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480" yWindow="210" windowWidth="20115" windowHeight="12210" activeTab="1"/>
  </bookViews>
  <sheets>
    <sheet name="Residential" sheetId="1" r:id="rId2"/>
    <sheet name="GS&lt;50" sheetId="2" r:id="rId3"/>
    <sheet name="GS 50-999" sheetId="10" r:id="rId4"/>
    <sheet name="GS 1-5k" sheetId="11" r:id="rId5"/>
    <sheet name="Street" sheetId="12" r:id="rId6"/>
    <sheet name="Sent" sheetId="13" r:id="rId7"/>
    <sheet name="UMSL" sheetId="14" r:id="rId8"/>
    <sheet name="Assumptions" sheetId="9" state="hidden" r:id="rId9"/>
    <sheet name="Summary for Settlement" sheetId="15" r:id="rId10"/>
  </sheets>
  <definedNames/>
  <calcPr fullCalcOnLoad="1"/>
</workbook>
</file>

<file path=xl/sharedStrings.xml><?xml version="1.0" encoding="utf-8"?>
<sst xmlns="http://schemas.openxmlformats.org/spreadsheetml/2006/main" count="2547" uniqueCount="97">
  <si>
    <t>Customer Class:</t>
  </si>
  <si>
    <t>Residential - Time of Use</t>
  </si>
  <si>
    <t>RPP / Non-RPP:</t>
  </si>
  <si>
    <t>RPP</t>
  </si>
  <si>
    <t>Consumption</t>
  </si>
  <si>
    <t>kWh</t>
  </si>
  <si>
    <t>Demand</t>
  </si>
  <si>
    <t>kW</t>
  </si>
  <si>
    <t>Current Loss Factor</t>
  </si>
  <si>
    <t>Proposed/Approved Loss Factor</t>
  </si>
  <si>
    <t>Description</t>
  </si>
  <si>
    <t>Charge Unit</t>
  </si>
  <si>
    <t>Current Board-Approved</t>
  </si>
  <si>
    <t>Proposed</t>
  </si>
  <si>
    <t>Impact</t>
  </si>
  <si>
    <t>Rate</t>
  </si>
  <si>
    <t>Volume</t>
  </si>
  <si>
    <t>Charge</t>
  </si>
  <si>
    <t>$ Change</t>
  </si>
  <si>
    <t>% Change</t>
  </si>
  <si>
    <t>($)</t>
  </si>
  <si>
    <t>Monthly Service Charge</t>
  </si>
  <si>
    <t>Monthly</t>
  </si>
  <si>
    <t>Smart Meter Rate Adder</t>
  </si>
  <si>
    <t>Rate Rider for Disposition of Residual Historical Smart Meter Costs-effective until April 30, 2016</t>
  </si>
  <si>
    <t>Rate Rider for Recovery of Stranded Meter Assets-effective until April 30, 2016</t>
  </si>
  <si>
    <t>Rate Rider for Ice Storm Recovery - effective until October 31, 2016</t>
  </si>
  <si>
    <t>Distribution Volumetric Rate</t>
  </si>
  <si>
    <t>per kWh</t>
  </si>
  <si>
    <t>Smart Meter Disposition Rider</t>
  </si>
  <si>
    <t>LRAM &amp; SSM Rate Rider</t>
  </si>
  <si>
    <t>Rate Rider for Disposition of LRAMVA Account (2016) - effective until April 30, 2018</t>
  </si>
  <si>
    <t>Sub-Total A (excluding pass through)</t>
  </si>
  <si>
    <t>Rate Rider for Disposition of Deferral/Variance Accounts (2015) - effective until April 30, 2016</t>
  </si>
  <si>
    <t>Rate Rider for Disposition of Deferral/Variance Accounts (2016) - effective until April 30, 2018</t>
  </si>
  <si>
    <t>Rate Rider for Disposition of Global Adjustment Account-Applicable only for Non RPP Customers</t>
  </si>
  <si>
    <t>Low Voltage Service Charge</t>
  </si>
  <si>
    <t>Line Losses on Cost of Power</t>
  </si>
  <si>
    <t>Smart Meter Entity Charge</t>
  </si>
  <si>
    <t>Sub-Total B - Distribution (includes Sub-Total A)</t>
  </si>
  <si>
    <t>RTSR - Network</t>
  </si>
  <si>
    <t>RTSR -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</si>
  <si>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</si>
  <si>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</si>
  <si>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</si>
  <si>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</si>
  <si>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Debt Retirement Charge (DRC)</t>
  </si>
  <si>
    <t xml:space="preserve">Ontario Electricity Support Program (OESP) </t>
  </si>
  <si>
    <t>TOU - Off Peak</t>
  </si>
  <si>
    <t>TOU - Mid Peak</t>
  </si>
  <si>
    <t>TOU - On Peak</t>
  </si>
  <si>
    <t>Non-RPP Retailer Avg. Price</t>
  </si>
  <si>
    <t>Average IESO Wholesale Market Price</t>
  </si>
  <si>
    <t>Total Bill on TOU (before Taxes)</t>
  </si>
  <si>
    <t>HST</t>
  </si>
  <si>
    <r>
      <t xml:space="preserve">Total Bill </t>
    </r>
    <r>
      <rPr>
        <sz val="10"/>
        <rFont val="Garamond"/>
        <family val="1"/>
      </rPr>
      <t>(including HST)</t>
    </r>
  </si>
  <si>
    <r>
      <t xml:space="preserve">Ontario Clean Energy Benefit </t>
    </r>
    <r>
      <rPr>
        <b/>
        <i/>
        <vertAlign val="superscript"/>
        <sz val="10"/>
        <rFont val="Garamond"/>
        <family val="1"/>
      </rPr>
      <t>1</t>
    </r>
  </si>
  <si>
    <t>Total Bill on TOU</t>
  </si>
  <si>
    <t>General Service less than 50 kW</t>
  </si>
  <si>
    <t>General Service 50 to 999 kW</t>
  </si>
  <si>
    <t>General Service 1,000 to 4,999 kW</t>
  </si>
  <si>
    <t>Non-RPP</t>
  </si>
  <si>
    <t>Street Lighting</t>
  </si>
  <si>
    <t>Sentinel Lighting</t>
  </si>
  <si>
    <t>TOU - Tier 2</t>
  </si>
  <si>
    <t>TOU - Tier 1</t>
  </si>
  <si>
    <t>Un-Metered Scattered Load</t>
  </si>
  <si>
    <t>Assumptions made:</t>
  </si>
  <si>
    <t>DRC included in 2015, excluded from Residential 2016</t>
  </si>
  <si>
    <t>OCEB included in 2015 for Residential, GS&lt;50, Sentinel and UMSL but excluded from same for 2016</t>
  </si>
  <si>
    <t>Commodity Rates remained the same for 2015 and 2016</t>
  </si>
  <si>
    <t>OESP was excluded from 2015 but included in 2016</t>
  </si>
  <si>
    <t>UMSL and Sentinel light commodity was based on 2015 RPP Tiers (not over 750 kWh threshold)</t>
  </si>
  <si>
    <t>Wholesale market service charge was $0.0044 for 2015 and $0.0036 for 2016</t>
  </si>
  <si>
    <t>Line Losses on COP for Sent and UMSL only used Tier 1 rate</t>
  </si>
  <si>
    <t>Transmission Network and Connections are updated with 2016 UTR rates</t>
  </si>
  <si>
    <t>Low Voltage total was updated for 2016 sub-transmission charges but new rates have not been added</t>
  </si>
  <si>
    <t>Rate Rider for Disposition of Deferral/Variance (2016) - effective until April 30, 2018</t>
  </si>
  <si>
    <t>Total Bill (before Taxes)</t>
  </si>
  <si>
    <t xml:space="preserve">Total Bill </t>
  </si>
  <si>
    <t>per kW</t>
  </si>
  <si>
    <t>Total Bill</t>
  </si>
  <si>
    <t xml:space="preserve">r    2,615,000   6,000                               337,870.45      350,697.78        12,827.33    </t>
  </si>
  <si>
    <t xml:space="preserve">                 3.80%              59.52%          1750.37%</t>
  </si>
  <si>
    <t>Rate Class</t>
  </si>
  <si>
    <t># of connections</t>
  </si>
  <si>
    <t>2015 Bill</t>
  </si>
  <si>
    <t>2016 Bill</t>
  </si>
  <si>
    <t>Difference</t>
  </si>
  <si>
    <t>Total Bill Impact</t>
  </si>
  <si>
    <t>(%)</t>
  </si>
  <si>
    <t>Distribution Bill Impact</t>
  </si>
  <si>
    <t>Excluding Pass through</t>
  </si>
  <si>
    <t>Including Pass Through</t>
  </si>
  <si>
    <t>Residential</t>
  </si>
  <si>
    <t>Connections</t>
  </si>
  <si>
    <t>2016 Bill Impacts at Proposed (Settlement)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</si>
</sst>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* #,##0_-;\-* #,##0_-;_-* &quot;-&quot;??_-;_-@_-"/>
    <numFmt numFmtId="167" formatCode="0.0000"/>
    <numFmt numFmtId="168" formatCode="_-&quot;$&quot;* #,##0.0000_-;\-&quot;$&quot;* #,##0.0000_-;_-&quot;$&quot;* &quot;-&quot;??_-;_-@_-"/>
    <numFmt numFmtId="169" formatCode="_-&quot;$&quot;* #,##0.000_-;\-&quot;$&quot;* #,##0.000_-;_-&quot;$&quot;* &quot;-&quot;??_-;_-@_-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Garamond"/>
      <family val="1"/>
    </font>
    <font>
      <b/>
      <sz val="10"/>
      <name val="Garamond"/>
      <family val="1"/>
    </font>
    <font>
      <sz val="10"/>
      <color theme="1"/>
      <name val="Garamond"/>
      <family val="1"/>
    </font>
    <font>
      <b/>
      <sz val="10"/>
      <color theme="1"/>
      <name val="Garamond"/>
      <family val="1"/>
    </font>
    <font>
      <b/>
      <i/>
      <sz val="10"/>
      <name val="Garamond"/>
      <family val="1"/>
    </font>
    <font>
      <b/>
      <i/>
      <vertAlign val="superscript"/>
      <sz val="10"/>
      <name val="Garamond"/>
      <family val="1"/>
    </font>
    <font>
      <sz val="11"/>
      <color theme="1"/>
      <name val="Garamond"/>
      <family val="1"/>
    </font>
    <font>
      <b/>
      <sz val="11"/>
      <color theme="1"/>
      <name val="Garamond"/>
      <family val="1"/>
    </font>
    <font>
      <b/>
      <sz val="12"/>
      <color theme="1"/>
      <name val="Garamond"/>
      <family val="1"/>
    </font>
  </fonts>
  <fills count="11">
    <fill>
      <patternFill/>
    </fill>
    <fill>
      <patternFill patternType="gray125"/>
    </fill>
    <fill>
      <patternFill patternType="solid">
        <fgColor theme="8" tint="0.59999"/>
        <bgColor indexed="64"/>
      </patternFill>
    </fill>
    <fill>
      <patternFill patternType="solid">
        <fgColor theme="0" tint="-0.04998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0" tint="-0.24997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79998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/>
      <right style="medium">
        <color auto="1"/>
      </right>
      <top/>
      <bottom/>
    </border>
    <border>
      <left/>
      <right style="thin">
        <color auto="1"/>
      </right>
      <top style="thin">
        <color auto="1"/>
      </top>
      <bottom/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 style="thin">
        <color auto="1"/>
      </right>
      <top/>
      <bottom style="medium">
        <color auto="1"/>
      </bottom>
    </border>
    <border>
      <left style="medium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/>
    </border>
    <border>
      <left/>
      <right style="thin">
        <color auto="1"/>
      </right>
      <top/>
      <bottom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/>
      <bottom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/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/>
      <right/>
      <top/>
      <bottom style="thin">
        <color auto="1"/>
      </bottom>
    </border>
    <border>
      <left style="thin">
        <color auto="1"/>
      </left>
      <right style="medium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/>
      <right style="medium">
        <color auto="1"/>
      </right>
      <top/>
      <bottom style="thin">
        <color auto="1"/>
      </bottom>
    </border>
    <border>
      <left/>
      <right/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/>
      <top style="medium">
        <color auto="1"/>
      </top>
      <bottom/>
    </border>
    <border>
      <left/>
      <right/>
      <top/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/>
      <right style="thin">
        <color auto="1"/>
      </right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medium">
        <color auto="1"/>
      </right>
      <top/>
      <bottom/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 style="thin">
        <color auto="1"/>
      </left>
      <right/>
      <top style="medium">
        <color auto="1"/>
      </top>
      <bottom style="thin">
        <color auto="1"/>
      </bottom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0" fillId="0" borderId="0" applyFont="0" applyFill="0" applyBorder="0" applyAlignment="0" applyProtection="0"/>
    <xf numFmtId="164" fontId="0" fillId="0" borderId="0" applyFont="0" applyFill="0" applyBorder="0" applyAlignment="0" applyProtection="0"/>
    <xf numFmtId="42" fontId="1" fillId="0" borderId="0" applyFont="0" applyFill="0" applyBorder="0" applyAlignment="0" applyProtection="0"/>
    <xf numFmtId="165" fontId="0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>
      <alignment/>
      <protection/>
    </xf>
  </cellStyleXfs>
  <cellXfs count="238">
    <xf numFmtId="0" fontId="0" fillId="0" borderId="0" xfId="0"/>
    <xf numFmtId="0" fontId="3" fillId="0" borderId="0" xfId="20" applyFont="1" applyFill="1" applyProtection="1">
      <alignment/>
      <protection locked="0"/>
    </xf>
    <xf numFmtId="0" fontId="4" fillId="0" borderId="0" xfId="20" applyFont="1" applyFill="1" applyAlignment="1" applyProtection="1">
      <alignment horizontal="right" vertical="center" wrapText="1"/>
      <protection locked="0"/>
    </xf>
    <xf numFmtId="0" fontId="4" fillId="0" borderId="1" xfId="20" applyFont="1" applyFill="1" applyBorder="1" applyAlignment="1" applyProtection="1">
      <alignment vertical="top"/>
      <protection locked="0"/>
    </xf>
    <xf numFmtId="0" fontId="4" fillId="0" borderId="2" xfId="20" applyFont="1" applyFill="1" applyBorder="1" applyAlignment="1" applyProtection="1">
      <alignment vertical="top"/>
      <protection locked="0"/>
    </xf>
    <xf numFmtId="0" fontId="4" fillId="0" borderId="3" xfId="20" applyFont="1" applyFill="1" applyBorder="1" applyAlignment="1" applyProtection="1">
      <alignment vertical="top"/>
      <protection locked="0"/>
    </xf>
    <xf numFmtId="0" fontId="4" fillId="0" borderId="0" xfId="20" applyFont="1" applyFill="1" applyBorder="1" applyAlignment="1" applyProtection="1">
      <alignment vertical="top"/>
      <protection locked="0"/>
    </xf>
    <xf numFmtId="0" fontId="5" fillId="0" borderId="0" xfId="0" applyFont="1"/>
    <xf numFmtId="0" fontId="6" fillId="0" borderId="0" xfId="0" applyFont="1"/>
    <xf numFmtId="166" fontId="4" fillId="0" borderId="4" xfId="18" applyNumberFormat="1" applyFont="1" applyFill="1" applyBorder="1" applyAlignment="1" applyProtection="1">
      <alignment horizontal="center" vertical="center"/>
      <protection locked="0"/>
    </xf>
    <xf numFmtId="0" fontId="4" fillId="0" borderId="0" xfId="20" applyFont="1" applyFill="1" applyProtection="1">
      <alignment/>
      <protection locked="0"/>
    </xf>
    <xf numFmtId="0" fontId="4" fillId="0" borderId="0" xfId="20" applyFont="1" applyFill="1" applyAlignment="1" applyProtection="1">
      <alignment vertical="center"/>
      <protection locked="0"/>
    </xf>
    <xf numFmtId="0" fontId="4" fillId="0" borderId="0" xfId="20" applyFont="1" applyFill="1" applyAlignment="1" applyProtection="1">
      <alignment horizontal="left"/>
      <protection locked="0"/>
    </xf>
    <xf numFmtId="0" fontId="4" fillId="0" borderId="0" xfId="20" applyFont="1" applyFill="1" applyAlignment="1" applyProtection="1">
      <alignment horizontal="center"/>
      <protection locked="0"/>
    </xf>
    <xf numFmtId="167" fontId="4" fillId="0" borderId="4" xfId="15" applyNumberFormat="1" applyFont="1" applyFill="1" applyBorder="1" applyProtection="1">
      <protection locked="0"/>
    </xf>
    <xf numFmtId="0" fontId="4" fillId="0" borderId="0" xfId="20" applyFont="1" applyFill="1" applyAlignment="1" applyProtection="1">
      <alignment wrapText="1"/>
      <protection locked="0"/>
    </xf>
    <xf numFmtId="0" fontId="4" fillId="0" borderId="4" xfId="20" applyFont="1" applyFill="1" applyBorder="1" applyAlignment="1" applyProtection="1">
      <alignment horizontal="center"/>
      <protection locked="0"/>
    </xf>
    <xf numFmtId="0" fontId="3" fillId="0" borderId="0" xfId="20" applyFont="1" applyFill="1" applyAlignment="1" applyProtection="1">
      <alignment wrapText="1"/>
      <protection locked="0"/>
    </xf>
    <xf numFmtId="0" fontId="4" fillId="2" borderId="5" xfId="20" applyFont="1" applyFill="1" applyBorder="1" applyAlignment="1" applyProtection="1">
      <alignment horizontal="center"/>
      <protection locked="0"/>
    </xf>
    <xf numFmtId="0" fontId="4" fillId="2" borderId="6" xfId="20" applyFont="1" applyFill="1" applyBorder="1" applyAlignment="1" applyProtection="1">
      <alignment horizontal="center"/>
      <protection locked="0"/>
    </xf>
    <xf numFmtId="0" fontId="4" fillId="2" borderId="7" xfId="20" applyFont="1" applyFill="1" applyBorder="1" applyAlignment="1" applyProtection="1">
      <alignment horizontal="center"/>
      <protection locked="0"/>
    </xf>
    <xf numFmtId="0" fontId="4" fillId="2" borderId="8" xfId="20" applyFont="1" applyFill="1" applyBorder="1" applyAlignment="1" applyProtection="1">
      <alignment horizontal="center"/>
      <protection locked="0"/>
    </xf>
    <xf numFmtId="0" fontId="4" fillId="2" borderId="9" xfId="20" applyFont="1" applyFill="1" applyBorder="1" applyAlignment="1" applyProtection="1" quotePrefix="1">
      <alignment horizontal="center"/>
      <protection locked="0"/>
    </xf>
    <xf numFmtId="0" fontId="4" fillId="2" borderId="10" xfId="20" applyFont="1" applyFill="1" applyBorder="1" applyAlignment="1" applyProtection="1" quotePrefix="1">
      <alignment horizontal="center"/>
      <protection locked="0"/>
    </xf>
    <xf numFmtId="0" fontId="4" fillId="2" borderId="11" xfId="20" applyFont="1" applyFill="1" applyBorder="1" applyAlignment="1" applyProtection="1" quotePrefix="1">
      <alignment horizontal="center"/>
      <protection locked="0"/>
    </xf>
    <xf numFmtId="0" fontId="4" fillId="2" borderId="12" xfId="20" applyFont="1" applyFill="1" applyBorder="1" applyAlignment="1" applyProtection="1" quotePrefix="1">
      <alignment horizontal="center"/>
      <protection locked="0"/>
    </xf>
    <xf numFmtId="0" fontId="3" fillId="0" borderId="13" xfId="20" applyFont="1" applyFill="1" applyBorder="1" applyAlignment="1" applyProtection="1">
      <alignment vertical="top" wrapText="1"/>
      <protection locked="0"/>
    </xf>
    <xf numFmtId="0" fontId="3" fillId="0" borderId="7" xfId="20" applyFont="1" applyFill="1" applyBorder="1" applyAlignment="1" applyProtection="1">
      <alignment vertical="top"/>
      <protection locked="0"/>
    </xf>
    <xf numFmtId="168" fontId="5" fillId="0" borderId="13" xfId="16" applyNumberFormat="1" applyFont="1" applyFill="1" applyBorder="1" applyAlignment="1" applyProtection="1">
      <alignment vertical="top"/>
      <protection locked="0"/>
    </xf>
    <xf numFmtId="0" fontId="3" fillId="0" borderId="14" xfId="20" applyFont="1" applyFill="1" applyBorder="1" applyAlignment="1" applyProtection="1">
      <alignment vertical="center"/>
      <protection locked="0"/>
    </xf>
    <xf numFmtId="164" fontId="5" fillId="0" borderId="7" xfId="16" applyFont="1" applyFill="1" applyBorder="1" applyAlignment="1" applyProtection="1">
      <alignment vertical="center"/>
      <protection locked="0"/>
    </xf>
    <xf numFmtId="168" fontId="5" fillId="0" borderId="13" xfId="16" applyNumberFormat="1" applyFont="1" applyFill="1" applyBorder="1" applyAlignment="1" applyProtection="1">
      <alignment vertical="center"/>
      <protection locked="0"/>
    </xf>
    <xf numFmtId="0" fontId="3" fillId="0" borderId="15" xfId="20" applyFont="1" applyFill="1" applyBorder="1" applyAlignment="1" applyProtection="1">
      <alignment vertical="center"/>
      <protection locked="0"/>
    </xf>
    <xf numFmtId="164" fontId="3" fillId="0" borderId="15" xfId="20" applyNumberFormat="1" applyFont="1" applyFill="1" applyBorder="1" applyAlignment="1" applyProtection="1">
      <alignment vertical="center"/>
      <protection locked="0"/>
    </xf>
    <xf numFmtId="10" fontId="5" fillId="0" borderId="7" xfId="15" applyNumberFormat="1" applyFont="1" applyFill="1" applyBorder="1" applyAlignment="1" applyProtection="1">
      <alignment vertical="center"/>
      <protection locked="0"/>
    </xf>
    <xf numFmtId="0" fontId="3" fillId="3" borderId="13" xfId="20" applyFont="1" applyFill="1" applyBorder="1" applyAlignment="1" applyProtection="1">
      <alignment vertical="top" wrapText="1"/>
      <protection locked="0"/>
    </xf>
    <xf numFmtId="0" fontId="3" fillId="3" borderId="7" xfId="20" applyFont="1" applyFill="1" applyBorder="1" applyAlignment="1" applyProtection="1">
      <alignment vertical="top"/>
      <protection locked="0"/>
    </xf>
    <xf numFmtId="168" fontId="5" fillId="3" borderId="13" xfId="16" applyNumberFormat="1" applyFont="1" applyFill="1" applyBorder="1" applyAlignment="1" applyProtection="1">
      <alignment vertical="top"/>
      <protection locked="0"/>
    </xf>
    <xf numFmtId="0" fontId="3" fillId="3" borderId="14" xfId="20" applyFont="1" applyFill="1" applyBorder="1" applyAlignment="1" applyProtection="1">
      <alignment vertical="center"/>
      <protection locked="0"/>
    </xf>
    <xf numFmtId="164" fontId="5" fillId="3" borderId="7" xfId="16" applyFont="1" applyFill="1" applyBorder="1" applyAlignment="1" applyProtection="1">
      <alignment vertical="center"/>
      <protection locked="0"/>
    </xf>
    <xf numFmtId="168" fontId="5" fillId="3" borderId="13" xfId="16" applyNumberFormat="1" applyFont="1" applyFill="1" applyBorder="1" applyAlignment="1" applyProtection="1">
      <alignment vertical="center"/>
      <protection locked="0"/>
    </xf>
    <xf numFmtId="0" fontId="3" fillId="3" borderId="15" xfId="20" applyFont="1" applyFill="1" applyBorder="1" applyAlignment="1" applyProtection="1">
      <alignment vertical="center"/>
      <protection locked="0"/>
    </xf>
    <xf numFmtId="164" fontId="3" fillId="3" borderId="15" xfId="20" applyNumberFormat="1" applyFont="1" applyFill="1" applyBorder="1" applyAlignment="1" applyProtection="1">
      <alignment vertical="center"/>
      <protection locked="0"/>
    </xf>
    <xf numFmtId="10" fontId="5" fillId="3" borderId="7" xfId="15" applyNumberFormat="1" applyFont="1" applyFill="1" applyBorder="1" applyAlignment="1" applyProtection="1">
      <alignment vertical="center"/>
      <protection locked="0"/>
    </xf>
    <xf numFmtId="166" fontId="5" fillId="3" borderId="14" xfId="18" applyNumberFormat="1" applyFont="1" applyFill="1" applyBorder="1" applyAlignment="1" applyProtection="1">
      <alignment vertical="center"/>
      <protection locked="0"/>
    </xf>
    <xf numFmtId="166" fontId="5" fillId="0" borderId="14" xfId="18" applyNumberFormat="1" applyFont="1" applyFill="1" applyBorder="1" applyAlignment="1" applyProtection="1">
      <alignment vertical="center"/>
      <protection locked="0"/>
    </xf>
    <xf numFmtId="0" fontId="4" fillId="4" borderId="16" xfId="20" applyFont="1" applyFill="1" applyBorder="1" applyAlignment="1" applyProtection="1">
      <alignment vertical="top" wrapText="1"/>
      <protection locked="0"/>
    </xf>
    <xf numFmtId="0" fontId="3" fillId="4" borderId="17" xfId="20" applyFont="1" applyFill="1" applyBorder="1" applyAlignment="1" applyProtection="1">
      <alignment vertical="top"/>
      <protection locked="0"/>
    </xf>
    <xf numFmtId="168" fontId="5" fillId="4" borderId="16" xfId="16" applyNumberFormat="1" applyFont="1" applyFill="1" applyBorder="1" applyAlignment="1" applyProtection="1">
      <alignment vertical="top"/>
      <protection locked="0"/>
    </xf>
    <xf numFmtId="0" fontId="3" fillId="4" borderId="4" xfId="20" applyFont="1" applyFill="1" applyBorder="1" applyAlignment="1" applyProtection="1">
      <alignment vertical="center"/>
      <protection locked="0"/>
    </xf>
    <xf numFmtId="164" fontId="5" fillId="4" borderId="17" xfId="16" applyFont="1" applyFill="1" applyBorder="1" applyAlignment="1" applyProtection="1">
      <alignment vertical="center"/>
      <protection locked="0"/>
    </xf>
    <xf numFmtId="168" fontId="5" fillId="4" borderId="16" xfId="16" applyNumberFormat="1" applyFont="1" applyFill="1" applyBorder="1" applyAlignment="1" applyProtection="1">
      <alignment vertical="center"/>
      <protection locked="0"/>
    </xf>
    <xf numFmtId="0" fontId="3" fillId="4" borderId="3" xfId="20" applyFont="1" applyFill="1" applyBorder="1" applyAlignment="1" applyProtection="1">
      <alignment vertical="center"/>
      <protection locked="0"/>
    </xf>
    <xf numFmtId="164" fontId="4" fillId="4" borderId="3" xfId="20" applyNumberFormat="1" applyFont="1" applyFill="1" applyBorder="1" applyAlignment="1" applyProtection="1">
      <alignment vertical="center"/>
      <protection locked="0"/>
    </xf>
    <xf numFmtId="10" fontId="4" fillId="4" borderId="17" xfId="15" applyNumberFormat="1" applyFont="1" applyFill="1" applyBorder="1" applyAlignment="1" applyProtection="1">
      <alignment vertical="center"/>
      <protection locked="0"/>
    </xf>
    <xf numFmtId="0" fontId="3" fillId="4" borderId="17" xfId="20" applyFont="1" applyFill="1" applyBorder="1" applyProtection="1">
      <alignment/>
      <protection locked="0"/>
    </xf>
    <xf numFmtId="0" fontId="3" fillId="4" borderId="16" xfId="20" applyFont="1" applyFill="1" applyBorder="1" applyProtection="1">
      <alignment/>
      <protection locked="0"/>
    </xf>
    <xf numFmtId="164" fontId="4" fillId="4" borderId="17" xfId="20" applyNumberFormat="1" applyFont="1" applyFill="1" applyBorder="1" applyAlignment="1" applyProtection="1">
      <alignment vertical="center"/>
      <protection locked="0"/>
    </xf>
    <xf numFmtId="0" fontId="3" fillId="4" borderId="16" xfId="20" applyFont="1" applyFill="1" applyBorder="1" applyAlignment="1" applyProtection="1">
      <alignment vertical="center"/>
      <protection locked="0"/>
    </xf>
    <xf numFmtId="0" fontId="3" fillId="0" borderId="13" xfId="20" applyFont="1" applyFill="1" applyBorder="1" applyAlignment="1" applyProtection="1">
      <alignment vertical="center" wrapText="1"/>
      <protection locked="0"/>
    </xf>
    <xf numFmtId="0" fontId="3" fillId="0" borderId="7" xfId="20" applyFont="1" applyFill="1" applyBorder="1" applyAlignment="1" applyProtection="1">
      <alignment vertical="center"/>
      <protection locked="0"/>
    </xf>
    <xf numFmtId="0" fontId="3" fillId="4" borderId="16" xfId="20" applyFont="1" applyFill="1" applyBorder="1" applyAlignment="1" applyProtection="1">
      <alignment vertical="top"/>
      <protection locked="0"/>
    </xf>
    <xf numFmtId="0" fontId="4" fillId="4" borderId="16" xfId="20" applyFont="1" applyFill="1" applyBorder="1" applyAlignment="1" applyProtection="1">
      <alignment vertical="center"/>
      <protection locked="0"/>
    </xf>
    <xf numFmtId="0" fontId="4" fillId="4" borderId="3" xfId="20" applyFont="1" applyFill="1" applyBorder="1" applyAlignment="1" applyProtection="1">
      <alignment vertical="center"/>
      <protection locked="0"/>
    </xf>
    <xf numFmtId="169" fontId="3" fillId="3" borderId="13" xfId="20" applyNumberFormat="1" applyFont="1" applyFill="1" applyBorder="1" applyAlignment="1" applyProtection="1">
      <alignment vertical="center"/>
      <protection locked="0"/>
    </xf>
    <xf numFmtId="166" fontId="3" fillId="3" borderId="14" xfId="18" applyNumberFormat="1" applyFont="1" applyFill="1" applyBorder="1" applyAlignment="1" applyProtection="1">
      <alignment vertical="center"/>
      <protection locked="0"/>
    </xf>
    <xf numFmtId="164" fontId="3" fillId="0" borderId="13" xfId="20" applyNumberFormat="1" applyFont="1" applyFill="1" applyBorder="1" applyAlignment="1" applyProtection="1">
      <alignment vertical="center"/>
      <protection locked="0"/>
    </xf>
    <xf numFmtId="164" fontId="3" fillId="0" borderId="18" xfId="20" applyNumberFormat="1" applyFont="1" applyFill="1" applyBorder="1" applyAlignment="1" applyProtection="1">
      <alignment vertical="center"/>
      <protection locked="0"/>
    </xf>
    <xf numFmtId="166" fontId="3" fillId="0" borderId="14" xfId="18" applyNumberFormat="1" applyFont="1" applyFill="1" applyBorder="1" applyAlignment="1" applyProtection="1">
      <alignment vertical="center"/>
      <protection locked="0"/>
    </xf>
    <xf numFmtId="0" fontId="3" fillId="3" borderId="13" xfId="20" applyFont="1" applyFill="1" applyBorder="1" applyAlignment="1" applyProtection="1">
      <alignment wrapText="1"/>
      <protection locked="0"/>
    </xf>
    <xf numFmtId="0" fontId="3" fillId="5" borderId="19" xfId="20" applyFont="1" applyFill="1" applyBorder="1" applyAlignment="1" applyProtection="1">
      <alignment wrapText="1"/>
      <protection locked="0"/>
    </xf>
    <xf numFmtId="0" fontId="3" fillId="5" borderId="20" xfId="20" applyFont="1" applyFill="1" applyBorder="1" applyAlignment="1" applyProtection="1">
      <alignment vertical="top"/>
      <protection locked="0"/>
    </xf>
    <xf numFmtId="168" fontId="5" fillId="5" borderId="19" xfId="16" applyNumberFormat="1" applyFont="1" applyFill="1" applyBorder="1" applyAlignment="1" applyProtection="1">
      <alignment vertical="top"/>
      <protection locked="0"/>
    </xf>
    <xf numFmtId="0" fontId="3" fillId="5" borderId="21" xfId="20" applyFont="1" applyFill="1" applyBorder="1" applyAlignment="1" applyProtection="1">
      <alignment vertical="center"/>
      <protection locked="0"/>
    </xf>
    <xf numFmtId="164" fontId="5" fillId="5" borderId="20" xfId="16" applyFont="1" applyFill="1" applyBorder="1" applyAlignment="1" applyProtection="1">
      <alignment vertical="center"/>
      <protection locked="0"/>
    </xf>
    <xf numFmtId="0" fontId="3" fillId="5" borderId="22" xfId="20" applyFont="1" applyFill="1" applyBorder="1" applyAlignment="1" applyProtection="1">
      <alignment vertical="center"/>
      <protection locked="0"/>
    </xf>
    <xf numFmtId="164" fontId="3" fillId="5" borderId="22" xfId="20" applyNumberFormat="1" applyFont="1" applyFill="1" applyBorder="1" applyAlignment="1" applyProtection="1">
      <alignment vertical="center"/>
      <protection locked="0"/>
    </xf>
    <xf numFmtId="10" fontId="5" fillId="5" borderId="20" xfId="15" applyNumberFormat="1" applyFont="1" applyFill="1" applyBorder="1" applyAlignment="1" applyProtection="1">
      <alignment vertical="center"/>
      <protection locked="0"/>
    </xf>
    <xf numFmtId="0" fontId="4" fillId="0" borderId="13" xfId="20" applyFont="1" applyFill="1" applyBorder="1" applyAlignment="1" applyProtection="1">
      <alignment vertical="top" wrapText="1"/>
      <protection locked="0"/>
    </xf>
    <xf numFmtId="9" fontId="3" fillId="0" borderId="13" xfId="20" applyNumberFormat="1" applyFont="1" applyFill="1" applyBorder="1" applyAlignment="1" applyProtection="1">
      <alignment vertical="top"/>
      <protection locked="0"/>
    </xf>
    <xf numFmtId="9" fontId="3" fillId="0" borderId="0" xfId="20" applyNumberFormat="1" applyFont="1" applyFill="1" applyBorder="1" applyAlignment="1" applyProtection="1">
      <alignment vertical="center"/>
      <protection locked="0"/>
    </xf>
    <xf numFmtId="164" fontId="4" fillId="0" borderId="18" xfId="20" applyNumberFormat="1" applyFont="1" applyFill="1" applyBorder="1" applyAlignment="1" applyProtection="1">
      <alignment vertical="center"/>
      <protection locked="0"/>
    </xf>
    <xf numFmtId="9" fontId="4" fillId="0" borderId="13" xfId="20" applyNumberFormat="1" applyFont="1" applyFill="1" applyBorder="1" applyAlignment="1" applyProtection="1">
      <alignment vertical="center"/>
      <protection locked="0"/>
    </xf>
    <xf numFmtId="9" fontId="4" fillId="0" borderId="14" xfId="20" applyNumberFormat="1" applyFont="1" applyFill="1" applyBorder="1" applyAlignment="1" applyProtection="1">
      <alignment vertical="center"/>
      <protection locked="0"/>
    </xf>
    <xf numFmtId="164" fontId="4" fillId="0" borderId="15" xfId="20" applyNumberFormat="1" applyFont="1" applyFill="1" applyBorder="1" applyAlignment="1" applyProtection="1">
      <alignment vertical="center"/>
      <protection locked="0"/>
    </xf>
    <xf numFmtId="0" fontId="3" fillId="0" borderId="13" xfId="20" applyFont="1" applyFill="1" applyBorder="1" applyAlignment="1" applyProtection="1">
      <alignment horizontal="left" vertical="top" wrapText="1"/>
      <protection locked="0"/>
    </xf>
    <xf numFmtId="0" fontId="3" fillId="0" borderId="0" xfId="20" applyFont="1" applyFill="1" applyBorder="1" applyAlignment="1" applyProtection="1">
      <alignment vertical="center"/>
      <protection locked="0"/>
    </xf>
    <xf numFmtId="9" fontId="3" fillId="0" borderId="13" xfId="20" applyNumberFormat="1" applyFont="1" applyFill="1" applyBorder="1" applyAlignment="1" applyProtection="1">
      <alignment vertical="center"/>
      <protection locked="0"/>
    </xf>
    <xf numFmtId="10" fontId="3" fillId="0" borderId="7" xfId="15" applyNumberFormat="1" applyFont="1" applyFill="1" applyBorder="1" applyAlignment="1" applyProtection="1">
      <alignment vertical="center"/>
      <protection locked="0"/>
    </xf>
    <xf numFmtId="0" fontId="4" fillId="0" borderId="13" xfId="20" applyFont="1" applyFill="1" applyBorder="1" applyAlignment="1" applyProtection="1">
      <alignment horizontal="left" vertical="top" wrapText="1"/>
      <protection locked="0"/>
    </xf>
    <xf numFmtId="0" fontId="3" fillId="0" borderId="13" xfId="20" applyFont="1" applyFill="1" applyBorder="1" applyAlignment="1" applyProtection="1">
      <alignment vertical="top"/>
      <protection locked="0"/>
    </xf>
    <xf numFmtId="0" fontId="3" fillId="0" borderId="13" xfId="20" applyFont="1" applyFill="1" applyBorder="1" applyAlignment="1" applyProtection="1">
      <alignment vertical="center"/>
      <protection locked="0"/>
    </xf>
    <xf numFmtId="0" fontId="7" fillId="0" borderId="9" xfId="20" applyFont="1" applyFill="1" applyBorder="1" applyAlignment="1" applyProtection="1">
      <alignment vertical="top" wrapText="1"/>
      <protection locked="0"/>
    </xf>
    <xf numFmtId="0" fontId="7" fillId="0" borderId="11" xfId="20" applyFont="1" applyFill="1" applyBorder="1" applyAlignment="1" applyProtection="1">
      <alignment vertical="top" wrapText="1"/>
      <protection locked="0"/>
    </xf>
    <xf numFmtId="164" fontId="3" fillId="0" borderId="10" xfId="20" applyNumberFormat="1" applyFont="1" applyFill="1" applyBorder="1" applyAlignment="1" applyProtection="1">
      <alignment vertical="center"/>
      <protection locked="0"/>
    </xf>
    <xf numFmtId="164" fontId="3" fillId="0" borderId="23" xfId="20" applyNumberFormat="1" applyFont="1" applyFill="1" applyBorder="1" applyAlignment="1" applyProtection="1">
      <alignment vertical="center"/>
      <protection locked="0"/>
    </xf>
    <xf numFmtId="164" fontId="3" fillId="0" borderId="12" xfId="20" applyNumberFormat="1" applyFont="1" applyFill="1" applyBorder="1" applyAlignment="1" applyProtection="1">
      <alignment vertical="center"/>
      <protection locked="0"/>
    </xf>
    <xf numFmtId="10" fontId="5" fillId="0" borderId="11" xfId="15" applyNumberFormat="1" applyFont="1" applyFill="1" applyBorder="1" applyAlignment="1" applyProtection="1">
      <alignment vertical="center"/>
      <protection locked="0"/>
    </xf>
    <xf numFmtId="0" fontId="4" fillId="6" borderId="9" xfId="20" applyFont="1" applyFill="1" applyBorder="1" applyAlignment="1" applyProtection="1">
      <alignment vertical="top" wrapText="1"/>
      <protection locked="0"/>
    </xf>
    <xf numFmtId="0" fontId="4" fillId="6" borderId="11" xfId="20" applyFont="1" applyFill="1" applyBorder="1" applyAlignment="1" applyProtection="1">
      <alignment vertical="top" wrapText="1"/>
      <protection locked="0"/>
    </xf>
    <xf numFmtId="0" fontId="3" fillId="6" borderId="24" xfId="20" applyFont="1" applyFill="1" applyBorder="1" applyAlignment="1" applyProtection="1">
      <alignment vertical="top"/>
      <protection locked="0"/>
    </xf>
    <xf numFmtId="0" fontId="3" fillId="6" borderId="25" xfId="20" applyFont="1" applyFill="1" applyBorder="1" applyAlignment="1" applyProtection="1">
      <alignment vertical="center"/>
      <protection locked="0"/>
    </xf>
    <xf numFmtId="164" fontId="4" fillId="6" borderId="26" xfId="20" applyNumberFormat="1" applyFont="1" applyFill="1" applyBorder="1" applyAlignment="1" applyProtection="1">
      <alignment vertical="center"/>
      <protection locked="0"/>
    </xf>
    <xf numFmtId="0" fontId="4" fillId="6" borderId="24" xfId="20" applyFont="1" applyFill="1" applyBorder="1" applyAlignment="1" applyProtection="1">
      <alignment vertical="center"/>
      <protection locked="0"/>
    </xf>
    <xf numFmtId="0" fontId="4" fillId="6" borderId="27" xfId="20" applyFont="1" applyFill="1" applyBorder="1" applyAlignment="1" applyProtection="1">
      <alignment vertical="center"/>
      <protection locked="0"/>
    </xf>
    <xf numFmtId="164" fontId="4" fillId="6" borderId="28" xfId="20" applyNumberFormat="1" applyFont="1" applyFill="1" applyBorder="1" applyAlignment="1" applyProtection="1">
      <alignment vertical="center"/>
      <protection locked="0"/>
    </xf>
    <xf numFmtId="10" fontId="4" fillId="6" borderId="29" xfId="15" applyNumberFormat="1" applyFont="1" applyFill="1" applyBorder="1" applyAlignment="1" applyProtection="1">
      <alignment vertical="center"/>
      <protection locked="0"/>
    </xf>
    <xf numFmtId="0" fontId="5" fillId="0" borderId="0" xfId="0" applyFont="1" applyFill="1"/>
    <xf numFmtId="0" fontId="5" fillId="0" borderId="0" xfId="0" applyFont="1" applyFill="1" applyAlignment="1">
      <alignment wrapText="1"/>
    </xf>
    <xf numFmtId="166" fontId="4" fillId="0" borderId="4" xfId="20" applyNumberFormat="1" applyFont="1" applyFill="1" applyBorder="1" applyAlignment="1" applyProtection="1">
      <alignment horizontal="center"/>
      <protection locked="0"/>
    </xf>
    <xf numFmtId="166" fontId="4" fillId="0" borderId="4" xfId="20" applyNumberFormat="1" applyFont="1" applyFill="1" applyBorder="1" applyProtection="1">
      <alignment/>
      <protection locked="0"/>
    </xf>
    <xf numFmtId="167" fontId="4" fillId="0" borderId="4" xfId="20" applyNumberFormat="1" applyFont="1" applyFill="1" applyBorder="1" applyProtection="1">
      <alignment/>
      <protection locked="0"/>
    </xf>
    <xf numFmtId="9" fontId="3" fillId="0" borderId="9" xfId="15" applyFont="1" applyFill="1" applyBorder="1" applyAlignment="1" applyProtection="1">
      <alignment vertical="center"/>
      <protection locked="0"/>
    </xf>
    <xf numFmtId="168" fontId="3" fillId="3" borderId="13" xfId="20" applyNumberFormat="1" applyFont="1" applyFill="1" applyBorder="1" applyAlignment="1" applyProtection="1">
      <alignment vertical="center"/>
      <protection locked="0"/>
    </xf>
    <xf numFmtId="10" fontId="4" fillId="7" borderId="17" xfId="15" applyNumberFormat="1" applyFont="1" applyFill="1" applyBorder="1" applyAlignment="1" applyProtection="1">
      <alignment vertical="center"/>
      <protection locked="0"/>
    </xf>
    <xf numFmtId="10" fontId="4" fillId="7" borderId="7" xfId="15" applyNumberFormat="1" applyFont="1" applyFill="1" applyBorder="1" applyAlignment="1" applyProtection="1">
      <alignment vertical="center"/>
      <protection locked="0"/>
    </xf>
    <xf numFmtId="0" fontId="4" fillId="0" borderId="19" xfId="20" applyFont="1" applyFill="1" applyBorder="1" applyAlignment="1" applyProtection="1">
      <alignment vertical="top" wrapText="1"/>
      <protection locked="0"/>
    </xf>
    <xf numFmtId="0" fontId="3" fillId="0" borderId="20" xfId="20" applyFont="1" applyFill="1" applyBorder="1" applyAlignment="1" applyProtection="1">
      <alignment vertical="top"/>
      <protection locked="0"/>
    </xf>
    <xf numFmtId="9" fontId="3" fillId="0" borderId="19" xfId="20" applyNumberFormat="1" applyFont="1" applyFill="1" applyBorder="1" applyAlignment="1" applyProtection="1">
      <alignment vertical="top"/>
      <protection locked="0"/>
    </xf>
    <xf numFmtId="9" fontId="3" fillId="0" borderId="30" xfId="20" applyNumberFormat="1" applyFont="1" applyFill="1" applyBorder="1" applyAlignment="1" applyProtection="1">
      <alignment vertical="center"/>
      <protection locked="0"/>
    </xf>
    <xf numFmtId="164" fontId="4" fillId="0" borderId="31" xfId="20" applyNumberFormat="1" applyFont="1" applyFill="1" applyBorder="1" applyAlignment="1" applyProtection="1">
      <alignment vertical="center"/>
      <protection locked="0"/>
    </xf>
    <xf numFmtId="9" fontId="4" fillId="0" borderId="19" xfId="20" applyNumberFormat="1" applyFont="1" applyFill="1" applyBorder="1" applyAlignment="1" applyProtection="1">
      <alignment vertical="center"/>
      <protection locked="0"/>
    </xf>
    <xf numFmtId="9" fontId="4" fillId="0" borderId="21" xfId="20" applyNumberFormat="1" applyFont="1" applyFill="1" applyBorder="1" applyAlignment="1" applyProtection="1">
      <alignment vertical="center"/>
      <protection locked="0"/>
    </xf>
    <xf numFmtId="164" fontId="4" fillId="0" borderId="22" xfId="20" applyNumberFormat="1" applyFont="1" applyFill="1" applyBorder="1" applyAlignment="1" applyProtection="1">
      <alignment vertical="center"/>
      <protection locked="0"/>
    </xf>
    <xf numFmtId="10" fontId="4" fillId="7" borderId="20" xfId="15" applyNumberFormat="1" applyFont="1" applyFill="1" applyBorder="1" applyAlignment="1" applyProtection="1">
      <alignment vertical="center"/>
      <protection locked="0"/>
    </xf>
    <xf numFmtId="168" fontId="5" fillId="8" borderId="13" xfId="16" applyNumberFormat="1" applyFont="1" applyFill="1" applyBorder="1" applyAlignment="1" applyProtection="1">
      <alignment vertical="top"/>
      <protection locked="0"/>
    </xf>
    <xf numFmtId="0" fontId="2" fillId="0" borderId="0" xfId="0" applyFont="1"/>
    <xf numFmtId="0" fontId="0" fillId="0" borderId="0" xfId="0" applyAlignment="1">
      <alignment horizontal="center"/>
    </xf>
    <xf numFmtId="0" fontId="4" fillId="0" borderId="0" xfId="20" applyFont="1" applyFill="1" applyAlignment="1" applyProtection="1">
      <alignment horizontal="right" wrapText="1"/>
      <protection locked="0"/>
    </xf>
    <xf numFmtId="0" fontId="9" fillId="0" borderId="0" xfId="0" applyFont="1"/>
    <xf numFmtId="10" fontId="9" fillId="0" borderId="0" xfId="15" applyNumberFormat="1" applyFont="1"/>
    <xf numFmtId="0" fontId="10" fillId="9" borderId="32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9" borderId="25" xfId="0" applyFont="1" applyFill="1" applyBorder="1" applyAlignment="1">
      <alignment horizontal="center" vertical="center" wrapText="1"/>
    </xf>
    <xf numFmtId="10" fontId="10" fillId="9" borderId="28" xfId="15" applyNumberFormat="1" applyFont="1" applyFill="1" applyBorder="1" applyAlignment="1">
      <alignment horizontal="center" vertical="center" wrapText="1"/>
    </xf>
    <xf numFmtId="10" fontId="10" fillId="9" borderId="29" xfId="15" applyNumberFormat="1" applyFont="1" applyFill="1" applyBorder="1" applyAlignment="1">
      <alignment horizontal="center" vertical="center" wrapText="1"/>
    </xf>
    <xf numFmtId="0" fontId="10" fillId="10" borderId="9" xfId="0" applyFont="1" applyFill="1" applyBorder="1" applyAlignment="1">
      <alignment horizontal="center"/>
    </xf>
    <xf numFmtId="0" fontId="10" fillId="10" borderId="12" xfId="0" applyFont="1" applyFill="1" applyBorder="1" applyAlignment="1">
      <alignment horizontal="center"/>
    </xf>
    <xf numFmtId="0" fontId="10" fillId="10" borderId="11" xfId="0" applyFont="1" applyFill="1" applyBorder="1" applyAlignment="1">
      <alignment horizontal="center"/>
    </xf>
    <xf numFmtId="0" fontId="10" fillId="10" borderId="33" xfId="0" applyFont="1" applyFill="1" applyBorder="1" applyAlignment="1">
      <alignment horizontal="center"/>
    </xf>
    <xf numFmtId="10" fontId="10" fillId="10" borderId="9" xfId="15" applyNumberFormat="1" applyFont="1" applyFill="1" applyBorder="1" applyAlignment="1">
      <alignment horizontal="center"/>
    </xf>
    <xf numFmtId="10" fontId="10" fillId="10" borderId="12" xfId="15" applyNumberFormat="1" applyFont="1" applyFill="1" applyBorder="1" applyAlignment="1">
      <alignment horizontal="center"/>
    </xf>
    <xf numFmtId="10" fontId="10" fillId="10" borderId="11" xfId="15" applyNumberFormat="1" applyFont="1" applyFill="1" applyBorder="1" applyAlignment="1">
      <alignment horizontal="center"/>
    </xf>
    <xf numFmtId="166" fontId="9" fillId="7" borderId="34" xfId="18" applyNumberFormat="1" applyFont="1" applyFill="1" applyBorder="1"/>
    <xf numFmtId="166" fontId="9" fillId="7" borderId="35" xfId="18" applyNumberFormat="1" applyFont="1" applyFill="1" applyBorder="1"/>
    <xf numFmtId="166" fontId="9" fillId="7" borderId="36" xfId="18" applyNumberFormat="1" applyFont="1" applyFill="1" applyBorder="1"/>
    <xf numFmtId="165" fontId="9" fillId="7" borderId="34" xfId="18" applyFont="1" applyFill="1" applyBorder="1"/>
    <xf numFmtId="165" fontId="9" fillId="7" borderId="35" xfId="18" applyFont="1" applyFill="1" applyBorder="1"/>
    <xf numFmtId="165" fontId="9" fillId="7" borderId="36" xfId="18" applyFont="1" applyFill="1" applyBorder="1"/>
    <xf numFmtId="165" fontId="9" fillId="7" borderId="32" xfId="18" applyFont="1" applyFill="1" applyBorder="1"/>
    <xf numFmtId="10" fontId="9" fillId="7" borderId="34" xfId="15" applyNumberFormat="1" applyFont="1" applyFill="1" applyBorder="1"/>
    <xf numFmtId="10" fontId="9" fillId="7" borderId="35" xfId="15" applyNumberFormat="1" applyFont="1" applyFill="1" applyBorder="1"/>
    <xf numFmtId="10" fontId="9" fillId="7" borderId="36" xfId="15" applyNumberFormat="1" applyFont="1" applyFill="1" applyBorder="1"/>
    <xf numFmtId="166" fontId="9" fillId="0" borderId="13" xfId="18" applyNumberFormat="1" applyFont="1" applyFill="1" applyBorder="1"/>
    <xf numFmtId="166" fontId="9" fillId="0" borderId="15" xfId="18" applyNumberFormat="1" applyFont="1" applyBorder="1"/>
    <xf numFmtId="166" fontId="9" fillId="0" borderId="7" xfId="18" applyNumberFormat="1" applyFont="1" applyBorder="1"/>
    <xf numFmtId="165" fontId="9" fillId="0" borderId="13" xfId="18" applyFont="1" applyBorder="1"/>
    <xf numFmtId="165" fontId="9" fillId="0" borderId="15" xfId="18" applyFont="1" applyBorder="1"/>
    <xf numFmtId="165" fontId="9" fillId="0" borderId="7" xfId="18" applyFont="1" applyBorder="1"/>
    <xf numFmtId="165" fontId="9" fillId="0" borderId="0" xfId="18" applyFont="1" applyBorder="1"/>
    <xf numFmtId="10" fontId="9" fillId="0" borderId="13" xfId="15" applyNumberFormat="1" applyFont="1" applyBorder="1"/>
    <xf numFmtId="10" fontId="9" fillId="0" borderId="15" xfId="15" applyNumberFormat="1" applyFont="1" applyBorder="1"/>
    <xf numFmtId="10" fontId="9" fillId="0" borderId="7" xfId="15" applyNumberFormat="1" applyFont="1" applyBorder="1"/>
    <xf numFmtId="166" fontId="9" fillId="0" borderId="13" xfId="18" applyNumberFormat="1" applyFont="1" applyBorder="1"/>
    <xf numFmtId="166" fontId="9" fillId="0" borderId="9" xfId="18" applyNumberFormat="1" applyFont="1" applyBorder="1"/>
    <xf numFmtId="166" fontId="9" fillId="0" borderId="12" xfId="18" applyNumberFormat="1" applyFont="1" applyBorder="1"/>
    <xf numFmtId="166" fontId="9" fillId="0" borderId="11" xfId="18" applyNumberFormat="1" applyFont="1" applyBorder="1"/>
    <xf numFmtId="165" fontId="9" fillId="0" borderId="9" xfId="18" applyFont="1" applyBorder="1"/>
    <xf numFmtId="165" fontId="9" fillId="0" borderId="12" xfId="18" applyFont="1" applyBorder="1"/>
    <xf numFmtId="165" fontId="9" fillId="0" borderId="11" xfId="18" applyFont="1" applyBorder="1"/>
    <xf numFmtId="165" fontId="9" fillId="0" borderId="33" xfId="18" applyFont="1" applyBorder="1"/>
    <xf numFmtId="10" fontId="9" fillId="0" borderId="9" xfId="15" applyNumberFormat="1" applyFont="1" applyBorder="1"/>
    <xf numFmtId="10" fontId="9" fillId="0" borderId="12" xfId="15" applyNumberFormat="1" applyFont="1" applyBorder="1"/>
    <xf numFmtId="10" fontId="9" fillId="0" borderId="11" xfId="15" applyNumberFormat="1" applyFont="1" applyBorder="1"/>
    <xf numFmtId="165" fontId="9" fillId="7" borderId="0" xfId="18" applyFont="1" applyFill="1"/>
    <xf numFmtId="165" fontId="9" fillId="0" borderId="0" xfId="18" applyFont="1"/>
    <xf numFmtId="165" fontId="9" fillId="0" borderId="11" xfId="18" applyNumberFormat="1" applyFont="1" applyBorder="1"/>
    <xf numFmtId="0" fontId="10" fillId="0" borderId="37" xfId="0" applyFont="1" applyBorder="1" applyAlignment="1">
      <alignment horizontal="center" vertical="center" wrapText="1"/>
    </xf>
    <xf numFmtId="166" fontId="9" fillId="7" borderId="19" xfId="18" applyNumberFormat="1" applyFont="1" applyFill="1" applyBorder="1"/>
    <xf numFmtId="166" fontId="9" fillId="7" borderId="22" xfId="18" applyNumberFormat="1" applyFont="1" applyFill="1" applyBorder="1"/>
    <xf numFmtId="166" fontId="9" fillId="7" borderId="20" xfId="18" applyNumberFormat="1" applyFont="1" applyFill="1" applyBorder="1"/>
    <xf numFmtId="165" fontId="9" fillId="7" borderId="19" xfId="18" applyFont="1" applyFill="1" applyBorder="1"/>
    <xf numFmtId="165" fontId="9" fillId="7" borderId="22" xfId="18" applyFont="1" applyFill="1" applyBorder="1"/>
    <xf numFmtId="165" fontId="9" fillId="7" borderId="20" xfId="18" applyFont="1" applyFill="1" applyBorder="1"/>
    <xf numFmtId="10" fontId="9" fillId="7" borderId="19" xfId="15" applyNumberFormat="1" applyFont="1" applyFill="1" applyBorder="1"/>
    <xf numFmtId="10" fontId="9" fillId="7" borderId="22" xfId="15" applyNumberFormat="1" applyFont="1" applyFill="1" applyBorder="1"/>
    <xf numFmtId="10" fontId="9" fillId="7" borderId="20" xfId="15" applyNumberFormat="1" applyFont="1" applyFill="1" applyBorder="1"/>
    <xf numFmtId="0" fontId="6" fillId="0" borderId="37" xfId="0" applyFont="1" applyBorder="1" applyAlignment="1">
      <alignment horizontal="center" vertical="center" wrapText="1"/>
    </xf>
    <xf numFmtId="166" fontId="9" fillId="7" borderId="19" xfId="18" applyNumberFormat="1" applyFont="1" applyFill="1" applyBorder="1" applyAlignment="1">
      <alignment vertical="center"/>
    </xf>
    <xf numFmtId="166" fontId="9" fillId="7" borderId="22" xfId="18" applyNumberFormat="1" applyFont="1" applyFill="1" applyBorder="1" applyAlignment="1">
      <alignment vertical="center"/>
    </xf>
    <xf numFmtId="166" fontId="9" fillId="7" borderId="20" xfId="18" applyNumberFormat="1" applyFont="1" applyFill="1" applyBorder="1" applyAlignment="1">
      <alignment vertical="center"/>
    </xf>
    <xf numFmtId="165" fontId="9" fillId="7" borderId="19" xfId="18" applyFont="1" applyFill="1" applyBorder="1" applyAlignment="1">
      <alignment vertical="center"/>
    </xf>
    <xf numFmtId="165" fontId="9" fillId="7" borderId="22" xfId="18" applyFont="1" applyFill="1" applyBorder="1" applyAlignment="1">
      <alignment vertical="center"/>
    </xf>
    <xf numFmtId="165" fontId="9" fillId="7" borderId="20" xfId="18" applyFont="1" applyFill="1" applyBorder="1" applyAlignment="1">
      <alignment vertical="center"/>
    </xf>
    <xf numFmtId="165" fontId="9" fillId="7" borderId="0" xfId="18" applyFont="1" applyFill="1" applyAlignment="1">
      <alignment vertical="center"/>
    </xf>
    <xf numFmtId="10" fontId="9" fillId="7" borderId="19" xfId="15" applyNumberFormat="1" applyFont="1" applyFill="1" applyBorder="1" applyAlignment="1">
      <alignment vertical="center"/>
    </xf>
    <xf numFmtId="10" fontId="9" fillId="7" borderId="22" xfId="15" applyNumberFormat="1" applyFont="1" applyFill="1" applyBorder="1" applyAlignment="1">
      <alignment vertical="center"/>
    </xf>
    <xf numFmtId="10" fontId="9" fillId="7" borderId="20" xfId="15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/>
    <xf numFmtId="0" fontId="4" fillId="2" borderId="34" xfId="20" applyFont="1" applyFill="1" applyBorder="1" applyAlignment="1" applyProtection="1">
      <alignment horizontal="center" vertical="center" wrapText="1"/>
      <protection locked="0"/>
    </xf>
    <xf numFmtId="0" fontId="4" fillId="2" borderId="13" xfId="20" applyFont="1" applyFill="1" applyBorder="1" applyAlignment="1" applyProtection="1">
      <alignment horizontal="center" vertical="center" wrapText="1"/>
      <protection locked="0"/>
    </xf>
    <xf numFmtId="0" fontId="4" fillId="2" borderId="9" xfId="20" applyFont="1" applyFill="1" applyBorder="1" applyAlignment="1" applyProtection="1">
      <alignment horizontal="center" vertical="center" wrapText="1"/>
      <protection locked="0"/>
    </xf>
    <xf numFmtId="0" fontId="4" fillId="2" borderId="36" xfId="20" applyFont="1" applyFill="1" applyBorder="1" applyAlignment="1" applyProtection="1">
      <alignment horizontal="center" vertical="center" wrapText="1"/>
      <protection locked="0"/>
    </xf>
    <xf numFmtId="0" fontId="4" fillId="2" borderId="7" xfId="20" applyFont="1" applyFill="1" applyBorder="1" applyAlignment="1" applyProtection="1">
      <alignment horizontal="center" vertical="center" wrapText="1"/>
      <protection locked="0"/>
    </xf>
    <xf numFmtId="0" fontId="4" fillId="2" borderId="11" xfId="20" applyFont="1" applyFill="1" applyBorder="1" applyAlignment="1" applyProtection="1">
      <alignment horizontal="center" vertical="center" wrapText="1"/>
      <protection locked="0"/>
    </xf>
    <xf numFmtId="0" fontId="4" fillId="2" borderId="38" xfId="20" applyFont="1" applyFill="1" applyBorder="1" applyAlignment="1" applyProtection="1">
      <alignment horizontal="center"/>
      <protection locked="0"/>
    </xf>
    <xf numFmtId="0" fontId="4" fillId="2" borderId="39" xfId="20" applyFont="1" applyFill="1" applyBorder="1" applyAlignment="1" applyProtection="1">
      <alignment horizontal="center"/>
      <protection locked="0"/>
    </xf>
    <xf numFmtId="0" fontId="4" fillId="2" borderId="40" xfId="20" applyFont="1" applyFill="1" applyBorder="1" applyAlignment="1" applyProtection="1">
      <alignment horizontal="center"/>
      <protection locked="0"/>
    </xf>
    <xf numFmtId="0" fontId="4" fillId="2" borderId="15" xfId="20" applyFont="1" applyFill="1" applyBorder="1" applyAlignment="1" applyProtection="1">
      <alignment horizontal="center" wrapText="1"/>
      <protection locked="0"/>
    </xf>
    <xf numFmtId="0" fontId="3" fillId="2" borderId="12" xfId="20" applyFont="1" applyFill="1" applyBorder="1" applyAlignment="1" applyProtection="1">
      <alignment wrapText="1"/>
      <protection locked="0"/>
    </xf>
    <xf numFmtId="0" fontId="4" fillId="2" borderId="7" xfId="20" applyFont="1" applyFill="1" applyBorder="1" applyAlignment="1" applyProtection="1">
      <alignment horizontal="center" wrapText="1"/>
      <protection locked="0"/>
    </xf>
    <xf numFmtId="0" fontId="3" fillId="2" borderId="11" xfId="20" applyFont="1" applyFill="1" applyBorder="1" applyAlignment="1" applyProtection="1">
      <alignment wrapText="1"/>
      <protection locked="0"/>
    </xf>
    <xf numFmtId="0" fontId="10" fillId="0" borderId="41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9" borderId="41" xfId="0" applyFont="1" applyFill="1" applyBorder="1" applyAlignment="1">
      <alignment horizontal="center" vertical="center" wrapText="1"/>
    </xf>
    <xf numFmtId="0" fontId="10" fillId="9" borderId="42" xfId="0" applyFont="1" applyFill="1" applyBorder="1" applyAlignment="1">
      <alignment horizontal="center" vertical="center" wrapText="1"/>
    </xf>
    <xf numFmtId="0" fontId="10" fillId="9" borderId="43" xfId="0" applyFont="1" applyFill="1" applyBorder="1" applyAlignment="1">
      <alignment horizontal="center" vertical="center" wrapText="1"/>
    </xf>
    <xf numFmtId="0" fontId="10" fillId="9" borderId="34" xfId="0" applyFont="1" applyFill="1" applyBorder="1" applyAlignment="1">
      <alignment horizontal="center" vertical="center" wrapText="1"/>
    </xf>
    <xf numFmtId="0" fontId="10" fillId="9" borderId="13" xfId="0" applyFont="1" applyFill="1" applyBorder="1" applyAlignment="1">
      <alignment horizontal="center" vertical="center" wrapText="1"/>
    </xf>
    <xf numFmtId="0" fontId="10" fillId="9" borderId="9" xfId="0" applyFont="1" applyFill="1" applyBorder="1" applyAlignment="1">
      <alignment horizontal="center" vertical="center" wrapText="1"/>
    </xf>
    <xf numFmtId="0" fontId="10" fillId="9" borderId="35" xfId="0" applyFont="1" applyFill="1" applyBorder="1" applyAlignment="1">
      <alignment horizontal="center" vertical="center" wrapText="1"/>
    </xf>
    <xf numFmtId="0" fontId="10" fillId="9" borderId="15" xfId="0" applyFont="1" applyFill="1" applyBorder="1" applyAlignment="1">
      <alignment horizontal="center" vertical="center" wrapText="1"/>
    </xf>
    <xf numFmtId="0" fontId="10" fillId="9" borderId="12" xfId="0" applyFont="1" applyFill="1" applyBorder="1" applyAlignment="1">
      <alignment horizontal="center" vertical="center" wrapText="1"/>
    </xf>
    <xf numFmtId="10" fontId="10" fillId="9" borderId="44" xfId="15" applyNumberFormat="1" applyFont="1" applyFill="1" applyBorder="1" applyAlignment="1">
      <alignment horizontal="center" vertical="center" wrapText="1"/>
    </xf>
    <xf numFmtId="10" fontId="10" fillId="9" borderId="40" xfId="15" applyNumberFormat="1" applyFont="1" applyFill="1" applyBorder="1" applyAlignment="1">
      <alignment horizontal="center" vertical="center" wrapText="1"/>
    </xf>
    <xf numFmtId="10" fontId="10" fillId="9" borderId="34" xfId="15" applyNumberFormat="1" applyFont="1" applyFill="1" applyBorder="1" applyAlignment="1">
      <alignment horizontal="center" vertical="center" wrapText="1"/>
    </xf>
    <xf numFmtId="10" fontId="10" fillId="9" borderId="24" xfId="15" applyNumberFormat="1" applyFont="1" applyFill="1" applyBorder="1" applyAlignment="1">
      <alignment horizontal="center" vertical="center" wrapText="1"/>
    </xf>
    <xf numFmtId="0" fontId="10" fillId="9" borderId="36" xfId="0" applyFont="1" applyFill="1" applyBorder="1" applyAlignment="1">
      <alignment horizontal="center" vertical="center" wrapText="1"/>
    </xf>
    <xf numFmtId="0" fontId="10" fillId="9" borderId="29" xfId="0" applyFont="1" applyFill="1" applyBorder="1" applyAlignment="1">
      <alignment horizontal="center" vertical="center" wrapText="1"/>
    </xf>
    <xf numFmtId="0" fontId="10" fillId="9" borderId="28" xfId="0" applyFont="1" applyFill="1" applyBorder="1" applyAlignment="1">
      <alignment horizontal="center" vertical="center" wrapText="1"/>
    </xf>
    <xf numFmtId="0" fontId="10" fillId="9" borderId="24" xfId="0" applyFont="1" applyFill="1" applyBorder="1" applyAlignment="1">
      <alignment horizontal="center" vertical="center" wrapText="1"/>
    </xf>
    <xf numFmtId="0" fontId="10" fillId="9" borderId="7" xfId="0" applyFont="1" applyFill="1" applyBorder="1" applyAlignment="1">
      <alignment horizontal="center" vertical="center" wrapText="1"/>
    </xf>
    <xf numFmtId="0" fontId="10" fillId="9" borderId="11" xfId="0" applyFont="1" applyFill="1" applyBorder="1" applyAlignment="1">
      <alignment horizontal="center" vertical="center" wrapText="1"/>
    </xf>
  </cellXfs>
  <cellStyles count="7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al 2" xfId="20"/>
  </cellStyles>
  <dxfs count="29">
    <dxf>
      <font>
        <color auto="1"/>
      </font>
      <fill>
        <patternFill>
          <bgColor theme="0" tint="-0.14996"/>
        </patternFill>
      </fill>
    </dxf>
    <dxf>
      <font>
        <color auto="1"/>
      </font>
      <fill>
        <patternFill>
          <bgColor theme="0" tint="-0.14996"/>
        </patternFill>
      </fill>
    </dxf>
    <dxf>
      <font>
        <color auto="1"/>
      </font>
      <fill>
        <patternFill>
          <bgColor theme="0" tint="-0.14996"/>
        </patternFill>
      </fill>
    </dxf>
    <dxf>
      <font>
        <color auto="1"/>
      </font>
      <fill>
        <patternFill>
          <bgColor theme="0" tint="-0.14996"/>
        </patternFill>
      </fill>
    </dxf>
    <dxf>
      <font>
        <color auto="1"/>
      </font>
      <fill>
        <patternFill>
          <bgColor theme="0" tint="-0.14996"/>
        </patternFill>
      </fill>
    </dxf>
    <dxf>
      <font>
        <color auto="1"/>
      </font>
      <fill>
        <patternFill>
          <bgColor theme="0" tint="-0.14996"/>
        </patternFill>
      </fill>
    </dxf>
    <dxf>
      <font>
        <color auto="1"/>
      </font>
      <fill>
        <patternFill>
          <bgColor theme="0" tint="-0.14996"/>
        </patternFill>
      </fill>
    </dxf>
    <dxf>
      <font>
        <color auto="1"/>
      </font>
      <fill>
        <patternFill>
          <bgColor theme="0" tint="-0.14996"/>
        </patternFill>
      </fill>
    </dxf>
    <dxf>
      <font>
        <color auto="1"/>
      </font>
      <fill>
        <patternFill>
          <bgColor theme="0" tint="-0.14996"/>
        </patternFill>
      </fill>
    </dxf>
    <dxf>
      <font>
        <color auto="1"/>
      </font>
      <fill>
        <patternFill>
          <bgColor theme="0" tint="-0.14996"/>
        </patternFill>
      </fill>
    </dxf>
    <dxf>
      <font>
        <color auto="1"/>
      </font>
      <fill>
        <patternFill>
          <bgColor theme="0" tint="-0.14996"/>
        </patternFill>
      </fill>
    </dxf>
    <dxf>
      <font>
        <color auto="1"/>
      </font>
      <fill>
        <patternFill>
          <bgColor theme="0" tint="-0.14996"/>
        </patternFill>
      </fill>
    </dxf>
    <dxf>
      <font>
        <color auto="1"/>
      </font>
      <fill>
        <patternFill>
          <bgColor theme="0" tint="-0.14996"/>
        </patternFill>
      </fill>
    </dxf>
    <dxf>
      <font>
        <color auto="1"/>
      </font>
      <fill>
        <patternFill>
          <bgColor theme="0" tint="-0.14996"/>
        </patternFill>
      </fill>
    </dxf>
    <dxf>
      <font>
        <color auto="1"/>
      </font>
      <fill>
        <patternFill>
          <bgColor theme="0" tint="-0.14996"/>
        </patternFill>
      </fill>
    </dxf>
    <dxf>
      <font>
        <color auto="1"/>
      </font>
      <fill>
        <patternFill>
          <bgColor theme="0" tint="-0.14996"/>
        </patternFill>
      </fill>
    </dxf>
    <dxf>
      <font>
        <color auto="1"/>
      </font>
      <fill>
        <patternFill>
          <bgColor theme="0" tint="-0.14996"/>
        </patternFill>
      </fill>
    </dxf>
    <dxf>
      <font>
        <color auto="1"/>
      </font>
      <fill>
        <patternFill>
          <bgColor theme="0" tint="-0.14996"/>
        </patternFill>
      </fill>
    </dxf>
    <dxf>
      <font>
        <color auto="1"/>
      </font>
      <fill>
        <patternFill>
          <bgColor theme="0" tint="-0.14996"/>
        </patternFill>
      </fill>
    </dxf>
    <dxf>
      <font>
        <color auto="1"/>
      </font>
      <fill>
        <patternFill>
          <bgColor theme="0" tint="-0.14996"/>
        </patternFill>
      </fill>
    </dxf>
    <dxf>
      <font>
        <color auto="1"/>
      </font>
      <fill>
        <patternFill>
          <bgColor theme="0" tint="-0.14996"/>
        </patternFill>
      </fill>
    </dxf>
    <dxf>
      <font>
        <color auto="1"/>
      </font>
      <fill>
        <patternFill>
          <bgColor theme="0" tint="-0.14996"/>
        </patternFill>
      </fill>
    </dxf>
    <dxf>
      <font>
        <color auto="1"/>
      </font>
      <fill>
        <patternFill>
          <bgColor theme="0" tint="-0.14996"/>
        </patternFill>
      </fill>
    </dxf>
    <dxf>
      <font>
        <color auto="1"/>
      </font>
      <fill>
        <patternFill>
          <bgColor theme="0" tint="-0.14996"/>
        </patternFill>
      </fill>
    </dxf>
    <dxf>
      <font>
        <color auto="1"/>
      </font>
      <fill>
        <patternFill>
          <bgColor theme="0" tint="-0.14996"/>
        </patternFill>
      </fill>
    </dxf>
    <dxf>
      <font>
        <color auto="1"/>
      </font>
      <fill>
        <patternFill>
          <bgColor theme="0" tint="-0.14996"/>
        </patternFill>
      </fill>
    </dxf>
    <dxf>
      <font>
        <color auto="1"/>
      </font>
      <fill>
        <patternFill>
          <bgColor theme="0" tint="-0.14996"/>
        </patternFill>
      </fill>
    </dxf>
    <dxf>
      <font>
        <color auto="1"/>
      </font>
      <fill>
        <patternFill>
          <bgColor theme="0" tint="-0.14996"/>
        </patternFill>
      </fill>
    </dxf>
    <dxf>
      <font>
        <color auto="1"/>
      </font>
      <fill>
        <patternFill>
          <bgColor theme="0" tint="-0.14996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worksheet" Target="worksheets/sheet4.xml" /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8" Type="http://schemas.openxmlformats.org/officeDocument/2006/relationships/worksheet" Target="worksheets/sheet7.xml" /><Relationship Id="rId4" Type="http://schemas.openxmlformats.org/officeDocument/2006/relationships/worksheet" Target="worksheets/sheet3.xml" /><Relationship Id="rId9" Type="http://schemas.openxmlformats.org/officeDocument/2006/relationships/worksheet" Target="worksheets/sheet8.xml" /><Relationship Id="rId6" Type="http://schemas.openxmlformats.org/officeDocument/2006/relationships/worksheet" Target="worksheets/sheet5.xml" /><Relationship Id="rId10" Type="http://schemas.openxmlformats.org/officeDocument/2006/relationships/worksheet" Target="worksheets/sheet9.xml" /><Relationship Id="rId12" Type="http://schemas.openxmlformats.org/officeDocument/2006/relationships/sharedStrings" Target="sharedStrings.xml" /><Relationship Id="rId11" Type="http://schemas.openxmlformats.org/officeDocument/2006/relationships/styles" Target="styles.xml" /><Relationship Id="rId3" Type="http://schemas.openxmlformats.org/officeDocument/2006/relationships/worksheet" Target="worksheets/sheet2.xml" /><Relationship Id="rId7" Type="http://schemas.openxmlformats.org/officeDocument/2006/relationships/worksheet" Target="worksheets/sheet6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CQ49"/>
  <sheetViews>
    <sheetView showGridLines="0" zoomScale="90" zoomScaleNormal="90" workbookViewId="0" topLeftCell="A1">
      <selection pane="topLeft" activeCell="A1" sqref="A1"/>
    </sheetView>
  </sheetViews>
  <sheetFormatPr defaultColWidth="9.14285714285714" defaultRowHeight="12.75"/>
  <cols>
    <col min="1" max="1" width="1.71428571428571" style="107" customWidth="1"/>
    <col min="2" max="2" width="61.5714285714286" style="108" customWidth="1"/>
    <col min="3" max="3" width="9.71428571428571" style="107" customWidth="1"/>
    <col min="4" max="4" width="9.28571428571429" style="107" bestFit="1" customWidth="1"/>
    <col min="5" max="5" width="8" style="107" bestFit="1" customWidth="1"/>
    <col min="6" max="6" width="8.57142857142857" style="107" bestFit="1" customWidth="1"/>
    <col min="7" max="7" width="9.28571428571429" style="107" bestFit="1" customWidth="1"/>
    <col min="8" max="8" width="7.71428571428571" style="107" bestFit="1" customWidth="1"/>
    <col min="9" max="9" width="8.42857142857143" style="107" bestFit="1" customWidth="1"/>
    <col min="10" max="10" width="8.85714285714286" style="107" bestFit="1" customWidth="1"/>
    <col min="11" max="11" width="9.57142857142857" style="107" bestFit="1" customWidth="1"/>
    <col min="12" max="12" width="2.42857142857143" style="7" customWidth="1"/>
    <col min="13" max="13" width="1.71428571428571" style="107" customWidth="1"/>
    <col min="14" max="14" width="61.5714285714286" style="108" customWidth="1"/>
    <col min="15" max="15" width="9.71428571428571" style="107" customWidth="1"/>
    <col min="16" max="16" width="9.28571428571429" style="107" bestFit="1" customWidth="1"/>
    <col min="17" max="17" width="8" style="107" bestFit="1" customWidth="1"/>
    <col min="18" max="18" width="8.57142857142857" style="107" bestFit="1" customWidth="1"/>
    <col min="19" max="19" width="9.28571428571429" style="107" bestFit="1" customWidth="1"/>
    <col min="20" max="21" width="7.71428571428571" style="107" bestFit="1" customWidth="1"/>
    <col min="22" max="22" width="8.85714285714286" style="107" bestFit="1" customWidth="1"/>
    <col min="23" max="23" width="9.57142857142857" style="107" bestFit="1" customWidth="1"/>
    <col min="24" max="24" width="3.14285714285714" style="7" customWidth="1"/>
    <col min="25" max="25" width="1.71428571428571" style="107" customWidth="1"/>
    <col min="26" max="26" width="61.5714285714286" style="108" customWidth="1"/>
    <col min="27" max="27" width="9.71428571428571" style="107" customWidth="1"/>
    <col min="28" max="28" width="9.28571428571429" style="107" bestFit="1" customWidth="1"/>
    <col min="29" max="29" width="8" style="107" bestFit="1" customWidth="1"/>
    <col min="30" max="30" width="8.57142857142857" style="107" bestFit="1" customWidth="1"/>
    <col min="31" max="31" width="9.28571428571429" style="107" bestFit="1" customWidth="1"/>
    <col min="32" max="33" width="7.71428571428571" style="107" bestFit="1" customWidth="1"/>
    <col min="34" max="34" width="8.85714285714286" style="107" bestFit="1" customWidth="1"/>
    <col min="35" max="35" width="9.57142857142857" style="107" bestFit="1" customWidth="1"/>
    <col min="36" max="36" width="2.14285714285714" style="7" customWidth="1"/>
    <col min="37" max="37" width="1.71428571428571" style="107" customWidth="1"/>
    <col min="38" max="38" width="61.5714285714286" style="108" customWidth="1"/>
    <col min="39" max="39" width="9.71428571428571" style="107" customWidth="1"/>
    <col min="40" max="40" width="9.28571428571429" style="107" bestFit="1" customWidth="1"/>
    <col min="41" max="41" width="8" style="107" bestFit="1" customWidth="1"/>
    <col min="42" max="42" width="8.57142857142857" style="107" bestFit="1" customWidth="1"/>
    <col min="43" max="43" width="9.28571428571429" style="107" bestFit="1" customWidth="1"/>
    <col min="44" max="45" width="7.71428571428571" style="107" bestFit="1" customWidth="1"/>
    <col min="46" max="46" width="8.85714285714286" style="107" bestFit="1" customWidth="1"/>
    <col min="47" max="47" width="9.57142857142857" style="107" bestFit="1" customWidth="1"/>
    <col min="48" max="48" width="2.42857142857143" style="7" customWidth="1"/>
    <col min="49" max="49" width="1.71428571428571" style="107" customWidth="1"/>
    <col min="50" max="50" width="61.5714285714286" style="108" customWidth="1"/>
    <col min="51" max="51" width="9.71428571428571" style="107" customWidth="1"/>
    <col min="52" max="52" width="9.28571428571429" style="107" bestFit="1" customWidth="1"/>
    <col min="53" max="53" width="8" style="107" bestFit="1" customWidth="1"/>
    <col min="54" max="54" width="8.57142857142857" style="107" bestFit="1" customWidth="1"/>
    <col min="55" max="55" width="9.28571428571429" style="107" bestFit="1" customWidth="1"/>
    <col min="56" max="56" width="7.71428571428571" style="107" bestFit="1" customWidth="1"/>
    <col min="57" max="57" width="8.42857142857143" style="107" bestFit="1" customWidth="1"/>
    <col min="58" max="58" width="8.85714285714286" style="107" bestFit="1" customWidth="1"/>
    <col min="59" max="59" width="9.57142857142857" style="107" bestFit="1" customWidth="1"/>
    <col min="60" max="60" width="1.57142857142857" style="7" customWidth="1"/>
    <col min="61" max="61" width="1.71428571428571" style="107" customWidth="1"/>
    <col min="62" max="62" width="61.5714285714286" style="108" customWidth="1"/>
    <col min="63" max="63" width="9.71428571428571" style="107" customWidth="1"/>
    <col min="64" max="64" width="9.28571428571429" style="107" bestFit="1" customWidth="1"/>
    <col min="65" max="65" width="8" style="107" bestFit="1" customWidth="1"/>
    <col min="66" max="66" width="8.57142857142857" style="107" bestFit="1" customWidth="1"/>
    <col min="67" max="67" width="9.28571428571429" style="107" bestFit="1" customWidth="1"/>
    <col min="68" max="68" width="7.71428571428571" style="107" bestFit="1" customWidth="1"/>
    <col min="69" max="69" width="8.42857142857143" style="107" bestFit="1" customWidth="1"/>
    <col min="70" max="70" width="8.85714285714286" style="107" bestFit="1" customWidth="1"/>
    <col min="71" max="71" width="9.57142857142857" style="107" bestFit="1" customWidth="1"/>
    <col min="72" max="72" width="1.85714285714286" style="7" customWidth="1"/>
    <col min="73" max="73" width="1.71428571428571" style="107" customWidth="1"/>
    <col min="74" max="74" width="61.5714285714286" style="108" customWidth="1"/>
    <col min="75" max="75" width="9.71428571428571" style="107" customWidth="1"/>
    <col min="76" max="76" width="9.28571428571429" style="107" bestFit="1" customWidth="1"/>
    <col min="77" max="77" width="8" style="107" bestFit="1" customWidth="1"/>
    <col min="78" max="78" width="8.57142857142857" style="107" bestFit="1" customWidth="1"/>
    <col min="79" max="79" width="9.28571428571429" style="107" bestFit="1" customWidth="1"/>
    <col min="80" max="80" width="7.71428571428571" style="107" bestFit="1" customWidth="1"/>
    <col min="81" max="81" width="8.57142857142857" style="107" bestFit="1" customWidth="1"/>
    <col min="82" max="82" width="8.85714285714286" style="107" bestFit="1" customWidth="1"/>
    <col min="83" max="83" width="9.57142857142857" style="107" bestFit="1" customWidth="1"/>
    <col min="84" max="84" width="2.14285714285714" style="7" customWidth="1"/>
    <col min="85" max="85" width="1.71428571428571" style="107" customWidth="1"/>
    <col min="86" max="86" width="61.5714285714286" style="108" customWidth="1"/>
    <col min="87" max="87" width="9.71428571428571" style="107" customWidth="1"/>
    <col min="88" max="88" width="9.28571428571429" style="107" bestFit="1" customWidth="1"/>
    <col min="89" max="89" width="8" style="107" bestFit="1" customWidth="1"/>
    <col min="90" max="90" width="8.57142857142857" style="107" bestFit="1" customWidth="1"/>
    <col min="91" max="91" width="9.28571428571429" style="107" bestFit="1" customWidth="1"/>
    <col min="92" max="92" width="7.71428571428571" style="107" bestFit="1" customWidth="1"/>
    <col min="93" max="93" width="8.42857142857143" style="107" bestFit="1" customWidth="1"/>
    <col min="94" max="94" width="8.85714285714286" style="107" bestFit="1" customWidth="1"/>
    <col min="95" max="95" width="9.57142857142857" style="107" bestFit="1" customWidth="1"/>
    <col min="96" max="16384" width="9.14285714285714" style="7"/>
  </cols>
  <sheetData>
    <row r="1" spans="1:95" ht="12.75">
      <c r="A1" s="1"/>
      <c r="B1" s="2" t="s">
        <v>0</v>
      </c>
      <c r="C1" s="3" t="s">
        <v>1</v>
      </c>
      <c r="D1" s="4"/>
      <c r="E1" s="5"/>
      <c r="F1" s="6"/>
      <c r="G1" s="6"/>
      <c r="H1" s="1"/>
      <c r="I1" s="1"/>
      <c r="J1" s="1"/>
      <c r="K1" s="1"/>
      <c r="M1" s="1"/>
      <c r="N1" s="2" t="s">
        <v>0</v>
      </c>
      <c r="O1" s="3" t="s">
        <v>1</v>
      </c>
      <c r="P1" s="4"/>
      <c r="Q1" s="5"/>
      <c r="R1" s="6"/>
      <c r="S1" s="6"/>
      <c r="T1" s="1"/>
      <c r="U1" s="1"/>
      <c r="V1" s="1"/>
      <c r="W1" s="1"/>
      <c r="Y1" s="1"/>
      <c r="Z1" s="2" t="s">
        <v>0</v>
      </c>
      <c r="AA1" s="3" t="s">
        <v>1</v>
      </c>
      <c r="AB1" s="4"/>
      <c r="AC1" s="5"/>
      <c r="AD1" s="6"/>
      <c r="AE1" s="6"/>
      <c r="AF1" s="1"/>
      <c r="AG1" s="1"/>
      <c r="AH1" s="1"/>
      <c r="AI1" s="1"/>
      <c r="AK1" s="1"/>
      <c r="AL1" s="2" t="s">
        <v>0</v>
      </c>
      <c r="AM1" s="3" t="s">
        <v>1</v>
      </c>
      <c r="AN1" s="4"/>
      <c r="AO1" s="5"/>
      <c r="AP1" s="6"/>
      <c r="AQ1" s="6"/>
      <c r="AR1" s="1"/>
      <c r="AS1" s="1"/>
      <c r="AT1" s="1"/>
      <c r="AU1" s="1"/>
      <c r="AW1" s="1"/>
      <c r="AX1" s="2" t="s">
        <v>0</v>
      </c>
      <c r="AY1" s="3" t="s">
        <v>1</v>
      </c>
      <c r="AZ1" s="4"/>
      <c r="BA1" s="5"/>
      <c r="BB1" s="6"/>
      <c r="BC1" s="6"/>
      <c r="BD1" s="1"/>
      <c r="BE1" s="1"/>
      <c r="BF1" s="1"/>
      <c r="BG1" s="1"/>
      <c r="BI1" s="1"/>
      <c r="BJ1" s="2" t="s">
        <v>0</v>
      </c>
      <c r="BK1" s="3" t="s">
        <v>1</v>
      </c>
      <c r="BL1" s="4"/>
      <c r="BM1" s="5"/>
      <c r="BN1" s="6"/>
      <c r="BO1" s="6"/>
      <c r="BP1" s="1"/>
      <c r="BQ1" s="1"/>
      <c r="BR1" s="1"/>
      <c r="BS1" s="1"/>
      <c r="BU1" s="1"/>
      <c r="BV1" s="2" t="s">
        <v>0</v>
      </c>
      <c r="BW1" s="3" t="s">
        <v>1</v>
      </c>
      <c r="BX1" s="4"/>
      <c r="BY1" s="5"/>
      <c r="BZ1" s="6"/>
      <c r="CA1" s="6"/>
      <c r="CB1" s="1"/>
      <c r="CC1" s="1"/>
      <c r="CD1" s="1"/>
      <c r="CE1" s="1"/>
      <c r="CG1" s="1"/>
      <c r="CH1" s="2" t="s">
        <v>0</v>
      </c>
      <c r="CI1" s="3" t="s">
        <v>1</v>
      </c>
      <c r="CJ1" s="4"/>
      <c r="CK1" s="5"/>
      <c r="CL1" s="6"/>
      <c r="CM1" s="6"/>
      <c r="CN1" s="1"/>
      <c r="CO1" s="1"/>
      <c r="CP1" s="1"/>
      <c r="CQ1" s="1"/>
    </row>
    <row r="2" spans="1:95" ht="12.75">
      <c r="A2" s="1"/>
      <c r="B2" s="2" t="s">
        <v>2</v>
      </c>
      <c r="C2" s="3" t="s">
        <v>3</v>
      </c>
      <c r="D2" s="4"/>
      <c r="E2" s="5"/>
      <c r="F2" s="6"/>
      <c r="G2" s="6"/>
      <c r="H2" s="1"/>
      <c r="I2" s="1"/>
      <c r="J2" s="1"/>
      <c r="K2" s="1"/>
      <c r="M2" s="1"/>
      <c r="N2" s="2" t="s">
        <v>2</v>
      </c>
      <c r="O2" s="3" t="s">
        <v>3</v>
      </c>
      <c r="P2" s="4"/>
      <c r="Q2" s="5"/>
      <c r="R2" s="6"/>
      <c r="S2" s="6"/>
      <c r="T2" s="1"/>
      <c r="U2" s="1"/>
      <c r="V2" s="1"/>
      <c r="W2" s="1"/>
      <c r="Y2" s="1"/>
      <c r="Z2" s="2" t="s">
        <v>2</v>
      </c>
      <c r="AA2" s="3" t="s">
        <v>3</v>
      </c>
      <c r="AB2" s="4"/>
      <c r="AC2" s="5"/>
      <c r="AD2" s="6"/>
      <c r="AE2" s="6"/>
      <c r="AF2" s="1"/>
      <c r="AG2" s="1"/>
      <c r="AH2" s="1"/>
      <c r="AI2" s="1"/>
      <c r="AK2" s="1"/>
      <c r="AL2" s="2" t="s">
        <v>2</v>
      </c>
      <c r="AM2" s="3" t="s">
        <v>3</v>
      </c>
      <c r="AN2" s="4"/>
      <c r="AO2" s="5"/>
      <c r="AP2" s="6"/>
      <c r="AQ2" s="6"/>
      <c r="AR2" s="1"/>
      <c r="AS2" s="1"/>
      <c r="AT2" s="1"/>
      <c r="AU2" s="1"/>
      <c r="AW2" s="1"/>
      <c r="AX2" s="2" t="s">
        <v>2</v>
      </c>
      <c r="AY2" s="3" t="s">
        <v>3</v>
      </c>
      <c r="AZ2" s="4"/>
      <c r="BA2" s="5"/>
      <c r="BB2" s="6"/>
      <c r="BC2" s="6"/>
      <c r="BD2" s="1"/>
      <c r="BE2" s="1"/>
      <c r="BF2" s="1"/>
      <c r="BG2" s="1"/>
      <c r="BI2" s="1"/>
      <c r="BJ2" s="2" t="s">
        <v>2</v>
      </c>
      <c r="BK2" s="3" t="s">
        <v>3</v>
      </c>
      <c r="BL2" s="4"/>
      <c r="BM2" s="5"/>
      <c r="BN2" s="6"/>
      <c r="BO2" s="6"/>
      <c r="BP2" s="1"/>
      <c r="BQ2" s="1"/>
      <c r="BR2" s="1"/>
      <c r="BS2" s="1"/>
      <c r="BU2" s="1"/>
      <c r="BV2" s="2" t="s">
        <v>2</v>
      </c>
      <c r="BW2" s="3" t="s">
        <v>3</v>
      </c>
      <c r="BX2" s="4"/>
      <c r="BY2" s="5"/>
      <c r="BZ2" s="6"/>
      <c r="CA2" s="6"/>
      <c r="CB2" s="1"/>
      <c r="CC2" s="1"/>
      <c r="CD2" s="1"/>
      <c r="CE2" s="1"/>
      <c r="CG2" s="1"/>
      <c r="CH2" s="2" t="s">
        <v>2</v>
      </c>
      <c r="CI2" s="3" t="s">
        <v>3</v>
      </c>
      <c r="CJ2" s="4"/>
      <c r="CK2" s="5"/>
      <c r="CL2" s="6"/>
      <c r="CM2" s="6"/>
      <c r="CN2" s="1"/>
      <c r="CO2" s="1"/>
      <c r="CP2" s="1"/>
      <c r="CQ2" s="1"/>
    </row>
    <row r="3" spans="1:95" ht="12.75">
      <c r="A3" s="1"/>
      <c r="B3" s="2" t="s">
        <v>4</v>
      </c>
      <c r="C3" s="9">
        <v>800</v>
      </c>
      <c r="D3" s="10" t="s">
        <v>5</v>
      </c>
      <c r="E3" s="110">
        <f>C3</f>
        <v>800</v>
      </c>
      <c r="F3" s="1"/>
      <c r="G3" s="1"/>
      <c r="H3" s="11"/>
      <c r="I3" s="11"/>
      <c r="J3" s="11"/>
      <c r="K3" s="11"/>
      <c r="M3" s="1"/>
      <c r="N3" s="2" t="s">
        <v>4</v>
      </c>
      <c r="O3" s="9">
        <v>100</v>
      </c>
      <c r="P3" s="10" t="s">
        <v>5</v>
      </c>
      <c r="Q3" s="110">
        <f>O3</f>
        <v>100</v>
      </c>
      <c r="R3" s="1"/>
      <c r="S3" s="1"/>
      <c r="T3" s="11"/>
      <c r="U3" s="11"/>
      <c r="V3" s="11"/>
      <c r="W3" s="11"/>
      <c r="Y3" s="1"/>
      <c r="Z3" s="2" t="s">
        <v>4</v>
      </c>
      <c r="AA3" s="9">
        <v>250</v>
      </c>
      <c r="AB3" s="10" t="s">
        <v>5</v>
      </c>
      <c r="AC3" s="110">
        <f>AA3</f>
        <v>250</v>
      </c>
      <c r="AD3" s="1"/>
      <c r="AE3" s="1"/>
      <c r="AF3" s="11"/>
      <c r="AG3" s="11"/>
      <c r="AH3" s="11"/>
      <c r="AI3" s="11"/>
      <c r="AK3" s="1"/>
      <c r="AL3" s="2" t="s">
        <v>4</v>
      </c>
      <c r="AM3" s="9">
        <v>356</v>
      </c>
      <c r="AN3" s="10" t="s">
        <v>5</v>
      </c>
      <c r="AO3" s="110">
        <f>AM3</f>
        <v>356</v>
      </c>
      <c r="AP3" s="1"/>
      <c r="AQ3" s="1"/>
      <c r="AR3" s="11"/>
      <c r="AS3" s="11"/>
      <c r="AT3" s="11"/>
      <c r="AU3" s="11"/>
      <c r="AW3" s="1"/>
      <c r="AX3" s="2" t="s">
        <v>4</v>
      </c>
      <c r="AY3" s="9">
        <v>500</v>
      </c>
      <c r="AZ3" s="10" t="s">
        <v>5</v>
      </c>
      <c r="BA3" s="110">
        <f>AY3</f>
        <v>500</v>
      </c>
      <c r="BB3" s="1"/>
      <c r="BC3" s="1"/>
      <c r="BD3" s="11"/>
      <c r="BE3" s="11"/>
      <c r="BF3" s="11"/>
      <c r="BG3" s="11"/>
      <c r="BI3" s="1"/>
      <c r="BJ3" s="2" t="s">
        <v>4</v>
      </c>
      <c r="BK3" s="9">
        <v>1000</v>
      </c>
      <c r="BL3" s="10" t="s">
        <v>5</v>
      </c>
      <c r="BM3" s="110">
        <f>BK3</f>
        <v>1000</v>
      </c>
      <c r="BN3" s="1"/>
      <c r="BO3" s="1"/>
      <c r="BP3" s="11"/>
      <c r="BQ3" s="11"/>
      <c r="BR3" s="11"/>
      <c r="BS3" s="11"/>
      <c r="BU3" s="1"/>
      <c r="BV3" s="2" t="s">
        <v>4</v>
      </c>
      <c r="BW3" s="9">
        <v>1500</v>
      </c>
      <c r="BX3" s="10" t="s">
        <v>5</v>
      </c>
      <c r="BY3" s="110">
        <f>BW3</f>
        <v>1500</v>
      </c>
      <c r="BZ3" s="1"/>
      <c r="CA3" s="1"/>
      <c r="CB3" s="11"/>
      <c r="CC3" s="11"/>
      <c r="CD3" s="11"/>
      <c r="CE3" s="11"/>
      <c r="CG3" s="1"/>
      <c r="CH3" s="2" t="s">
        <v>4</v>
      </c>
      <c r="CI3" s="9">
        <v>2500</v>
      </c>
      <c r="CJ3" s="10" t="s">
        <v>5</v>
      </c>
      <c r="CK3" s="110">
        <f>CI3</f>
        <v>2500</v>
      </c>
      <c r="CL3" s="1"/>
      <c r="CM3" s="1"/>
      <c r="CN3" s="11"/>
      <c r="CO3" s="11"/>
      <c r="CP3" s="11"/>
      <c r="CQ3" s="11"/>
    </row>
    <row r="4" spans="1:95" ht="12.75">
      <c r="A4" s="1"/>
      <c r="B4" s="2" t="s">
        <v>6</v>
      </c>
      <c r="C4" s="9">
        <v>0</v>
      </c>
      <c r="D4" s="12" t="s">
        <v>7</v>
      </c>
      <c r="E4" s="109">
        <f>C4</f>
        <v>0</v>
      </c>
      <c r="F4" s="13"/>
      <c r="G4" s="13"/>
      <c r="H4" s="13"/>
      <c r="I4" s="1"/>
      <c r="J4" s="1"/>
      <c r="K4" s="1"/>
      <c r="M4" s="1"/>
      <c r="N4" s="2" t="s">
        <v>6</v>
      </c>
      <c r="O4" s="9">
        <v>0</v>
      </c>
      <c r="P4" s="12" t="s">
        <v>7</v>
      </c>
      <c r="Q4" s="109">
        <f>O4</f>
        <v>0</v>
      </c>
      <c r="R4" s="13"/>
      <c r="S4" s="13"/>
      <c r="T4" s="13"/>
      <c r="U4" s="1"/>
      <c r="V4" s="1"/>
      <c r="W4" s="1"/>
      <c r="Y4" s="1"/>
      <c r="Z4" s="2" t="s">
        <v>6</v>
      </c>
      <c r="AA4" s="9">
        <v>0</v>
      </c>
      <c r="AB4" s="12" t="s">
        <v>7</v>
      </c>
      <c r="AC4" s="109">
        <f>AA4</f>
        <v>0</v>
      </c>
      <c r="AD4" s="13"/>
      <c r="AE4" s="13"/>
      <c r="AF4" s="13"/>
      <c r="AG4" s="1"/>
      <c r="AH4" s="1"/>
      <c r="AI4" s="1"/>
      <c r="AK4" s="1"/>
      <c r="AL4" s="2" t="s">
        <v>6</v>
      </c>
      <c r="AM4" s="9">
        <v>0</v>
      </c>
      <c r="AN4" s="12" t="s">
        <v>7</v>
      </c>
      <c r="AO4" s="109">
        <f>AM4</f>
        <v>0</v>
      </c>
      <c r="AP4" s="13"/>
      <c r="AQ4" s="13"/>
      <c r="AR4" s="13"/>
      <c r="AS4" s="1"/>
      <c r="AT4" s="1"/>
      <c r="AU4" s="1"/>
      <c r="AW4" s="1"/>
      <c r="AX4" s="2" t="s">
        <v>6</v>
      </c>
      <c r="AY4" s="9">
        <v>0</v>
      </c>
      <c r="AZ4" s="12" t="s">
        <v>7</v>
      </c>
      <c r="BA4" s="109">
        <f>AY4</f>
        <v>0</v>
      </c>
      <c r="BB4" s="13"/>
      <c r="BC4" s="13"/>
      <c r="BD4" s="13"/>
      <c r="BE4" s="1"/>
      <c r="BF4" s="1"/>
      <c r="BG4" s="1"/>
      <c r="BI4" s="1"/>
      <c r="BJ4" s="2" t="s">
        <v>6</v>
      </c>
      <c r="BK4" s="9">
        <v>0</v>
      </c>
      <c r="BL4" s="12" t="s">
        <v>7</v>
      </c>
      <c r="BM4" s="109">
        <f>BK4</f>
        <v>0</v>
      </c>
      <c r="BN4" s="13"/>
      <c r="BO4" s="13"/>
      <c r="BP4" s="13"/>
      <c r="BQ4" s="1"/>
      <c r="BR4" s="1"/>
      <c r="BS4" s="1"/>
      <c r="BU4" s="1"/>
      <c r="BV4" s="2" t="s">
        <v>6</v>
      </c>
      <c r="BW4" s="9">
        <v>0</v>
      </c>
      <c r="BX4" s="12" t="s">
        <v>7</v>
      </c>
      <c r="BY4" s="109">
        <f>BW4</f>
        <v>0</v>
      </c>
      <c r="BZ4" s="13"/>
      <c r="CA4" s="13"/>
      <c r="CB4" s="13"/>
      <c r="CC4" s="1"/>
      <c r="CD4" s="1"/>
      <c r="CE4" s="1"/>
      <c r="CG4" s="1"/>
      <c r="CH4" s="2" t="s">
        <v>6</v>
      </c>
      <c r="CI4" s="9">
        <v>0</v>
      </c>
      <c r="CJ4" s="12" t="s">
        <v>7</v>
      </c>
      <c r="CK4" s="109">
        <f>CI4</f>
        <v>0</v>
      </c>
      <c r="CL4" s="13"/>
      <c r="CM4" s="13"/>
      <c r="CN4" s="13"/>
      <c r="CO4" s="1"/>
      <c r="CP4" s="1"/>
      <c r="CQ4" s="1"/>
    </row>
    <row r="5" spans="1:95" ht="12.75">
      <c r="A5" s="1"/>
      <c r="B5" s="2" t="s">
        <v>8</v>
      </c>
      <c r="C5" s="14">
        <v>1.0602</v>
      </c>
      <c r="D5" s="1"/>
      <c r="E5" s="111">
        <f>C5</f>
        <v>1.0602</v>
      </c>
      <c r="F5" s="1"/>
      <c r="G5" s="1"/>
      <c r="H5" s="1"/>
      <c r="I5" s="1"/>
      <c r="J5" s="1"/>
      <c r="K5" s="1"/>
      <c r="M5" s="1"/>
      <c r="N5" s="2" t="s">
        <v>8</v>
      </c>
      <c r="O5" s="14">
        <v>1.0602</v>
      </c>
      <c r="P5" s="1"/>
      <c r="Q5" s="111">
        <f>O5</f>
        <v>1.0602</v>
      </c>
      <c r="R5" s="1"/>
      <c r="S5" s="1"/>
      <c r="T5" s="1"/>
      <c r="U5" s="1"/>
      <c r="V5" s="1"/>
      <c r="W5" s="1"/>
      <c r="Y5" s="1"/>
      <c r="Z5" s="2" t="s">
        <v>8</v>
      </c>
      <c r="AA5" s="14">
        <v>1.0602</v>
      </c>
      <c r="AB5" s="1"/>
      <c r="AC5" s="111">
        <f>AA5</f>
        <v>1.0602</v>
      </c>
      <c r="AD5" s="1"/>
      <c r="AE5" s="1"/>
      <c r="AF5" s="1"/>
      <c r="AG5" s="1"/>
      <c r="AH5" s="1"/>
      <c r="AI5" s="1"/>
      <c r="AK5" s="1"/>
      <c r="AL5" s="2" t="s">
        <v>8</v>
      </c>
      <c r="AM5" s="14">
        <v>1.0602</v>
      </c>
      <c r="AN5" s="1"/>
      <c r="AO5" s="111">
        <f>AM5</f>
        <v>1.0602</v>
      </c>
      <c r="AP5" s="1"/>
      <c r="AQ5" s="1"/>
      <c r="AR5" s="1"/>
      <c r="AS5" s="1"/>
      <c r="AT5" s="1"/>
      <c r="AU5" s="1"/>
      <c r="AW5" s="1"/>
      <c r="AX5" s="2" t="s">
        <v>8</v>
      </c>
      <c r="AY5" s="14">
        <v>1.0602</v>
      </c>
      <c r="AZ5" s="1"/>
      <c r="BA5" s="111">
        <f>AY5</f>
        <v>1.0602</v>
      </c>
      <c r="BB5" s="1"/>
      <c r="BC5" s="1"/>
      <c r="BD5" s="1"/>
      <c r="BE5" s="1"/>
      <c r="BF5" s="1"/>
      <c r="BG5" s="1"/>
      <c r="BI5" s="1"/>
      <c r="BJ5" s="2" t="s">
        <v>8</v>
      </c>
      <c r="BK5" s="14">
        <v>1.0602</v>
      </c>
      <c r="BL5" s="1"/>
      <c r="BM5" s="111">
        <f>BK5</f>
        <v>1.0602</v>
      </c>
      <c r="BN5" s="1"/>
      <c r="BO5" s="1"/>
      <c r="BP5" s="1"/>
      <c r="BQ5" s="1"/>
      <c r="BR5" s="1"/>
      <c r="BS5" s="1"/>
      <c r="BU5" s="1"/>
      <c r="BV5" s="2" t="s">
        <v>8</v>
      </c>
      <c r="BW5" s="14">
        <v>1.0602</v>
      </c>
      <c r="BX5" s="1"/>
      <c r="BY5" s="111">
        <f>BW5</f>
        <v>1.0602</v>
      </c>
      <c r="BZ5" s="1"/>
      <c r="CA5" s="1"/>
      <c r="CB5" s="1"/>
      <c r="CC5" s="1"/>
      <c r="CD5" s="1"/>
      <c r="CE5" s="1"/>
      <c r="CG5" s="1"/>
      <c r="CH5" s="2" t="s">
        <v>8</v>
      </c>
      <c r="CI5" s="14">
        <v>1.0602</v>
      </c>
      <c r="CJ5" s="1"/>
      <c r="CK5" s="111">
        <f>CI5</f>
        <v>1.0602</v>
      </c>
      <c r="CL5" s="1"/>
      <c r="CM5" s="1"/>
      <c r="CN5" s="1"/>
      <c r="CO5" s="1"/>
      <c r="CP5" s="1"/>
      <c r="CQ5" s="1"/>
    </row>
    <row r="6" spans="1:95" ht="12.75">
      <c r="A6" s="1"/>
      <c r="B6" s="2" t="s">
        <v>9</v>
      </c>
      <c r="C6" s="14">
        <v>1.0560000000000001</v>
      </c>
      <c r="D6" s="1"/>
      <c r="E6" s="111">
        <f>C6</f>
        <v>1.0560000000000001</v>
      </c>
      <c r="F6" s="1"/>
      <c r="G6" s="1"/>
      <c r="H6" s="1"/>
      <c r="I6" s="1"/>
      <c r="J6" s="1"/>
      <c r="K6" s="1"/>
      <c r="M6" s="1"/>
      <c r="N6" s="2" t="s">
        <v>9</v>
      </c>
      <c r="O6" s="14">
        <v>1.0560000000000001</v>
      </c>
      <c r="P6" s="1"/>
      <c r="Q6" s="111">
        <f>O6</f>
        <v>1.0560000000000001</v>
      </c>
      <c r="R6" s="1"/>
      <c r="S6" s="1"/>
      <c r="T6" s="1"/>
      <c r="U6" s="1"/>
      <c r="V6" s="1"/>
      <c r="W6" s="1"/>
      <c r="Y6" s="1"/>
      <c r="Z6" s="2" t="s">
        <v>9</v>
      </c>
      <c r="AA6" s="14">
        <v>1.0560000000000001</v>
      </c>
      <c r="AB6" s="1"/>
      <c r="AC6" s="111">
        <f>AA6</f>
        <v>1.0560000000000001</v>
      </c>
      <c r="AD6" s="1"/>
      <c r="AE6" s="1"/>
      <c r="AF6" s="1"/>
      <c r="AG6" s="1"/>
      <c r="AH6" s="1"/>
      <c r="AI6" s="1"/>
      <c r="AK6" s="1"/>
      <c r="AL6" s="2" t="s">
        <v>9</v>
      </c>
      <c r="AM6" s="14">
        <v>1.0560000000000001</v>
      </c>
      <c r="AN6" s="1"/>
      <c r="AO6" s="111">
        <f>AM6</f>
        <v>1.0560000000000001</v>
      </c>
      <c r="AP6" s="1"/>
      <c r="AQ6" s="1"/>
      <c r="AR6" s="1"/>
      <c r="AS6" s="1"/>
      <c r="AT6" s="1"/>
      <c r="AU6" s="1"/>
      <c r="AW6" s="1"/>
      <c r="AX6" s="2" t="s">
        <v>9</v>
      </c>
      <c r="AY6" s="14">
        <v>1.0560000000000001</v>
      </c>
      <c r="AZ6" s="1"/>
      <c r="BA6" s="111">
        <f>AY6</f>
        <v>1.0560000000000001</v>
      </c>
      <c r="BB6" s="1"/>
      <c r="BC6" s="1"/>
      <c r="BD6" s="1"/>
      <c r="BE6" s="1"/>
      <c r="BF6" s="1"/>
      <c r="BG6" s="1"/>
      <c r="BI6" s="1"/>
      <c r="BJ6" s="2" t="s">
        <v>9</v>
      </c>
      <c r="BK6" s="14">
        <v>1.0560000000000001</v>
      </c>
      <c r="BL6" s="1"/>
      <c r="BM6" s="111">
        <f>BK6</f>
        <v>1.0560000000000001</v>
      </c>
      <c r="BN6" s="1"/>
      <c r="BO6" s="1"/>
      <c r="BP6" s="1"/>
      <c r="BQ6" s="1"/>
      <c r="BR6" s="1"/>
      <c r="BS6" s="1"/>
      <c r="BU6" s="1"/>
      <c r="BV6" s="2" t="s">
        <v>9</v>
      </c>
      <c r="BW6" s="14">
        <v>1.0560000000000001</v>
      </c>
      <c r="BX6" s="1"/>
      <c r="BY6" s="111">
        <f>BW6</f>
        <v>1.0560000000000001</v>
      </c>
      <c r="BZ6" s="1"/>
      <c r="CA6" s="1"/>
      <c r="CB6" s="1"/>
      <c r="CC6" s="1"/>
      <c r="CD6" s="1"/>
      <c r="CE6" s="1"/>
      <c r="CG6" s="1"/>
      <c r="CH6" s="2" t="s">
        <v>9</v>
      </c>
      <c r="CI6" s="14">
        <v>1.0560000000000001</v>
      </c>
      <c r="CJ6" s="1"/>
      <c r="CK6" s="111">
        <f>CI6</f>
        <v>1.0560000000000001</v>
      </c>
      <c r="CL6" s="1"/>
      <c r="CM6" s="1"/>
      <c r="CN6" s="1"/>
      <c r="CO6" s="1"/>
      <c r="CP6" s="1"/>
      <c r="CQ6" s="1"/>
    </row>
    <row r="7" spans="1:95" ht="12.75">
      <c r="A7" s="1"/>
      <c r="B7" s="15"/>
      <c r="C7" s="16"/>
      <c r="D7" s="1"/>
      <c r="E7" s="1"/>
      <c r="F7" s="1"/>
      <c r="G7" s="1"/>
      <c r="H7" s="1"/>
      <c r="I7" s="1"/>
      <c r="J7" s="1"/>
      <c r="K7" s="1"/>
      <c r="M7" s="1"/>
      <c r="N7" s="15"/>
      <c r="O7" s="16"/>
      <c r="P7" s="1"/>
      <c r="Q7" s="1"/>
      <c r="R7" s="1"/>
      <c r="S7" s="1"/>
      <c r="T7" s="1"/>
      <c r="U7" s="1"/>
      <c r="V7" s="1"/>
      <c r="W7" s="1"/>
      <c r="Y7" s="1"/>
      <c r="Z7" s="15"/>
      <c r="AA7" s="16"/>
      <c r="AB7" s="1"/>
      <c r="AC7" s="1"/>
      <c r="AD7" s="1"/>
      <c r="AE7" s="1"/>
      <c r="AF7" s="1"/>
      <c r="AG7" s="1"/>
      <c r="AH7" s="1"/>
      <c r="AI7" s="1"/>
      <c r="AK7" s="1"/>
      <c r="AL7" s="15"/>
      <c r="AM7" s="16"/>
      <c r="AN7" s="1"/>
      <c r="AO7" s="1"/>
      <c r="AP7" s="1"/>
      <c r="AQ7" s="1"/>
      <c r="AR7" s="1"/>
      <c r="AS7" s="1"/>
      <c r="AT7" s="1"/>
      <c r="AU7" s="1"/>
      <c r="AW7" s="1"/>
      <c r="AX7" s="15"/>
      <c r="AY7" s="16"/>
      <c r="AZ7" s="1"/>
      <c r="BA7" s="1"/>
      <c r="BB7" s="1"/>
      <c r="BC7" s="1"/>
      <c r="BD7" s="1"/>
      <c r="BE7" s="1"/>
      <c r="BF7" s="1"/>
      <c r="BG7" s="1"/>
      <c r="BI7" s="1"/>
      <c r="BJ7" s="15"/>
      <c r="BK7" s="16"/>
      <c r="BL7" s="1"/>
      <c r="BM7" s="1"/>
      <c r="BN7" s="1"/>
      <c r="BO7" s="1"/>
      <c r="BP7" s="1"/>
      <c r="BQ7" s="1"/>
      <c r="BR7" s="1"/>
      <c r="BS7" s="1"/>
      <c r="BU7" s="1"/>
      <c r="BV7" s="15"/>
      <c r="BW7" s="16"/>
      <c r="BX7" s="1"/>
      <c r="BY7" s="1"/>
      <c r="BZ7" s="1"/>
      <c r="CA7" s="1"/>
      <c r="CB7" s="1"/>
      <c r="CC7" s="1"/>
      <c r="CD7" s="1"/>
      <c r="CE7" s="1"/>
      <c r="CG7" s="1"/>
      <c r="CH7" s="15"/>
      <c r="CI7" s="16"/>
      <c r="CJ7" s="1"/>
      <c r="CK7" s="1"/>
      <c r="CL7" s="1"/>
      <c r="CM7" s="1"/>
      <c r="CN7" s="1"/>
      <c r="CO7" s="1"/>
      <c r="CP7" s="1"/>
      <c r="CQ7" s="1"/>
    </row>
    <row r="8" spans="1:95" ht="13.5" thickBot="1">
      <c r="A8" s="1"/>
      <c r="B8" s="17"/>
      <c r="C8" s="1"/>
      <c r="D8" s="1"/>
      <c r="E8" s="1"/>
      <c r="F8" s="1"/>
      <c r="G8" s="1"/>
      <c r="H8" s="1"/>
      <c r="I8" s="1"/>
      <c r="J8" s="1"/>
      <c r="K8" s="1"/>
      <c r="M8" s="1"/>
      <c r="N8" s="17"/>
      <c r="O8" s="1"/>
      <c r="P8" s="1"/>
      <c r="Q8" s="1"/>
      <c r="R8" s="1"/>
      <c r="S8" s="1"/>
      <c r="T8" s="1"/>
      <c r="U8" s="1"/>
      <c r="V8" s="1"/>
      <c r="W8" s="1"/>
      <c r="Y8" s="1"/>
      <c r="Z8" s="17"/>
      <c r="AA8" s="1"/>
      <c r="AB8" s="1"/>
      <c r="AC8" s="1"/>
      <c r="AD8" s="1"/>
      <c r="AE8" s="1"/>
      <c r="AF8" s="1"/>
      <c r="AG8" s="1"/>
      <c r="AH8" s="1"/>
      <c r="AI8" s="1"/>
      <c r="AK8" s="1"/>
      <c r="AL8" s="17"/>
      <c r="AM8" s="1"/>
      <c r="AN8" s="1"/>
      <c r="AO8" s="1"/>
      <c r="AP8" s="1"/>
      <c r="AQ8" s="1"/>
      <c r="AR8" s="1"/>
      <c r="AS8" s="1"/>
      <c r="AT8" s="1"/>
      <c r="AU8" s="1"/>
      <c r="AW8" s="1"/>
      <c r="AX8" s="17"/>
      <c r="AY8" s="1"/>
      <c r="AZ8" s="1"/>
      <c r="BA8" s="1"/>
      <c r="BB8" s="1"/>
      <c r="BC8" s="1"/>
      <c r="BD8" s="1"/>
      <c r="BE8" s="1"/>
      <c r="BF8" s="1"/>
      <c r="BG8" s="1"/>
      <c r="BI8" s="1"/>
      <c r="BJ8" s="17"/>
      <c r="BK8" s="1"/>
      <c r="BL8" s="1"/>
      <c r="BM8" s="1"/>
      <c r="BN8" s="1"/>
      <c r="BO8" s="1"/>
      <c r="BP8" s="1"/>
      <c r="BQ8" s="1"/>
      <c r="BR8" s="1"/>
      <c r="BS8" s="1"/>
      <c r="BU8" s="1"/>
      <c r="BV8" s="17"/>
      <c r="BW8" s="1"/>
      <c r="BX8" s="1"/>
      <c r="BY8" s="1"/>
      <c r="BZ8" s="1"/>
      <c r="CA8" s="1"/>
      <c r="CB8" s="1"/>
      <c r="CC8" s="1"/>
      <c r="CD8" s="1"/>
      <c r="CE8" s="1"/>
      <c r="CG8" s="1"/>
      <c r="CH8" s="17"/>
      <c r="CI8" s="1"/>
      <c r="CJ8" s="1"/>
      <c r="CK8" s="1"/>
      <c r="CL8" s="1"/>
      <c r="CM8" s="1"/>
      <c r="CN8" s="1"/>
      <c r="CO8" s="1"/>
      <c r="CP8" s="1"/>
      <c r="CQ8" s="1"/>
    </row>
    <row r="9" spans="1:95" ht="15" customHeight="1">
      <c r="A9" s="1"/>
      <c r="B9" s="200" t="s">
        <v>10</v>
      </c>
      <c r="C9" s="203" t="s">
        <v>11</v>
      </c>
      <c r="D9" s="206" t="s">
        <v>12</v>
      </c>
      <c r="E9" s="207"/>
      <c r="F9" s="208"/>
      <c r="G9" s="206" t="s">
        <v>13</v>
      </c>
      <c r="H9" s="207"/>
      <c r="I9" s="208"/>
      <c r="J9" s="207" t="s">
        <v>14</v>
      </c>
      <c r="K9" s="208"/>
      <c r="M9" s="1"/>
      <c r="N9" s="200" t="s">
        <v>10</v>
      </c>
      <c r="O9" s="203" t="s">
        <v>11</v>
      </c>
      <c r="P9" s="206" t="s">
        <v>12</v>
      </c>
      <c r="Q9" s="207"/>
      <c r="R9" s="208"/>
      <c r="S9" s="206" t="s">
        <v>13</v>
      </c>
      <c r="T9" s="207"/>
      <c r="U9" s="208"/>
      <c r="V9" s="207" t="s">
        <v>14</v>
      </c>
      <c r="W9" s="208"/>
      <c r="Y9" s="1"/>
      <c r="Z9" s="200" t="s">
        <v>10</v>
      </c>
      <c r="AA9" s="203" t="s">
        <v>11</v>
      </c>
      <c r="AB9" s="206" t="s">
        <v>12</v>
      </c>
      <c r="AC9" s="207"/>
      <c r="AD9" s="208"/>
      <c r="AE9" s="206" t="s">
        <v>13</v>
      </c>
      <c r="AF9" s="207"/>
      <c r="AG9" s="208"/>
      <c r="AH9" s="207" t="s">
        <v>14</v>
      </c>
      <c r="AI9" s="208"/>
      <c r="AK9" s="1"/>
      <c r="AL9" s="200" t="s">
        <v>10</v>
      </c>
      <c r="AM9" s="203" t="s">
        <v>11</v>
      </c>
      <c r="AN9" s="206" t="s">
        <v>12</v>
      </c>
      <c r="AO9" s="207"/>
      <c r="AP9" s="208"/>
      <c r="AQ9" s="206" t="s">
        <v>13</v>
      </c>
      <c r="AR9" s="207"/>
      <c r="AS9" s="208"/>
      <c r="AT9" s="207" t="s">
        <v>14</v>
      </c>
      <c r="AU9" s="208"/>
      <c r="AW9" s="1"/>
      <c r="AX9" s="200" t="s">
        <v>10</v>
      </c>
      <c r="AY9" s="203" t="s">
        <v>11</v>
      </c>
      <c r="AZ9" s="206" t="s">
        <v>12</v>
      </c>
      <c r="BA9" s="207"/>
      <c r="BB9" s="208"/>
      <c r="BC9" s="206" t="s">
        <v>13</v>
      </c>
      <c r="BD9" s="207"/>
      <c r="BE9" s="208"/>
      <c r="BF9" s="207" t="s">
        <v>14</v>
      </c>
      <c r="BG9" s="208"/>
      <c r="BI9" s="1"/>
      <c r="BJ9" s="200" t="s">
        <v>10</v>
      </c>
      <c r="BK9" s="203" t="s">
        <v>11</v>
      </c>
      <c r="BL9" s="206" t="s">
        <v>12</v>
      </c>
      <c r="BM9" s="207"/>
      <c r="BN9" s="208"/>
      <c r="BO9" s="206" t="s">
        <v>13</v>
      </c>
      <c r="BP9" s="207"/>
      <c r="BQ9" s="208"/>
      <c r="BR9" s="207" t="s">
        <v>14</v>
      </c>
      <c r="BS9" s="208"/>
      <c r="BU9" s="1"/>
      <c r="BV9" s="200" t="s">
        <v>10</v>
      </c>
      <c r="BW9" s="203" t="s">
        <v>11</v>
      </c>
      <c r="BX9" s="206" t="s">
        <v>12</v>
      </c>
      <c r="BY9" s="207"/>
      <c r="BZ9" s="208"/>
      <c r="CA9" s="206" t="s">
        <v>13</v>
      </c>
      <c r="CB9" s="207"/>
      <c r="CC9" s="208"/>
      <c r="CD9" s="207" t="s">
        <v>14</v>
      </c>
      <c r="CE9" s="208"/>
      <c r="CG9" s="1"/>
      <c r="CH9" s="200" t="s">
        <v>10</v>
      </c>
      <c r="CI9" s="203" t="s">
        <v>11</v>
      </c>
      <c r="CJ9" s="206" t="s">
        <v>12</v>
      </c>
      <c r="CK9" s="207"/>
      <c r="CL9" s="208"/>
      <c r="CM9" s="206" t="s">
        <v>13</v>
      </c>
      <c r="CN9" s="207"/>
      <c r="CO9" s="208"/>
      <c r="CP9" s="207" t="s">
        <v>14</v>
      </c>
      <c r="CQ9" s="208"/>
    </row>
    <row r="10" spans="1:95" ht="15" customHeight="1">
      <c r="A10" s="1"/>
      <c r="B10" s="201"/>
      <c r="C10" s="204"/>
      <c r="D10" s="18" t="s">
        <v>15</v>
      </c>
      <c r="E10" s="19" t="s">
        <v>16</v>
      </c>
      <c r="F10" s="20" t="s">
        <v>17</v>
      </c>
      <c r="G10" s="18" t="s">
        <v>15</v>
      </c>
      <c r="H10" s="21" t="s">
        <v>16</v>
      </c>
      <c r="I10" s="20" t="s">
        <v>17</v>
      </c>
      <c r="J10" s="209" t="s">
        <v>18</v>
      </c>
      <c r="K10" s="211" t="s">
        <v>19</v>
      </c>
      <c r="M10" s="1"/>
      <c r="N10" s="201"/>
      <c r="O10" s="204"/>
      <c r="P10" s="18" t="s">
        <v>15</v>
      </c>
      <c r="Q10" s="19" t="s">
        <v>16</v>
      </c>
      <c r="R10" s="20" t="s">
        <v>17</v>
      </c>
      <c r="S10" s="18" t="s">
        <v>15</v>
      </c>
      <c r="T10" s="21" t="s">
        <v>16</v>
      </c>
      <c r="U10" s="20" t="s">
        <v>17</v>
      </c>
      <c r="V10" s="209" t="s">
        <v>18</v>
      </c>
      <c r="W10" s="211" t="s">
        <v>19</v>
      </c>
      <c r="Y10" s="1"/>
      <c r="Z10" s="201"/>
      <c r="AA10" s="204"/>
      <c r="AB10" s="18" t="s">
        <v>15</v>
      </c>
      <c r="AC10" s="19" t="s">
        <v>16</v>
      </c>
      <c r="AD10" s="20" t="s">
        <v>17</v>
      </c>
      <c r="AE10" s="18" t="s">
        <v>15</v>
      </c>
      <c r="AF10" s="21" t="s">
        <v>16</v>
      </c>
      <c r="AG10" s="20" t="s">
        <v>17</v>
      </c>
      <c r="AH10" s="209" t="s">
        <v>18</v>
      </c>
      <c r="AI10" s="211" t="s">
        <v>19</v>
      </c>
      <c r="AK10" s="1"/>
      <c r="AL10" s="201"/>
      <c r="AM10" s="204"/>
      <c r="AN10" s="18" t="s">
        <v>15</v>
      </c>
      <c r="AO10" s="19" t="s">
        <v>16</v>
      </c>
      <c r="AP10" s="20" t="s">
        <v>17</v>
      </c>
      <c r="AQ10" s="18" t="s">
        <v>15</v>
      </c>
      <c r="AR10" s="21" t="s">
        <v>16</v>
      </c>
      <c r="AS10" s="20" t="s">
        <v>17</v>
      </c>
      <c r="AT10" s="209" t="s">
        <v>18</v>
      </c>
      <c r="AU10" s="211" t="s">
        <v>19</v>
      </c>
      <c r="AW10" s="1"/>
      <c r="AX10" s="201"/>
      <c r="AY10" s="204"/>
      <c r="AZ10" s="18" t="s">
        <v>15</v>
      </c>
      <c r="BA10" s="19" t="s">
        <v>16</v>
      </c>
      <c r="BB10" s="20" t="s">
        <v>17</v>
      </c>
      <c r="BC10" s="18" t="s">
        <v>15</v>
      </c>
      <c r="BD10" s="21" t="s">
        <v>16</v>
      </c>
      <c r="BE10" s="20" t="s">
        <v>17</v>
      </c>
      <c r="BF10" s="209" t="s">
        <v>18</v>
      </c>
      <c r="BG10" s="211" t="s">
        <v>19</v>
      </c>
      <c r="BI10" s="1"/>
      <c r="BJ10" s="201"/>
      <c r="BK10" s="204"/>
      <c r="BL10" s="18" t="s">
        <v>15</v>
      </c>
      <c r="BM10" s="19" t="s">
        <v>16</v>
      </c>
      <c r="BN10" s="20" t="s">
        <v>17</v>
      </c>
      <c r="BO10" s="18" t="s">
        <v>15</v>
      </c>
      <c r="BP10" s="21" t="s">
        <v>16</v>
      </c>
      <c r="BQ10" s="20" t="s">
        <v>17</v>
      </c>
      <c r="BR10" s="209" t="s">
        <v>18</v>
      </c>
      <c r="BS10" s="211" t="s">
        <v>19</v>
      </c>
      <c r="BU10" s="1"/>
      <c r="BV10" s="201"/>
      <c r="BW10" s="204"/>
      <c r="BX10" s="18" t="s">
        <v>15</v>
      </c>
      <c r="BY10" s="19" t="s">
        <v>16</v>
      </c>
      <c r="BZ10" s="20" t="s">
        <v>17</v>
      </c>
      <c r="CA10" s="18" t="s">
        <v>15</v>
      </c>
      <c r="CB10" s="21" t="s">
        <v>16</v>
      </c>
      <c r="CC10" s="20" t="s">
        <v>17</v>
      </c>
      <c r="CD10" s="209" t="s">
        <v>18</v>
      </c>
      <c r="CE10" s="211" t="s">
        <v>19</v>
      </c>
      <c r="CG10" s="1"/>
      <c r="CH10" s="201"/>
      <c r="CI10" s="204"/>
      <c r="CJ10" s="18" t="s">
        <v>15</v>
      </c>
      <c r="CK10" s="19" t="s">
        <v>16</v>
      </c>
      <c r="CL10" s="20" t="s">
        <v>17</v>
      </c>
      <c r="CM10" s="18" t="s">
        <v>15</v>
      </c>
      <c r="CN10" s="21" t="s">
        <v>16</v>
      </c>
      <c r="CO10" s="20" t="s">
        <v>17</v>
      </c>
      <c r="CP10" s="209" t="s">
        <v>18</v>
      </c>
      <c r="CQ10" s="211" t="s">
        <v>19</v>
      </c>
    </row>
    <row r="11" spans="1:95" ht="13.5" thickBot="1">
      <c r="A11" s="1"/>
      <c r="B11" s="202"/>
      <c r="C11" s="205"/>
      <c r="D11" s="22" t="s">
        <v>20</v>
      </c>
      <c r="E11" s="23"/>
      <c r="F11" s="24" t="s">
        <v>20</v>
      </c>
      <c r="G11" s="22" t="s">
        <v>20</v>
      </c>
      <c r="H11" s="25"/>
      <c r="I11" s="24" t="s">
        <v>20</v>
      </c>
      <c r="J11" s="210"/>
      <c r="K11" s="212"/>
      <c r="M11" s="1"/>
      <c r="N11" s="202"/>
      <c r="O11" s="205"/>
      <c r="P11" s="22" t="s">
        <v>20</v>
      </c>
      <c r="Q11" s="23"/>
      <c r="R11" s="24" t="s">
        <v>20</v>
      </c>
      <c r="S11" s="22" t="s">
        <v>20</v>
      </c>
      <c r="T11" s="25"/>
      <c r="U11" s="24" t="s">
        <v>20</v>
      </c>
      <c r="V11" s="210"/>
      <c r="W11" s="212"/>
      <c r="Y11" s="1"/>
      <c r="Z11" s="202"/>
      <c r="AA11" s="205"/>
      <c r="AB11" s="22" t="s">
        <v>20</v>
      </c>
      <c r="AC11" s="23"/>
      <c r="AD11" s="24" t="s">
        <v>20</v>
      </c>
      <c r="AE11" s="22" t="s">
        <v>20</v>
      </c>
      <c r="AF11" s="25"/>
      <c r="AG11" s="24" t="s">
        <v>20</v>
      </c>
      <c r="AH11" s="210"/>
      <c r="AI11" s="212"/>
      <c r="AK11" s="1"/>
      <c r="AL11" s="202"/>
      <c r="AM11" s="205"/>
      <c r="AN11" s="22" t="s">
        <v>20</v>
      </c>
      <c r="AO11" s="23"/>
      <c r="AP11" s="24" t="s">
        <v>20</v>
      </c>
      <c r="AQ11" s="22" t="s">
        <v>20</v>
      </c>
      <c r="AR11" s="25"/>
      <c r="AS11" s="24" t="s">
        <v>20</v>
      </c>
      <c r="AT11" s="210"/>
      <c r="AU11" s="212"/>
      <c r="AW11" s="1"/>
      <c r="AX11" s="202"/>
      <c r="AY11" s="205"/>
      <c r="AZ11" s="22" t="s">
        <v>20</v>
      </c>
      <c r="BA11" s="23"/>
      <c r="BB11" s="24" t="s">
        <v>20</v>
      </c>
      <c r="BC11" s="22" t="s">
        <v>20</v>
      </c>
      <c r="BD11" s="25"/>
      <c r="BE11" s="24" t="s">
        <v>20</v>
      </c>
      <c r="BF11" s="210"/>
      <c r="BG11" s="212"/>
      <c r="BI11" s="1"/>
      <c r="BJ11" s="202"/>
      <c r="BK11" s="205"/>
      <c r="BL11" s="22" t="s">
        <v>20</v>
      </c>
      <c r="BM11" s="23"/>
      <c r="BN11" s="24" t="s">
        <v>20</v>
      </c>
      <c r="BO11" s="22" t="s">
        <v>20</v>
      </c>
      <c r="BP11" s="25"/>
      <c r="BQ11" s="24" t="s">
        <v>20</v>
      </c>
      <c r="BR11" s="210"/>
      <c r="BS11" s="212"/>
      <c r="BU11" s="1"/>
      <c r="BV11" s="202"/>
      <c r="BW11" s="205"/>
      <c r="BX11" s="22" t="s">
        <v>20</v>
      </c>
      <c r="BY11" s="23"/>
      <c r="BZ11" s="24" t="s">
        <v>20</v>
      </c>
      <c r="CA11" s="22" t="s">
        <v>20</v>
      </c>
      <c r="CB11" s="25"/>
      <c r="CC11" s="24" t="s">
        <v>20</v>
      </c>
      <c r="CD11" s="210"/>
      <c r="CE11" s="212"/>
      <c r="CG11" s="1"/>
      <c r="CH11" s="202"/>
      <c r="CI11" s="205"/>
      <c r="CJ11" s="22" t="s">
        <v>20</v>
      </c>
      <c r="CK11" s="23"/>
      <c r="CL11" s="24" t="s">
        <v>20</v>
      </c>
      <c r="CM11" s="22" t="s">
        <v>20</v>
      </c>
      <c r="CN11" s="25"/>
      <c r="CO11" s="24" t="s">
        <v>20</v>
      </c>
      <c r="CP11" s="210"/>
      <c r="CQ11" s="212"/>
    </row>
    <row r="12" spans="1:95" ht="12.75">
      <c r="A12" s="1"/>
      <c r="B12" s="26" t="s">
        <v>21</v>
      </c>
      <c r="C12" s="27" t="s">
        <v>22</v>
      </c>
      <c r="D12" s="28">
        <v>12.72</v>
      </c>
      <c r="E12" s="29">
        <v>1</v>
      </c>
      <c r="F12" s="30">
        <f>E12*D12</f>
        <v>12.72</v>
      </c>
      <c r="G12" s="31">
        <v>17.04</v>
      </c>
      <c r="H12" s="32">
        <v>1</v>
      </c>
      <c r="I12" s="30">
        <f>H12*G12</f>
        <v>17.04</v>
      </c>
      <c r="J12" s="33">
        <f t="shared" si="0" ref="J12:J35">I12-F12</f>
        <v>4.3199999999999985</v>
      </c>
      <c r="K12" s="34">
        <f>IF(ISERROR(J12/F12),"",J12/F12)</f>
        <v>0.33962264150943383</v>
      </c>
      <c r="M12" s="1"/>
      <c r="N12" s="26" t="s">
        <v>21</v>
      </c>
      <c r="O12" s="27" t="s">
        <v>22</v>
      </c>
      <c r="P12" s="28">
        <v>12.72</v>
      </c>
      <c r="Q12" s="29">
        <v>1</v>
      </c>
      <c r="R12" s="30">
        <f>Q12*P12</f>
        <v>12.72</v>
      </c>
      <c r="S12" s="31">
        <v>17.04</v>
      </c>
      <c r="T12" s="32">
        <v>1</v>
      </c>
      <c r="U12" s="30">
        <f>T12*S12</f>
        <v>17.04</v>
      </c>
      <c r="V12" s="33">
        <f t="shared" si="1" ref="V12:V20">U12-R12</f>
        <v>4.3199999999999985</v>
      </c>
      <c r="W12" s="34">
        <f>IF(ISERROR(V12/R12),"",V12/R12)</f>
        <v>0.33962264150943383</v>
      </c>
      <c r="Y12" s="1"/>
      <c r="Z12" s="26" t="s">
        <v>21</v>
      </c>
      <c r="AA12" s="27" t="s">
        <v>22</v>
      </c>
      <c r="AB12" s="28">
        <v>12.72</v>
      </c>
      <c r="AC12" s="29">
        <v>1</v>
      </c>
      <c r="AD12" s="30">
        <f>AC12*AB12</f>
        <v>12.72</v>
      </c>
      <c r="AE12" s="31">
        <v>17.04</v>
      </c>
      <c r="AF12" s="32">
        <v>1</v>
      </c>
      <c r="AG12" s="30">
        <f>AF12*AE12</f>
        <v>17.04</v>
      </c>
      <c r="AH12" s="33">
        <f t="shared" si="2" ref="AH12:AH20">AG12-AD12</f>
        <v>4.3199999999999985</v>
      </c>
      <c r="AI12" s="34">
        <f>IF(ISERROR(AH12/AD12),"",AH12/AD12)</f>
        <v>0.33962264150943383</v>
      </c>
      <c r="AK12" s="1"/>
      <c r="AL12" s="26" t="s">
        <v>21</v>
      </c>
      <c r="AM12" s="27" t="s">
        <v>22</v>
      </c>
      <c r="AN12" s="28">
        <v>12.72</v>
      </c>
      <c r="AO12" s="29">
        <v>1</v>
      </c>
      <c r="AP12" s="30">
        <f>AO12*AN12</f>
        <v>12.72</v>
      </c>
      <c r="AQ12" s="31">
        <v>17.04</v>
      </c>
      <c r="AR12" s="32">
        <v>1</v>
      </c>
      <c r="AS12" s="30">
        <f>AR12*AQ12</f>
        <v>17.04</v>
      </c>
      <c r="AT12" s="33">
        <f t="shared" si="3" ref="AT12:AT20">AS12-AP12</f>
        <v>4.3199999999999985</v>
      </c>
      <c r="AU12" s="34">
        <f>IF(ISERROR(AT12/AP12),"",AT12/AP12)</f>
        <v>0.33962264150943383</v>
      </c>
      <c r="AW12" s="1"/>
      <c r="AX12" s="26" t="s">
        <v>21</v>
      </c>
      <c r="AY12" s="27" t="s">
        <v>22</v>
      </c>
      <c r="AZ12" s="28">
        <v>12.72</v>
      </c>
      <c r="BA12" s="29">
        <v>1</v>
      </c>
      <c r="BB12" s="30">
        <f>BA12*AZ12</f>
        <v>12.72</v>
      </c>
      <c r="BC12" s="31">
        <v>17.04</v>
      </c>
      <c r="BD12" s="32">
        <v>1</v>
      </c>
      <c r="BE12" s="30">
        <f>BD12*BC12</f>
        <v>17.04</v>
      </c>
      <c r="BF12" s="33">
        <f t="shared" si="4" ref="BF12:BF20">BE12-BB12</f>
        <v>4.3199999999999985</v>
      </c>
      <c r="BG12" s="34">
        <f>IF(ISERROR(BF12/BB12),"",BF12/BB12)</f>
        <v>0.33962264150943383</v>
      </c>
      <c r="BI12" s="1"/>
      <c r="BJ12" s="26" t="s">
        <v>21</v>
      </c>
      <c r="BK12" s="27" t="s">
        <v>22</v>
      </c>
      <c r="BL12" s="28">
        <v>12.72</v>
      </c>
      <c r="BM12" s="29">
        <v>1</v>
      </c>
      <c r="BN12" s="30">
        <f>BM12*BL12</f>
        <v>12.72</v>
      </c>
      <c r="BO12" s="31">
        <v>17.04</v>
      </c>
      <c r="BP12" s="32">
        <v>1</v>
      </c>
      <c r="BQ12" s="30">
        <f>BP12*BO12</f>
        <v>17.04</v>
      </c>
      <c r="BR12" s="33">
        <f t="shared" si="5" ref="BR12:BR20">BQ12-BN12</f>
        <v>4.3199999999999985</v>
      </c>
      <c r="BS12" s="34">
        <f>IF(ISERROR(BR12/BN12),"",BR12/BN12)</f>
        <v>0.33962264150943383</v>
      </c>
      <c r="BU12" s="1"/>
      <c r="BV12" s="26" t="s">
        <v>21</v>
      </c>
      <c r="BW12" s="27" t="s">
        <v>22</v>
      </c>
      <c r="BX12" s="28">
        <v>12.72</v>
      </c>
      <c r="BY12" s="29">
        <v>1</v>
      </c>
      <c r="BZ12" s="30">
        <f>BY12*BX12</f>
        <v>12.72</v>
      </c>
      <c r="CA12" s="31">
        <v>17.04</v>
      </c>
      <c r="CB12" s="32">
        <v>1</v>
      </c>
      <c r="CC12" s="30">
        <f>CB12*CA12</f>
        <v>17.04</v>
      </c>
      <c r="CD12" s="33">
        <f t="shared" si="6" ref="CD12:CD20">CC12-BZ12</f>
        <v>4.3199999999999985</v>
      </c>
      <c r="CE12" s="34">
        <f>IF(ISERROR(CD12/BZ12),"",CD12/BZ12)</f>
        <v>0.33962264150943383</v>
      </c>
      <c r="CG12" s="1"/>
      <c r="CH12" s="26" t="s">
        <v>21</v>
      </c>
      <c r="CI12" s="27" t="s">
        <v>22</v>
      </c>
      <c r="CJ12" s="28">
        <v>12.72</v>
      </c>
      <c r="CK12" s="29">
        <v>1</v>
      </c>
      <c r="CL12" s="30">
        <f>CK12*CJ12</f>
        <v>12.72</v>
      </c>
      <c r="CM12" s="31">
        <v>17.04</v>
      </c>
      <c r="CN12" s="32">
        <v>1</v>
      </c>
      <c r="CO12" s="30">
        <f>CN12*CM12</f>
        <v>17.04</v>
      </c>
      <c r="CP12" s="33">
        <f t="shared" si="7" ref="CP12:CP20">CO12-CL12</f>
        <v>4.3199999999999985</v>
      </c>
      <c r="CQ12" s="34">
        <f>IF(ISERROR(CP12/CL12),"",CP12/CL12)</f>
        <v>0.33962264150943383</v>
      </c>
    </row>
    <row r="13" spans="1:95" ht="12.75">
      <c r="A13" s="1"/>
      <c r="B13" s="35" t="s">
        <v>23</v>
      </c>
      <c r="C13" s="36"/>
      <c r="D13" s="37"/>
      <c r="E13" s="38">
        <v>1</v>
      </c>
      <c r="F13" s="39">
        <f t="shared" si="8" ref="F13:F20">E13*D13</f>
        <v>0</v>
      </c>
      <c r="G13" s="40">
        <v>0</v>
      </c>
      <c r="H13" s="41">
        <v>1</v>
      </c>
      <c r="I13" s="39">
        <f>H13*G13</f>
        <v>0</v>
      </c>
      <c r="J13" s="42">
        <f t="shared" si="0"/>
        <v>0</v>
      </c>
      <c r="K13" s="43" t="str">
        <f t="shared" si="9" ref="K13:K42">IF(ISERROR(J13/F13),"",J13/F13)</f>
        <v/>
      </c>
      <c r="M13" s="1"/>
      <c r="N13" s="35" t="s">
        <v>23</v>
      </c>
      <c r="O13" s="36"/>
      <c r="P13" s="37"/>
      <c r="Q13" s="38">
        <v>1</v>
      </c>
      <c r="R13" s="39">
        <f t="shared" si="10" ref="R13:R20">Q13*P13</f>
        <v>0</v>
      </c>
      <c r="S13" s="40">
        <v>0</v>
      </c>
      <c r="T13" s="41">
        <v>1</v>
      </c>
      <c r="U13" s="39">
        <f>T13*S13</f>
        <v>0</v>
      </c>
      <c r="V13" s="42">
        <f t="shared" si="1"/>
        <v>0</v>
      </c>
      <c r="W13" s="43" t="str">
        <f t="shared" si="11" ref="W13:W20">IF(ISERROR(V13/R13),"",V13/R13)</f>
        <v/>
      </c>
      <c r="Y13" s="1"/>
      <c r="Z13" s="35" t="s">
        <v>23</v>
      </c>
      <c r="AA13" s="36"/>
      <c r="AB13" s="37"/>
      <c r="AC13" s="38">
        <v>1</v>
      </c>
      <c r="AD13" s="39">
        <f t="shared" si="12" ref="AD13:AD20">AC13*AB13</f>
        <v>0</v>
      </c>
      <c r="AE13" s="40">
        <v>0</v>
      </c>
      <c r="AF13" s="41">
        <v>1</v>
      </c>
      <c r="AG13" s="39">
        <f>AF13*AE13</f>
        <v>0</v>
      </c>
      <c r="AH13" s="42">
        <f t="shared" si="2"/>
        <v>0</v>
      </c>
      <c r="AI13" s="43" t="str">
        <f t="shared" si="13" ref="AI13:AI20">IF(ISERROR(AH13/AD13),"",AH13/AD13)</f>
        <v/>
      </c>
      <c r="AK13" s="1"/>
      <c r="AL13" s="35" t="s">
        <v>23</v>
      </c>
      <c r="AM13" s="36"/>
      <c r="AN13" s="37"/>
      <c r="AO13" s="38">
        <v>1</v>
      </c>
      <c r="AP13" s="39">
        <f t="shared" si="14" ref="AP13:AP20">AO13*AN13</f>
        <v>0</v>
      </c>
      <c r="AQ13" s="40">
        <v>0</v>
      </c>
      <c r="AR13" s="41">
        <v>1</v>
      </c>
      <c r="AS13" s="39">
        <f>AR13*AQ13</f>
        <v>0</v>
      </c>
      <c r="AT13" s="42">
        <f t="shared" si="3"/>
        <v>0</v>
      </c>
      <c r="AU13" s="43" t="str">
        <f t="shared" si="15" ref="AU13:AU20">IF(ISERROR(AT13/AP13),"",AT13/AP13)</f>
        <v/>
      </c>
      <c r="AW13" s="1"/>
      <c r="AX13" s="35" t="s">
        <v>23</v>
      </c>
      <c r="AY13" s="36"/>
      <c r="AZ13" s="37"/>
      <c r="BA13" s="38">
        <v>1</v>
      </c>
      <c r="BB13" s="39">
        <f t="shared" si="16" ref="BB13:BB20">BA13*AZ13</f>
        <v>0</v>
      </c>
      <c r="BC13" s="40">
        <v>0</v>
      </c>
      <c r="BD13" s="41">
        <v>1</v>
      </c>
      <c r="BE13" s="39">
        <f>BD13*BC13</f>
        <v>0</v>
      </c>
      <c r="BF13" s="42">
        <f t="shared" si="4"/>
        <v>0</v>
      </c>
      <c r="BG13" s="43" t="str">
        <f t="shared" si="17" ref="BG13:BG20">IF(ISERROR(BF13/BB13),"",BF13/BB13)</f>
        <v/>
      </c>
      <c r="BI13" s="1"/>
      <c r="BJ13" s="35" t="s">
        <v>23</v>
      </c>
      <c r="BK13" s="36"/>
      <c r="BL13" s="37"/>
      <c r="BM13" s="38">
        <v>1</v>
      </c>
      <c r="BN13" s="39">
        <f t="shared" si="18" ref="BN13:BN20">BM13*BL13</f>
        <v>0</v>
      </c>
      <c r="BO13" s="40">
        <v>0</v>
      </c>
      <c r="BP13" s="41">
        <v>1</v>
      </c>
      <c r="BQ13" s="39">
        <f>BP13*BO13</f>
        <v>0</v>
      </c>
      <c r="BR13" s="42">
        <f t="shared" si="5"/>
        <v>0</v>
      </c>
      <c r="BS13" s="43" t="str">
        <f t="shared" si="19" ref="BS13:BS20">IF(ISERROR(BR13/BN13),"",BR13/BN13)</f>
        <v/>
      </c>
      <c r="BU13" s="1"/>
      <c r="BV13" s="35" t="s">
        <v>23</v>
      </c>
      <c r="BW13" s="36"/>
      <c r="BX13" s="37"/>
      <c r="BY13" s="38">
        <v>1</v>
      </c>
      <c r="BZ13" s="39">
        <f t="shared" si="20" ref="BZ13:BZ20">BY13*BX13</f>
        <v>0</v>
      </c>
      <c r="CA13" s="40">
        <v>0</v>
      </c>
      <c r="CB13" s="41">
        <v>1</v>
      </c>
      <c r="CC13" s="39">
        <f>CB13*CA13</f>
        <v>0</v>
      </c>
      <c r="CD13" s="42">
        <f t="shared" si="6"/>
        <v>0</v>
      </c>
      <c r="CE13" s="43" t="str">
        <f t="shared" si="21" ref="CE13:CE20">IF(ISERROR(CD13/BZ13),"",CD13/BZ13)</f>
        <v/>
      </c>
      <c r="CG13" s="1"/>
      <c r="CH13" s="35" t="s">
        <v>23</v>
      </c>
      <c r="CI13" s="36"/>
      <c r="CJ13" s="37"/>
      <c r="CK13" s="38">
        <v>1</v>
      </c>
      <c r="CL13" s="39">
        <f t="shared" si="22" ref="CL13:CL20">CK13*CJ13</f>
        <v>0</v>
      </c>
      <c r="CM13" s="40">
        <v>0</v>
      </c>
      <c r="CN13" s="41">
        <v>1</v>
      </c>
      <c r="CO13" s="39">
        <f>CN13*CM13</f>
        <v>0</v>
      </c>
      <c r="CP13" s="42">
        <f t="shared" si="7"/>
        <v>0</v>
      </c>
      <c r="CQ13" s="43" t="str">
        <f t="shared" si="23" ref="CQ13:CQ20">IF(ISERROR(CP13/CL13),"",CP13/CL13)</f>
        <v/>
      </c>
    </row>
    <row r="14" spans="1:95" ht="25.5">
      <c r="A14" s="1"/>
      <c r="B14" s="26" t="s">
        <v>24</v>
      </c>
      <c r="C14" s="27" t="s">
        <v>22</v>
      </c>
      <c r="D14" s="28">
        <v>1.31</v>
      </c>
      <c r="E14" s="29">
        <v>1</v>
      </c>
      <c r="F14" s="30">
        <f t="shared" si="8"/>
        <v>1.31</v>
      </c>
      <c r="G14" s="31">
        <v>0</v>
      </c>
      <c r="H14" s="32">
        <v>1</v>
      </c>
      <c r="I14" s="30">
        <f t="shared" si="24" ref="I14:I20">H14*G14</f>
        <v>0</v>
      </c>
      <c r="J14" s="33">
        <f t="shared" si="0"/>
        <v>-1.31</v>
      </c>
      <c r="K14" s="34">
        <f t="shared" si="9"/>
        <v>-1</v>
      </c>
      <c r="M14" s="1"/>
      <c r="N14" s="26" t="s">
        <v>24</v>
      </c>
      <c r="O14" s="27" t="s">
        <v>22</v>
      </c>
      <c r="P14" s="28">
        <v>1.31</v>
      </c>
      <c r="Q14" s="29">
        <v>1</v>
      </c>
      <c r="R14" s="30">
        <f t="shared" si="10"/>
        <v>1.31</v>
      </c>
      <c r="S14" s="31">
        <v>0</v>
      </c>
      <c r="T14" s="32">
        <v>1</v>
      </c>
      <c r="U14" s="30">
        <f t="shared" si="25" ref="U14:U20">T14*S14</f>
        <v>0</v>
      </c>
      <c r="V14" s="33">
        <f t="shared" si="1"/>
        <v>-1.31</v>
      </c>
      <c r="W14" s="34">
        <f t="shared" si="11"/>
        <v>-1</v>
      </c>
      <c r="Y14" s="1"/>
      <c r="Z14" s="26" t="s">
        <v>24</v>
      </c>
      <c r="AA14" s="27" t="s">
        <v>22</v>
      </c>
      <c r="AB14" s="28">
        <v>1.31</v>
      </c>
      <c r="AC14" s="29">
        <v>1</v>
      </c>
      <c r="AD14" s="30">
        <f t="shared" si="12"/>
        <v>1.31</v>
      </c>
      <c r="AE14" s="31">
        <v>0</v>
      </c>
      <c r="AF14" s="32">
        <v>1</v>
      </c>
      <c r="AG14" s="30">
        <f t="shared" si="26" ref="AG14:AG20">AF14*AE14</f>
        <v>0</v>
      </c>
      <c r="AH14" s="33">
        <f t="shared" si="2"/>
        <v>-1.31</v>
      </c>
      <c r="AI14" s="34">
        <f t="shared" si="13"/>
        <v>-1</v>
      </c>
      <c r="AK14" s="1"/>
      <c r="AL14" s="26" t="s">
        <v>24</v>
      </c>
      <c r="AM14" s="27" t="s">
        <v>22</v>
      </c>
      <c r="AN14" s="28">
        <v>1.31</v>
      </c>
      <c r="AO14" s="29">
        <v>1</v>
      </c>
      <c r="AP14" s="30">
        <f t="shared" si="14"/>
        <v>1.31</v>
      </c>
      <c r="AQ14" s="31">
        <v>0</v>
      </c>
      <c r="AR14" s="32">
        <v>1</v>
      </c>
      <c r="AS14" s="30">
        <f t="shared" si="27" ref="AS14:AS20">AR14*AQ14</f>
        <v>0</v>
      </c>
      <c r="AT14" s="33">
        <f t="shared" si="3"/>
        <v>-1.31</v>
      </c>
      <c r="AU14" s="34">
        <f t="shared" si="15"/>
        <v>-1</v>
      </c>
      <c r="AW14" s="1"/>
      <c r="AX14" s="26" t="s">
        <v>24</v>
      </c>
      <c r="AY14" s="27" t="s">
        <v>22</v>
      </c>
      <c r="AZ14" s="28">
        <v>1.31</v>
      </c>
      <c r="BA14" s="29">
        <v>1</v>
      </c>
      <c r="BB14" s="30">
        <f t="shared" si="16"/>
        <v>1.31</v>
      </c>
      <c r="BC14" s="31">
        <v>0</v>
      </c>
      <c r="BD14" s="32">
        <v>1</v>
      </c>
      <c r="BE14" s="30">
        <f t="shared" si="28" ref="BE14:BE20">BD14*BC14</f>
        <v>0</v>
      </c>
      <c r="BF14" s="33">
        <f t="shared" si="4"/>
        <v>-1.31</v>
      </c>
      <c r="BG14" s="34">
        <f t="shared" si="17"/>
        <v>-1</v>
      </c>
      <c r="BI14" s="1"/>
      <c r="BJ14" s="26" t="s">
        <v>24</v>
      </c>
      <c r="BK14" s="27" t="s">
        <v>22</v>
      </c>
      <c r="BL14" s="28">
        <v>1.31</v>
      </c>
      <c r="BM14" s="29">
        <v>1</v>
      </c>
      <c r="BN14" s="30">
        <f t="shared" si="18"/>
        <v>1.31</v>
      </c>
      <c r="BO14" s="31">
        <v>0</v>
      </c>
      <c r="BP14" s="32">
        <v>1</v>
      </c>
      <c r="BQ14" s="30">
        <f t="shared" si="29" ref="BQ14:BQ20">BP14*BO14</f>
        <v>0</v>
      </c>
      <c r="BR14" s="33">
        <f t="shared" si="5"/>
        <v>-1.31</v>
      </c>
      <c r="BS14" s="34">
        <f t="shared" si="19"/>
        <v>-1</v>
      </c>
      <c r="BU14" s="1"/>
      <c r="BV14" s="26" t="s">
        <v>24</v>
      </c>
      <c r="BW14" s="27" t="s">
        <v>22</v>
      </c>
      <c r="BX14" s="28">
        <v>1.31</v>
      </c>
      <c r="BY14" s="29">
        <v>1</v>
      </c>
      <c r="BZ14" s="30">
        <f t="shared" si="20"/>
        <v>1.31</v>
      </c>
      <c r="CA14" s="31">
        <v>0</v>
      </c>
      <c r="CB14" s="32">
        <v>1</v>
      </c>
      <c r="CC14" s="30">
        <f t="shared" si="30" ref="CC14:CC20">CB14*CA14</f>
        <v>0</v>
      </c>
      <c r="CD14" s="33">
        <f t="shared" si="6"/>
        <v>-1.31</v>
      </c>
      <c r="CE14" s="34">
        <f t="shared" si="21"/>
        <v>-1</v>
      </c>
      <c r="CG14" s="1"/>
      <c r="CH14" s="26" t="s">
        <v>24</v>
      </c>
      <c r="CI14" s="27" t="s">
        <v>22</v>
      </c>
      <c r="CJ14" s="28">
        <v>1.31</v>
      </c>
      <c r="CK14" s="29">
        <v>1</v>
      </c>
      <c r="CL14" s="30">
        <f t="shared" si="22"/>
        <v>1.31</v>
      </c>
      <c r="CM14" s="31">
        <v>0</v>
      </c>
      <c r="CN14" s="32">
        <v>1</v>
      </c>
      <c r="CO14" s="30">
        <f t="shared" si="31" ref="CO14:CO20">CN14*CM14</f>
        <v>0</v>
      </c>
      <c r="CP14" s="33">
        <f t="shared" si="7"/>
        <v>-1.31</v>
      </c>
      <c r="CQ14" s="34">
        <f t="shared" si="23"/>
        <v>-1</v>
      </c>
    </row>
    <row r="15" spans="1:95" ht="12.75">
      <c r="A15" s="1"/>
      <c r="B15" s="35" t="s">
        <v>25</v>
      </c>
      <c r="C15" s="36" t="s">
        <v>22</v>
      </c>
      <c r="D15" s="37">
        <v>1.1299999999999999</v>
      </c>
      <c r="E15" s="38">
        <v>1</v>
      </c>
      <c r="F15" s="39">
        <f t="shared" si="8"/>
        <v>1.1299999999999999</v>
      </c>
      <c r="G15" s="40">
        <v>0</v>
      </c>
      <c r="H15" s="41">
        <v>1</v>
      </c>
      <c r="I15" s="39">
        <f t="shared" si="24"/>
        <v>0</v>
      </c>
      <c r="J15" s="42">
        <f t="shared" si="0"/>
        <v>-1.1299999999999999</v>
      </c>
      <c r="K15" s="43">
        <f t="shared" si="9"/>
        <v>-1</v>
      </c>
      <c r="M15" s="1"/>
      <c r="N15" s="35" t="s">
        <v>25</v>
      </c>
      <c r="O15" s="36" t="s">
        <v>22</v>
      </c>
      <c r="P15" s="37">
        <v>1.1299999999999999</v>
      </c>
      <c r="Q15" s="38">
        <v>1</v>
      </c>
      <c r="R15" s="39">
        <f t="shared" si="10"/>
        <v>1.1299999999999999</v>
      </c>
      <c r="S15" s="40">
        <v>0</v>
      </c>
      <c r="T15" s="41">
        <v>1</v>
      </c>
      <c r="U15" s="39">
        <f t="shared" si="25"/>
        <v>0</v>
      </c>
      <c r="V15" s="42">
        <f t="shared" si="1"/>
        <v>-1.1299999999999999</v>
      </c>
      <c r="W15" s="43">
        <f t="shared" si="11"/>
        <v>-1</v>
      </c>
      <c r="Y15" s="1"/>
      <c r="Z15" s="35" t="s">
        <v>25</v>
      </c>
      <c r="AA15" s="36" t="s">
        <v>22</v>
      </c>
      <c r="AB15" s="37">
        <v>1.1299999999999999</v>
      </c>
      <c r="AC15" s="38">
        <v>1</v>
      </c>
      <c r="AD15" s="39">
        <f t="shared" si="12"/>
        <v>1.1299999999999999</v>
      </c>
      <c r="AE15" s="40">
        <v>0</v>
      </c>
      <c r="AF15" s="41">
        <v>1</v>
      </c>
      <c r="AG15" s="39">
        <f t="shared" si="26"/>
        <v>0</v>
      </c>
      <c r="AH15" s="42">
        <f t="shared" si="2"/>
        <v>-1.1299999999999999</v>
      </c>
      <c r="AI15" s="43">
        <f t="shared" si="13"/>
        <v>-1</v>
      </c>
      <c r="AK15" s="1"/>
      <c r="AL15" s="35" t="s">
        <v>25</v>
      </c>
      <c r="AM15" s="36" t="s">
        <v>22</v>
      </c>
      <c r="AN15" s="37">
        <v>1.1299999999999999</v>
      </c>
      <c r="AO15" s="38">
        <v>1</v>
      </c>
      <c r="AP15" s="39">
        <f t="shared" si="14"/>
        <v>1.1299999999999999</v>
      </c>
      <c r="AQ15" s="40">
        <v>0</v>
      </c>
      <c r="AR15" s="41">
        <v>1</v>
      </c>
      <c r="AS15" s="39">
        <f t="shared" si="27"/>
        <v>0</v>
      </c>
      <c r="AT15" s="42">
        <f t="shared" si="3"/>
        <v>-1.1299999999999999</v>
      </c>
      <c r="AU15" s="43">
        <f t="shared" si="15"/>
        <v>-1</v>
      </c>
      <c r="AW15" s="1"/>
      <c r="AX15" s="35" t="s">
        <v>25</v>
      </c>
      <c r="AY15" s="36" t="s">
        <v>22</v>
      </c>
      <c r="AZ15" s="37">
        <v>1.1299999999999999</v>
      </c>
      <c r="BA15" s="38">
        <v>1</v>
      </c>
      <c r="BB15" s="39">
        <f t="shared" si="16"/>
        <v>1.1299999999999999</v>
      </c>
      <c r="BC15" s="40">
        <v>0</v>
      </c>
      <c r="BD15" s="41">
        <v>1</v>
      </c>
      <c r="BE15" s="39">
        <f t="shared" si="28"/>
        <v>0</v>
      </c>
      <c r="BF15" s="42">
        <f t="shared" si="4"/>
        <v>-1.1299999999999999</v>
      </c>
      <c r="BG15" s="43">
        <f t="shared" si="17"/>
        <v>-1</v>
      </c>
      <c r="BI15" s="1"/>
      <c r="BJ15" s="35" t="s">
        <v>25</v>
      </c>
      <c r="BK15" s="36" t="s">
        <v>22</v>
      </c>
      <c r="BL15" s="37">
        <v>1.1299999999999999</v>
      </c>
      <c r="BM15" s="38">
        <v>1</v>
      </c>
      <c r="BN15" s="39">
        <f t="shared" si="18"/>
        <v>1.1299999999999999</v>
      </c>
      <c r="BO15" s="40">
        <v>0</v>
      </c>
      <c r="BP15" s="41">
        <v>1</v>
      </c>
      <c r="BQ15" s="39">
        <f t="shared" si="29"/>
        <v>0</v>
      </c>
      <c r="BR15" s="42">
        <f t="shared" si="5"/>
        <v>-1.1299999999999999</v>
      </c>
      <c r="BS15" s="43">
        <f t="shared" si="19"/>
        <v>-1</v>
      </c>
      <c r="BU15" s="1"/>
      <c r="BV15" s="35" t="s">
        <v>25</v>
      </c>
      <c r="BW15" s="36" t="s">
        <v>22</v>
      </c>
      <c r="BX15" s="37">
        <v>1.1299999999999999</v>
      </c>
      <c r="BY15" s="38">
        <v>1</v>
      </c>
      <c r="BZ15" s="39">
        <f t="shared" si="20"/>
        <v>1.1299999999999999</v>
      </c>
      <c r="CA15" s="40">
        <v>0</v>
      </c>
      <c r="CB15" s="41">
        <v>1</v>
      </c>
      <c r="CC15" s="39">
        <f t="shared" si="30"/>
        <v>0</v>
      </c>
      <c r="CD15" s="42">
        <f t="shared" si="6"/>
        <v>-1.1299999999999999</v>
      </c>
      <c r="CE15" s="43">
        <f t="shared" si="21"/>
        <v>-1</v>
      </c>
      <c r="CG15" s="1"/>
      <c r="CH15" s="35" t="s">
        <v>25</v>
      </c>
      <c r="CI15" s="36" t="s">
        <v>22</v>
      </c>
      <c r="CJ15" s="37">
        <v>1.1299999999999999</v>
      </c>
      <c r="CK15" s="38">
        <v>1</v>
      </c>
      <c r="CL15" s="39">
        <f t="shared" si="22"/>
        <v>1.1299999999999999</v>
      </c>
      <c r="CM15" s="40">
        <v>0</v>
      </c>
      <c r="CN15" s="41">
        <v>1</v>
      </c>
      <c r="CO15" s="39">
        <f t="shared" si="31"/>
        <v>0</v>
      </c>
      <c r="CP15" s="42">
        <f t="shared" si="7"/>
        <v>-1.1299999999999999</v>
      </c>
      <c r="CQ15" s="43">
        <f t="shared" si="23"/>
        <v>-1</v>
      </c>
    </row>
    <row r="16" spans="1:95" ht="12.75">
      <c r="A16" s="1"/>
      <c r="B16" s="26" t="s">
        <v>26</v>
      </c>
      <c r="C16" s="27" t="s">
        <v>22</v>
      </c>
      <c r="D16" s="28">
        <v>2.23</v>
      </c>
      <c r="E16" s="29">
        <v>1</v>
      </c>
      <c r="F16" s="30">
        <f t="shared" si="8"/>
        <v>2.23</v>
      </c>
      <c r="G16" s="31">
        <v>2.23</v>
      </c>
      <c r="H16" s="32">
        <v>1</v>
      </c>
      <c r="I16" s="30">
        <f t="shared" si="24"/>
        <v>2.23</v>
      </c>
      <c r="J16" s="33">
        <f t="shared" si="0"/>
        <v>0</v>
      </c>
      <c r="K16" s="34">
        <f t="shared" si="9"/>
        <v>0</v>
      </c>
      <c r="M16" s="1"/>
      <c r="N16" s="26" t="s">
        <v>26</v>
      </c>
      <c r="O16" s="27" t="s">
        <v>22</v>
      </c>
      <c r="P16" s="28">
        <v>2.23</v>
      </c>
      <c r="Q16" s="29">
        <v>1</v>
      </c>
      <c r="R16" s="30">
        <f t="shared" si="10"/>
        <v>2.23</v>
      </c>
      <c r="S16" s="31">
        <v>2.23</v>
      </c>
      <c r="T16" s="32">
        <v>1</v>
      </c>
      <c r="U16" s="30">
        <f t="shared" si="25"/>
        <v>2.23</v>
      </c>
      <c r="V16" s="33">
        <f t="shared" si="1"/>
        <v>0</v>
      </c>
      <c r="W16" s="34">
        <f t="shared" si="11"/>
        <v>0</v>
      </c>
      <c r="Y16" s="1"/>
      <c r="Z16" s="26" t="s">
        <v>26</v>
      </c>
      <c r="AA16" s="27" t="s">
        <v>22</v>
      </c>
      <c r="AB16" s="28">
        <v>2.23</v>
      </c>
      <c r="AC16" s="29">
        <v>1</v>
      </c>
      <c r="AD16" s="30">
        <f t="shared" si="12"/>
        <v>2.23</v>
      </c>
      <c r="AE16" s="31">
        <v>2.23</v>
      </c>
      <c r="AF16" s="32">
        <v>1</v>
      </c>
      <c r="AG16" s="30">
        <f t="shared" si="26"/>
        <v>2.23</v>
      </c>
      <c r="AH16" s="33">
        <f t="shared" si="2"/>
        <v>0</v>
      </c>
      <c r="AI16" s="34">
        <f t="shared" si="13"/>
        <v>0</v>
      </c>
      <c r="AK16" s="1"/>
      <c r="AL16" s="26" t="s">
        <v>26</v>
      </c>
      <c r="AM16" s="27" t="s">
        <v>22</v>
      </c>
      <c r="AN16" s="28">
        <v>2.23</v>
      </c>
      <c r="AO16" s="29">
        <v>1</v>
      </c>
      <c r="AP16" s="30">
        <f t="shared" si="14"/>
        <v>2.23</v>
      </c>
      <c r="AQ16" s="31">
        <v>2.23</v>
      </c>
      <c r="AR16" s="32">
        <v>1</v>
      </c>
      <c r="AS16" s="30">
        <f t="shared" si="27"/>
        <v>2.23</v>
      </c>
      <c r="AT16" s="33">
        <f t="shared" si="3"/>
        <v>0</v>
      </c>
      <c r="AU16" s="34">
        <f t="shared" si="15"/>
        <v>0</v>
      </c>
      <c r="AW16" s="1"/>
      <c r="AX16" s="26" t="s">
        <v>26</v>
      </c>
      <c r="AY16" s="27" t="s">
        <v>22</v>
      </c>
      <c r="AZ16" s="28">
        <v>2.23</v>
      </c>
      <c r="BA16" s="29">
        <v>1</v>
      </c>
      <c r="BB16" s="30">
        <f t="shared" si="16"/>
        <v>2.23</v>
      </c>
      <c r="BC16" s="31">
        <v>2.23</v>
      </c>
      <c r="BD16" s="32">
        <v>1</v>
      </c>
      <c r="BE16" s="30">
        <f t="shared" si="28"/>
        <v>2.23</v>
      </c>
      <c r="BF16" s="33">
        <f t="shared" si="4"/>
        <v>0</v>
      </c>
      <c r="BG16" s="34">
        <f t="shared" si="17"/>
        <v>0</v>
      </c>
      <c r="BI16" s="1"/>
      <c r="BJ16" s="26" t="s">
        <v>26</v>
      </c>
      <c r="BK16" s="27" t="s">
        <v>22</v>
      </c>
      <c r="BL16" s="28">
        <v>2.23</v>
      </c>
      <c r="BM16" s="29">
        <v>1</v>
      </c>
      <c r="BN16" s="30">
        <f t="shared" si="18"/>
        <v>2.23</v>
      </c>
      <c r="BO16" s="31">
        <v>2.23</v>
      </c>
      <c r="BP16" s="32">
        <v>1</v>
      </c>
      <c r="BQ16" s="30">
        <f t="shared" si="29"/>
        <v>2.23</v>
      </c>
      <c r="BR16" s="33">
        <f t="shared" si="5"/>
        <v>0</v>
      </c>
      <c r="BS16" s="34">
        <f t="shared" si="19"/>
        <v>0</v>
      </c>
      <c r="BU16" s="1"/>
      <c r="BV16" s="26" t="s">
        <v>26</v>
      </c>
      <c r="BW16" s="27" t="s">
        <v>22</v>
      </c>
      <c r="BX16" s="28">
        <v>2.23</v>
      </c>
      <c r="BY16" s="29">
        <v>1</v>
      </c>
      <c r="BZ16" s="30">
        <f t="shared" si="20"/>
        <v>2.23</v>
      </c>
      <c r="CA16" s="31">
        <v>2.23</v>
      </c>
      <c r="CB16" s="32">
        <v>1</v>
      </c>
      <c r="CC16" s="30">
        <f t="shared" si="30"/>
        <v>2.23</v>
      </c>
      <c r="CD16" s="33">
        <f t="shared" si="6"/>
        <v>0</v>
      </c>
      <c r="CE16" s="34">
        <f t="shared" si="21"/>
        <v>0</v>
      </c>
      <c r="CG16" s="1"/>
      <c r="CH16" s="26" t="s">
        <v>26</v>
      </c>
      <c r="CI16" s="27" t="s">
        <v>22</v>
      </c>
      <c r="CJ16" s="28">
        <v>2.23</v>
      </c>
      <c r="CK16" s="29">
        <v>1</v>
      </c>
      <c r="CL16" s="30">
        <f t="shared" si="22"/>
        <v>2.23</v>
      </c>
      <c r="CM16" s="31">
        <v>2.23</v>
      </c>
      <c r="CN16" s="32">
        <v>1</v>
      </c>
      <c r="CO16" s="30">
        <f t="shared" si="31"/>
        <v>2.23</v>
      </c>
      <c r="CP16" s="33">
        <f t="shared" si="7"/>
        <v>0</v>
      </c>
      <c r="CQ16" s="34">
        <f t="shared" si="23"/>
        <v>0</v>
      </c>
    </row>
    <row r="17" spans="1:95" ht="12.75">
      <c r="A17" s="1"/>
      <c r="B17" s="35" t="s">
        <v>27</v>
      </c>
      <c r="C17" s="36" t="s">
        <v>28</v>
      </c>
      <c r="D17" s="37">
        <v>0.012</v>
      </c>
      <c r="E17" s="44">
        <f>IF(E4&gt;0,E4,E3)</f>
        <v>800</v>
      </c>
      <c r="F17" s="39">
        <f t="shared" si="8"/>
        <v>9.60</v>
      </c>
      <c r="G17" s="40">
        <v>0.01</v>
      </c>
      <c r="H17" s="44">
        <f>IF(E4&gt;0,E4,E3)</f>
        <v>800</v>
      </c>
      <c r="I17" s="39">
        <f t="shared" si="24"/>
        <v>8</v>
      </c>
      <c r="J17" s="42">
        <f t="shared" si="0"/>
        <v>-1.5999999999999996</v>
      </c>
      <c r="K17" s="43">
        <f t="shared" si="9"/>
        <v>-0.16666666666666663</v>
      </c>
      <c r="M17" s="1"/>
      <c r="N17" s="35" t="s">
        <v>27</v>
      </c>
      <c r="O17" s="36" t="s">
        <v>28</v>
      </c>
      <c r="P17" s="37">
        <v>0.012</v>
      </c>
      <c r="Q17" s="44">
        <f>IF(Q4&gt;0,Q4,Q3)</f>
        <v>100</v>
      </c>
      <c r="R17" s="39">
        <f t="shared" si="10"/>
        <v>1.20</v>
      </c>
      <c r="S17" s="40">
        <v>0.01</v>
      </c>
      <c r="T17" s="44">
        <f>IF(Q4&gt;0,Q4,Q3)</f>
        <v>100</v>
      </c>
      <c r="U17" s="39">
        <f t="shared" si="25"/>
        <v>1</v>
      </c>
      <c r="V17" s="42">
        <f t="shared" si="1"/>
        <v>-0.19999999999999996</v>
      </c>
      <c r="W17" s="43">
        <f t="shared" si="11"/>
        <v>-0.16666666666666663</v>
      </c>
      <c r="Y17" s="1"/>
      <c r="Z17" s="35" t="s">
        <v>27</v>
      </c>
      <c r="AA17" s="36" t="s">
        <v>28</v>
      </c>
      <c r="AB17" s="37">
        <v>0.012</v>
      </c>
      <c r="AC17" s="44">
        <f>IF(AC4&gt;0,AC4,AC3)</f>
        <v>250</v>
      </c>
      <c r="AD17" s="39">
        <f t="shared" si="12"/>
        <v>3</v>
      </c>
      <c r="AE17" s="40">
        <v>0.01</v>
      </c>
      <c r="AF17" s="44">
        <f>IF(AC4&gt;0,AC4,AC3)</f>
        <v>250</v>
      </c>
      <c r="AG17" s="39">
        <f t="shared" si="26"/>
        <v>2.50</v>
      </c>
      <c r="AH17" s="42">
        <f t="shared" si="2"/>
        <v>-0.50</v>
      </c>
      <c r="AI17" s="43">
        <f t="shared" si="13"/>
        <v>-0.16666666666666666</v>
      </c>
      <c r="AK17" s="1"/>
      <c r="AL17" s="35" t="s">
        <v>27</v>
      </c>
      <c r="AM17" s="36" t="s">
        <v>28</v>
      </c>
      <c r="AN17" s="37">
        <v>0.012</v>
      </c>
      <c r="AO17" s="44">
        <f>IF(AO4&gt;0,AO4,AO3)</f>
        <v>356</v>
      </c>
      <c r="AP17" s="39">
        <f t="shared" si="14"/>
        <v>4.2720000000000002</v>
      </c>
      <c r="AQ17" s="40">
        <v>0.01</v>
      </c>
      <c r="AR17" s="44">
        <f>IF(AO4&gt;0,AO4,AO3)</f>
        <v>356</v>
      </c>
      <c r="AS17" s="39">
        <f t="shared" si="27"/>
        <v>3.56</v>
      </c>
      <c r="AT17" s="42">
        <f t="shared" si="3"/>
        <v>-0.71200000000000019</v>
      </c>
      <c r="AU17" s="43">
        <f t="shared" si="15"/>
        <v>-0.16666666666666671</v>
      </c>
      <c r="AW17" s="1"/>
      <c r="AX17" s="35" t="s">
        <v>27</v>
      </c>
      <c r="AY17" s="36" t="s">
        <v>28</v>
      </c>
      <c r="AZ17" s="37">
        <v>0.012</v>
      </c>
      <c r="BA17" s="44">
        <f>IF(BA4&gt;0,BA4,BA3)</f>
        <v>500</v>
      </c>
      <c r="BB17" s="39">
        <f t="shared" si="16"/>
        <v>6</v>
      </c>
      <c r="BC17" s="40">
        <v>0.01</v>
      </c>
      <c r="BD17" s="44">
        <f>IF(BA4&gt;0,BA4,BA3)</f>
        <v>500</v>
      </c>
      <c r="BE17" s="39">
        <f t="shared" si="28"/>
        <v>5</v>
      </c>
      <c r="BF17" s="42">
        <f t="shared" si="4"/>
        <v>-1</v>
      </c>
      <c r="BG17" s="43">
        <f t="shared" si="17"/>
        <v>-0.16666666666666666</v>
      </c>
      <c r="BI17" s="1"/>
      <c r="BJ17" s="35" t="s">
        <v>27</v>
      </c>
      <c r="BK17" s="36" t="s">
        <v>28</v>
      </c>
      <c r="BL17" s="37">
        <v>0.012</v>
      </c>
      <c r="BM17" s="44">
        <f>IF(BM4&gt;0,BM4,BM3)</f>
        <v>1000</v>
      </c>
      <c r="BN17" s="39">
        <f t="shared" si="18"/>
        <v>12</v>
      </c>
      <c r="BO17" s="40">
        <v>0.01</v>
      </c>
      <c r="BP17" s="44">
        <f>IF(BM4&gt;0,BM4,BM3)</f>
        <v>1000</v>
      </c>
      <c r="BQ17" s="39">
        <f t="shared" si="29"/>
        <v>10</v>
      </c>
      <c r="BR17" s="42">
        <f t="shared" si="5"/>
        <v>-2</v>
      </c>
      <c r="BS17" s="43">
        <f t="shared" si="19"/>
        <v>-0.16666666666666666</v>
      </c>
      <c r="BU17" s="1"/>
      <c r="BV17" s="35" t="s">
        <v>27</v>
      </c>
      <c r="BW17" s="36" t="s">
        <v>28</v>
      </c>
      <c r="BX17" s="37">
        <v>0.012</v>
      </c>
      <c r="BY17" s="44">
        <f>IF(BY4&gt;0,BY4,BY3)</f>
        <v>1500</v>
      </c>
      <c r="BZ17" s="39">
        <f t="shared" si="20"/>
        <v>18</v>
      </c>
      <c r="CA17" s="40">
        <v>0.01</v>
      </c>
      <c r="CB17" s="44">
        <f>IF(BY4&gt;0,BY4,BY3)</f>
        <v>1500</v>
      </c>
      <c r="CC17" s="39">
        <f t="shared" si="30"/>
        <v>15</v>
      </c>
      <c r="CD17" s="42">
        <f t="shared" si="6"/>
        <v>-3</v>
      </c>
      <c r="CE17" s="43">
        <f t="shared" si="21"/>
        <v>-0.16666666666666666</v>
      </c>
      <c r="CG17" s="1"/>
      <c r="CH17" s="35" t="s">
        <v>27</v>
      </c>
      <c r="CI17" s="36" t="s">
        <v>28</v>
      </c>
      <c r="CJ17" s="37">
        <v>0.012</v>
      </c>
      <c r="CK17" s="44">
        <f>IF(CK4&gt;0,CK4,CK3)</f>
        <v>2500</v>
      </c>
      <c r="CL17" s="39">
        <f t="shared" si="22"/>
        <v>30</v>
      </c>
      <c r="CM17" s="40">
        <v>0.01</v>
      </c>
      <c r="CN17" s="44">
        <f>IF(CK4&gt;0,CK4,CK3)</f>
        <v>2500</v>
      </c>
      <c r="CO17" s="39">
        <f t="shared" si="31"/>
        <v>25</v>
      </c>
      <c r="CP17" s="42">
        <f t="shared" si="7"/>
        <v>-5</v>
      </c>
      <c r="CQ17" s="43">
        <f t="shared" si="23"/>
        <v>-0.16666666666666666</v>
      </c>
    </row>
    <row r="18" spans="1:95" ht="12.75">
      <c r="A18" s="1"/>
      <c r="B18" s="26" t="s">
        <v>29</v>
      </c>
      <c r="C18" s="27"/>
      <c r="D18" s="28">
        <v>0</v>
      </c>
      <c r="E18" s="45">
        <f>IF(E4&gt;0,E4,E3)</f>
        <v>800</v>
      </c>
      <c r="F18" s="30">
        <f t="shared" si="8"/>
        <v>0</v>
      </c>
      <c r="G18" s="31">
        <v>0</v>
      </c>
      <c r="H18" s="45">
        <f>IF(E4&gt;0,E4,E3)</f>
        <v>800</v>
      </c>
      <c r="I18" s="30">
        <f t="shared" si="24"/>
        <v>0</v>
      </c>
      <c r="J18" s="33">
        <f t="shared" si="0"/>
        <v>0</v>
      </c>
      <c r="K18" s="34" t="str">
        <f t="shared" si="9"/>
        <v/>
      </c>
      <c r="M18" s="1"/>
      <c r="N18" s="26" t="s">
        <v>29</v>
      </c>
      <c r="O18" s="27"/>
      <c r="P18" s="28">
        <v>0</v>
      </c>
      <c r="Q18" s="45">
        <f>IF(Q4&gt;0,Q4,Q3)</f>
        <v>100</v>
      </c>
      <c r="R18" s="30">
        <f t="shared" si="10"/>
        <v>0</v>
      </c>
      <c r="S18" s="31">
        <v>0</v>
      </c>
      <c r="T18" s="45">
        <f>IF(Q4&gt;0,Q4,Q3)</f>
        <v>100</v>
      </c>
      <c r="U18" s="30">
        <f t="shared" si="25"/>
        <v>0</v>
      </c>
      <c r="V18" s="33">
        <f t="shared" si="1"/>
        <v>0</v>
      </c>
      <c r="W18" s="34" t="str">
        <f t="shared" si="11"/>
        <v/>
      </c>
      <c r="Y18" s="1"/>
      <c r="Z18" s="26" t="s">
        <v>29</v>
      </c>
      <c r="AA18" s="27"/>
      <c r="AB18" s="28">
        <v>0</v>
      </c>
      <c r="AC18" s="45">
        <f>IF(AC4&gt;0,AC4,AC3)</f>
        <v>250</v>
      </c>
      <c r="AD18" s="30">
        <f t="shared" si="12"/>
        <v>0</v>
      </c>
      <c r="AE18" s="31">
        <v>0</v>
      </c>
      <c r="AF18" s="45">
        <f>IF(AC4&gt;0,AC4,AC3)</f>
        <v>250</v>
      </c>
      <c r="AG18" s="30">
        <f t="shared" si="26"/>
        <v>0</v>
      </c>
      <c r="AH18" s="33">
        <f t="shared" si="2"/>
        <v>0</v>
      </c>
      <c r="AI18" s="34" t="str">
        <f t="shared" si="13"/>
        <v/>
      </c>
      <c r="AK18" s="1"/>
      <c r="AL18" s="26" t="s">
        <v>29</v>
      </c>
      <c r="AM18" s="27"/>
      <c r="AN18" s="28">
        <v>0</v>
      </c>
      <c r="AO18" s="45">
        <f>IF(AO4&gt;0,AO4,AO3)</f>
        <v>356</v>
      </c>
      <c r="AP18" s="30">
        <f t="shared" si="14"/>
        <v>0</v>
      </c>
      <c r="AQ18" s="31">
        <v>0</v>
      </c>
      <c r="AR18" s="45">
        <f>IF(AO4&gt;0,AO4,AO3)</f>
        <v>356</v>
      </c>
      <c r="AS18" s="30">
        <f t="shared" si="27"/>
        <v>0</v>
      </c>
      <c r="AT18" s="33">
        <f t="shared" si="3"/>
        <v>0</v>
      </c>
      <c r="AU18" s="34" t="str">
        <f t="shared" si="15"/>
        <v/>
      </c>
      <c r="AW18" s="1"/>
      <c r="AX18" s="26" t="s">
        <v>29</v>
      </c>
      <c r="AY18" s="27"/>
      <c r="AZ18" s="28">
        <v>0</v>
      </c>
      <c r="BA18" s="45">
        <f>IF(BA4&gt;0,BA4,BA3)</f>
        <v>500</v>
      </c>
      <c r="BB18" s="30">
        <f t="shared" si="16"/>
        <v>0</v>
      </c>
      <c r="BC18" s="31">
        <v>0</v>
      </c>
      <c r="BD18" s="45">
        <f>IF(BA4&gt;0,BA4,BA3)</f>
        <v>500</v>
      </c>
      <c r="BE18" s="30">
        <f t="shared" si="28"/>
        <v>0</v>
      </c>
      <c r="BF18" s="33">
        <f t="shared" si="4"/>
        <v>0</v>
      </c>
      <c r="BG18" s="34" t="str">
        <f t="shared" si="17"/>
        <v/>
      </c>
      <c r="BI18" s="1"/>
      <c r="BJ18" s="26" t="s">
        <v>29</v>
      </c>
      <c r="BK18" s="27"/>
      <c r="BL18" s="28">
        <v>0</v>
      </c>
      <c r="BM18" s="45">
        <f>IF(BM4&gt;0,BM4,BM3)</f>
        <v>1000</v>
      </c>
      <c r="BN18" s="30">
        <f t="shared" si="18"/>
        <v>0</v>
      </c>
      <c r="BO18" s="31">
        <v>0</v>
      </c>
      <c r="BP18" s="45">
        <f>IF(BM4&gt;0,BM4,BM3)</f>
        <v>1000</v>
      </c>
      <c r="BQ18" s="30">
        <f t="shared" si="29"/>
        <v>0</v>
      </c>
      <c r="BR18" s="33">
        <f t="shared" si="5"/>
        <v>0</v>
      </c>
      <c r="BS18" s="34" t="str">
        <f t="shared" si="19"/>
        <v/>
      </c>
      <c r="BU18" s="1"/>
      <c r="BV18" s="26" t="s">
        <v>29</v>
      </c>
      <c r="BW18" s="27"/>
      <c r="BX18" s="28">
        <v>0</v>
      </c>
      <c r="BY18" s="45">
        <f>IF(BY4&gt;0,BY4,BY3)</f>
        <v>1500</v>
      </c>
      <c r="BZ18" s="30">
        <f t="shared" si="20"/>
        <v>0</v>
      </c>
      <c r="CA18" s="31">
        <v>0</v>
      </c>
      <c r="CB18" s="45">
        <f>IF(BY4&gt;0,BY4,BY3)</f>
        <v>1500</v>
      </c>
      <c r="CC18" s="30">
        <f t="shared" si="30"/>
        <v>0</v>
      </c>
      <c r="CD18" s="33">
        <f t="shared" si="6"/>
        <v>0</v>
      </c>
      <c r="CE18" s="34" t="str">
        <f t="shared" si="21"/>
        <v/>
      </c>
      <c r="CG18" s="1"/>
      <c r="CH18" s="26" t="s">
        <v>29</v>
      </c>
      <c r="CI18" s="27"/>
      <c r="CJ18" s="28">
        <v>0</v>
      </c>
      <c r="CK18" s="45">
        <f>IF(CK4&gt;0,CK4,CK3)</f>
        <v>2500</v>
      </c>
      <c r="CL18" s="30">
        <f t="shared" si="22"/>
        <v>0</v>
      </c>
      <c r="CM18" s="31">
        <v>0</v>
      </c>
      <c r="CN18" s="45">
        <f>IF(CK4&gt;0,CK4,CK3)</f>
        <v>2500</v>
      </c>
      <c r="CO18" s="30">
        <f t="shared" si="31"/>
        <v>0</v>
      </c>
      <c r="CP18" s="33">
        <f t="shared" si="7"/>
        <v>0</v>
      </c>
      <c r="CQ18" s="34" t="str">
        <f t="shared" si="23"/>
        <v/>
      </c>
    </row>
    <row r="19" spans="1:95" ht="12.75">
      <c r="A19" s="1"/>
      <c r="B19" s="35" t="s">
        <v>30</v>
      </c>
      <c r="C19" s="36"/>
      <c r="D19" s="37">
        <v>0</v>
      </c>
      <c r="E19" s="44">
        <f>IF(E4&gt;0,E4,E3)</f>
        <v>800</v>
      </c>
      <c r="F19" s="39">
        <f t="shared" si="8"/>
        <v>0</v>
      </c>
      <c r="G19" s="40">
        <v>0</v>
      </c>
      <c r="H19" s="44">
        <f>IF(E4&gt;0,E4,E3)</f>
        <v>800</v>
      </c>
      <c r="I19" s="39">
        <f t="shared" si="24"/>
        <v>0</v>
      </c>
      <c r="J19" s="42">
        <f t="shared" si="0"/>
        <v>0</v>
      </c>
      <c r="K19" s="43" t="str">
        <f t="shared" si="9"/>
        <v/>
      </c>
      <c r="M19" s="1"/>
      <c r="N19" s="35" t="s">
        <v>30</v>
      </c>
      <c r="O19" s="36"/>
      <c r="P19" s="37">
        <v>0</v>
      </c>
      <c r="Q19" s="44">
        <f>IF(Q4&gt;0,Q4,Q3)</f>
        <v>100</v>
      </c>
      <c r="R19" s="39">
        <f t="shared" si="10"/>
        <v>0</v>
      </c>
      <c r="S19" s="40">
        <v>0</v>
      </c>
      <c r="T19" s="44">
        <f>IF(Q4&gt;0,Q4,Q3)</f>
        <v>100</v>
      </c>
      <c r="U19" s="39">
        <f t="shared" si="25"/>
        <v>0</v>
      </c>
      <c r="V19" s="42">
        <f t="shared" si="1"/>
        <v>0</v>
      </c>
      <c r="W19" s="43" t="str">
        <f t="shared" si="11"/>
        <v/>
      </c>
      <c r="Y19" s="1"/>
      <c r="Z19" s="35" t="s">
        <v>30</v>
      </c>
      <c r="AA19" s="36"/>
      <c r="AB19" s="37">
        <v>0</v>
      </c>
      <c r="AC19" s="44">
        <f>IF(AC4&gt;0,AC4,AC3)</f>
        <v>250</v>
      </c>
      <c r="AD19" s="39">
        <f t="shared" si="12"/>
        <v>0</v>
      </c>
      <c r="AE19" s="40">
        <v>0</v>
      </c>
      <c r="AF19" s="44">
        <f>IF(AC4&gt;0,AC4,AC3)</f>
        <v>250</v>
      </c>
      <c r="AG19" s="39">
        <f t="shared" si="26"/>
        <v>0</v>
      </c>
      <c r="AH19" s="42">
        <f t="shared" si="2"/>
        <v>0</v>
      </c>
      <c r="AI19" s="43" t="str">
        <f t="shared" si="13"/>
        <v/>
      </c>
      <c r="AK19" s="1"/>
      <c r="AL19" s="35" t="s">
        <v>30</v>
      </c>
      <c r="AM19" s="36"/>
      <c r="AN19" s="37">
        <v>0</v>
      </c>
      <c r="AO19" s="44">
        <f>IF(AO4&gt;0,AO4,AO3)</f>
        <v>356</v>
      </c>
      <c r="AP19" s="39">
        <f t="shared" si="14"/>
        <v>0</v>
      </c>
      <c r="AQ19" s="40">
        <v>0</v>
      </c>
      <c r="AR19" s="44">
        <f>IF(AO4&gt;0,AO4,AO3)</f>
        <v>356</v>
      </c>
      <c r="AS19" s="39">
        <f t="shared" si="27"/>
        <v>0</v>
      </c>
      <c r="AT19" s="42">
        <f t="shared" si="3"/>
        <v>0</v>
      </c>
      <c r="AU19" s="43" t="str">
        <f t="shared" si="15"/>
        <v/>
      </c>
      <c r="AW19" s="1"/>
      <c r="AX19" s="35" t="s">
        <v>30</v>
      </c>
      <c r="AY19" s="36"/>
      <c r="AZ19" s="37">
        <v>0</v>
      </c>
      <c r="BA19" s="44">
        <f>IF(BA4&gt;0,BA4,BA3)</f>
        <v>500</v>
      </c>
      <c r="BB19" s="39">
        <f t="shared" si="16"/>
        <v>0</v>
      </c>
      <c r="BC19" s="40">
        <v>0</v>
      </c>
      <c r="BD19" s="44">
        <f>IF(BA4&gt;0,BA4,BA3)</f>
        <v>500</v>
      </c>
      <c r="BE19" s="39">
        <f t="shared" si="28"/>
        <v>0</v>
      </c>
      <c r="BF19" s="42">
        <f t="shared" si="4"/>
        <v>0</v>
      </c>
      <c r="BG19" s="43" t="str">
        <f t="shared" si="17"/>
        <v/>
      </c>
      <c r="BI19" s="1"/>
      <c r="BJ19" s="35" t="s">
        <v>30</v>
      </c>
      <c r="BK19" s="36"/>
      <c r="BL19" s="37">
        <v>0</v>
      </c>
      <c r="BM19" s="44">
        <f>IF(BM4&gt;0,BM4,BM3)</f>
        <v>1000</v>
      </c>
      <c r="BN19" s="39">
        <f t="shared" si="18"/>
        <v>0</v>
      </c>
      <c r="BO19" s="40">
        <v>0</v>
      </c>
      <c r="BP19" s="44">
        <f>IF(BM4&gt;0,BM4,BM3)</f>
        <v>1000</v>
      </c>
      <c r="BQ19" s="39">
        <f t="shared" si="29"/>
        <v>0</v>
      </c>
      <c r="BR19" s="42">
        <f t="shared" si="5"/>
        <v>0</v>
      </c>
      <c r="BS19" s="43" t="str">
        <f t="shared" si="19"/>
        <v/>
      </c>
      <c r="BU19" s="1"/>
      <c r="BV19" s="35" t="s">
        <v>30</v>
      </c>
      <c r="BW19" s="36"/>
      <c r="BX19" s="37">
        <v>0</v>
      </c>
      <c r="BY19" s="44">
        <f>IF(BY4&gt;0,BY4,BY3)</f>
        <v>1500</v>
      </c>
      <c r="BZ19" s="39">
        <f t="shared" si="20"/>
        <v>0</v>
      </c>
      <c r="CA19" s="40">
        <v>0</v>
      </c>
      <c r="CB19" s="44">
        <f>IF(BY4&gt;0,BY4,BY3)</f>
        <v>1500</v>
      </c>
      <c r="CC19" s="39">
        <f t="shared" si="30"/>
        <v>0</v>
      </c>
      <c r="CD19" s="42">
        <f t="shared" si="6"/>
        <v>0</v>
      </c>
      <c r="CE19" s="43" t="str">
        <f t="shared" si="21"/>
        <v/>
      </c>
      <c r="CG19" s="1"/>
      <c r="CH19" s="35" t="s">
        <v>30</v>
      </c>
      <c r="CI19" s="36"/>
      <c r="CJ19" s="37">
        <v>0</v>
      </c>
      <c r="CK19" s="44">
        <f>IF(CK4&gt;0,CK4,CK3)</f>
        <v>2500</v>
      </c>
      <c r="CL19" s="39">
        <f t="shared" si="22"/>
        <v>0</v>
      </c>
      <c r="CM19" s="40">
        <v>0</v>
      </c>
      <c r="CN19" s="44">
        <f>IF(CK4&gt;0,CK4,CK3)</f>
        <v>2500</v>
      </c>
      <c r="CO19" s="39">
        <f t="shared" si="31"/>
        <v>0</v>
      </c>
      <c r="CP19" s="42">
        <f t="shared" si="7"/>
        <v>0</v>
      </c>
      <c r="CQ19" s="43" t="str">
        <f t="shared" si="23"/>
        <v/>
      </c>
    </row>
    <row r="20" spans="1:95" ht="31.5" customHeight="1">
      <c r="A20" s="1"/>
      <c r="B20" s="26" t="s">
        <v>31</v>
      </c>
      <c r="C20" s="27" t="s">
        <v>28</v>
      </c>
      <c r="D20" s="28">
        <v>0</v>
      </c>
      <c r="E20" s="45">
        <f>IF(E4&gt;0,E4,E3)</f>
        <v>800</v>
      </c>
      <c r="F20" s="30">
        <f t="shared" si="8"/>
        <v>0</v>
      </c>
      <c r="G20" s="31">
        <v>0</v>
      </c>
      <c r="H20" s="45">
        <f>IF(E4&gt;0,E4,E3)</f>
        <v>800</v>
      </c>
      <c r="I20" s="30">
        <f t="shared" si="24"/>
        <v>0</v>
      </c>
      <c r="J20" s="33">
        <f t="shared" si="0"/>
        <v>0</v>
      </c>
      <c r="K20" s="34" t="str">
        <f t="shared" si="9"/>
        <v/>
      </c>
      <c r="M20" s="1"/>
      <c r="N20" s="26" t="s">
        <v>31</v>
      </c>
      <c r="O20" s="27" t="s">
        <v>28</v>
      </c>
      <c r="P20" s="28">
        <v>0</v>
      </c>
      <c r="Q20" s="45">
        <f>IF(Q4&gt;0,Q4,Q3)</f>
        <v>100</v>
      </c>
      <c r="R20" s="30">
        <f t="shared" si="10"/>
        <v>0</v>
      </c>
      <c r="S20" s="31">
        <v>0</v>
      </c>
      <c r="T20" s="45">
        <f>IF(Q4&gt;0,Q4,Q3)</f>
        <v>100</v>
      </c>
      <c r="U20" s="30">
        <f t="shared" si="25"/>
        <v>0</v>
      </c>
      <c r="V20" s="33">
        <f t="shared" si="1"/>
        <v>0</v>
      </c>
      <c r="W20" s="34" t="str">
        <f t="shared" si="11"/>
        <v/>
      </c>
      <c r="Y20" s="1"/>
      <c r="Z20" s="26" t="s">
        <v>31</v>
      </c>
      <c r="AA20" s="27" t="s">
        <v>28</v>
      </c>
      <c r="AB20" s="28">
        <v>0</v>
      </c>
      <c r="AC20" s="45">
        <f>IF(AC4&gt;0,AC4,AC3)</f>
        <v>250</v>
      </c>
      <c r="AD20" s="30">
        <f t="shared" si="12"/>
        <v>0</v>
      </c>
      <c r="AE20" s="31">
        <v>0</v>
      </c>
      <c r="AF20" s="45">
        <f>IF(AC4&gt;0,AC4,AC3)</f>
        <v>250</v>
      </c>
      <c r="AG20" s="30">
        <f t="shared" si="26"/>
        <v>0</v>
      </c>
      <c r="AH20" s="33">
        <f t="shared" si="2"/>
        <v>0</v>
      </c>
      <c r="AI20" s="34" t="str">
        <f t="shared" si="13"/>
        <v/>
      </c>
      <c r="AK20" s="1"/>
      <c r="AL20" s="26" t="s">
        <v>31</v>
      </c>
      <c r="AM20" s="27" t="s">
        <v>28</v>
      </c>
      <c r="AN20" s="28">
        <v>0</v>
      </c>
      <c r="AO20" s="45">
        <f>IF(AO4&gt;0,AO4,AO3)</f>
        <v>356</v>
      </c>
      <c r="AP20" s="30">
        <f t="shared" si="14"/>
        <v>0</v>
      </c>
      <c r="AQ20" s="31">
        <v>0</v>
      </c>
      <c r="AR20" s="45">
        <f>IF(AO4&gt;0,AO4,AO3)</f>
        <v>356</v>
      </c>
      <c r="AS20" s="30">
        <f t="shared" si="27"/>
        <v>0</v>
      </c>
      <c r="AT20" s="33">
        <f t="shared" si="3"/>
        <v>0</v>
      </c>
      <c r="AU20" s="34" t="str">
        <f t="shared" si="15"/>
        <v/>
      </c>
      <c r="AW20" s="1"/>
      <c r="AX20" s="26" t="s">
        <v>31</v>
      </c>
      <c r="AY20" s="27" t="s">
        <v>28</v>
      </c>
      <c r="AZ20" s="28">
        <v>0</v>
      </c>
      <c r="BA20" s="45">
        <f>IF(BA4&gt;0,BA4,BA3)</f>
        <v>500</v>
      </c>
      <c r="BB20" s="30">
        <f t="shared" si="16"/>
        <v>0</v>
      </c>
      <c r="BC20" s="31">
        <v>0</v>
      </c>
      <c r="BD20" s="45">
        <f>IF(BA4&gt;0,BA4,BA3)</f>
        <v>500</v>
      </c>
      <c r="BE20" s="30">
        <f t="shared" si="28"/>
        <v>0</v>
      </c>
      <c r="BF20" s="33">
        <f t="shared" si="4"/>
        <v>0</v>
      </c>
      <c r="BG20" s="34" t="str">
        <f t="shared" si="17"/>
        <v/>
      </c>
      <c r="BI20" s="1"/>
      <c r="BJ20" s="26" t="s">
        <v>31</v>
      </c>
      <c r="BK20" s="27" t="s">
        <v>28</v>
      </c>
      <c r="BL20" s="28">
        <v>0</v>
      </c>
      <c r="BM20" s="45">
        <f>IF(BM4&gt;0,BM4,BM3)</f>
        <v>1000</v>
      </c>
      <c r="BN20" s="30">
        <f t="shared" si="18"/>
        <v>0</v>
      </c>
      <c r="BO20" s="31">
        <v>0</v>
      </c>
      <c r="BP20" s="45">
        <f>IF(BM4&gt;0,BM4,BM3)</f>
        <v>1000</v>
      </c>
      <c r="BQ20" s="30">
        <f t="shared" si="29"/>
        <v>0</v>
      </c>
      <c r="BR20" s="33">
        <f t="shared" si="5"/>
        <v>0</v>
      </c>
      <c r="BS20" s="34" t="str">
        <f t="shared" si="19"/>
        <v/>
      </c>
      <c r="BU20" s="1"/>
      <c r="BV20" s="26" t="s">
        <v>31</v>
      </c>
      <c r="BW20" s="27" t="s">
        <v>28</v>
      </c>
      <c r="BX20" s="28">
        <v>0</v>
      </c>
      <c r="BY20" s="45">
        <f>IF(BY4&gt;0,BY4,BY3)</f>
        <v>1500</v>
      </c>
      <c r="BZ20" s="30">
        <f t="shared" si="20"/>
        <v>0</v>
      </c>
      <c r="CA20" s="31">
        <v>0</v>
      </c>
      <c r="CB20" s="45">
        <f>IF(BY4&gt;0,BY4,BY3)</f>
        <v>1500</v>
      </c>
      <c r="CC20" s="30">
        <f t="shared" si="30"/>
        <v>0</v>
      </c>
      <c r="CD20" s="33">
        <f t="shared" si="6"/>
        <v>0</v>
      </c>
      <c r="CE20" s="34" t="str">
        <f t="shared" si="21"/>
        <v/>
      </c>
      <c r="CG20" s="1"/>
      <c r="CH20" s="26" t="s">
        <v>31</v>
      </c>
      <c r="CI20" s="27" t="s">
        <v>28</v>
      </c>
      <c r="CJ20" s="28">
        <v>0</v>
      </c>
      <c r="CK20" s="45">
        <f>IF(CK4&gt;0,CK4,CK3)</f>
        <v>2500</v>
      </c>
      <c r="CL20" s="30">
        <f t="shared" si="22"/>
        <v>0</v>
      </c>
      <c r="CM20" s="31">
        <v>0</v>
      </c>
      <c r="CN20" s="45">
        <f>IF(CK4&gt;0,CK4,CK3)</f>
        <v>2500</v>
      </c>
      <c r="CO20" s="30">
        <f t="shared" si="31"/>
        <v>0</v>
      </c>
      <c r="CP20" s="33">
        <f t="shared" si="7"/>
        <v>0</v>
      </c>
      <c r="CQ20" s="34" t="str">
        <f t="shared" si="23"/>
        <v/>
      </c>
    </row>
    <row r="21" spans="1:95" ht="12.75">
      <c r="A21" s="1"/>
      <c r="B21" s="46" t="s">
        <v>32</v>
      </c>
      <c r="C21" s="47"/>
      <c r="D21" s="48"/>
      <c r="E21" s="49"/>
      <c r="F21" s="50">
        <f>SUM(F12:F20)</f>
        <v>26.99</v>
      </c>
      <c r="G21" s="51"/>
      <c r="H21" s="52"/>
      <c r="I21" s="50">
        <f>SUM(I12:I20)</f>
        <v>27.27</v>
      </c>
      <c r="J21" s="53">
        <f>I21-F21</f>
        <v>0.27999999999999758</v>
      </c>
      <c r="K21" s="114">
        <f>IF((F21)=0,"",(J21/F21))</f>
        <v>0.010374212671359673</v>
      </c>
      <c r="M21" s="1"/>
      <c r="N21" s="46" t="s">
        <v>32</v>
      </c>
      <c r="O21" s="47"/>
      <c r="P21" s="48"/>
      <c r="Q21" s="49"/>
      <c r="R21" s="50">
        <f>SUM(R12:R20)</f>
        <v>18.59</v>
      </c>
      <c r="S21" s="51"/>
      <c r="T21" s="52"/>
      <c r="U21" s="50">
        <f>SUM(U12:U20)</f>
        <v>20.27</v>
      </c>
      <c r="V21" s="53">
        <f>U21-R21</f>
        <v>1.6799999999999997</v>
      </c>
      <c r="W21" s="114">
        <f>IF((R21)=0,"",(V21/R21))</f>
        <v>0.090371167294244201</v>
      </c>
      <c r="Y21" s="1"/>
      <c r="Z21" s="46" t="s">
        <v>32</v>
      </c>
      <c r="AA21" s="47"/>
      <c r="AB21" s="48"/>
      <c r="AC21" s="49"/>
      <c r="AD21" s="50">
        <f>SUM(AD12:AD20)</f>
        <v>20.39</v>
      </c>
      <c r="AE21" s="51"/>
      <c r="AF21" s="52"/>
      <c r="AG21" s="50">
        <f>SUM(AG12:AG20)</f>
        <v>21.77</v>
      </c>
      <c r="AH21" s="53">
        <f>AG21-AD21</f>
        <v>1.379999999999999</v>
      </c>
      <c r="AI21" s="114">
        <f>IF((AD21)=0,"",(AH21/AD21))</f>
        <v>0.067680235409514414</v>
      </c>
      <c r="AK21" s="1"/>
      <c r="AL21" s="46" t="s">
        <v>32</v>
      </c>
      <c r="AM21" s="47"/>
      <c r="AN21" s="48"/>
      <c r="AO21" s="49"/>
      <c r="AP21" s="50">
        <f>SUM(AP12:AP20)</f>
        <v>21.661999999999999</v>
      </c>
      <c r="AQ21" s="51"/>
      <c r="AR21" s="52"/>
      <c r="AS21" s="50">
        <f>SUM(AS12:AS20)</f>
        <v>22.83</v>
      </c>
      <c r="AT21" s="53">
        <f>AS21-AP21</f>
        <v>1.1679999999999993</v>
      </c>
      <c r="AU21" s="114">
        <f>IF((AP21)=0,"",(AT21/AP21))</f>
        <v>0.053919305696611547</v>
      </c>
      <c r="AW21" s="1"/>
      <c r="AX21" s="46" t="s">
        <v>32</v>
      </c>
      <c r="AY21" s="47"/>
      <c r="AZ21" s="48"/>
      <c r="BA21" s="49"/>
      <c r="BB21" s="50">
        <f>SUM(BB12:BB20)</f>
        <v>23.39</v>
      </c>
      <c r="BC21" s="51"/>
      <c r="BD21" s="52"/>
      <c r="BE21" s="50">
        <f>SUM(BE12:BE20)</f>
        <v>24.27</v>
      </c>
      <c r="BF21" s="53">
        <f>BE21-BB21</f>
        <v>0.87999999999999901</v>
      </c>
      <c r="BG21" s="114">
        <f>IF((BB21)=0,"",(BF21/BB21))</f>
        <v>0.037622915775972592</v>
      </c>
      <c r="BI21" s="1"/>
      <c r="BJ21" s="46" t="s">
        <v>32</v>
      </c>
      <c r="BK21" s="47"/>
      <c r="BL21" s="48"/>
      <c r="BM21" s="49"/>
      <c r="BN21" s="50">
        <f>SUM(BN12:BN20)</f>
        <v>29.39</v>
      </c>
      <c r="BO21" s="51"/>
      <c r="BP21" s="52"/>
      <c r="BQ21" s="50">
        <f>SUM(BQ12:BQ20)</f>
        <v>29.27</v>
      </c>
      <c r="BR21" s="53">
        <f>BQ21-BN21</f>
        <v>-0.120000000000001</v>
      </c>
      <c r="BS21" s="114">
        <f>IF((BN21)=0,"",(BR21/BN21))</f>
        <v>-0.0040830214358625718</v>
      </c>
      <c r="BU21" s="1"/>
      <c r="BV21" s="46" t="s">
        <v>32</v>
      </c>
      <c r="BW21" s="47"/>
      <c r="BX21" s="48"/>
      <c r="BY21" s="49"/>
      <c r="BZ21" s="50">
        <f>SUM(BZ12:BZ20)</f>
        <v>35.39</v>
      </c>
      <c r="CA21" s="51"/>
      <c r="CB21" s="52"/>
      <c r="CC21" s="50">
        <f>SUM(CC12:CC20)</f>
        <v>34.269999999999996</v>
      </c>
      <c r="CD21" s="53">
        <f>CC21-BZ21</f>
        <v>-1.1200000000000046</v>
      </c>
      <c r="CE21" s="114">
        <f>IF((BZ21)=0,"",(CD21/BZ21))</f>
        <v>-0.031647358010737626</v>
      </c>
      <c r="CG21" s="1"/>
      <c r="CH21" s="46" t="s">
        <v>32</v>
      </c>
      <c r="CI21" s="47"/>
      <c r="CJ21" s="48"/>
      <c r="CK21" s="49"/>
      <c r="CL21" s="50">
        <f>SUM(CL12:CL20)</f>
        <v>47.39</v>
      </c>
      <c r="CM21" s="51"/>
      <c r="CN21" s="52"/>
      <c r="CO21" s="50">
        <f>SUM(CO12:CO20)</f>
        <v>44.27</v>
      </c>
      <c r="CP21" s="53">
        <f>CO21-CL21</f>
        <v>-3.1200000000000045</v>
      </c>
      <c r="CQ21" s="114">
        <f>IF((CL21)=0,"",(CP21/CL21))</f>
        <v>-0.065836674403882772</v>
      </c>
    </row>
    <row r="22" spans="1:95" ht="25.5">
      <c r="A22" s="1"/>
      <c r="B22" s="26" t="s">
        <v>77</v>
      </c>
      <c r="C22" s="27" t="s">
        <v>22</v>
      </c>
      <c r="D22" s="28">
        <v>0</v>
      </c>
      <c r="E22" s="45">
        <v>0</v>
      </c>
      <c r="F22" s="30">
        <f>E22*D22</f>
        <v>0</v>
      </c>
      <c r="G22" s="31">
        <v>0.37</v>
      </c>
      <c r="H22" s="45">
        <v>1</v>
      </c>
      <c r="I22" s="30">
        <f>H22*G22</f>
        <v>0.37</v>
      </c>
      <c r="J22" s="33">
        <f t="shared" si="0"/>
        <v>0.37</v>
      </c>
      <c r="K22" s="34" t="str">
        <f t="shared" si="9"/>
        <v/>
      </c>
      <c r="M22" s="1"/>
      <c r="N22" s="26" t="s">
        <v>77</v>
      </c>
      <c r="O22" s="27" t="s">
        <v>22</v>
      </c>
      <c r="P22" s="28">
        <v>0</v>
      </c>
      <c r="Q22" s="45">
        <v>0</v>
      </c>
      <c r="R22" s="30">
        <f>Q22*P22</f>
        <v>0</v>
      </c>
      <c r="S22" s="31">
        <v>0.37</v>
      </c>
      <c r="T22" s="45">
        <v>1</v>
      </c>
      <c r="U22" s="30">
        <f>T22*S22</f>
        <v>0.37</v>
      </c>
      <c r="V22" s="33">
        <f t="shared" si="32" ref="V22:V37">U22-R22</f>
        <v>0.37</v>
      </c>
      <c r="W22" s="34" t="str">
        <f t="shared" si="33" ref="W22:W28">IF(ISERROR(V22/R22),"",V22/R22)</f>
        <v/>
      </c>
      <c r="Y22" s="1"/>
      <c r="Z22" s="26" t="s">
        <v>77</v>
      </c>
      <c r="AA22" s="27" t="s">
        <v>22</v>
      </c>
      <c r="AB22" s="28">
        <v>0</v>
      </c>
      <c r="AC22" s="45">
        <v>0</v>
      </c>
      <c r="AD22" s="30">
        <f>AC22*AB22</f>
        <v>0</v>
      </c>
      <c r="AE22" s="31">
        <v>0.37</v>
      </c>
      <c r="AF22" s="45">
        <v>1</v>
      </c>
      <c r="AG22" s="30">
        <f>AF22*AE22</f>
        <v>0.37</v>
      </c>
      <c r="AH22" s="33">
        <f t="shared" si="34" ref="AH22:AH37">AG22-AD22</f>
        <v>0.37</v>
      </c>
      <c r="AI22" s="34" t="str">
        <f t="shared" si="35" ref="AI22:AI28">IF(ISERROR(AH22/AD22),"",AH22/AD22)</f>
        <v/>
      </c>
      <c r="AK22" s="1"/>
      <c r="AL22" s="26" t="s">
        <v>77</v>
      </c>
      <c r="AM22" s="27" t="s">
        <v>22</v>
      </c>
      <c r="AN22" s="28">
        <v>0</v>
      </c>
      <c r="AO22" s="45">
        <v>0</v>
      </c>
      <c r="AP22" s="30">
        <f>AO22*AN22</f>
        <v>0</v>
      </c>
      <c r="AQ22" s="31">
        <v>0.37</v>
      </c>
      <c r="AR22" s="45">
        <v>1</v>
      </c>
      <c r="AS22" s="30">
        <f>AR22*AQ22</f>
        <v>0.37</v>
      </c>
      <c r="AT22" s="33">
        <f t="shared" si="36" ref="AT22:AT37">AS22-AP22</f>
        <v>0.37</v>
      </c>
      <c r="AU22" s="34" t="str">
        <f t="shared" si="37" ref="AU22:AU28">IF(ISERROR(AT22/AP22),"",AT22/AP22)</f>
        <v/>
      </c>
      <c r="AW22" s="1"/>
      <c r="AX22" s="26" t="s">
        <v>77</v>
      </c>
      <c r="AY22" s="27" t="s">
        <v>22</v>
      </c>
      <c r="AZ22" s="28">
        <v>0</v>
      </c>
      <c r="BA22" s="45">
        <v>0</v>
      </c>
      <c r="BB22" s="30">
        <f>BA22*AZ22</f>
        <v>0</v>
      </c>
      <c r="BC22" s="31">
        <v>0.37</v>
      </c>
      <c r="BD22" s="45">
        <v>1</v>
      </c>
      <c r="BE22" s="30">
        <f>BD22*BC22</f>
        <v>0.37</v>
      </c>
      <c r="BF22" s="33">
        <f t="shared" si="38" ref="BF22:BF37">BE22-BB22</f>
        <v>0.37</v>
      </c>
      <c r="BG22" s="34" t="str">
        <f t="shared" si="39" ref="BG22:BG28">IF(ISERROR(BF22/BB22),"",BF22/BB22)</f>
        <v/>
      </c>
      <c r="BI22" s="1"/>
      <c r="BJ22" s="26" t="s">
        <v>77</v>
      </c>
      <c r="BK22" s="27" t="s">
        <v>22</v>
      </c>
      <c r="BL22" s="28">
        <v>0</v>
      </c>
      <c r="BM22" s="45">
        <v>0</v>
      </c>
      <c r="BN22" s="30">
        <f>BM22*BL22</f>
        <v>0</v>
      </c>
      <c r="BO22" s="31">
        <v>0.37</v>
      </c>
      <c r="BP22" s="45">
        <v>1</v>
      </c>
      <c r="BQ22" s="30">
        <f>BP22*BO22</f>
        <v>0.37</v>
      </c>
      <c r="BR22" s="33">
        <f t="shared" si="40" ref="BR22:BR37">BQ22-BN22</f>
        <v>0.37</v>
      </c>
      <c r="BS22" s="34" t="str">
        <f t="shared" si="41" ref="BS22:BS28">IF(ISERROR(BR22/BN22),"",BR22/BN22)</f>
        <v/>
      </c>
      <c r="BU22" s="1"/>
      <c r="BV22" s="26" t="s">
        <v>77</v>
      </c>
      <c r="BW22" s="27" t="s">
        <v>22</v>
      </c>
      <c r="BX22" s="28">
        <v>0</v>
      </c>
      <c r="BY22" s="45">
        <v>0</v>
      </c>
      <c r="BZ22" s="30">
        <f>BY22*BX22</f>
        <v>0</v>
      </c>
      <c r="CA22" s="31">
        <v>0.37</v>
      </c>
      <c r="CB22" s="45">
        <v>1</v>
      </c>
      <c r="CC22" s="30">
        <f>CB22*CA22</f>
        <v>0.37</v>
      </c>
      <c r="CD22" s="33">
        <f t="shared" si="42" ref="CD22:CD37">CC22-BZ22</f>
        <v>0.37</v>
      </c>
      <c r="CE22" s="34" t="str">
        <f t="shared" si="43" ref="CE22:CE28">IF(ISERROR(CD22/BZ22),"",CD22/BZ22)</f>
        <v/>
      </c>
      <c r="CG22" s="1"/>
      <c r="CH22" s="26" t="s">
        <v>77</v>
      </c>
      <c r="CI22" s="27" t="s">
        <v>22</v>
      </c>
      <c r="CJ22" s="28">
        <v>0</v>
      </c>
      <c r="CK22" s="45">
        <v>0</v>
      </c>
      <c r="CL22" s="30">
        <f>CK22*CJ22</f>
        <v>0</v>
      </c>
      <c r="CM22" s="31">
        <v>0.37</v>
      </c>
      <c r="CN22" s="45">
        <v>1</v>
      </c>
      <c r="CO22" s="30">
        <f>CN22*CM22</f>
        <v>0.37</v>
      </c>
      <c r="CP22" s="33">
        <f t="shared" si="44" ref="CP22:CP37">CO22-CL22</f>
        <v>0.37</v>
      </c>
      <c r="CQ22" s="34" t="str">
        <f t="shared" si="45" ref="CQ22:CQ28">IF(ISERROR(CP22/CL22),"",CP22/CL22)</f>
        <v/>
      </c>
    </row>
    <row r="23" spans="1:95" ht="25.5">
      <c r="A23" s="1"/>
      <c r="B23" s="35" t="s">
        <v>33</v>
      </c>
      <c r="C23" s="36" t="s">
        <v>28</v>
      </c>
      <c r="D23" s="37">
        <v>0.0033</v>
      </c>
      <c r="E23" s="44">
        <f>IF(E4&gt;0,E4,E3)</f>
        <v>800</v>
      </c>
      <c r="F23" s="39">
        <f t="shared" si="46" ref="F23:F27">E23*D23</f>
        <v>2.64</v>
      </c>
      <c r="G23" s="40">
        <v>0</v>
      </c>
      <c r="H23" s="44">
        <f>IF(E4&gt;0,E4,E3)</f>
        <v>800</v>
      </c>
      <c r="I23" s="39">
        <f t="shared" si="47" ref="I23:I27">H23*G23</f>
        <v>0</v>
      </c>
      <c r="J23" s="42">
        <f t="shared" si="0"/>
        <v>-2.64</v>
      </c>
      <c r="K23" s="43">
        <f t="shared" si="9"/>
        <v>-1</v>
      </c>
      <c r="M23" s="1"/>
      <c r="N23" s="35" t="s">
        <v>33</v>
      </c>
      <c r="O23" s="36" t="s">
        <v>28</v>
      </c>
      <c r="P23" s="37">
        <v>0.0033</v>
      </c>
      <c r="Q23" s="44">
        <f>IF(Q4&gt;0,Q4,Q3)</f>
        <v>100</v>
      </c>
      <c r="R23" s="39">
        <f t="shared" si="48" ref="R23:R25">Q23*P23</f>
        <v>0.33</v>
      </c>
      <c r="S23" s="40">
        <v>0</v>
      </c>
      <c r="T23" s="44">
        <f>IF(Q4&gt;0,Q4,Q3)</f>
        <v>100</v>
      </c>
      <c r="U23" s="39">
        <f t="shared" si="49" ref="U23:U25">T23*S23</f>
        <v>0</v>
      </c>
      <c r="V23" s="42">
        <f t="shared" si="32"/>
        <v>-0.33</v>
      </c>
      <c r="W23" s="43">
        <f t="shared" si="33"/>
        <v>-1</v>
      </c>
      <c r="Y23" s="1"/>
      <c r="Z23" s="35" t="s">
        <v>33</v>
      </c>
      <c r="AA23" s="36" t="s">
        <v>28</v>
      </c>
      <c r="AB23" s="37">
        <v>0.0033</v>
      </c>
      <c r="AC23" s="44">
        <f>IF(AC4&gt;0,AC4,AC3)</f>
        <v>250</v>
      </c>
      <c r="AD23" s="39">
        <f t="shared" si="50" ref="AD23:AD25">AC23*AB23</f>
        <v>0.825</v>
      </c>
      <c r="AE23" s="40">
        <v>0</v>
      </c>
      <c r="AF23" s="44">
        <f>IF(AC4&gt;0,AC4,AC3)</f>
        <v>250</v>
      </c>
      <c r="AG23" s="39">
        <f t="shared" si="51" ref="AG23:AG25">AF23*AE23</f>
        <v>0</v>
      </c>
      <c r="AH23" s="42">
        <f t="shared" si="34"/>
        <v>-0.825</v>
      </c>
      <c r="AI23" s="43">
        <f t="shared" si="35"/>
        <v>-1</v>
      </c>
      <c r="AK23" s="1"/>
      <c r="AL23" s="35" t="s">
        <v>33</v>
      </c>
      <c r="AM23" s="36" t="s">
        <v>28</v>
      </c>
      <c r="AN23" s="37">
        <v>0.0033</v>
      </c>
      <c r="AO23" s="44">
        <f>IF(AO4&gt;0,AO4,AO3)</f>
        <v>356</v>
      </c>
      <c r="AP23" s="39">
        <f t="shared" si="52" ref="AP23:AP25">AO23*AN23</f>
        <v>1.1748000000000001</v>
      </c>
      <c r="AQ23" s="40">
        <v>0</v>
      </c>
      <c r="AR23" s="44">
        <f>IF(AO4&gt;0,AO4,AO3)</f>
        <v>356</v>
      </c>
      <c r="AS23" s="39">
        <f t="shared" si="53" ref="AS23:AS25">AR23*AQ23</f>
        <v>0</v>
      </c>
      <c r="AT23" s="42">
        <f t="shared" si="36"/>
        <v>-1.1748000000000001</v>
      </c>
      <c r="AU23" s="43">
        <f t="shared" si="37"/>
        <v>-1</v>
      </c>
      <c r="AW23" s="1"/>
      <c r="AX23" s="35" t="s">
        <v>33</v>
      </c>
      <c r="AY23" s="36" t="s">
        <v>28</v>
      </c>
      <c r="AZ23" s="37">
        <v>0.0033</v>
      </c>
      <c r="BA23" s="44">
        <f>IF(BA4&gt;0,BA4,BA3)</f>
        <v>500</v>
      </c>
      <c r="BB23" s="39">
        <f t="shared" si="54" ref="BB23:BB25">BA23*AZ23</f>
        <v>1.65</v>
      </c>
      <c r="BC23" s="40">
        <v>0</v>
      </c>
      <c r="BD23" s="44">
        <f>IF(BA4&gt;0,BA4,BA3)</f>
        <v>500</v>
      </c>
      <c r="BE23" s="39">
        <f t="shared" si="55" ref="BE23:BE25">BD23*BC23</f>
        <v>0</v>
      </c>
      <c r="BF23" s="42">
        <f t="shared" si="38"/>
        <v>-1.65</v>
      </c>
      <c r="BG23" s="43">
        <f t="shared" si="39"/>
        <v>-1</v>
      </c>
      <c r="BI23" s="1"/>
      <c r="BJ23" s="35" t="s">
        <v>33</v>
      </c>
      <c r="BK23" s="36" t="s">
        <v>28</v>
      </c>
      <c r="BL23" s="37">
        <v>0.0033</v>
      </c>
      <c r="BM23" s="44">
        <f>IF(BM4&gt;0,BM4,BM3)</f>
        <v>1000</v>
      </c>
      <c r="BN23" s="39">
        <f t="shared" si="56" ref="BN23:BN25">BM23*BL23</f>
        <v>3.30</v>
      </c>
      <c r="BO23" s="40">
        <v>0</v>
      </c>
      <c r="BP23" s="44">
        <f>IF(BM4&gt;0,BM4,BM3)</f>
        <v>1000</v>
      </c>
      <c r="BQ23" s="39">
        <f t="shared" si="57" ref="BQ23:BQ25">BP23*BO23</f>
        <v>0</v>
      </c>
      <c r="BR23" s="42">
        <f t="shared" si="40"/>
        <v>-3.30</v>
      </c>
      <c r="BS23" s="43">
        <f t="shared" si="41"/>
        <v>-1</v>
      </c>
      <c r="BU23" s="1"/>
      <c r="BV23" s="35" t="s">
        <v>33</v>
      </c>
      <c r="BW23" s="36" t="s">
        <v>28</v>
      </c>
      <c r="BX23" s="37">
        <v>0.0033</v>
      </c>
      <c r="BY23" s="44">
        <f>IF(BY4&gt;0,BY4,BY3)</f>
        <v>1500</v>
      </c>
      <c r="BZ23" s="39">
        <f t="shared" si="58" ref="BZ23:BZ25">BY23*BX23</f>
        <v>4.95</v>
      </c>
      <c r="CA23" s="40">
        <v>0</v>
      </c>
      <c r="CB23" s="44">
        <f>IF(BY4&gt;0,BY4,BY3)</f>
        <v>1500</v>
      </c>
      <c r="CC23" s="39">
        <f t="shared" si="59" ref="CC23:CC25">CB23*CA23</f>
        <v>0</v>
      </c>
      <c r="CD23" s="42">
        <f t="shared" si="42"/>
        <v>-4.95</v>
      </c>
      <c r="CE23" s="43">
        <f t="shared" si="43"/>
        <v>-1</v>
      </c>
      <c r="CG23" s="1"/>
      <c r="CH23" s="35" t="s">
        <v>33</v>
      </c>
      <c r="CI23" s="36" t="s">
        <v>28</v>
      </c>
      <c r="CJ23" s="37">
        <v>0.0033</v>
      </c>
      <c r="CK23" s="44">
        <f>IF(CK4&gt;0,CK4,CK3)</f>
        <v>2500</v>
      </c>
      <c r="CL23" s="39">
        <f t="shared" si="60" ref="CL23:CL25">CK23*CJ23</f>
        <v>8.25</v>
      </c>
      <c r="CM23" s="40">
        <v>0</v>
      </c>
      <c r="CN23" s="44">
        <f>IF(CK4&gt;0,CK4,CK3)</f>
        <v>2500</v>
      </c>
      <c r="CO23" s="39">
        <f t="shared" si="61" ref="CO23:CO25">CN23*CM23</f>
        <v>0</v>
      </c>
      <c r="CP23" s="42">
        <f t="shared" si="44"/>
        <v>-8.25</v>
      </c>
      <c r="CQ23" s="43">
        <f t="shared" si="45"/>
        <v>-1</v>
      </c>
    </row>
    <row r="24" spans="1:95" ht="25.5">
      <c r="A24" s="1"/>
      <c r="B24" s="26" t="s">
        <v>34</v>
      </c>
      <c r="C24" s="27" t="s">
        <v>28</v>
      </c>
      <c r="D24" s="28">
        <v>0</v>
      </c>
      <c r="E24" s="45">
        <f>IF(E4&gt;0,E4,E3)</f>
        <v>800</v>
      </c>
      <c r="F24" s="30">
        <f t="shared" si="46"/>
        <v>0</v>
      </c>
      <c r="G24" s="31">
        <v>-0.00059999999999999995</v>
      </c>
      <c r="H24" s="45">
        <f>IF(E4&gt;0,E4,E3)</f>
        <v>800</v>
      </c>
      <c r="I24" s="30">
        <f t="shared" si="47"/>
        <v>-0.48</v>
      </c>
      <c r="J24" s="33">
        <f t="shared" si="0"/>
        <v>-0.48</v>
      </c>
      <c r="K24" s="34" t="str">
        <f t="shared" si="9"/>
        <v/>
      </c>
      <c r="M24" s="1"/>
      <c r="N24" s="26" t="s">
        <v>34</v>
      </c>
      <c r="O24" s="27" t="s">
        <v>28</v>
      </c>
      <c r="P24" s="28">
        <v>0</v>
      </c>
      <c r="Q24" s="45">
        <f>IF(Q4&gt;0,Q4,Q3)</f>
        <v>100</v>
      </c>
      <c r="R24" s="30">
        <f t="shared" si="48"/>
        <v>0</v>
      </c>
      <c r="S24" s="31">
        <v>-0.00059999999999999995</v>
      </c>
      <c r="T24" s="45">
        <f>IF(Q4&gt;0,Q4,Q3)</f>
        <v>100</v>
      </c>
      <c r="U24" s="30">
        <f t="shared" si="49"/>
        <v>-0.06</v>
      </c>
      <c r="V24" s="33">
        <f t="shared" si="32"/>
        <v>-0.06</v>
      </c>
      <c r="W24" s="34" t="str">
        <f t="shared" si="33"/>
        <v/>
      </c>
      <c r="Y24" s="1"/>
      <c r="Z24" s="26" t="s">
        <v>34</v>
      </c>
      <c r="AA24" s="27" t="s">
        <v>28</v>
      </c>
      <c r="AB24" s="28">
        <v>0</v>
      </c>
      <c r="AC24" s="45">
        <f>IF(AC4&gt;0,AC4,AC3)</f>
        <v>250</v>
      </c>
      <c r="AD24" s="30">
        <f t="shared" si="50"/>
        <v>0</v>
      </c>
      <c r="AE24" s="31">
        <v>-0.00059999999999999995</v>
      </c>
      <c r="AF24" s="45">
        <f>IF(AC4&gt;0,AC4,AC3)</f>
        <v>250</v>
      </c>
      <c r="AG24" s="30">
        <f t="shared" si="51"/>
        <v>-0.15</v>
      </c>
      <c r="AH24" s="33">
        <f t="shared" si="34"/>
        <v>-0.15</v>
      </c>
      <c r="AI24" s="34" t="str">
        <f t="shared" si="35"/>
        <v/>
      </c>
      <c r="AK24" s="1"/>
      <c r="AL24" s="26" t="s">
        <v>34</v>
      </c>
      <c r="AM24" s="27" t="s">
        <v>28</v>
      </c>
      <c r="AN24" s="28">
        <v>0</v>
      </c>
      <c r="AO24" s="45">
        <f>IF(AO4&gt;0,AO4,AO3)</f>
        <v>356</v>
      </c>
      <c r="AP24" s="30">
        <f t="shared" si="52"/>
        <v>0</v>
      </c>
      <c r="AQ24" s="31">
        <v>-0.00059999999999999995</v>
      </c>
      <c r="AR24" s="45">
        <f>IF(AO4&gt;0,AO4,AO3)</f>
        <v>356</v>
      </c>
      <c r="AS24" s="30">
        <f t="shared" si="53"/>
        <v>-0.21359999999999998</v>
      </c>
      <c r="AT24" s="33">
        <f t="shared" si="36"/>
        <v>-0.21359999999999998</v>
      </c>
      <c r="AU24" s="34" t="str">
        <f t="shared" si="37"/>
        <v/>
      </c>
      <c r="AW24" s="1"/>
      <c r="AX24" s="26" t="s">
        <v>34</v>
      </c>
      <c r="AY24" s="27" t="s">
        <v>28</v>
      </c>
      <c r="AZ24" s="28">
        <v>0</v>
      </c>
      <c r="BA24" s="45">
        <f>IF(BA4&gt;0,BA4,BA3)</f>
        <v>500</v>
      </c>
      <c r="BB24" s="30">
        <f t="shared" si="54"/>
        <v>0</v>
      </c>
      <c r="BC24" s="31">
        <v>-0.00059999999999999995</v>
      </c>
      <c r="BD24" s="45">
        <f>IF(BA4&gt;0,BA4,BA3)</f>
        <v>500</v>
      </c>
      <c r="BE24" s="30">
        <f t="shared" si="55"/>
        <v>-0.30</v>
      </c>
      <c r="BF24" s="33">
        <f t="shared" si="38"/>
        <v>-0.30</v>
      </c>
      <c r="BG24" s="34" t="str">
        <f t="shared" si="39"/>
        <v/>
      </c>
      <c r="BI24" s="1"/>
      <c r="BJ24" s="26" t="s">
        <v>34</v>
      </c>
      <c r="BK24" s="27" t="s">
        <v>28</v>
      </c>
      <c r="BL24" s="28">
        <v>0</v>
      </c>
      <c r="BM24" s="45">
        <f>IF(BM4&gt;0,BM4,BM3)</f>
        <v>1000</v>
      </c>
      <c r="BN24" s="30">
        <f t="shared" si="56"/>
        <v>0</v>
      </c>
      <c r="BO24" s="31">
        <v>-0.00059999999999999995</v>
      </c>
      <c r="BP24" s="45">
        <f>IF(BM4&gt;0,BM4,BM3)</f>
        <v>1000</v>
      </c>
      <c r="BQ24" s="30">
        <f t="shared" si="57"/>
        <v>-0.60</v>
      </c>
      <c r="BR24" s="33">
        <f t="shared" si="40"/>
        <v>-0.60</v>
      </c>
      <c r="BS24" s="34" t="str">
        <f t="shared" si="41"/>
        <v/>
      </c>
      <c r="BU24" s="1"/>
      <c r="BV24" s="26" t="s">
        <v>34</v>
      </c>
      <c r="BW24" s="27" t="s">
        <v>28</v>
      </c>
      <c r="BX24" s="28">
        <v>0</v>
      </c>
      <c r="BY24" s="45">
        <f>IF(BY4&gt;0,BY4,BY3)</f>
        <v>1500</v>
      </c>
      <c r="BZ24" s="30">
        <f t="shared" si="58"/>
        <v>0</v>
      </c>
      <c r="CA24" s="31">
        <v>-0.00059999999999999995</v>
      </c>
      <c r="CB24" s="45">
        <f>IF(BY4&gt;0,BY4,BY3)</f>
        <v>1500</v>
      </c>
      <c r="CC24" s="30">
        <f t="shared" si="59"/>
        <v>-0.89999999999999991</v>
      </c>
      <c r="CD24" s="33">
        <f t="shared" si="42"/>
        <v>-0.89999999999999991</v>
      </c>
      <c r="CE24" s="34" t="str">
        <f t="shared" si="43"/>
        <v/>
      </c>
      <c r="CG24" s="1"/>
      <c r="CH24" s="26" t="s">
        <v>34</v>
      </c>
      <c r="CI24" s="27" t="s">
        <v>28</v>
      </c>
      <c r="CJ24" s="28">
        <v>0</v>
      </c>
      <c r="CK24" s="45">
        <f>IF(CK4&gt;0,CK4,CK3)</f>
        <v>2500</v>
      </c>
      <c r="CL24" s="30">
        <f t="shared" si="60"/>
        <v>0</v>
      </c>
      <c r="CM24" s="31">
        <v>-0.00059999999999999995</v>
      </c>
      <c r="CN24" s="45">
        <f>IF(CK4&gt;0,CK4,CK3)</f>
        <v>2500</v>
      </c>
      <c r="CO24" s="30">
        <f t="shared" si="61"/>
        <v>-1.4999999999999998</v>
      </c>
      <c r="CP24" s="33">
        <f t="shared" si="44"/>
        <v>-1.4999999999999998</v>
      </c>
      <c r="CQ24" s="34" t="str">
        <f t="shared" si="45"/>
        <v/>
      </c>
    </row>
    <row r="25" spans="1:95" ht="25.5">
      <c r="A25" s="1"/>
      <c r="B25" s="35" t="s">
        <v>35</v>
      </c>
      <c r="C25" s="36" t="s">
        <v>28</v>
      </c>
      <c r="D25" s="37">
        <v>0</v>
      </c>
      <c r="E25" s="44">
        <f>IF(E4&gt;0,E4,E3)</f>
        <v>800</v>
      </c>
      <c r="F25" s="39">
        <f t="shared" si="46"/>
        <v>0</v>
      </c>
      <c r="G25" s="40">
        <v>0</v>
      </c>
      <c r="H25" s="44">
        <f>IF(E4&gt;0,E4,E3)</f>
        <v>800</v>
      </c>
      <c r="I25" s="39">
        <f t="shared" si="47"/>
        <v>0</v>
      </c>
      <c r="J25" s="42">
        <f t="shared" si="0"/>
        <v>0</v>
      </c>
      <c r="K25" s="43" t="str">
        <f t="shared" si="9"/>
        <v/>
      </c>
      <c r="M25" s="1"/>
      <c r="N25" s="35" t="s">
        <v>35</v>
      </c>
      <c r="O25" s="36" t="s">
        <v>28</v>
      </c>
      <c r="P25" s="37">
        <v>0</v>
      </c>
      <c r="Q25" s="44">
        <f>IF(Q4&gt;0,Q4,Q3)</f>
        <v>100</v>
      </c>
      <c r="R25" s="39">
        <f t="shared" si="48"/>
        <v>0</v>
      </c>
      <c r="S25" s="40">
        <v>0</v>
      </c>
      <c r="T25" s="44">
        <f>IF(Q4&gt;0,Q4,Q3)</f>
        <v>100</v>
      </c>
      <c r="U25" s="39">
        <f t="shared" si="49"/>
        <v>0</v>
      </c>
      <c r="V25" s="42">
        <f t="shared" si="32"/>
        <v>0</v>
      </c>
      <c r="W25" s="43" t="str">
        <f t="shared" si="33"/>
        <v/>
      </c>
      <c r="Y25" s="1"/>
      <c r="Z25" s="35" t="s">
        <v>35</v>
      </c>
      <c r="AA25" s="36" t="s">
        <v>28</v>
      </c>
      <c r="AB25" s="37">
        <v>0</v>
      </c>
      <c r="AC25" s="44">
        <f>IF(AC4&gt;0,AC4,AC3)</f>
        <v>250</v>
      </c>
      <c r="AD25" s="39">
        <f t="shared" si="50"/>
        <v>0</v>
      </c>
      <c r="AE25" s="40">
        <v>0</v>
      </c>
      <c r="AF25" s="44">
        <f>IF(AC4&gt;0,AC4,AC3)</f>
        <v>250</v>
      </c>
      <c r="AG25" s="39">
        <f t="shared" si="51"/>
        <v>0</v>
      </c>
      <c r="AH25" s="42">
        <f t="shared" si="34"/>
        <v>0</v>
      </c>
      <c r="AI25" s="43" t="str">
        <f t="shared" si="35"/>
        <v/>
      </c>
      <c r="AK25" s="1"/>
      <c r="AL25" s="35" t="s">
        <v>35</v>
      </c>
      <c r="AM25" s="36" t="s">
        <v>28</v>
      </c>
      <c r="AN25" s="37">
        <v>0</v>
      </c>
      <c r="AO25" s="44">
        <f>IF(AO4&gt;0,AO4,AO3)</f>
        <v>356</v>
      </c>
      <c r="AP25" s="39">
        <f t="shared" si="52"/>
        <v>0</v>
      </c>
      <c r="AQ25" s="40">
        <v>0</v>
      </c>
      <c r="AR25" s="44">
        <f>IF(AO4&gt;0,AO4,AO3)</f>
        <v>356</v>
      </c>
      <c r="AS25" s="39">
        <f t="shared" si="53"/>
        <v>0</v>
      </c>
      <c r="AT25" s="42">
        <f t="shared" si="36"/>
        <v>0</v>
      </c>
      <c r="AU25" s="43" t="str">
        <f t="shared" si="37"/>
        <v/>
      </c>
      <c r="AW25" s="1"/>
      <c r="AX25" s="35" t="s">
        <v>35</v>
      </c>
      <c r="AY25" s="36" t="s">
        <v>28</v>
      </c>
      <c r="AZ25" s="37">
        <v>0</v>
      </c>
      <c r="BA25" s="44">
        <f>IF(BA4&gt;0,BA4,BA3)</f>
        <v>500</v>
      </c>
      <c r="BB25" s="39">
        <f t="shared" si="54"/>
        <v>0</v>
      </c>
      <c r="BC25" s="40">
        <v>0</v>
      </c>
      <c r="BD25" s="44">
        <f>IF(BA4&gt;0,BA4,BA3)</f>
        <v>500</v>
      </c>
      <c r="BE25" s="39">
        <f t="shared" si="55"/>
        <v>0</v>
      </c>
      <c r="BF25" s="42">
        <f t="shared" si="38"/>
        <v>0</v>
      </c>
      <c r="BG25" s="43" t="str">
        <f t="shared" si="39"/>
        <v/>
      </c>
      <c r="BI25" s="1"/>
      <c r="BJ25" s="35" t="s">
        <v>35</v>
      </c>
      <c r="BK25" s="36" t="s">
        <v>28</v>
      </c>
      <c r="BL25" s="37">
        <v>0</v>
      </c>
      <c r="BM25" s="44">
        <f>IF(BM4&gt;0,BM4,BM3)</f>
        <v>1000</v>
      </c>
      <c r="BN25" s="39">
        <f t="shared" si="56"/>
        <v>0</v>
      </c>
      <c r="BO25" s="40">
        <v>0</v>
      </c>
      <c r="BP25" s="44">
        <f>IF(BM4&gt;0,BM4,BM3)</f>
        <v>1000</v>
      </c>
      <c r="BQ25" s="39">
        <f t="shared" si="57"/>
        <v>0</v>
      </c>
      <c r="BR25" s="42">
        <f t="shared" si="40"/>
        <v>0</v>
      </c>
      <c r="BS25" s="43" t="str">
        <f t="shared" si="41"/>
        <v/>
      </c>
      <c r="BU25" s="1"/>
      <c r="BV25" s="35" t="s">
        <v>35</v>
      </c>
      <c r="BW25" s="36" t="s">
        <v>28</v>
      </c>
      <c r="BX25" s="37">
        <v>0</v>
      </c>
      <c r="BY25" s="44">
        <f>IF(BY4&gt;0,BY4,BY3)</f>
        <v>1500</v>
      </c>
      <c r="BZ25" s="39">
        <f t="shared" si="58"/>
        <v>0</v>
      </c>
      <c r="CA25" s="40">
        <v>0</v>
      </c>
      <c r="CB25" s="44">
        <f>IF(BY4&gt;0,BY4,BY3)</f>
        <v>1500</v>
      </c>
      <c r="CC25" s="39">
        <f t="shared" si="59"/>
        <v>0</v>
      </c>
      <c r="CD25" s="42">
        <f t="shared" si="42"/>
        <v>0</v>
      </c>
      <c r="CE25" s="43" t="str">
        <f t="shared" si="43"/>
        <v/>
      </c>
      <c r="CG25" s="1"/>
      <c r="CH25" s="35" t="s">
        <v>35</v>
      </c>
      <c r="CI25" s="36" t="s">
        <v>28</v>
      </c>
      <c r="CJ25" s="37">
        <v>0</v>
      </c>
      <c r="CK25" s="44">
        <f>IF(CK4&gt;0,CK4,CK3)</f>
        <v>2500</v>
      </c>
      <c r="CL25" s="39">
        <f t="shared" si="60"/>
        <v>0</v>
      </c>
      <c r="CM25" s="40">
        <v>0</v>
      </c>
      <c r="CN25" s="44">
        <f>IF(CK4&gt;0,CK4,CK3)</f>
        <v>2500</v>
      </c>
      <c r="CO25" s="39">
        <f t="shared" si="61"/>
        <v>0</v>
      </c>
      <c r="CP25" s="42">
        <f t="shared" si="44"/>
        <v>0</v>
      </c>
      <c r="CQ25" s="43" t="str">
        <f t="shared" si="45"/>
        <v/>
      </c>
    </row>
    <row r="26" spans="1:95" ht="12.75">
      <c r="A26" s="1"/>
      <c r="B26" s="26" t="s">
        <v>36</v>
      </c>
      <c r="C26" s="27" t="s">
        <v>28</v>
      </c>
      <c r="D26" s="28">
        <v>0.0011999999999999999</v>
      </c>
      <c r="E26" s="45">
        <f>IF(E4&gt;0,E4,E3)</f>
        <v>800</v>
      </c>
      <c r="F26" s="30">
        <f>E26*D26</f>
        <v>0.96</v>
      </c>
      <c r="G26" s="31">
        <v>0.0025999999999999999</v>
      </c>
      <c r="H26" s="45">
        <f>IF(E4&gt;0,E4,E3)</f>
        <v>800</v>
      </c>
      <c r="I26" s="30">
        <f>H26*G26</f>
        <v>2.08</v>
      </c>
      <c r="J26" s="33">
        <f t="shared" si="0"/>
        <v>1.1200000000000001</v>
      </c>
      <c r="K26" s="34">
        <f t="shared" si="9"/>
        <v>1.1666666666666667</v>
      </c>
      <c r="M26" s="1"/>
      <c r="N26" s="26" t="s">
        <v>36</v>
      </c>
      <c r="O26" s="27" t="s">
        <v>28</v>
      </c>
      <c r="P26" s="28">
        <v>0.0011999999999999999</v>
      </c>
      <c r="Q26" s="45">
        <f>IF(Q4&gt;0,Q4,Q3)</f>
        <v>100</v>
      </c>
      <c r="R26" s="30">
        <f>Q26*P26</f>
        <v>0.12</v>
      </c>
      <c r="S26" s="31">
        <v>0.0025999999999999999</v>
      </c>
      <c r="T26" s="45">
        <f>IF(Q4&gt;0,Q4,Q3)</f>
        <v>100</v>
      </c>
      <c r="U26" s="30">
        <f>T26*S26</f>
        <v>0.26</v>
      </c>
      <c r="V26" s="33">
        <f t="shared" si="32"/>
        <v>0.14000000000000001</v>
      </c>
      <c r="W26" s="34">
        <f t="shared" si="33"/>
        <v>1.1666666666666667</v>
      </c>
      <c r="Y26" s="1"/>
      <c r="Z26" s="26" t="s">
        <v>36</v>
      </c>
      <c r="AA26" s="27" t="s">
        <v>28</v>
      </c>
      <c r="AB26" s="28">
        <v>0.0011999999999999999</v>
      </c>
      <c r="AC26" s="45">
        <f>IF(AC4&gt;0,AC4,AC3)</f>
        <v>250</v>
      </c>
      <c r="AD26" s="30">
        <f>AC26*AB26</f>
        <v>0.30</v>
      </c>
      <c r="AE26" s="31">
        <v>0.0025999999999999999</v>
      </c>
      <c r="AF26" s="45">
        <f>IF(AC4&gt;0,AC4,AC3)</f>
        <v>250</v>
      </c>
      <c r="AG26" s="30">
        <f>AF26*AE26</f>
        <v>0.65</v>
      </c>
      <c r="AH26" s="33">
        <f t="shared" si="34"/>
        <v>0.35</v>
      </c>
      <c r="AI26" s="34">
        <f t="shared" si="35"/>
        <v>1.1666666666666667</v>
      </c>
      <c r="AK26" s="1"/>
      <c r="AL26" s="26" t="s">
        <v>36</v>
      </c>
      <c r="AM26" s="27" t="s">
        <v>28</v>
      </c>
      <c r="AN26" s="28">
        <v>0.0011999999999999999</v>
      </c>
      <c r="AO26" s="45">
        <f>IF(AO4&gt;0,AO4,AO3)</f>
        <v>356</v>
      </c>
      <c r="AP26" s="30">
        <f>AO26*AN26</f>
        <v>0.42719999999999997</v>
      </c>
      <c r="AQ26" s="31">
        <v>0.0025999999999999999</v>
      </c>
      <c r="AR26" s="45">
        <f>IF(AO4&gt;0,AO4,AO3)</f>
        <v>356</v>
      </c>
      <c r="AS26" s="30">
        <f>AR26*AQ26</f>
        <v>0.92559999999999998</v>
      </c>
      <c r="AT26" s="33">
        <f t="shared" si="36"/>
        <v>0.49840000000000001</v>
      </c>
      <c r="AU26" s="34">
        <f t="shared" si="37"/>
        <v>1.1666666666666667</v>
      </c>
      <c r="AW26" s="1"/>
      <c r="AX26" s="26" t="s">
        <v>36</v>
      </c>
      <c r="AY26" s="27" t="s">
        <v>28</v>
      </c>
      <c r="AZ26" s="28">
        <v>0.0011999999999999999</v>
      </c>
      <c r="BA26" s="45">
        <f>IF(BA4&gt;0,BA4,BA3)</f>
        <v>500</v>
      </c>
      <c r="BB26" s="30">
        <f>BA26*AZ26</f>
        <v>0.60</v>
      </c>
      <c r="BC26" s="31">
        <v>0.0025999999999999999</v>
      </c>
      <c r="BD26" s="45">
        <f>IF(BA4&gt;0,BA4,BA3)</f>
        <v>500</v>
      </c>
      <c r="BE26" s="30">
        <f>BD26*BC26</f>
        <v>1.30</v>
      </c>
      <c r="BF26" s="33">
        <f t="shared" si="38"/>
        <v>0.70</v>
      </c>
      <c r="BG26" s="34">
        <f t="shared" si="39"/>
        <v>1.1666666666666667</v>
      </c>
      <c r="BI26" s="1"/>
      <c r="BJ26" s="26" t="s">
        <v>36</v>
      </c>
      <c r="BK26" s="27" t="s">
        <v>28</v>
      </c>
      <c r="BL26" s="28">
        <v>0.0011999999999999999</v>
      </c>
      <c r="BM26" s="45">
        <f>IF(BM4&gt;0,BM4,BM3)</f>
        <v>1000</v>
      </c>
      <c r="BN26" s="30">
        <f>BM26*BL26</f>
        <v>1.20</v>
      </c>
      <c r="BO26" s="31">
        <v>0.0025999999999999999</v>
      </c>
      <c r="BP26" s="45">
        <f>IF(BM4&gt;0,BM4,BM3)</f>
        <v>1000</v>
      </c>
      <c r="BQ26" s="30">
        <f>BP26*BO26</f>
        <v>2.60</v>
      </c>
      <c r="BR26" s="33">
        <f t="shared" si="40"/>
        <v>1.40</v>
      </c>
      <c r="BS26" s="34">
        <f t="shared" si="41"/>
        <v>1.1666666666666667</v>
      </c>
      <c r="BU26" s="1"/>
      <c r="BV26" s="26" t="s">
        <v>36</v>
      </c>
      <c r="BW26" s="27" t="s">
        <v>28</v>
      </c>
      <c r="BX26" s="28">
        <v>0.0011999999999999999</v>
      </c>
      <c r="BY26" s="45">
        <f>IF(BY4&gt;0,BY4,BY3)</f>
        <v>1500</v>
      </c>
      <c r="BZ26" s="30">
        <f>BY26*BX26</f>
        <v>1.7999999999999998</v>
      </c>
      <c r="CA26" s="31">
        <v>0.0025999999999999999</v>
      </c>
      <c r="CB26" s="45">
        <f>IF(BY4&gt;0,BY4,BY3)</f>
        <v>1500</v>
      </c>
      <c r="CC26" s="30">
        <f>CB26*CA26</f>
        <v>3.90</v>
      </c>
      <c r="CD26" s="33">
        <f t="shared" si="42"/>
        <v>2.10</v>
      </c>
      <c r="CE26" s="34">
        <f t="shared" si="43"/>
        <v>1.1666666666666667</v>
      </c>
      <c r="CG26" s="1"/>
      <c r="CH26" s="26" t="s">
        <v>36</v>
      </c>
      <c r="CI26" s="27" t="s">
        <v>28</v>
      </c>
      <c r="CJ26" s="28">
        <v>0.0011999999999999999</v>
      </c>
      <c r="CK26" s="45">
        <f>IF(CK4&gt;0,CK4,CK3)</f>
        <v>2500</v>
      </c>
      <c r="CL26" s="30">
        <f>CK26*CJ26</f>
        <v>2.9999999999999996</v>
      </c>
      <c r="CM26" s="31">
        <v>0.0025999999999999999</v>
      </c>
      <c r="CN26" s="45">
        <f>IF(CK4&gt;0,CK4,CK3)</f>
        <v>2500</v>
      </c>
      <c r="CO26" s="30">
        <f>CN26*CM26</f>
        <v>6.50</v>
      </c>
      <c r="CP26" s="33">
        <f t="shared" si="44"/>
        <v>3.5000000000000004</v>
      </c>
      <c r="CQ26" s="34">
        <f t="shared" si="45"/>
        <v>1.166666666666667</v>
      </c>
    </row>
    <row r="27" spans="1:95" ht="12.75">
      <c r="A27" s="1"/>
      <c r="B27" s="35" t="s">
        <v>37</v>
      </c>
      <c r="C27" s="36" t="s">
        <v>28</v>
      </c>
      <c r="D27" s="37">
        <f>IF((C3*12&gt;=150000),0,IF(C2="RPP",(D38*0.64+D39*0.18+D40*0.18),IF(C2="Non-RPP (Retailer)",D41,D42)))</f>
        <v>0.10766000000000001</v>
      </c>
      <c r="E27" s="44">
        <f>IF(D27=0,0,E3*C5-C3)</f>
        <v>48.160000000000082</v>
      </c>
      <c r="F27" s="39">
        <f t="shared" si="46"/>
        <v>5.1849056000000093</v>
      </c>
      <c r="G27" s="40">
        <f>IF((C3*12&gt;=150000),0,IF(C2="RPP",(G38*0.64+G39*0.18+G40*0.18),IF(C2="Non-RPP (Retailer)",G41,G42)))</f>
        <v>0.10766000000000001</v>
      </c>
      <c r="H27" s="44">
        <f>IF(G27=0,0,C3*C6-C3)</f>
        <v>44.800000000000068</v>
      </c>
      <c r="I27" s="39">
        <f t="shared" si="47"/>
        <v>4.8231680000000079</v>
      </c>
      <c r="J27" s="42">
        <f t="shared" si="0"/>
        <v>-0.36173760000000144</v>
      </c>
      <c r="K27" s="43">
        <f t="shared" si="9"/>
        <v>-0.069767441860465268</v>
      </c>
      <c r="M27" s="1"/>
      <c r="N27" s="35" t="s">
        <v>37</v>
      </c>
      <c r="O27" s="36" t="s">
        <v>28</v>
      </c>
      <c r="P27" s="37">
        <f>IF((O3*12&gt;=150000),0,IF(O2="RPP",(P38*0.64+P39*0.18+P40*0.18),IF(O2="Non-RPP (Retailer)",P41,P42)))</f>
        <v>0.10766000000000001</v>
      </c>
      <c r="Q27" s="44">
        <f>IF(P27=0,0,Q3*O5-O3)</f>
        <v>6.0200000000000102</v>
      </c>
      <c r="R27" s="39">
        <f t="shared" si="62" ref="R27">Q27*P27</f>
        <v>0.64811320000000117</v>
      </c>
      <c r="S27" s="40">
        <f>IF((O3*12&gt;=150000),0,IF(O2="RPP",(S38*0.64+S39*0.18+S40*0.18),IF(O2="Non-RPP (Retailer)",S41,S42)))</f>
        <v>0.10766000000000001</v>
      </c>
      <c r="T27" s="44">
        <f>IF(S27=0,0,O3*O6-O3)</f>
        <v>5.6000000000000085</v>
      </c>
      <c r="U27" s="39">
        <f t="shared" si="63" ref="U27">T27*S27</f>
        <v>0.60289600000000099</v>
      </c>
      <c r="V27" s="42">
        <f t="shared" si="32"/>
        <v>-0.045217200000000179</v>
      </c>
      <c r="W27" s="43">
        <f t="shared" si="33"/>
        <v>-0.069767441860465268</v>
      </c>
      <c r="Y27" s="1"/>
      <c r="Z27" s="35" t="s">
        <v>37</v>
      </c>
      <c r="AA27" s="36" t="s">
        <v>28</v>
      </c>
      <c r="AB27" s="37">
        <f>IF((AA3*12&gt;=150000),0,IF(AA2="RPP",(AB38*0.64+AB39*0.18+AB40*0.18),IF(AA2="Non-RPP (Retailer)",AB41,AB42)))</f>
        <v>0.10766000000000001</v>
      </c>
      <c r="AC27" s="44">
        <f>IF(AB27=0,0,AC3*AA5-AA3)</f>
        <v>15.050000000000011</v>
      </c>
      <c r="AD27" s="39">
        <f t="shared" si="64" ref="AD27">AC27*AB27</f>
        <v>1.6202830000000013</v>
      </c>
      <c r="AE27" s="40">
        <f>IF((AA3*12&gt;=150000),0,IF(AA2="RPP",(AE38*0.64+AE39*0.18+AE40*0.18),IF(AA2="Non-RPP (Retailer)",AE41,AE42)))</f>
        <v>0.10766000000000001</v>
      </c>
      <c r="AF27" s="44">
        <f>IF(AE27=0,0,AA3*AA6-AA3)</f>
        <v>14</v>
      </c>
      <c r="AG27" s="39">
        <f t="shared" si="65" ref="AG27">AF27*AE27</f>
        <v>1.5072400000000001</v>
      </c>
      <c r="AH27" s="42">
        <f t="shared" si="34"/>
        <v>-0.11304300000000112</v>
      </c>
      <c r="AI27" s="43">
        <f t="shared" si="35"/>
        <v>-0.069767441860465754</v>
      </c>
      <c r="AK27" s="1"/>
      <c r="AL27" s="35" t="s">
        <v>37</v>
      </c>
      <c r="AM27" s="36" t="s">
        <v>28</v>
      </c>
      <c r="AN27" s="37">
        <f>IF((AM3*12&gt;=150000),0,IF(AM2="RPP",(AN38*0.64+AN39*0.18+AN40*0.18),IF(AM2="Non-RPP (Retailer)",AN41,AN42)))</f>
        <v>0.10766000000000001</v>
      </c>
      <c r="AO27" s="44">
        <f>IF(AN27=0,0,AO3*AM5-AM3)</f>
        <v>21.43119999999999</v>
      </c>
      <c r="AP27" s="39">
        <f t="shared" si="66" ref="AP27">AO27*AN27</f>
        <v>2.3072829919999989</v>
      </c>
      <c r="AQ27" s="40">
        <f>IF((AM3*12&gt;=150000),0,IF(AM2="RPP",(AQ38*0.64+AQ39*0.18+AQ40*0.18),IF(AM2="Non-RPP (Retailer)",AQ41,AQ42)))</f>
        <v>0.10766000000000001</v>
      </c>
      <c r="AR27" s="44">
        <f>IF(AQ27=0,0,AM3*AM6-AM3)</f>
        <v>19.936000000000035</v>
      </c>
      <c r="AS27" s="39">
        <f t="shared" si="67" ref="AS27">AR27*AQ27</f>
        <v>2.1463097600000038</v>
      </c>
      <c r="AT27" s="42">
        <f t="shared" si="36"/>
        <v>-0.16097323199999503</v>
      </c>
      <c r="AU27" s="43">
        <f t="shared" si="37"/>
        <v>-0.069767441860462992</v>
      </c>
      <c r="AW27" s="1"/>
      <c r="AX27" s="35" t="s">
        <v>37</v>
      </c>
      <c r="AY27" s="36" t="s">
        <v>28</v>
      </c>
      <c r="AZ27" s="37">
        <f>IF((AY3*12&gt;=150000),0,IF(AY2="RPP",(AZ38*0.64+AZ39*0.18+AZ40*0.18),IF(AY2="Non-RPP (Retailer)",AZ41,AZ42)))</f>
        <v>0.10766000000000001</v>
      </c>
      <c r="BA27" s="44">
        <f>IF(AZ27=0,0,BA3*AY5-AY3)</f>
        <v>30.100000000000023</v>
      </c>
      <c r="BB27" s="39">
        <f t="shared" si="68" ref="BB27">BA27*AZ27</f>
        <v>3.2405660000000025</v>
      </c>
      <c r="BC27" s="40">
        <f>IF((AY3*12&gt;=150000),0,IF(AY2="RPP",(BC38*0.64+BC39*0.18+BC40*0.18),IF(AY2="Non-RPP (Retailer)",BC41,BC42)))</f>
        <v>0.10766000000000001</v>
      </c>
      <c r="BD27" s="44">
        <f>IF(BC27=0,0,AY3*AY6-AY3)</f>
        <v>28</v>
      </c>
      <c r="BE27" s="39">
        <f t="shared" si="69" ref="BE27">BD27*BC27</f>
        <v>3.0144800000000003</v>
      </c>
      <c r="BF27" s="42">
        <f t="shared" si="38"/>
        <v>-0.22608600000000223</v>
      </c>
      <c r="BG27" s="43">
        <f t="shared" si="39"/>
        <v>-0.069767441860465754</v>
      </c>
      <c r="BI27" s="1"/>
      <c r="BJ27" s="35" t="s">
        <v>37</v>
      </c>
      <c r="BK27" s="36" t="s">
        <v>28</v>
      </c>
      <c r="BL27" s="37">
        <f>IF((BK3*12&gt;=150000),0,IF(BK2="RPP",(BL38*0.64+BL39*0.18+BL40*0.18),IF(BK2="Non-RPP (Retailer)",BL41,BL42)))</f>
        <v>0.10766000000000001</v>
      </c>
      <c r="BM27" s="44">
        <f>IF(BL27=0,0,BM3*BK5-BK3)</f>
        <v>60.200000000000045</v>
      </c>
      <c r="BN27" s="39">
        <f t="shared" si="70" ref="BN27">BM27*BL27</f>
        <v>6.481132000000005</v>
      </c>
      <c r="BO27" s="40">
        <f>IF((BK3*12&gt;=150000),0,IF(BK2="RPP",(BO38*0.64+BO39*0.18+BO40*0.18),IF(BK2="Non-RPP (Retailer)",BO41,BO42)))</f>
        <v>0.10766000000000001</v>
      </c>
      <c r="BP27" s="44">
        <f>IF(BO27=0,0,BK3*BK6-BK3)</f>
        <v>56</v>
      </c>
      <c r="BQ27" s="39">
        <f t="shared" si="71" ref="BQ27">BP27*BO27</f>
        <v>6.0289600000000005</v>
      </c>
      <c r="BR27" s="42">
        <f t="shared" si="40"/>
        <v>-0.45217200000000446</v>
      </c>
      <c r="BS27" s="43">
        <f t="shared" si="41"/>
        <v>-0.069767441860465754</v>
      </c>
      <c r="BU27" s="1"/>
      <c r="BV27" s="35" t="s">
        <v>37</v>
      </c>
      <c r="BW27" s="36" t="s">
        <v>28</v>
      </c>
      <c r="BX27" s="37">
        <f>IF((BW3*12&gt;=150000),0,IF(BW2="RPP",(BX38*0.64+BX39*0.18+BX40*0.18),IF(BW2="Non-RPP (Retailer)",BX41,BX42)))</f>
        <v>0.10766000000000001</v>
      </c>
      <c r="BY27" s="44">
        <f>IF(BX27=0,0,BY3*BW5-BW3)</f>
        <v>90.299999999999955</v>
      </c>
      <c r="BZ27" s="39">
        <f t="shared" si="72" ref="BZ27">BY27*BX27</f>
        <v>9.7216979999999964</v>
      </c>
      <c r="CA27" s="40">
        <f>IF((BW3*12&gt;=150000),0,IF(BW2="RPP",(CA38*0.64+CA39*0.18+CA40*0.18),IF(BW2="Non-RPP (Retailer)",CA41,CA42)))</f>
        <v>0.10766000000000001</v>
      </c>
      <c r="CB27" s="44">
        <f>IF(CA27=0,0,BW3*BW6-BW3)</f>
        <v>84</v>
      </c>
      <c r="CC27" s="39">
        <f t="shared" si="73" ref="CC27">CB27*CA27</f>
        <v>9.0434400000000004</v>
      </c>
      <c r="CD27" s="42">
        <f t="shared" si="42"/>
        <v>-0.67825799999999603</v>
      </c>
      <c r="CE27" s="43">
        <f t="shared" si="43"/>
        <v>-0.069767441860464741</v>
      </c>
      <c r="CG27" s="1"/>
      <c r="CH27" s="35" t="s">
        <v>37</v>
      </c>
      <c r="CI27" s="36" t="s">
        <v>28</v>
      </c>
      <c r="CJ27" s="37">
        <f>IF((CI3*12&gt;=150000),0,IF(CI2="RPP",(CJ38*0.64+CJ39*0.18+CJ40*0.18),IF(CI2="Non-RPP (Retailer)",CJ41,CJ42)))</f>
        <v>0.10766000000000001</v>
      </c>
      <c r="CK27" s="44">
        <f>IF(CJ27=0,0,CK3*CI5-CI3)</f>
        <v>150.50</v>
      </c>
      <c r="CL27" s="39">
        <f t="shared" si="74" ref="CL27">CK27*CJ27</f>
        <v>16.202830000000002</v>
      </c>
      <c r="CM27" s="40">
        <f>IF((CI3*12&gt;=150000),0,IF(CI2="RPP",(CM38*0.64+CM39*0.18+CM40*0.18),IF(CI2="Non-RPP (Retailer)",CM41,CM42)))</f>
        <v>0.10766000000000001</v>
      </c>
      <c r="CN27" s="44">
        <f>IF(CM27=0,0,CI3*CI6-CI3)</f>
        <v>140</v>
      </c>
      <c r="CO27" s="39">
        <f t="shared" si="75" ref="CO27">CN27*CM27</f>
        <v>15.0724</v>
      </c>
      <c r="CP27" s="42">
        <f t="shared" si="44"/>
        <v>-1.1304300000000023</v>
      </c>
      <c r="CQ27" s="43">
        <f t="shared" si="45"/>
        <v>-0.06976744186046524</v>
      </c>
    </row>
    <row r="28" spans="1:95" ht="12.75">
      <c r="A28" s="1"/>
      <c r="B28" s="26" t="s">
        <v>38</v>
      </c>
      <c r="C28" s="27" t="s">
        <v>22</v>
      </c>
      <c r="D28" s="28">
        <v>0.79</v>
      </c>
      <c r="E28" s="29">
        <v>1</v>
      </c>
      <c r="F28" s="30">
        <f>E28*D28</f>
        <v>0.79</v>
      </c>
      <c r="G28" s="28">
        <f>0.79</f>
        <v>0.79</v>
      </c>
      <c r="H28" s="29">
        <v>1</v>
      </c>
      <c r="I28" s="30">
        <f>H28*G28</f>
        <v>0.79</v>
      </c>
      <c r="J28" s="33">
        <f t="shared" si="0"/>
        <v>0</v>
      </c>
      <c r="K28" s="34">
        <f t="shared" si="9"/>
        <v>0</v>
      </c>
      <c r="M28" s="1"/>
      <c r="N28" s="26" t="s">
        <v>38</v>
      </c>
      <c r="O28" s="27" t="s">
        <v>22</v>
      </c>
      <c r="P28" s="28">
        <v>0.79</v>
      </c>
      <c r="Q28" s="29">
        <v>1</v>
      </c>
      <c r="R28" s="30">
        <f>Q28*P28</f>
        <v>0.79</v>
      </c>
      <c r="S28" s="28">
        <f>0.79</f>
        <v>0.79</v>
      </c>
      <c r="T28" s="29">
        <v>1</v>
      </c>
      <c r="U28" s="30">
        <f>T28*S28</f>
        <v>0.79</v>
      </c>
      <c r="V28" s="33">
        <f t="shared" si="32"/>
        <v>0</v>
      </c>
      <c r="W28" s="34">
        <f t="shared" si="33"/>
        <v>0</v>
      </c>
      <c r="Y28" s="1"/>
      <c r="Z28" s="26" t="s">
        <v>38</v>
      </c>
      <c r="AA28" s="27" t="s">
        <v>22</v>
      </c>
      <c r="AB28" s="28">
        <v>0.79</v>
      </c>
      <c r="AC28" s="29">
        <v>1</v>
      </c>
      <c r="AD28" s="30">
        <f>AC28*AB28</f>
        <v>0.79</v>
      </c>
      <c r="AE28" s="28">
        <f>0.79</f>
        <v>0.79</v>
      </c>
      <c r="AF28" s="29">
        <v>1</v>
      </c>
      <c r="AG28" s="30">
        <f>AF28*AE28</f>
        <v>0.79</v>
      </c>
      <c r="AH28" s="33">
        <f t="shared" si="34"/>
        <v>0</v>
      </c>
      <c r="AI28" s="34">
        <f t="shared" si="35"/>
        <v>0</v>
      </c>
      <c r="AK28" s="1"/>
      <c r="AL28" s="26" t="s">
        <v>38</v>
      </c>
      <c r="AM28" s="27" t="s">
        <v>22</v>
      </c>
      <c r="AN28" s="28">
        <v>0.79</v>
      </c>
      <c r="AO28" s="29">
        <v>1</v>
      </c>
      <c r="AP28" s="30">
        <f>AO28*AN28</f>
        <v>0.79</v>
      </c>
      <c r="AQ28" s="28">
        <f>0.79</f>
        <v>0.79</v>
      </c>
      <c r="AR28" s="29">
        <v>1</v>
      </c>
      <c r="AS28" s="30">
        <f>AR28*AQ28</f>
        <v>0.79</v>
      </c>
      <c r="AT28" s="33">
        <f t="shared" si="36"/>
        <v>0</v>
      </c>
      <c r="AU28" s="34">
        <f t="shared" si="37"/>
        <v>0</v>
      </c>
      <c r="AW28" s="1"/>
      <c r="AX28" s="26" t="s">
        <v>38</v>
      </c>
      <c r="AY28" s="27" t="s">
        <v>22</v>
      </c>
      <c r="AZ28" s="28">
        <v>0.79</v>
      </c>
      <c r="BA28" s="29">
        <v>1</v>
      </c>
      <c r="BB28" s="30">
        <f>BA28*AZ28</f>
        <v>0.79</v>
      </c>
      <c r="BC28" s="28">
        <f>0.79</f>
        <v>0.79</v>
      </c>
      <c r="BD28" s="29">
        <v>1</v>
      </c>
      <c r="BE28" s="30">
        <f>BD28*BC28</f>
        <v>0.79</v>
      </c>
      <c r="BF28" s="33">
        <f t="shared" si="38"/>
        <v>0</v>
      </c>
      <c r="BG28" s="34">
        <f t="shared" si="39"/>
        <v>0</v>
      </c>
      <c r="BI28" s="1"/>
      <c r="BJ28" s="26" t="s">
        <v>38</v>
      </c>
      <c r="BK28" s="27" t="s">
        <v>22</v>
      </c>
      <c r="BL28" s="28">
        <v>0.79</v>
      </c>
      <c r="BM28" s="29">
        <v>1</v>
      </c>
      <c r="BN28" s="30">
        <f>BM28*BL28</f>
        <v>0.79</v>
      </c>
      <c r="BO28" s="28">
        <f>0.79</f>
        <v>0.79</v>
      </c>
      <c r="BP28" s="29">
        <v>1</v>
      </c>
      <c r="BQ28" s="30">
        <f>BP28*BO28</f>
        <v>0.79</v>
      </c>
      <c r="BR28" s="33">
        <f t="shared" si="40"/>
        <v>0</v>
      </c>
      <c r="BS28" s="34">
        <f t="shared" si="41"/>
        <v>0</v>
      </c>
      <c r="BU28" s="1"/>
      <c r="BV28" s="26" t="s">
        <v>38</v>
      </c>
      <c r="BW28" s="27" t="s">
        <v>22</v>
      </c>
      <c r="BX28" s="28">
        <v>0.79</v>
      </c>
      <c r="BY28" s="29">
        <v>1</v>
      </c>
      <c r="BZ28" s="30">
        <f>BY28*BX28</f>
        <v>0.79</v>
      </c>
      <c r="CA28" s="28">
        <f>0.79</f>
        <v>0.79</v>
      </c>
      <c r="CB28" s="29">
        <v>1</v>
      </c>
      <c r="CC28" s="30">
        <f>CB28*CA28</f>
        <v>0.79</v>
      </c>
      <c r="CD28" s="33">
        <f t="shared" si="42"/>
        <v>0</v>
      </c>
      <c r="CE28" s="34">
        <f t="shared" si="43"/>
        <v>0</v>
      </c>
      <c r="CG28" s="1"/>
      <c r="CH28" s="26" t="s">
        <v>38</v>
      </c>
      <c r="CI28" s="27" t="s">
        <v>22</v>
      </c>
      <c r="CJ28" s="28">
        <v>0.79</v>
      </c>
      <c r="CK28" s="29">
        <v>1</v>
      </c>
      <c r="CL28" s="30">
        <f>CK28*CJ28</f>
        <v>0.79</v>
      </c>
      <c r="CM28" s="28">
        <f>0.79</f>
        <v>0.79</v>
      </c>
      <c r="CN28" s="29">
        <v>1</v>
      </c>
      <c r="CO28" s="30">
        <f>CN28*CM28</f>
        <v>0.79</v>
      </c>
      <c r="CP28" s="33">
        <f t="shared" si="44"/>
        <v>0</v>
      </c>
      <c r="CQ28" s="34">
        <f t="shared" si="45"/>
        <v>0</v>
      </c>
    </row>
    <row r="29" spans="1:95" ht="12.75">
      <c r="A29" s="1"/>
      <c r="B29" s="46" t="s">
        <v>39</v>
      </c>
      <c r="C29" s="55"/>
      <c r="D29" s="56"/>
      <c r="E29" s="49"/>
      <c r="F29" s="57">
        <f>SUM(F22:F28)+F21</f>
        <v>36.56490560000001</v>
      </c>
      <c r="G29" s="58"/>
      <c r="H29" s="52"/>
      <c r="I29" s="57">
        <f>SUM(I22:I28)+I21</f>
        <v>34.853168000000011</v>
      </c>
      <c r="J29" s="53">
        <f t="shared" si="0"/>
        <v>-1.7117375999999993</v>
      </c>
      <c r="K29" s="54">
        <f>IF((F29)=0,"",(J29/F29))</f>
        <v>-0.046813674804072211</v>
      </c>
      <c r="L29" s="107"/>
      <c r="M29" s="1"/>
      <c r="N29" s="46" t="s">
        <v>39</v>
      </c>
      <c r="O29" s="55"/>
      <c r="P29" s="56"/>
      <c r="Q29" s="49"/>
      <c r="R29" s="57">
        <f>SUM(R22:R28)+R21</f>
        <v>20.478113200000003</v>
      </c>
      <c r="S29" s="58"/>
      <c r="T29" s="52"/>
      <c r="U29" s="57">
        <f>SUM(U22:U28)+U21</f>
        <v>22.232896</v>
      </c>
      <c r="V29" s="53">
        <f t="shared" si="32"/>
        <v>1.7547827999999974</v>
      </c>
      <c r="W29" s="54">
        <f>IF((R29)=0,"",(V29/R29))</f>
        <v>0.085690648491971277</v>
      </c>
      <c r="Y29" s="1"/>
      <c r="Z29" s="46" t="s">
        <v>39</v>
      </c>
      <c r="AA29" s="55"/>
      <c r="AB29" s="56"/>
      <c r="AC29" s="49"/>
      <c r="AD29" s="57">
        <f>SUM(AD22:AD28)+AD21</f>
        <v>23.925283</v>
      </c>
      <c r="AE29" s="58"/>
      <c r="AF29" s="52"/>
      <c r="AG29" s="57">
        <f>SUM(AG22:AG28)+AG21</f>
        <v>24.937239999999999</v>
      </c>
      <c r="AH29" s="53">
        <f t="shared" si="34"/>
        <v>1.0119569999999989</v>
      </c>
      <c r="AI29" s="54">
        <f>IF((AD29)=0,"",(AH29/AD29))</f>
        <v>0.042296552981212335</v>
      </c>
      <c r="AK29" s="1"/>
      <c r="AL29" s="46" t="s">
        <v>39</v>
      </c>
      <c r="AM29" s="55"/>
      <c r="AN29" s="56"/>
      <c r="AO29" s="49"/>
      <c r="AP29" s="57">
        <f>SUM(AP22:AP28)+AP21</f>
        <v>26.361282992</v>
      </c>
      <c r="AQ29" s="58"/>
      <c r="AR29" s="52"/>
      <c r="AS29" s="57">
        <f>SUM(AS22:AS28)+AS21</f>
        <v>26.848309760000003</v>
      </c>
      <c r="AT29" s="53">
        <f t="shared" si="36"/>
        <v>0.48702676800000333</v>
      </c>
      <c r="AU29" s="54">
        <f>IF((AP29)=0,"",(AT29/AP29))</f>
        <v>0.018475078324063511</v>
      </c>
      <c r="AW29" s="1"/>
      <c r="AX29" s="46" t="s">
        <v>39</v>
      </c>
      <c r="AY29" s="55"/>
      <c r="AZ29" s="56"/>
      <c r="BA29" s="49"/>
      <c r="BB29" s="57">
        <f>SUM(BB22:BB28)+BB21</f>
        <v>29.670566000000004</v>
      </c>
      <c r="BC29" s="58"/>
      <c r="BD29" s="52"/>
      <c r="BE29" s="57">
        <f>SUM(BE22:BE28)+BE21</f>
        <v>29.444479999999999</v>
      </c>
      <c r="BF29" s="53">
        <f t="shared" si="38"/>
        <v>-0.22608600000000578</v>
      </c>
      <c r="BG29" s="54">
        <f>IF((BB29)=0,"",(BF29/BB29))</f>
        <v>-0.0076198748618413869</v>
      </c>
      <c r="BI29" s="1"/>
      <c r="BJ29" s="46" t="s">
        <v>39</v>
      </c>
      <c r="BK29" s="55"/>
      <c r="BL29" s="56"/>
      <c r="BM29" s="49"/>
      <c r="BN29" s="57">
        <f>SUM(BN22:BN28)+BN21</f>
        <v>41.161132000000009</v>
      </c>
      <c r="BO29" s="58"/>
      <c r="BP29" s="52"/>
      <c r="BQ29" s="57">
        <f>SUM(BQ22:BQ28)+BQ21</f>
        <v>38.458960000000005</v>
      </c>
      <c r="BR29" s="53">
        <f t="shared" si="40"/>
        <v>-2.7021720000000045</v>
      </c>
      <c r="BS29" s="54">
        <f>IF((BN29)=0,"",(BR29/BN29))</f>
        <v>-0.065648631820913086</v>
      </c>
      <c r="BU29" s="1"/>
      <c r="BV29" s="46" t="s">
        <v>39</v>
      </c>
      <c r="BW29" s="55"/>
      <c r="BX29" s="56"/>
      <c r="BY29" s="49"/>
      <c r="BZ29" s="57">
        <f>SUM(BZ22:BZ28)+BZ21</f>
        <v>52.651697999999996</v>
      </c>
      <c r="CA29" s="58"/>
      <c r="CB29" s="52"/>
      <c r="CC29" s="57">
        <f>SUM(CC22:CC28)+CC21</f>
        <v>47.473439999999997</v>
      </c>
      <c r="CD29" s="53">
        <f t="shared" si="42"/>
        <v>-5.1782579999999996</v>
      </c>
      <c r="CE29" s="54">
        <f>IF((BZ29)=0,"",(CD29/BZ29))</f>
        <v>-0.098349306797285055</v>
      </c>
      <c r="CG29" s="1"/>
      <c r="CH29" s="46" t="s">
        <v>39</v>
      </c>
      <c r="CI29" s="55"/>
      <c r="CJ29" s="56"/>
      <c r="CK29" s="49"/>
      <c r="CL29" s="57">
        <f>SUM(CL22:CL28)+CL21</f>
        <v>75.632829999999998</v>
      </c>
      <c r="CM29" s="58"/>
      <c r="CN29" s="52"/>
      <c r="CO29" s="57">
        <f>SUM(CO22:CO28)+CO21</f>
        <v>65.502399999999994</v>
      </c>
      <c r="CP29" s="53">
        <f t="shared" si="44"/>
        <v>-10.130430000000004</v>
      </c>
      <c r="CQ29" s="54">
        <f>IF((CL29)=0,"",(CP29/CL29))</f>
        <v>-0.13394223117130491</v>
      </c>
    </row>
    <row r="30" spans="1:95" ht="12.75">
      <c r="A30" s="1"/>
      <c r="B30" s="59" t="s">
        <v>40</v>
      </c>
      <c r="C30" s="60" t="s">
        <v>28</v>
      </c>
      <c r="D30" s="31">
        <v>0.0074000000000000003</v>
      </c>
      <c r="E30" s="45">
        <f>IF(E4&gt;0,E4,E3*E5)</f>
        <v>848.16000000000008</v>
      </c>
      <c r="F30" s="30">
        <f>E30*D30</f>
        <v>6.2763840000000011</v>
      </c>
      <c r="G30" s="31">
        <v>0.0067000000000000002</v>
      </c>
      <c r="H30" s="45">
        <f>IF(E4&gt;0,E4,E3*E6)</f>
        <v>844.80</v>
      </c>
      <c r="I30" s="30">
        <f>H30*G30</f>
        <v>5.6601600000000003</v>
      </c>
      <c r="J30" s="33">
        <f t="shared" si="0"/>
        <v>-0.61622400000000077</v>
      </c>
      <c r="K30" s="34">
        <f t="shared" si="9"/>
        <v>-0.098181373223818147</v>
      </c>
      <c r="L30" s="107"/>
      <c r="M30" s="1"/>
      <c r="N30" s="59" t="s">
        <v>40</v>
      </c>
      <c r="O30" s="60" t="s">
        <v>28</v>
      </c>
      <c r="P30" s="31">
        <v>0.0074000000000000003</v>
      </c>
      <c r="Q30" s="45">
        <f>IF(Q4&gt;0,Q4,Q3*Q5)</f>
        <v>106.02000000000001</v>
      </c>
      <c r="R30" s="30">
        <f>Q30*P30</f>
        <v>0.78454800000000013</v>
      </c>
      <c r="S30" s="31">
        <v>0.0067000000000000002</v>
      </c>
      <c r="T30" s="45">
        <f>IF(Q4&gt;0,Q4,Q3*Q6)</f>
        <v>105.60000000000001</v>
      </c>
      <c r="U30" s="30">
        <f>T30*S30</f>
        <v>0.70752000000000004</v>
      </c>
      <c r="V30" s="33">
        <f t="shared" si="32"/>
        <v>-0.077028000000000096</v>
      </c>
      <c r="W30" s="34">
        <f t="shared" si="76" ref="W30:W31">IF(ISERROR(V30/R30),"",V30/R30)</f>
        <v>-0.098181373223818147</v>
      </c>
      <c r="Y30" s="1"/>
      <c r="Z30" s="59" t="s">
        <v>40</v>
      </c>
      <c r="AA30" s="60" t="s">
        <v>28</v>
      </c>
      <c r="AB30" s="31">
        <v>0.0074000000000000003</v>
      </c>
      <c r="AC30" s="45">
        <f>IF(AC4&gt;0,AC4,AC3*AC5)</f>
        <v>265.05</v>
      </c>
      <c r="AD30" s="30">
        <f>AC30*AB30</f>
        <v>1.9613700000000003</v>
      </c>
      <c r="AE30" s="31">
        <v>0.0067000000000000002</v>
      </c>
      <c r="AF30" s="45">
        <f>IF(AC4&gt;0,AC4,AC3*AC6)</f>
        <v>264</v>
      </c>
      <c r="AG30" s="30">
        <f>AF30*AE30</f>
        <v>1.7688000000000002</v>
      </c>
      <c r="AH30" s="33">
        <f t="shared" si="34"/>
        <v>-0.19257000000000013</v>
      </c>
      <c r="AI30" s="34">
        <f t="shared" si="77" ref="AI30:AI31">IF(ISERROR(AH30/AD30),"",AH30/AD30)</f>
        <v>-0.098181373223818091</v>
      </c>
      <c r="AK30" s="1"/>
      <c r="AL30" s="59" t="s">
        <v>40</v>
      </c>
      <c r="AM30" s="60" t="s">
        <v>28</v>
      </c>
      <c r="AN30" s="31">
        <v>0.0074000000000000003</v>
      </c>
      <c r="AO30" s="45">
        <f>IF(AO4&gt;0,AO4,AO3*AO5)</f>
        <v>377.43119999999999</v>
      </c>
      <c r="AP30" s="30">
        <f>AO30*AN30</f>
        <v>2.7929908800000001</v>
      </c>
      <c r="AQ30" s="31">
        <v>0.0067000000000000002</v>
      </c>
      <c r="AR30" s="45">
        <f>IF(AO4&gt;0,AO4,AO3*AO6)</f>
        <v>375.93600000000004</v>
      </c>
      <c r="AS30" s="30">
        <f>AR30*AQ30</f>
        <v>2.5187712000000002</v>
      </c>
      <c r="AT30" s="33">
        <f t="shared" si="36"/>
        <v>-0.27421967999999985</v>
      </c>
      <c r="AU30" s="34">
        <f t="shared" si="78" ref="AU30:AU31">IF(ISERROR(AT30/AP30),"",AT30/AP30)</f>
        <v>-0.098181373223817994</v>
      </c>
      <c r="AW30" s="1"/>
      <c r="AX30" s="59" t="s">
        <v>40</v>
      </c>
      <c r="AY30" s="60" t="s">
        <v>28</v>
      </c>
      <c r="AZ30" s="31">
        <v>0.0074000000000000003</v>
      </c>
      <c r="BA30" s="45">
        <f>IF(BA4&gt;0,BA4,BA3*BA5)</f>
        <v>530.10</v>
      </c>
      <c r="BB30" s="30">
        <f>BA30*AZ30</f>
        <v>3.9227400000000006</v>
      </c>
      <c r="BC30" s="31">
        <v>0.0067000000000000002</v>
      </c>
      <c r="BD30" s="45">
        <f>IF(BA4&gt;0,BA4,BA3*BA6)</f>
        <v>528</v>
      </c>
      <c r="BE30" s="30">
        <f>BD30*BC30</f>
        <v>3.5376000000000003</v>
      </c>
      <c r="BF30" s="33">
        <f t="shared" si="38"/>
        <v>-0.38514000000000026</v>
      </c>
      <c r="BG30" s="34">
        <f t="shared" si="79" ref="BG30:BG31">IF(ISERROR(BF30/BB30),"",BF30/BB30)</f>
        <v>-0.098181373223818091</v>
      </c>
      <c r="BI30" s="1"/>
      <c r="BJ30" s="59" t="s">
        <v>40</v>
      </c>
      <c r="BK30" s="60" t="s">
        <v>28</v>
      </c>
      <c r="BL30" s="31">
        <v>0.0074000000000000003</v>
      </c>
      <c r="BM30" s="45">
        <f>IF(BM4&gt;0,BM4,BM3*BM5)</f>
        <v>1060.20</v>
      </c>
      <c r="BN30" s="30">
        <f>BM30*BL30</f>
        <v>7.8454800000000011</v>
      </c>
      <c r="BO30" s="31">
        <v>0.0067000000000000002</v>
      </c>
      <c r="BP30" s="45">
        <f>IF(BM4&gt;0,BM4,BM3*BM6)</f>
        <v>1056</v>
      </c>
      <c r="BQ30" s="30">
        <f>BP30*BO30</f>
        <v>7.0752000000000006</v>
      </c>
      <c r="BR30" s="33">
        <f t="shared" si="40"/>
        <v>-0.77028000000000052</v>
      </c>
      <c r="BS30" s="34">
        <f t="shared" si="80" ref="BS30:BS31">IF(ISERROR(BR30/BN30),"",BR30/BN30)</f>
        <v>-0.098181373223818091</v>
      </c>
      <c r="BU30" s="1"/>
      <c r="BV30" s="59" t="s">
        <v>40</v>
      </c>
      <c r="BW30" s="60" t="s">
        <v>28</v>
      </c>
      <c r="BX30" s="31">
        <v>0.0074000000000000003</v>
      </c>
      <c r="BY30" s="45">
        <f>IF(BY4&gt;0,BY4,BY3*BY5)</f>
        <v>1590.30</v>
      </c>
      <c r="BZ30" s="30">
        <f>BY30*BX30</f>
        <v>11.76822</v>
      </c>
      <c r="CA30" s="31">
        <v>0.0067000000000000002</v>
      </c>
      <c r="CB30" s="45">
        <f>IF(BY4&gt;0,BY4,BY3*BY6)</f>
        <v>1584</v>
      </c>
      <c r="CC30" s="30">
        <f>CB30*CA30</f>
        <v>10.6128</v>
      </c>
      <c r="CD30" s="33">
        <f t="shared" si="42"/>
        <v>-1.1554199999999995</v>
      </c>
      <c r="CE30" s="34">
        <f t="shared" si="81" ref="CE30:CE31">IF(ISERROR(CD30/BZ30),"",CD30/BZ30)</f>
        <v>-0.098181373223818008</v>
      </c>
      <c r="CG30" s="1"/>
      <c r="CH30" s="59" t="s">
        <v>40</v>
      </c>
      <c r="CI30" s="60" t="s">
        <v>28</v>
      </c>
      <c r="CJ30" s="31">
        <v>0.0074000000000000003</v>
      </c>
      <c r="CK30" s="45">
        <f>IF(CK4&gt;0,CK4,CK3*CK5)</f>
        <v>2650.50</v>
      </c>
      <c r="CL30" s="30">
        <f>CK30*CJ30</f>
        <v>19.613700000000001</v>
      </c>
      <c r="CM30" s="31">
        <v>0.0067000000000000002</v>
      </c>
      <c r="CN30" s="45">
        <f>IF(CK4&gt;0,CK4,CK3*CK6)</f>
        <v>2640</v>
      </c>
      <c r="CO30" s="30">
        <f>CN30*CM30</f>
        <v>17.687999999999999</v>
      </c>
      <c r="CP30" s="33">
        <f t="shared" si="44"/>
        <v>-1.9257000000000026</v>
      </c>
      <c r="CQ30" s="34">
        <f t="shared" si="82" ref="CQ30:CQ31">IF(ISERROR(CP30/CL30),"",CP30/CL30)</f>
        <v>-0.098181373223818175</v>
      </c>
    </row>
    <row r="31" spans="1:95" ht="12.75">
      <c r="A31" s="1"/>
      <c r="B31" s="59" t="s">
        <v>41</v>
      </c>
      <c r="C31" s="60" t="s">
        <v>28</v>
      </c>
      <c r="D31" s="31">
        <v>0.0051000000000000004</v>
      </c>
      <c r="E31" s="45">
        <f>IF(E4&gt;0,E4,E3*E5)</f>
        <v>848.16000000000008</v>
      </c>
      <c r="F31" s="30">
        <f>E31*D31</f>
        <v>4.325616000000001</v>
      </c>
      <c r="G31" s="31">
        <v>0.0051999999999999998</v>
      </c>
      <c r="H31" s="45">
        <f>IF(E4&gt;0,E4,E3*E6)</f>
        <v>844.80</v>
      </c>
      <c r="I31" s="30">
        <f>H31*G31</f>
        <v>4.3929600000000004</v>
      </c>
      <c r="J31" s="33">
        <f t="shared" si="0"/>
        <v>0.067343999999999404</v>
      </c>
      <c r="K31" s="34">
        <f t="shared" si="9"/>
        <v>0.01556864964435109</v>
      </c>
      <c r="L31" s="107"/>
      <c r="M31" s="1"/>
      <c r="N31" s="59" t="s">
        <v>41</v>
      </c>
      <c r="O31" s="60" t="s">
        <v>28</v>
      </c>
      <c r="P31" s="31">
        <v>0.0051000000000000004</v>
      </c>
      <c r="Q31" s="45">
        <f>IF(Q4&gt;0,Q4,Q3*Q5)</f>
        <v>106.02000000000001</v>
      </c>
      <c r="R31" s="30">
        <f>Q31*P31</f>
        <v>0.54070200000000013</v>
      </c>
      <c r="S31" s="31">
        <v>0.0051999999999999998</v>
      </c>
      <c r="T31" s="45">
        <f>IF(Q4&gt;0,Q4,Q3*Q6)</f>
        <v>105.60000000000001</v>
      </c>
      <c r="U31" s="30">
        <f>T31*S31</f>
        <v>0.54912000000000005</v>
      </c>
      <c r="V31" s="33">
        <f t="shared" si="32"/>
        <v>0.0084179999999999255</v>
      </c>
      <c r="W31" s="34">
        <f t="shared" si="76"/>
        <v>0.01556864964435109</v>
      </c>
      <c r="Y31" s="1"/>
      <c r="Z31" s="59" t="s">
        <v>41</v>
      </c>
      <c r="AA31" s="60" t="s">
        <v>28</v>
      </c>
      <c r="AB31" s="31">
        <v>0.0051000000000000004</v>
      </c>
      <c r="AC31" s="45">
        <f>IF(AC4&gt;0,AC4,AC3*AC5)</f>
        <v>265.05</v>
      </c>
      <c r="AD31" s="30">
        <f>AC31*AB31</f>
        <v>1.3517550000000003</v>
      </c>
      <c r="AE31" s="31">
        <v>0.0051999999999999998</v>
      </c>
      <c r="AF31" s="45">
        <f>IF(AC4&gt;0,AC4,AC3*AC6)</f>
        <v>264</v>
      </c>
      <c r="AG31" s="30">
        <f>AF31*AE31</f>
        <v>1.3728</v>
      </c>
      <c r="AH31" s="33">
        <f t="shared" si="34"/>
        <v>0.021044999999999758</v>
      </c>
      <c r="AI31" s="34">
        <f t="shared" si="77"/>
        <v>0.01556864964435105</v>
      </c>
      <c r="AK31" s="1"/>
      <c r="AL31" s="59" t="s">
        <v>41</v>
      </c>
      <c r="AM31" s="60" t="s">
        <v>28</v>
      </c>
      <c r="AN31" s="31">
        <v>0.0051000000000000004</v>
      </c>
      <c r="AO31" s="45">
        <f>IF(AO4&gt;0,AO4,AO3*AO5)</f>
        <v>377.43119999999999</v>
      </c>
      <c r="AP31" s="30">
        <f>AO31*AN31</f>
        <v>1.9248991200000001</v>
      </c>
      <c r="AQ31" s="31">
        <v>0.0051999999999999998</v>
      </c>
      <c r="AR31" s="45">
        <f>IF(AO4&gt;0,AO4,AO3*AO6)</f>
        <v>375.93600000000004</v>
      </c>
      <c r="AS31" s="30">
        <f>AR31*AQ31</f>
        <v>1.9548672</v>
      </c>
      <c r="AT31" s="33">
        <f t="shared" si="36"/>
        <v>0.029968079999999953</v>
      </c>
      <c r="AU31" s="34">
        <f t="shared" si="78"/>
        <v>0.015568649644351206</v>
      </c>
      <c r="AW31" s="1"/>
      <c r="AX31" s="59" t="s">
        <v>41</v>
      </c>
      <c r="AY31" s="60" t="s">
        <v>28</v>
      </c>
      <c r="AZ31" s="31">
        <v>0.0051000000000000004</v>
      </c>
      <c r="BA31" s="45">
        <f>IF(BA4&gt;0,BA4,BA3*BA5)</f>
        <v>530.10</v>
      </c>
      <c r="BB31" s="30">
        <f>BA31*AZ31</f>
        <v>2.7035100000000005</v>
      </c>
      <c r="BC31" s="31">
        <v>0.0051999999999999998</v>
      </c>
      <c r="BD31" s="45">
        <f>IF(BA4&gt;0,BA4,BA3*BA6)</f>
        <v>528</v>
      </c>
      <c r="BE31" s="30">
        <f>BD31*BC31</f>
        <v>2.7456</v>
      </c>
      <c r="BF31" s="33">
        <f t="shared" si="38"/>
        <v>0.042089999999999517</v>
      </c>
      <c r="BG31" s="34">
        <f t="shared" si="79"/>
        <v>0.01556864964435105</v>
      </c>
      <c r="BI31" s="1"/>
      <c r="BJ31" s="59" t="s">
        <v>41</v>
      </c>
      <c r="BK31" s="60" t="s">
        <v>28</v>
      </c>
      <c r="BL31" s="31">
        <v>0.0051000000000000004</v>
      </c>
      <c r="BM31" s="45">
        <f>IF(BM4&gt;0,BM4,BM3*BM5)</f>
        <v>1060.20</v>
      </c>
      <c r="BN31" s="30">
        <f>BM31*BL31</f>
        <v>5.407020000000001</v>
      </c>
      <c r="BO31" s="31">
        <v>0.0051999999999999998</v>
      </c>
      <c r="BP31" s="45">
        <f>IF(BM4&gt;0,BM4,BM3*BM6)</f>
        <v>1056</v>
      </c>
      <c r="BQ31" s="30">
        <f>BP31*BO31</f>
        <v>5.4912000000000001</v>
      </c>
      <c r="BR31" s="33">
        <f t="shared" si="40"/>
        <v>0.084179999999999033</v>
      </c>
      <c r="BS31" s="34">
        <f t="shared" si="80"/>
        <v>0.01556864964435105</v>
      </c>
      <c r="BU31" s="1"/>
      <c r="BV31" s="59" t="s">
        <v>41</v>
      </c>
      <c r="BW31" s="60" t="s">
        <v>28</v>
      </c>
      <c r="BX31" s="31">
        <v>0.0051000000000000004</v>
      </c>
      <c r="BY31" s="45">
        <f>IF(BY4&gt;0,BY4,BY3*BY5)</f>
        <v>1590.30</v>
      </c>
      <c r="BZ31" s="30">
        <f>BY31*BX31</f>
        <v>8.1105300000000007</v>
      </c>
      <c r="CA31" s="31">
        <v>0.0051999999999999998</v>
      </c>
      <c r="CB31" s="45">
        <f>IF(BY4&gt;0,BY4,BY3*BY6)</f>
        <v>1584</v>
      </c>
      <c r="CC31" s="30">
        <f>CB31*CA31</f>
        <v>8.2367999999999988</v>
      </c>
      <c r="CD31" s="33">
        <f t="shared" si="42"/>
        <v>0.12626999999999811</v>
      </c>
      <c r="CE31" s="34">
        <f t="shared" si="81"/>
        <v>0.015568649644350998</v>
      </c>
      <c r="CG31" s="1"/>
      <c r="CH31" s="59" t="s">
        <v>41</v>
      </c>
      <c r="CI31" s="60" t="s">
        <v>28</v>
      </c>
      <c r="CJ31" s="31">
        <v>0.0051000000000000004</v>
      </c>
      <c r="CK31" s="45">
        <f>IF(CK4&gt;0,CK4,CK3*CK5)</f>
        <v>2650.50</v>
      </c>
      <c r="CL31" s="30">
        <f>CK31*CJ31</f>
        <v>13.517550000000002</v>
      </c>
      <c r="CM31" s="31">
        <v>0.0051999999999999998</v>
      </c>
      <c r="CN31" s="45">
        <f>IF(CK4&gt;0,CK4,CK3*CK6)</f>
        <v>2640</v>
      </c>
      <c r="CO31" s="30">
        <f>CN31*CM31</f>
        <v>13.728</v>
      </c>
      <c r="CP31" s="33">
        <f t="shared" si="44"/>
        <v>0.21044999999999803</v>
      </c>
      <c r="CQ31" s="34">
        <f t="shared" si="82"/>
        <v>0.015568649644351085</v>
      </c>
    </row>
    <row r="32" spans="1:95" ht="12.75">
      <c r="A32" s="1"/>
      <c r="B32" s="46" t="s">
        <v>42</v>
      </c>
      <c r="C32" s="47"/>
      <c r="D32" s="61"/>
      <c r="E32" s="49"/>
      <c r="F32" s="57">
        <f>SUM(F29:F31)</f>
        <v>47.166905600000014</v>
      </c>
      <c r="G32" s="62"/>
      <c r="H32" s="63"/>
      <c r="I32" s="57">
        <f>SUM(I29:I31)</f>
        <v>44.906288000000011</v>
      </c>
      <c r="J32" s="53">
        <f t="shared" si="0"/>
        <v>-2.2606176000000033</v>
      </c>
      <c r="K32" s="54">
        <f>IF((F32)=0,"",(J32/F32))</f>
        <v>-0.047928045548953774</v>
      </c>
      <c r="L32" s="107"/>
      <c r="M32" s="1"/>
      <c r="N32" s="46" t="s">
        <v>42</v>
      </c>
      <c r="O32" s="47"/>
      <c r="P32" s="61"/>
      <c r="Q32" s="49"/>
      <c r="R32" s="57">
        <f>SUM(R29:R31)</f>
        <v>21.803363200000003</v>
      </c>
      <c r="S32" s="62"/>
      <c r="T32" s="63"/>
      <c r="U32" s="57">
        <f>SUM(U29:U31)</f>
        <v>23.489535999999998</v>
      </c>
      <c r="V32" s="53">
        <f t="shared" si="32"/>
        <v>1.6861727999999943</v>
      </c>
      <c r="W32" s="54">
        <f>IF((R32)=0,"",(V32/R32))</f>
        <v>0.077335445203242495</v>
      </c>
      <c r="Y32" s="1"/>
      <c r="Z32" s="46" t="s">
        <v>42</v>
      </c>
      <c r="AA32" s="47"/>
      <c r="AB32" s="61"/>
      <c r="AC32" s="49"/>
      <c r="AD32" s="57">
        <f>SUM(AD29:AD31)</f>
        <v>27.238408</v>
      </c>
      <c r="AE32" s="62"/>
      <c r="AF32" s="63"/>
      <c r="AG32" s="57">
        <f>SUM(AG29:AG31)</f>
        <v>28.07884</v>
      </c>
      <c r="AH32" s="53">
        <f t="shared" si="34"/>
        <v>0.84043199999999985</v>
      </c>
      <c r="AI32" s="54">
        <f>IF((AD32)=0,"",(AH32/AD32))</f>
        <v>0.030854666689771292</v>
      </c>
      <c r="AK32" s="1"/>
      <c r="AL32" s="46" t="s">
        <v>42</v>
      </c>
      <c r="AM32" s="47"/>
      <c r="AN32" s="61"/>
      <c r="AO32" s="49"/>
      <c r="AP32" s="57">
        <f>SUM(AP29:AP31)</f>
        <v>31.079172992</v>
      </c>
      <c r="AQ32" s="62"/>
      <c r="AR32" s="63"/>
      <c r="AS32" s="57">
        <f>SUM(AS29:AS31)</f>
        <v>31.321948160000002</v>
      </c>
      <c r="AT32" s="53">
        <f t="shared" si="36"/>
        <v>0.24277516800000143</v>
      </c>
      <c r="AU32" s="54">
        <f>IF((AP32)=0,"",(AT32/AP32))</f>
        <v>0.0078115066981509929</v>
      </c>
      <c r="AW32" s="1"/>
      <c r="AX32" s="46" t="s">
        <v>42</v>
      </c>
      <c r="AY32" s="47"/>
      <c r="AZ32" s="61"/>
      <c r="BA32" s="49"/>
      <c r="BB32" s="57">
        <f>SUM(BB29:BB31)</f>
        <v>36.296816000000007</v>
      </c>
      <c r="BC32" s="62"/>
      <c r="BD32" s="63"/>
      <c r="BE32" s="57">
        <f>SUM(BE29:BE31)</f>
        <v>35.727679999999999</v>
      </c>
      <c r="BF32" s="53">
        <f t="shared" si="38"/>
        <v>-0.56913600000000741</v>
      </c>
      <c r="BG32" s="54">
        <f>IF((BB32)=0,"",(BF32/BB32))</f>
        <v>-0.015680053038261189</v>
      </c>
      <c r="BI32" s="1"/>
      <c r="BJ32" s="46" t="s">
        <v>42</v>
      </c>
      <c r="BK32" s="47"/>
      <c r="BL32" s="61"/>
      <c r="BM32" s="49"/>
      <c r="BN32" s="57">
        <f>SUM(BN29:BN31)</f>
        <v>54.413632000000014</v>
      </c>
      <c r="BO32" s="62"/>
      <c r="BP32" s="63"/>
      <c r="BQ32" s="57">
        <f>SUM(BQ29:BQ31)</f>
        <v>51.025360000000006</v>
      </c>
      <c r="BR32" s="53">
        <f t="shared" si="40"/>
        <v>-3.3882720000000077</v>
      </c>
      <c r="BS32" s="54">
        <f>IF((BN32)=0,"",(BR32/BN32))</f>
        <v>-0.062268807934011954</v>
      </c>
      <c r="BU32" s="1"/>
      <c r="BV32" s="46" t="s">
        <v>42</v>
      </c>
      <c r="BW32" s="47"/>
      <c r="BX32" s="61"/>
      <c r="BY32" s="49"/>
      <c r="BZ32" s="57">
        <f>SUM(BZ29:BZ31)</f>
        <v>72.530447999999993</v>
      </c>
      <c r="CA32" s="62"/>
      <c r="CB32" s="63"/>
      <c r="CC32" s="57">
        <f>SUM(CC29:CC31)</f>
        <v>66.323039999999992</v>
      </c>
      <c r="CD32" s="53">
        <f t="shared" si="42"/>
        <v>-6.2074080000000009</v>
      </c>
      <c r="CE32" s="54">
        <f>IF((BZ32)=0,"",(CD32/BZ32))</f>
        <v>-0.085583477989822992</v>
      </c>
      <c r="CG32" s="1"/>
      <c r="CH32" s="46" t="s">
        <v>42</v>
      </c>
      <c r="CI32" s="47"/>
      <c r="CJ32" s="61"/>
      <c r="CK32" s="49"/>
      <c r="CL32" s="57">
        <f>SUM(CL29:CL31)</f>
        <v>108.76408000000001</v>
      </c>
      <c r="CM32" s="62"/>
      <c r="CN32" s="63"/>
      <c r="CO32" s="57">
        <f>SUM(CO29:CO31)</f>
        <v>96.918399999999991</v>
      </c>
      <c r="CP32" s="53">
        <f t="shared" si="44"/>
        <v>-11.845680000000016</v>
      </c>
      <c r="CQ32" s="54">
        <f>IF((CL32)=0,"",(CP32/CL32))</f>
        <v>-0.10891169216895887</v>
      </c>
    </row>
    <row r="33" spans="1:95" ht="12.75">
      <c r="A33" s="1"/>
      <c r="B33" s="26" t="s">
        <v>43</v>
      </c>
      <c r="C33" s="27" t="s">
        <v>28</v>
      </c>
      <c r="D33" s="28">
        <v>0.0044000000000000003</v>
      </c>
      <c r="E33" s="45">
        <f>C3*C5</f>
        <v>848.16000000000008</v>
      </c>
      <c r="F33" s="30">
        <f t="shared" si="83" ref="F33:F40">E33*D33</f>
        <v>3.7319040000000006</v>
      </c>
      <c r="G33" s="31">
        <v>0.0035999999999999999</v>
      </c>
      <c r="H33" s="45">
        <f>C3*C6</f>
        <v>844.80</v>
      </c>
      <c r="I33" s="30">
        <f t="shared" si="84" ref="I33:I40">H33*G33</f>
        <v>3.04128</v>
      </c>
      <c r="J33" s="33">
        <f t="shared" si="0"/>
        <v>-0.69062400000000057</v>
      </c>
      <c r="K33" s="34">
        <f t="shared" si="9"/>
        <v>-0.18505942275042459</v>
      </c>
      <c r="L33" s="107"/>
      <c r="M33" s="1"/>
      <c r="N33" s="26" t="s">
        <v>43</v>
      </c>
      <c r="O33" s="27" t="s">
        <v>28</v>
      </c>
      <c r="P33" s="28">
        <v>0.0044000000000000003</v>
      </c>
      <c r="Q33" s="45">
        <f>O3*O5</f>
        <v>106.02000000000001</v>
      </c>
      <c r="R33" s="30">
        <f t="shared" si="85" ref="R33:R40">Q33*P33</f>
        <v>0.46648800000000007</v>
      </c>
      <c r="S33" s="31">
        <v>0.0035999999999999999</v>
      </c>
      <c r="T33" s="45">
        <f>O3*O6</f>
        <v>105.60000000000001</v>
      </c>
      <c r="U33" s="30">
        <f t="shared" si="86" ref="U33:U40">T33*S33</f>
        <v>0.38016</v>
      </c>
      <c r="V33" s="33">
        <f t="shared" si="32"/>
        <v>-0.086328000000000071</v>
      </c>
      <c r="W33" s="34">
        <f t="shared" si="87" ref="W33:W42">IF(ISERROR(V33/R33),"",V33/R33)</f>
        <v>-0.18505942275042459</v>
      </c>
      <c r="Y33" s="1"/>
      <c r="Z33" s="26" t="s">
        <v>43</v>
      </c>
      <c r="AA33" s="27" t="s">
        <v>28</v>
      </c>
      <c r="AB33" s="28">
        <v>0.0044000000000000003</v>
      </c>
      <c r="AC33" s="45">
        <f>AA3*AA5</f>
        <v>265.05</v>
      </c>
      <c r="AD33" s="30">
        <f t="shared" si="88" ref="AD33:AD40">AC33*AB33</f>
        <v>1.16622</v>
      </c>
      <c r="AE33" s="31">
        <v>0.0035999999999999999</v>
      </c>
      <c r="AF33" s="45">
        <f>AA3*AA6</f>
        <v>264</v>
      </c>
      <c r="AG33" s="30">
        <f t="shared" si="89" ref="AG33:AG40">AF33*AE33</f>
        <v>0.95040000000000002</v>
      </c>
      <c r="AH33" s="33">
        <f t="shared" si="34"/>
        <v>-0.21582000000000001</v>
      </c>
      <c r="AI33" s="34">
        <f t="shared" si="90" ref="AI33:AI42">IF(ISERROR(AH33/AD33),"",AH33/AD33)</f>
        <v>-0.18505942275042445</v>
      </c>
      <c r="AK33" s="1"/>
      <c r="AL33" s="26" t="s">
        <v>43</v>
      </c>
      <c r="AM33" s="27" t="s">
        <v>28</v>
      </c>
      <c r="AN33" s="28">
        <v>0.0044000000000000003</v>
      </c>
      <c r="AO33" s="45">
        <f>AM3*AM5</f>
        <v>377.43119999999999</v>
      </c>
      <c r="AP33" s="30">
        <f t="shared" si="91" ref="AP33:AP40">AO33*AN33</f>
        <v>1.6606972800000002</v>
      </c>
      <c r="AQ33" s="31">
        <v>0.0035999999999999999</v>
      </c>
      <c r="AR33" s="45">
        <f>AM3*AM6</f>
        <v>375.93600000000004</v>
      </c>
      <c r="AS33" s="30">
        <f t="shared" si="92" ref="AS33:AS40">AR33*AQ33</f>
        <v>1.3533696000000002</v>
      </c>
      <c r="AT33" s="33">
        <f t="shared" si="36"/>
        <v>-0.30732767999999999</v>
      </c>
      <c r="AU33" s="34">
        <f t="shared" si="93" ref="AU33:AU42">IF(ISERROR(AT33/AP33),"",AT33/AP33)</f>
        <v>-0.18505942275042442</v>
      </c>
      <c r="AW33" s="1"/>
      <c r="AX33" s="26" t="s">
        <v>43</v>
      </c>
      <c r="AY33" s="27" t="s">
        <v>28</v>
      </c>
      <c r="AZ33" s="28">
        <v>0.0044000000000000003</v>
      </c>
      <c r="BA33" s="45">
        <f>AY3*AY5</f>
        <v>530.10</v>
      </c>
      <c r="BB33" s="30">
        <f t="shared" si="94" ref="BB33:BB40">BA33*AZ33</f>
        <v>2.3324400000000001</v>
      </c>
      <c r="BC33" s="31">
        <v>0.0035999999999999999</v>
      </c>
      <c r="BD33" s="45">
        <f>AY3*AY6</f>
        <v>528</v>
      </c>
      <c r="BE33" s="30">
        <f t="shared" si="95" ref="BE33:BE40">BD33*BC33</f>
        <v>1.9008000000000001</v>
      </c>
      <c r="BF33" s="33">
        <f t="shared" si="38"/>
        <v>-0.43164000000000002</v>
      </c>
      <c r="BG33" s="34">
        <f t="shared" si="96" ref="BG33:BG42">IF(ISERROR(BF33/BB33),"",BF33/BB33)</f>
        <v>-0.18505942275042445</v>
      </c>
      <c r="BI33" s="1"/>
      <c r="BJ33" s="26" t="s">
        <v>43</v>
      </c>
      <c r="BK33" s="27" t="s">
        <v>28</v>
      </c>
      <c r="BL33" s="28">
        <v>0.0044000000000000003</v>
      </c>
      <c r="BM33" s="45">
        <f>BK3*BK5</f>
        <v>1060.20</v>
      </c>
      <c r="BN33" s="30">
        <f t="shared" si="97" ref="BN33:BN40">BM33*BL33</f>
        <v>4.6648800000000001</v>
      </c>
      <c r="BO33" s="31">
        <v>0.0035999999999999999</v>
      </c>
      <c r="BP33" s="45">
        <f>BK3*BK6</f>
        <v>1056</v>
      </c>
      <c r="BQ33" s="30">
        <f t="shared" si="98" ref="BQ33:BQ40">BP33*BO33</f>
        <v>3.8016000000000001</v>
      </c>
      <c r="BR33" s="33">
        <f t="shared" si="40"/>
        <v>-0.86328000000000005</v>
      </c>
      <c r="BS33" s="34">
        <f t="shared" si="99" ref="BS33:BS42">IF(ISERROR(BR33/BN33),"",BR33/BN33)</f>
        <v>-0.18505942275042445</v>
      </c>
      <c r="BU33" s="1"/>
      <c r="BV33" s="26" t="s">
        <v>43</v>
      </c>
      <c r="BW33" s="27" t="s">
        <v>28</v>
      </c>
      <c r="BX33" s="28">
        <v>0.0044000000000000003</v>
      </c>
      <c r="BY33" s="45">
        <f>BW3*BW5</f>
        <v>1590.30</v>
      </c>
      <c r="BZ33" s="30">
        <f t="shared" si="100" ref="BZ33:BZ40">BY33*BX33</f>
        <v>6.9973200000000002</v>
      </c>
      <c r="CA33" s="31">
        <v>0.0035999999999999999</v>
      </c>
      <c r="CB33" s="45">
        <f>BW3*BW6</f>
        <v>1584</v>
      </c>
      <c r="CC33" s="30">
        <f t="shared" si="101" ref="CC33:CC40">CB33*CA33</f>
        <v>5.7023999999999999</v>
      </c>
      <c r="CD33" s="33">
        <f t="shared" si="42"/>
        <v>-1.2949200000000003</v>
      </c>
      <c r="CE33" s="34">
        <f t="shared" si="102" ref="CE33:CE42">IF(ISERROR(CD33/BZ33),"",CD33/BZ33)</f>
        <v>-0.18505942275042447</v>
      </c>
      <c r="CG33" s="1"/>
      <c r="CH33" s="26" t="s">
        <v>43</v>
      </c>
      <c r="CI33" s="27" t="s">
        <v>28</v>
      </c>
      <c r="CJ33" s="28">
        <v>0.0044000000000000003</v>
      </c>
      <c r="CK33" s="45">
        <f>CI3*CI5</f>
        <v>2650.50</v>
      </c>
      <c r="CL33" s="30">
        <f t="shared" si="103" ref="CL33:CL40">CK33*CJ33</f>
        <v>11.6622</v>
      </c>
      <c r="CM33" s="31">
        <v>0.0035999999999999999</v>
      </c>
      <c r="CN33" s="45">
        <f>CI3*CI6</f>
        <v>2640</v>
      </c>
      <c r="CO33" s="30">
        <f t="shared" si="104" ref="CO33:CO40">CN33*CM33</f>
        <v>9.5039999999999996</v>
      </c>
      <c r="CP33" s="33">
        <f t="shared" si="44"/>
        <v>-2.1582000000000008</v>
      </c>
      <c r="CQ33" s="34">
        <f t="shared" si="105" ref="CQ33:CQ42">IF(ISERROR(CP33/CL33),"",CP33/CL33)</f>
        <v>-0.1850594227504245</v>
      </c>
    </row>
    <row r="34" spans="1:95" ht="12.75">
      <c r="A34" s="1"/>
      <c r="B34" s="35" t="s">
        <v>44</v>
      </c>
      <c r="C34" s="36" t="s">
        <v>28</v>
      </c>
      <c r="D34" s="37">
        <v>0.0012999999999999999</v>
      </c>
      <c r="E34" s="44">
        <f>C3*C5</f>
        <v>848.16000000000008</v>
      </c>
      <c r="F34" s="39">
        <f t="shared" si="83"/>
        <v>1.102608</v>
      </c>
      <c r="G34" s="40">
        <v>0.0012999999999999999</v>
      </c>
      <c r="H34" s="44">
        <f>C3*C6</f>
        <v>844.80</v>
      </c>
      <c r="I34" s="39">
        <f t="shared" si="84"/>
        <v>1.0982400000000001</v>
      </c>
      <c r="J34" s="42">
        <f t="shared" si="0"/>
        <v>-0.0043679999999999275</v>
      </c>
      <c r="K34" s="43">
        <f t="shared" si="9"/>
        <v>-0.0039615166949631487</v>
      </c>
      <c r="L34" s="107"/>
      <c r="M34" s="1"/>
      <c r="N34" s="35" t="s">
        <v>44</v>
      </c>
      <c r="O34" s="36" t="s">
        <v>28</v>
      </c>
      <c r="P34" s="37">
        <v>0.0012999999999999999</v>
      </c>
      <c r="Q34" s="44">
        <f>O3*O5</f>
        <v>106.02000000000001</v>
      </c>
      <c r="R34" s="39">
        <f t="shared" si="85"/>
        <v>0.137826</v>
      </c>
      <c r="S34" s="40">
        <v>0.0012999999999999999</v>
      </c>
      <c r="T34" s="44">
        <f>O3*O6</f>
        <v>105.60000000000001</v>
      </c>
      <c r="U34" s="39">
        <f t="shared" si="86"/>
        <v>0.13728000000000001</v>
      </c>
      <c r="V34" s="42">
        <f t="shared" si="32"/>
        <v>-0.00054599999999999094</v>
      </c>
      <c r="W34" s="43">
        <f t="shared" si="87"/>
        <v>-0.0039615166949631487</v>
      </c>
      <c r="Y34" s="1"/>
      <c r="Z34" s="35" t="s">
        <v>44</v>
      </c>
      <c r="AA34" s="36" t="s">
        <v>28</v>
      </c>
      <c r="AB34" s="37">
        <v>0.0012999999999999999</v>
      </c>
      <c r="AC34" s="44">
        <f>AA3*AA5</f>
        <v>265.05</v>
      </c>
      <c r="AD34" s="39">
        <f t="shared" si="88"/>
        <v>0.34456500000000001</v>
      </c>
      <c r="AE34" s="40">
        <v>0.0012999999999999999</v>
      </c>
      <c r="AF34" s="44">
        <f>AA3*AA6</f>
        <v>264</v>
      </c>
      <c r="AG34" s="39">
        <f t="shared" si="89"/>
        <v>0.34320000000000001</v>
      </c>
      <c r="AH34" s="42">
        <f t="shared" si="34"/>
        <v>-0.0013650000000000051</v>
      </c>
      <c r="AI34" s="43">
        <f t="shared" si="90"/>
        <v>-0.0039615166949632293</v>
      </c>
      <c r="AK34" s="1"/>
      <c r="AL34" s="35" t="s">
        <v>44</v>
      </c>
      <c r="AM34" s="36" t="s">
        <v>28</v>
      </c>
      <c r="AN34" s="37">
        <v>0.0012999999999999999</v>
      </c>
      <c r="AO34" s="44">
        <f>AM3*AM5</f>
        <v>377.43119999999999</v>
      </c>
      <c r="AP34" s="39">
        <f t="shared" si="91"/>
        <v>0.49066055999999997</v>
      </c>
      <c r="AQ34" s="40">
        <v>0.0012999999999999999</v>
      </c>
      <c r="AR34" s="44">
        <f>AM3*AM6</f>
        <v>375.93600000000004</v>
      </c>
      <c r="AS34" s="39">
        <f t="shared" si="92"/>
        <v>0.48871680000000001</v>
      </c>
      <c r="AT34" s="42">
        <f t="shared" si="36"/>
        <v>-0.0019437599999999611</v>
      </c>
      <c r="AU34" s="43">
        <f t="shared" si="93"/>
        <v>-0.0039615166949631356</v>
      </c>
      <c r="AW34" s="1"/>
      <c r="AX34" s="35" t="s">
        <v>44</v>
      </c>
      <c r="AY34" s="36" t="s">
        <v>28</v>
      </c>
      <c r="AZ34" s="37">
        <v>0.0012999999999999999</v>
      </c>
      <c r="BA34" s="44">
        <f>AY3*AY5</f>
        <v>530.10</v>
      </c>
      <c r="BB34" s="39">
        <f t="shared" si="94"/>
        <v>0.68913000000000002</v>
      </c>
      <c r="BC34" s="40">
        <v>0.0012999999999999999</v>
      </c>
      <c r="BD34" s="44">
        <f>AY3*AY6</f>
        <v>528</v>
      </c>
      <c r="BE34" s="39">
        <f t="shared" si="95"/>
        <v>0.68640000000000001</v>
      </c>
      <c r="BF34" s="42">
        <f t="shared" si="38"/>
        <v>-0.0027300000000000102</v>
      </c>
      <c r="BG34" s="43">
        <f t="shared" si="96"/>
        <v>-0.0039615166949632293</v>
      </c>
      <c r="BI34" s="1"/>
      <c r="BJ34" s="35" t="s">
        <v>44</v>
      </c>
      <c r="BK34" s="36" t="s">
        <v>28</v>
      </c>
      <c r="BL34" s="37">
        <v>0.0012999999999999999</v>
      </c>
      <c r="BM34" s="44">
        <f>BK3*BK5</f>
        <v>1060.20</v>
      </c>
      <c r="BN34" s="39">
        <f t="shared" si="97"/>
        <v>1.37826</v>
      </c>
      <c r="BO34" s="40">
        <v>0.0012999999999999999</v>
      </c>
      <c r="BP34" s="44">
        <f>BK3*BK6</f>
        <v>1056</v>
      </c>
      <c r="BQ34" s="39">
        <f t="shared" si="98"/>
        <v>1.3728</v>
      </c>
      <c r="BR34" s="42">
        <f t="shared" si="40"/>
        <v>-0.0054600000000000204</v>
      </c>
      <c r="BS34" s="43">
        <f t="shared" si="99"/>
        <v>-0.0039615166949632293</v>
      </c>
      <c r="BU34" s="1"/>
      <c r="BV34" s="35" t="s">
        <v>44</v>
      </c>
      <c r="BW34" s="36" t="s">
        <v>28</v>
      </c>
      <c r="BX34" s="37">
        <v>0.0012999999999999999</v>
      </c>
      <c r="BY34" s="44">
        <f>BW3*BW5</f>
        <v>1590.30</v>
      </c>
      <c r="BZ34" s="39">
        <f t="shared" si="100"/>
        <v>2.0673900000000001</v>
      </c>
      <c r="CA34" s="40">
        <v>0.0012999999999999999</v>
      </c>
      <c r="CB34" s="44">
        <f>BW3*BW6</f>
        <v>1584</v>
      </c>
      <c r="CC34" s="39">
        <f t="shared" si="101"/>
        <v>2.0591999999999997</v>
      </c>
      <c r="CD34" s="42">
        <f t="shared" si="42"/>
        <v>-0.0081900000000003637</v>
      </c>
      <c r="CE34" s="43">
        <f t="shared" si="102"/>
        <v>-0.0039615166949633906</v>
      </c>
      <c r="CG34" s="1"/>
      <c r="CH34" s="35" t="s">
        <v>44</v>
      </c>
      <c r="CI34" s="36" t="s">
        <v>28</v>
      </c>
      <c r="CJ34" s="37">
        <v>0.0012999999999999999</v>
      </c>
      <c r="CK34" s="44">
        <f>CI3*CI5</f>
        <v>2650.50</v>
      </c>
      <c r="CL34" s="39">
        <f t="shared" si="103"/>
        <v>3.4456499999999997</v>
      </c>
      <c r="CM34" s="40">
        <v>0.0012999999999999999</v>
      </c>
      <c r="CN34" s="44">
        <f>CI3*CI6</f>
        <v>2640</v>
      </c>
      <c r="CO34" s="39">
        <f t="shared" si="104"/>
        <v>3.4319999999999999</v>
      </c>
      <c r="CP34" s="42">
        <f t="shared" si="44"/>
        <v>-0.013649999999999718</v>
      </c>
      <c r="CQ34" s="43">
        <f t="shared" si="105"/>
        <v>-0.003961516694963133</v>
      </c>
    </row>
    <row r="35" spans="1:95" ht="12.75">
      <c r="A35" s="1"/>
      <c r="B35" s="26" t="s">
        <v>45</v>
      </c>
      <c r="C35" s="27" t="s">
        <v>22</v>
      </c>
      <c r="D35" s="28">
        <v>0.25</v>
      </c>
      <c r="E35" s="29">
        <v>1</v>
      </c>
      <c r="F35" s="30">
        <f t="shared" si="83"/>
        <v>0.25</v>
      </c>
      <c r="G35" s="31">
        <v>0.25</v>
      </c>
      <c r="H35" s="32">
        <v>1</v>
      </c>
      <c r="I35" s="30">
        <f t="shared" si="84"/>
        <v>0.25</v>
      </c>
      <c r="J35" s="33">
        <f t="shared" si="0"/>
        <v>0</v>
      </c>
      <c r="K35" s="34">
        <f t="shared" si="9"/>
        <v>0</v>
      </c>
      <c r="L35" s="107"/>
      <c r="M35" s="1"/>
      <c r="N35" s="26" t="s">
        <v>45</v>
      </c>
      <c r="O35" s="27" t="s">
        <v>22</v>
      </c>
      <c r="P35" s="28">
        <v>0.25</v>
      </c>
      <c r="Q35" s="29">
        <v>1</v>
      </c>
      <c r="R35" s="30">
        <f t="shared" si="85"/>
        <v>0.25</v>
      </c>
      <c r="S35" s="31">
        <v>0.25</v>
      </c>
      <c r="T35" s="32">
        <v>1</v>
      </c>
      <c r="U35" s="30">
        <f t="shared" si="86"/>
        <v>0.25</v>
      </c>
      <c r="V35" s="33">
        <f t="shared" si="32"/>
        <v>0</v>
      </c>
      <c r="W35" s="34">
        <f t="shared" si="87"/>
        <v>0</v>
      </c>
      <c r="Y35" s="1"/>
      <c r="Z35" s="26" t="s">
        <v>45</v>
      </c>
      <c r="AA35" s="27" t="s">
        <v>22</v>
      </c>
      <c r="AB35" s="28">
        <v>0.25</v>
      </c>
      <c r="AC35" s="29">
        <v>1</v>
      </c>
      <c r="AD35" s="30">
        <f t="shared" si="88"/>
        <v>0.25</v>
      </c>
      <c r="AE35" s="31">
        <v>0.25</v>
      </c>
      <c r="AF35" s="32">
        <v>1</v>
      </c>
      <c r="AG35" s="30">
        <f t="shared" si="89"/>
        <v>0.25</v>
      </c>
      <c r="AH35" s="33">
        <f t="shared" si="34"/>
        <v>0</v>
      </c>
      <c r="AI35" s="34">
        <f t="shared" si="90"/>
        <v>0</v>
      </c>
      <c r="AK35" s="1"/>
      <c r="AL35" s="26" t="s">
        <v>45</v>
      </c>
      <c r="AM35" s="27" t="s">
        <v>22</v>
      </c>
      <c r="AN35" s="28">
        <v>0.25</v>
      </c>
      <c r="AO35" s="29">
        <v>1</v>
      </c>
      <c r="AP35" s="30">
        <f t="shared" si="91"/>
        <v>0.25</v>
      </c>
      <c r="AQ35" s="31">
        <v>0.25</v>
      </c>
      <c r="AR35" s="32">
        <v>1</v>
      </c>
      <c r="AS35" s="30">
        <f t="shared" si="92"/>
        <v>0.25</v>
      </c>
      <c r="AT35" s="33">
        <f t="shared" si="36"/>
        <v>0</v>
      </c>
      <c r="AU35" s="34">
        <f t="shared" si="93"/>
        <v>0</v>
      </c>
      <c r="AW35" s="1"/>
      <c r="AX35" s="26" t="s">
        <v>45</v>
      </c>
      <c r="AY35" s="27" t="s">
        <v>22</v>
      </c>
      <c r="AZ35" s="28">
        <v>0.25</v>
      </c>
      <c r="BA35" s="29">
        <v>1</v>
      </c>
      <c r="BB35" s="30">
        <f t="shared" si="94"/>
        <v>0.25</v>
      </c>
      <c r="BC35" s="31">
        <v>0.25</v>
      </c>
      <c r="BD35" s="32">
        <v>1</v>
      </c>
      <c r="BE35" s="30">
        <f t="shared" si="95"/>
        <v>0.25</v>
      </c>
      <c r="BF35" s="33">
        <f t="shared" si="38"/>
        <v>0</v>
      </c>
      <c r="BG35" s="34">
        <f t="shared" si="96"/>
        <v>0</v>
      </c>
      <c r="BI35" s="1"/>
      <c r="BJ35" s="26" t="s">
        <v>45</v>
      </c>
      <c r="BK35" s="27" t="s">
        <v>22</v>
      </c>
      <c r="BL35" s="28">
        <v>0.25</v>
      </c>
      <c r="BM35" s="29">
        <v>1</v>
      </c>
      <c r="BN35" s="30">
        <f t="shared" si="97"/>
        <v>0.25</v>
      </c>
      <c r="BO35" s="31">
        <v>0.25</v>
      </c>
      <c r="BP35" s="32">
        <v>1</v>
      </c>
      <c r="BQ35" s="30">
        <f t="shared" si="98"/>
        <v>0.25</v>
      </c>
      <c r="BR35" s="33">
        <f t="shared" si="40"/>
        <v>0</v>
      </c>
      <c r="BS35" s="34">
        <f t="shared" si="99"/>
        <v>0</v>
      </c>
      <c r="BU35" s="1"/>
      <c r="BV35" s="26" t="s">
        <v>45</v>
      </c>
      <c r="BW35" s="27" t="s">
        <v>22</v>
      </c>
      <c r="BX35" s="28">
        <v>0.25</v>
      </c>
      <c r="BY35" s="29">
        <v>1</v>
      </c>
      <c r="BZ35" s="30">
        <f t="shared" si="100"/>
        <v>0.25</v>
      </c>
      <c r="CA35" s="31">
        <v>0.25</v>
      </c>
      <c r="CB35" s="32">
        <v>1</v>
      </c>
      <c r="CC35" s="30">
        <f t="shared" si="101"/>
        <v>0.25</v>
      </c>
      <c r="CD35" s="33">
        <f t="shared" si="42"/>
        <v>0</v>
      </c>
      <c r="CE35" s="34">
        <f t="shared" si="102"/>
        <v>0</v>
      </c>
      <c r="CG35" s="1"/>
      <c r="CH35" s="26" t="s">
        <v>45</v>
      </c>
      <c r="CI35" s="27" t="s">
        <v>22</v>
      </c>
      <c r="CJ35" s="28">
        <v>0.25</v>
      </c>
      <c r="CK35" s="29">
        <v>1</v>
      </c>
      <c r="CL35" s="30">
        <f t="shared" si="103"/>
        <v>0.25</v>
      </c>
      <c r="CM35" s="31">
        <v>0.25</v>
      </c>
      <c r="CN35" s="32">
        <v>1</v>
      </c>
      <c r="CO35" s="30">
        <f t="shared" si="104"/>
        <v>0.25</v>
      </c>
      <c r="CP35" s="33">
        <f t="shared" si="44"/>
        <v>0</v>
      </c>
      <c r="CQ35" s="34">
        <f t="shared" si="105"/>
        <v>0</v>
      </c>
    </row>
    <row r="36" spans="1:95" ht="12.75">
      <c r="A36" s="1"/>
      <c r="B36" s="35" t="s">
        <v>46</v>
      </c>
      <c r="C36" s="36" t="s">
        <v>28</v>
      </c>
      <c r="D36" s="37">
        <v>0</v>
      </c>
      <c r="E36" s="44">
        <f>C3</f>
        <v>800</v>
      </c>
      <c r="F36" s="39">
        <f t="shared" si="83"/>
        <v>0</v>
      </c>
      <c r="G36" s="64">
        <v>0</v>
      </c>
      <c r="H36" s="44">
        <f>IF(E4&gt;0,E4,E3)</f>
        <v>800</v>
      </c>
      <c r="I36" s="30">
        <f t="shared" si="84"/>
        <v>0</v>
      </c>
      <c r="J36" s="33">
        <f t="shared" si="106" ref="J36:J37">I36-F36</f>
        <v>0</v>
      </c>
      <c r="K36" s="34" t="str">
        <f t="shared" si="107" ref="K36:K37">IF(ISERROR(J36/F36),"",J36/F36)</f>
        <v/>
      </c>
      <c r="L36" s="107"/>
      <c r="M36" s="1"/>
      <c r="N36" s="35" t="s">
        <v>46</v>
      </c>
      <c r="O36" s="36" t="s">
        <v>28</v>
      </c>
      <c r="P36" s="37">
        <v>0</v>
      </c>
      <c r="Q36" s="44">
        <f>O3</f>
        <v>100</v>
      </c>
      <c r="R36" s="39">
        <f t="shared" si="85"/>
        <v>0</v>
      </c>
      <c r="S36" s="64">
        <v>0</v>
      </c>
      <c r="T36" s="44">
        <f>IF(Q4&gt;0,Q4,Q3)</f>
        <v>100</v>
      </c>
      <c r="U36" s="30">
        <f t="shared" si="86"/>
        <v>0</v>
      </c>
      <c r="V36" s="33">
        <f t="shared" si="32"/>
        <v>0</v>
      </c>
      <c r="W36" s="34" t="str">
        <f t="shared" si="87"/>
        <v/>
      </c>
      <c r="Y36" s="1"/>
      <c r="Z36" s="35" t="s">
        <v>46</v>
      </c>
      <c r="AA36" s="36" t="s">
        <v>28</v>
      </c>
      <c r="AB36" s="37">
        <v>0</v>
      </c>
      <c r="AC36" s="44">
        <f>AA3</f>
        <v>250</v>
      </c>
      <c r="AD36" s="39">
        <f t="shared" si="88"/>
        <v>0</v>
      </c>
      <c r="AE36" s="64">
        <v>0</v>
      </c>
      <c r="AF36" s="44">
        <f>IF(AC4&gt;0,AC4,AC3)</f>
        <v>250</v>
      </c>
      <c r="AG36" s="30">
        <f t="shared" si="89"/>
        <v>0</v>
      </c>
      <c r="AH36" s="33">
        <f t="shared" si="34"/>
        <v>0</v>
      </c>
      <c r="AI36" s="34" t="str">
        <f t="shared" si="90"/>
        <v/>
      </c>
      <c r="AK36" s="1"/>
      <c r="AL36" s="35" t="s">
        <v>46</v>
      </c>
      <c r="AM36" s="36" t="s">
        <v>28</v>
      </c>
      <c r="AN36" s="37">
        <v>0</v>
      </c>
      <c r="AO36" s="44">
        <f>AM3</f>
        <v>356</v>
      </c>
      <c r="AP36" s="39">
        <f t="shared" si="91"/>
        <v>0</v>
      </c>
      <c r="AQ36" s="64">
        <v>0</v>
      </c>
      <c r="AR36" s="44">
        <f>IF(AO4&gt;0,AO4,AO3)</f>
        <v>356</v>
      </c>
      <c r="AS36" s="30">
        <f t="shared" si="92"/>
        <v>0</v>
      </c>
      <c r="AT36" s="33">
        <f t="shared" si="36"/>
        <v>0</v>
      </c>
      <c r="AU36" s="34" t="str">
        <f t="shared" si="93"/>
        <v/>
      </c>
      <c r="AW36" s="1"/>
      <c r="AX36" s="35" t="s">
        <v>46</v>
      </c>
      <c r="AY36" s="36" t="s">
        <v>28</v>
      </c>
      <c r="AZ36" s="37">
        <v>0</v>
      </c>
      <c r="BA36" s="44">
        <f>AY3</f>
        <v>500</v>
      </c>
      <c r="BB36" s="39">
        <f t="shared" si="94"/>
        <v>0</v>
      </c>
      <c r="BC36" s="64">
        <v>0</v>
      </c>
      <c r="BD36" s="44">
        <f>IF(BA4&gt;0,BA4,BA3)</f>
        <v>500</v>
      </c>
      <c r="BE36" s="30">
        <f t="shared" si="95"/>
        <v>0</v>
      </c>
      <c r="BF36" s="33">
        <f t="shared" si="38"/>
        <v>0</v>
      </c>
      <c r="BG36" s="34" t="str">
        <f t="shared" si="96"/>
        <v/>
      </c>
      <c r="BI36" s="1"/>
      <c r="BJ36" s="35" t="s">
        <v>46</v>
      </c>
      <c r="BK36" s="36" t="s">
        <v>28</v>
      </c>
      <c r="BL36" s="37">
        <v>0</v>
      </c>
      <c r="BM36" s="44">
        <f>BK3</f>
        <v>1000</v>
      </c>
      <c r="BN36" s="39">
        <f t="shared" si="97"/>
        <v>0</v>
      </c>
      <c r="BO36" s="64">
        <v>0</v>
      </c>
      <c r="BP36" s="44">
        <f>IF(BM4&gt;0,BM4,BM3)</f>
        <v>1000</v>
      </c>
      <c r="BQ36" s="30">
        <f t="shared" si="98"/>
        <v>0</v>
      </c>
      <c r="BR36" s="33">
        <f t="shared" si="40"/>
        <v>0</v>
      </c>
      <c r="BS36" s="34" t="str">
        <f t="shared" si="99"/>
        <v/>
      </c>
      <c r="BU36" s="1"/>
      <c r="BV36" s="35" t="s">
        <v>46</v>
      </c>
      <c r="BW36" s="36" t="s">
        <v>28</v>
      </c>
      <c r="BX36" s="37">
        <v>0</v>
      </c>
      <c r="BY36" s="44">
        <f>BW3</f>
        <v>1500</v>
      </c>
      <c r="BZ36" s="39">
        <f t="shared" si="100"/>
        <v>0</v>
      </c>
      <c r="CA36" s="64">
        <v>0</v>
      </c>
      <c r="CB36" s="44">
        <f>IF(BY4&gt;0,BY4,BY3)</f>
        <v>1500</v>
      </c>
      <c r="CC36" s="30">
        <f t="shared" si="101"/>
        <v>0</v>
      </c>
      <c r="CD36" s="33">
        <f t="shared" si="42"/>
        <v>0</v>
      </c>
      <c r="CE36" s="34" t="str">
        <f t="shared" si="102"/>
        <v/>
      </c>
      <c r="CG36" s="1"/>
      <c r="CH36" s="35" t="s">
        <v>46</v>
      </c>
      <c r="CI36" s="36" t="s">
        <v>28</v>
      </c>
      <c r="CJ36" s="37">
        <v>0</v>
      </c>
      <c r="CK36" s="44">
        <f>CI3</f>
        <v>2500</v>
      </c>
      <c r="CL36" s="39">
        <f t="shared" si="103"/>
        <v>0</v>
      </c>
      <c r="CM36" s="64">
        <v>0</v>
      </c>
      <c r="CN36" s="44">
        <f>IF(CK4&gt;0,CK4,CK3)</f>
        <v>2500</v>
      </c>
      <c r="CO36" s="30">
        <f t="shared" si="104"/>
        <v>0</v>
      </c>
      <c r="CP36" s="33">
        <f t="shared" si="44"/>
        <v>0</v>
      </c>
      <c r="CQ36" s="34" t="str">
        <f t="shared" si="105"/>
        <v/>
      </c>
    </row>
    <row r="37" spans="1:95" ht="12.75">
      <c r="A37" s="1"/>
      <c r="B37" s="26" t="s">
        <v>47</v>
      </c>
      <c r="C37" s="27" t="s">
        <v>28</v>
      </c>
      <c r="D37" s="66">
        <v>0</v>
      </c>
      <c r="E37" s="68">
        <f>C3*C5</f>
        <v>848.16000000000008</v>
      </c>
      <c r="F37" s="39">
        <f t="shared" si="83"/>
        <v>0</v>
      </c>
      <c r="G37" s="31">
        <v>0.0011000000000000001</v>
      </c>
      <c r="H37" s="45">
        <f>C3*C6</f>
        <v>844.80</v>
      </c>
      <c r="I37" s="30">
        <f t="shared" si="108" ref="I37">H37*G37</f>
        <v>0.92928000000000011</v>
      </c>
      <c r="J37" s="33">
        <f t="shared" si="106"/>
        <v>0.92928000000000011</v>
      </c>
      <c r="K37" s="34" t="str">
        <f t="shared" si="107"/>
        <v/>
      </c>
      <c r="L37" s="107"/>
      <c r="M37" s="1"/>
      <c r="N37" s="26" t="s">
        <v>47</v>
      </c>
      <c r="O37" s="27" t="s">
        <v>28</v>
      </c>
      <c r="P37" s="66">
        <v>0</v>
      </c>
      <c r="Q37" s="68">
        <f>O3*O5</f>
        <v>106.02000000000001</v>
      </c>
      <c r="R37" s="39">
        <f t="shared" si="85"/>
        <v>0</v>
      </c>
      <c r="S37" s="31">
        <v>0.0011000000000000001</v>
      </c>
      <c r="T37" s="45">
        <f>O3*O6</f>
        <v>105.60000000000001</v>
      </c>
      <c r="U37" s="30">
        <f t="shared" si="86"/>
        <v>0.11616000000000001</v>
      </c>
      <c r="V37" s="33">
        <f t="shared" si="32"/>
        <v>0.11616000000000001</v>
      </c>
      <c r="W37" s="34" t="str">
        <f t="shared" si="87"/>
        <v/>
      </c>
      <c r="Y37" s="1"/>
      <c r="Z37" s="26" t="s">
        <v>47</v>
      </c>
      <c r="AA37" s="27" t="s">
        <v>28</v>
      </c>
      <c r="AB37" s="66">
        <v>0</v>
      </c>
      <c r="AC37" s="68">
        <f>AA3*AA5</f>
        <v>265.05</v>
      </c>
      <c r="AD37" s="39">
        <f t="shared" si="88"/>
        <v>0</v>
      </c>
      <c r="AE37" s="31">
        <v>0.0011000000000000001</v>
      </c>
      <c r="AF37" s="45">
        <f>AA3*AA6</f>
        <v>264</v>
      </c>
      <c r="AG37" s="30">
        <f t="shared" si="89"/>
        <v>0.29039999999999999</v>
      </c>
      <c r="AH37" s="33">
        <f t="shared" si="34"/>
        <v>0.29039999999999999</v>
      </c>
      <c r="AI37" s="34" t="str">
        <f t="shared" si="90"/>
        <v/>
      </c>
      <c r="AK37" s="1"/>
      <c r="AL37" s="26" t="s">
        <v>47</v>
      </c>
      <c r="AM37" s="27" t="s">
        <v>28</v>
      </c>
      <c r="AN37" s="66">
        <v>0</v>
      </c>
      <c r="AO37" s="68">
        <f>AM3*AM5</f>
        <v>377.43119999999999</v>
      </c>
      <c r="AP37" s="39">
        <f t="shared" si="91"/>
        <v>0</v>
      </c>
      <c r="AQ37" s="31">
        <v>0.0011000000000000001</v>
      </c>
      <c r="AR37" s="45">
        <f>AM3*AM6</f>
        <v>375.93600000000004</v>
      </c>
      <c r="AS37" s="30">
        <f t="shared" si="92"/>
        <v>0.41352960000000005</v>
      </c>
      <c r="AT37" s="33">
        <f t="shared" si="36"/>
        <v>0.41352960000000005</v>
      </c>
      <c r="AU37" s="34" t="str">
        <f t="shared" si="93"/>
        <v/>
      </c>
      <c r="AW37" s="1"/>
      <c r="AX37" s="26" t="s">
        <v>47</v>
      </c>
      <c r="AY37" s="27" t="s">
        <v>28</v>
      </c>
      <c r="AZ37" s="66">
        <v>0</v>
      </c>
      <c r="BA37" s="68">
        <f>AY3*AY5</f>
        <v>530.10</v>
      </c>
      <c r="BB37" s="39">
        <f t="shared" si="94"/>
        <v>0</v>
      </c>
      <c r="BC37" s="31">
        <v>0.0011000000000000001</v>
      </c>
      <c r="BD37" s="45">
        <f>AY3*AY6</f>
        <v>528</v>
      </c>
      <c r="BE37" s="30">
        <f t="shared" si="95"/>
        <v>0.58079999999999998</v>
      </c>
      <c r="BF37" s="33">
        <f t="shared" si="38"/>
        <v>0.58079999999999998</v>
      </c>
      <c r="BG37" s="34" t="str">
        <f t="shared" si="96"/>
        <v/>
      </c>
      <c r="BI37" s="1"/>
      <c r="BJ37" s="26" t="s">
        <v>47</v>
      </c>
      <c r="BK37" s="27" t="s">
        <v>28</v>
      </c>
      <c r="BL37" s="66">
        <v>0</v>
      </c>
      <c r="BM37" s="68">
        <f>BK3*BK5</f>
        <v>1060.20</v>
      </c>
      <c r="BN37" s="39">
        <f t="shared" si="97"/>
        <v>0</v>
      </c>
      <c r="BO37" s="31">
        <v>0.0011000000000000001</v>
      </c>
      <c r="BP37" s="45">
        <f>BK3*BK6</f>
        <v>1056</v>
      </c>
      <c r="BQ37" s="30">
        <f t="shared" si="98"/>
        <v>1.1616</v>
      </c>
      <c r="BR37" s="33">
        <f t="shared" si="40"/>
        <v>1.1616</v>
      </c>
      <c r="BS37" s="34" t="str">
        <f t="shared" si="99"/>
        <v/>
      </c>
      <c r="BU37" s="1"/>
      <c r="BV37" s="26" t="s">
        <v>47</v>
      </c>
      <c r="BW37" s="27" t="s">
        <v>28</v>
      </c>
      <c r="BX37" s="66">
        <v>0</v>
      </c>
      <c r="BY37" s="68">
        <f>BW3*BW5</f>
        <v>1590.30</v>
      </c>
      <c r="BZ37" s="39">
        <f t="shared" si="100"/>
        <v>0</v>
      </c>
      <c r="CA37" s="31">
        <v>0.0011000000000000001</v>
      </c>
      <c r="CB37" s="45">
        <f>BW3*BW6</f>
        <v>1584</v>
      </c>
      <c r="CC37" s="30">
        <f t="shared" si="101"/>
        <v>1.7424000000000002</v>
      </c>
      <c r="CD37" s="33">
        <f t="shared" si="42"/>
        <v>1.7424000000000002</v>
      </c>
      <c r="CE37" s="34" t="str">
        <f t="shared" si="102"/>
        <v/>
      </c>
      <c r="CG37" s="1"/>
      <c r="CH37" s="26" t="s">
        <v>47</v>
      </c>
      <c r="CI37" s="27" t="s">
        <v>28</v>
      </c>
      <c r="CJ37" s="66">
        <v>0</v>
      </c>
      <c r="CK37" s="68">
        <f>CI3*CI5</f>
        <v>2650.50</v>
      </c>
      <c r="CL37" s="39">
        <f t="shared" si="103"/>
        <v>0</v>
      </c>
      <c r="CM37" s="31">
        <v>0.0011000000000000001</v>
      </c>
      <c r="CN37" s="45">
        <f>CI3*CI6</f>
        <v>2640</v>
      </c>
      <c r="CO37" s="30">
        <f t="shared" si="104"/>
        <v>2.9040000000000004</v>
      </c>
      <c r="CP37" s="33">
        <f t="shared" si="44"/>
        <v>2.9040000000000004</v>
      </c>
      <c r="CQ37" s="34" t="str">
        <f t="shared" si="105"/>
        <v/>
      </c>
    </row>
    <row r="38" spans="1:95" ht="12.75">
      <c r="A38" s="1"/>
      <c r="B38" s="35" t="s">
        <v>48</v>
      </c>
      <c r="C38" s="36" t="s">
        <v>28</v>
      </c>
      <c r="D38" s="37">
        <v>0.083000000000000004</v>
      </c>
      <c r="E38" s="65">
        <f>IF(AND(C3*12&gt;=150000),0.64*C3*C5,0.64*C3)</f>
        <v>512</v>
      </c>
      <c r="F38" s="39">
        <f t="shared" si="83"/>
        <v>42.496000000000002</v>
      </c>
      <c r="G38" s="37">
        <v>0.083000000000000004</v>
      </c>
      <c r="H38" s="65">
        <f>IF(AND(C3*12&gt;=150000),0.64*C3*C6,0.64*C3)</f>
        <v>512</v>
      </c>
      <c r="I38" s="39">
        <f t="shared" si="84"/>
        <v>42.496000000000002</v>
      </c>
      <c r="J38" s="42">
        <f>I38-F38</f>
        <v>0</v>
      </c>
      <c r="K38" s="43">
        <f t="shared" si="9"/>
        <v>0</v>
      </c>
      <c r="L38" s="107"/>
      <c r="M38" s="1"/>
      <c r="N38" s="35" t="s">
        <v>48</v>
      </c>
      <c r="O38" s="36" t="s">
        <v>28</v>
      </c>
      <c r="P38" s="37">
        <v>0.083000000000000004</v>
      </c>
      <c r="Q38" s="65">
        <f>IF(AND(O3*12&gt;=150000),0.64*O3*O5,0.64*O3)</f>
        <v>64</v>
      </c>
      <c r="R38" s="39">
        <f t="shared" si="85"/>
        <v>5.3120000000000003</v>
      </c>
      <c r="S38" s="37">
        <v>0.083000000000000004</v>
      </c>
      <c r="T38" s="65">
        <f>IF(AND(O3*12&gt;=150000),0.64*O3*O6,0.64*O3)</f>
        <v>64</v>
      </c>
      <c r="U38" s="39">
        <f t="shared" si="86"/>
        <v>5.3120000000000003</v>
      </c>
      <c r="V38" s="42">
        <f>U38-R38</f>
        <v>0</v>
      </c>
      <c r="W38" s="43">
        <f t="shared" si="87"/>
        <v>0</v>
      </c>
      <c r="Y38" s="1"/>
      <c r="Z38" s="35" t="s">
        <v>48</v>
      </c>
      <c r="AA38" s="36" t="s">
        <v>28</v>
      </c>
      <c r="AB38" s="37">
        <v>0.083000000000000004</v>
      </c>
      <c r="AC38" s="65">
        <f>IF(AND(AA3*12&gt;=150000),0.64*AA3*AA5,0.64*AA3)</f>
        <v>160</v>
      </c>
      <c r="AD38" s="39">
        <f t="shared" si="88"/>
        <v>13.28</v>
      </c>
      <c r="AE38" s="37">
        <v>0.083000000000000004</v>
      </c>
      <c r="AF38" s="65">
        <f>IF(AND(AA3*12&gt;=150000),0.64*AA3*AA6,0.64*AA3)</f>
        <v>160</v>
      </c>
      <c r="AG38" s="39">
        <f t="shared" si="89"/>
        <v>13.28</v>
      </c>
      <c r="AH38" s="42">
        <f>AG38-AD38</f>
        <v>0</v>
      </c>
      <c r="AI38" s="43">
        <f t="shared" si="90"/>
        <v>0</v>
      </c>
      <c r="AK38" s="1"/>
      <c r="AL38" s="35" t="s">
        <v>48</v>
      </c>
      <c r="AM38" s="36" t="s">
        <v>28</v>
      </c>
      <c r="AN38" s="37">
        <v>0.083000000000000004</v>
      </c>
      <c r="AO38" s="65">
        <f>IF(AND(AM3*12&gt;=150000),0.64*AM3*AM5,0.64*AM3)</f>
        <v>227.84</v>
      </c>
      <c r="AP38" s="39">
        <f t="shared" si="91"/>
        <v>18.910720000000001</v>
      </c>
      <c r="AQ38" s="37">
        <v>0.083000000000000004</v>
      </c>
      <c r="AR38" s="65">
        <f>IF(AND(AM3*12&gt;=150000),0.64*AM3*AM6,0.64*AM3)</f>
        <v>227.84</v>
      </c>
      <c r="AS38" s="39">
        <f t="shared" si="92"/>
        <v>18.910720000000001</v>
      </c>
      <c r="AT38" s="42">
        <f>AS38-AP38</f>
        <v>0</v>
      </c>
      <c r="AU38" s="43">
        <f t="shared" si="93"/>
        <v>0</v>
      </c>
      <c r="AW38" s="1"/>
      <c r="AX38" s="35" t="s">
        <v>48</v>
      </c>
      <c r="AY38" s="36" t="s">
        <v>28</v>
      </c>
      <c r="AZ38" s="37">
        <v>0.083000000000000004</v>
      </c>
      <c r="BA38" s="65">
        <f>IF(AND(AY3*12&gt;=150000),0.64*AY3*AY5,0.64*AY3)</f>
        <v>320</v>
      </c>
      <c r="BB38" s="39">
        <f t="shared" si="94"/>
        <v>26.56</v>
      </c>
      <c r="BC38" s="37">
        <v>0.083000000000000004</v>
      </c>
      <c r="BD38" s="65">
        <f>IF(AND(AY3*12&gt;=150000),0.64*AY3*AY6,0.64*AY3)</f>
        <v>320</v>
      </c>
      <c r="BE38" s="39">
        <f t="shared" si="95"/>
        <v>26.56</v>
      </c>
      <c r="BF38" s="42">
        <f>BE38-BB38</f>
        <v>0</v>
      </c>
      <c r="BG38" s="43">
        <f t="shared" si="96"/>
        <v>0</v>
      </c>
      <c r="BI38" s="1"/>
      <c r="BJ38" s="35" t="s">
        <v>48</v>
      </c>
      <c r="BK38" s="36" t="s">
        <v>28</v>
      </c>
      <c r="BL38" s="37">
        <v>0.083000000000000004</v>
      </c>
      <c r="BM38" s="65">
        <f>IF(AND(BK3*12&gt;=150000),0.64*BK3*BK5,0.64*BK3)</f>
        <v>640</v>
      </c>
      <c r="BN38" s="39">
        <f t="shared" si="97"/>
        <v>53.120000000000005</v>
      </c>
      <c r="BO38" s="37">
        <v>0.083000000000000004</v>
      </c>
      <c r="BP38" s="65">
        <f>IF(AND(BK3*12&gt;=150000),0.64*BK3*BK6,0.64*BK3)</f>
        <v>640</v>
      </c>
      <c r="BQ38" s="39">
        <f t="shared" si="98"/>
        <v>53.120000000000005</v>
      </c>
      <c r="BR38" s="42">
        <f>BQ38-BN38</f>
        <v>0</v>
      </c>
      <c r="BS38" s="43">
        <f t="shared" si="99"/>
        <v>0</v>
      </c>
      <c r="BU38" s="1"/>
      <c r="BV38" s="35" t="s">
        <v>48</v>
      </c>
      <c r="BW38" s="36" t="s">
        <v>28</v>
      </c>
      <c r="BX38" s="37">
        <v>0.083000000000000004</v>
      </c>
      <c r="BY38" s="65">
        <f>IF(AND(BW3*12&gt;=150000),0.64*BW3*BW5,0.64*BW3)</f>
        <v>960</v>
      </c>
      <c r="BZ38" s="39">
        <f t="shared" si="100"/>
        <v>79.680000000000007</v>
      </c>
      <c r="CA38" s="37">
        <v>0.083000000000000004</v>
      </c>
      <c r="CB38" s="65">
        <f>IF(AND(BW3*12&gt;=150000),0.64*BW3*BW6,0.64*BW3)</f>
        <v>960</v>
      </c>
      <c r="CC38" s="39">
        <f t="shared" si="101"/>
        <v>79.680000000000007</v>
      </c>
      <c r="CD38" s="42">
        <f>CC38-BZ38</f>
        <v>0</v>
      </c>
      <c r="CE38" s="43">
        <f t="shared" si="102"/>
        <v>0</v>
      </c>
      <c r="CG38" s="1"/>
      <c r="CH38" s="35" t="s">
        <v>48</v>
      </c>
      <c r="CI38" s="36" t="s">
        <v>28</v>
      </c>
      <c r="CJ38" s="37">
        <v>0.083000000000000004</v>
      </c>
      <c r="CK38" s="65">
        <f>IF(AND(CI3*12&gt;=150000),0.64*CI3*CI5,0.64*CI3)</f>
        <v>1600</v>
      </c>
      <c r="CL38" s="39">
        <f t="shared" si="103"/>
        <v>132.80000000000001</v>
      </c>
      <c r="CM38" s="37">
        <v>0.083000000000000004</v>
      </c>
      <c r="CN38" s="65">
        <f>IF(AND(CI3*12&gt;=150000),0.64*CI3*CI6,0.64*CI3)</f>
        <v>1600</v>
      </c>
      <c r="CO38" s="39">
        <f t="shared" si="104"/>
        <v>132.80000000000001</v>
      </c>
      <c r="CP38" s="42">
        <f>CO38-CL38</f>
        <v>0</v>
      </c>
      <c r="CQ38" s="43">
        <f t="shared" si="105"/>
        <v>0</v>
      </c>
    </row>
    <row r="39" spans="1:95" ht="12.75">
      <c r="A39" s="1"/>
      <c r="B39" s="26" t="s">
        <v>49</v>
      </c>
      <c r="C39" s="27" t="s">
        <v>28</v>
      </c>
      <c r="D39" s="28">
        <v>0.128</v>
      </c>
      <c r="E39" s="68">
        <f>IF(AND(C3*12&gt;=150000),0.18*C3*C5,0.18*C3)</f>
        <v>144</v>
      </c>
      <c r="F39" s="30">
        <f t="shared" si="83"/>
        <v>18.432000000000002</v>
      </c>
      <c r="G39" s="28">
        <v>0.128</v>
      </c>
      <c r="H39" s="68">
        <f>IF(AND(C3*12&gt;=150000),0.18*C3*C6,0.18*C3)</f>
        <v>144</v>
      </c>
      <c r="I39" s="30">
        <f t="shared" si="84"/>
        <v>18.432000000000002</v>
      </c>
      <c r="J39" s="33">
        <f>I39-F39</f>
        <v>0</v>
      </c>
      <c r="K39" s="34">
        <f t="shared" si="9"/>
        <v>0</v>
      </c>
      <c r="L39" s="107"/>
      <c r="M39" s="1"/>
      <c r="N39" s="26" t="s">
        <v>49</v>
      </c>
      <c r="O39" s="27" t="s">
        <v>28</v>
      </c>
      <c r="P39" s="28">
        <v>0.128</v>
      </c>
      <c r="Q39" s="68">
        <f>IF(AND(O3*12&gt;=150000),0.18*O3*O5,0.18*O3)</f>
        <v>18</v>
      </c>
      <c r="R39" s="30">
        <f t="shared" si="85"/>
        <v>2.3040000000000003</v>
      </c>
      <c r="S39" s="28">
        <v>0.128</v>
      </c>
      <c r="T39" s="68">
        <f>IF(AND(O3*12&gt;=150000),0.18*O3*O6,0.18*O3)</f>
        <v>18</v>
      </c>
      <c r="U39" s="30">
        <f t="shared" si="86"/>
        <v>2.3040000000000003</v>
      </c>
      <c r="V39" s="33">
        <f>U39-R39</f>
        <v>0</v>
      </c>
      <c r="W39" s="34">
        <f t="shared" si="87"/>
        <v>0</v>
      </c>
      <c r="Y39" s="1"/>
      <c r="Z39" s="26" t="s">
        <v>49</v>
      </c>
      <c r="AA39" s="27" t="s">
        <v>28</v>
      </c>
      <c r="AB39" s="28">
        <v>0.128</v>
      </c>
      <c r="AC39" s="68">
        <f>IF(AND(AA3*12&gt;=150000),0.18*AA3*AA5,0.18*AA3)</f>
        <v>45</v>
      </c>
      <c r="AD39" s="30">
        <f t="shared" si="88"/>
        <v>5.76</v>
      </c>
      <c r="AE39" s="28">
        <v>0.128</v>
      </c>
      <c r="AF39" s="68">
        <f>IF(AND(AA3*12&gt;=150000),0.18*AA3*AA6,0.18*AA3)</f>
        <v>45</v>
      </c>
      <c r="AG39" s="30">
        <f t="shared" si="89"/>
        <v>5.76</v>
      </c>
      <c r="AH39" s="33">
        <f>AG39-AD39</f>
        <v>0</v>
      </c>
      <c r="AI39" s="34">
        <f t="shared" si="90"/>
        <v>0</v>
      </c>
      <c r="AK39" s="1"/>
      <c r="AL39" s="26" t="s">
        <v>49</v>
      </c>
      <c r="AM39" s="27" t="s">
        <v>28</v>
      </c>
      <c r="AN39" s="28">
        <v>0.128</v>
      </c>
      <c r="AO39" s="68">
        <f>IF(AND(AM3*12&gt;=150000),0.18*AM3*AM5,0.18*AM3)</f>
        <v>64.08</v>
      </c>
      <c r="AP39" s="30">
        <f t="shared" si="91"/>
        <v>8.2022399999999998</v>
      </c>
      <c r="AQ39" s="28">
        <v>0.128</v>
      </c>
      <c r="AR39" s="68">
        <f>IF(AND(AM3*12&gt;=150000),0.18*AM3*AM6,0.18*AM3)</f>
        <v>64.08</v>
      </c>
      <c r="AS39" s="30">
        <f t="shared" si="92"/>
        <v>8.2022399999999998</v>
      </c>
      <c r="AT39" s="33">
        <f>AS39-AP39</f>
        <v>0</v>
      </c>
      <c r="AU39" s="34">
        <f t="shared" si="93"/>
        <v>0</v>
      </c>
      <c r="AW39" s="1"/>
      <c r="AX39" s="26" t="s">
        <v>49</v>
      </c>
      <c r="AY39" s="27" t="s">
        <v>28</v>
      </c>
      <c r="AZ39" s="28">
        <v>0.128</v>
      </c>
      <c r="BA39" s="68">
        <f>IF(AND(AY3*12&gt;=150000),0.18*AY3*AY5,0.18*AY3)</f>
        <v>90</v>
      </c>
      <c r="BB39" s="30">
        <f t="shared" si="94"/>
        <v>11.52</v>
      </c>
      <c r="BC39" s="28">
        <v>0.128</v>
      </c>
      <c r="BD39" s="68">
        <f>IF(AND(AY3*12&gt;=150000),0.18*AY3*AY6,0.18*AY3)</f>
        <v>90</v>
      </c>
      <c r="BE39" s="30">
        <f t="shared" si="95"/>
        <v>11.52</v>
      </c>
      <c r="BF39" s="33">
        <f>BE39-BB39</f>
        <v>0</v>
      </c>
      <c r="BG39" s="34">
        <f t="shared" si="96"/>
        <v>0</v>
      </c>
      <c r="BI39" s="1"/>
      <c r="BJ39" s="26" t="s">
        <v>49</v>
      </c>
      <c r="BK39" s="27" t="s">
        <v>28</v>
      </c>
      <c r="BL39" s="28">
        <v>0.128</v>
      </c>
      <c r="BM39" s="68">
        <f>IF(AND(BK3*12&gt;=150000),0.18*BK3*BK5,0.18*BK3)</f>
        <v>180</v>
      </c>
      <c r="BN39" s="30">
        <f t="shared" si="97"/>
        <v>23.04</v>
      </c>
      <c r="BO39" s="28">
        <v>0.128</v>
      </c>
      <c r="BP39" s="68">
        <f>IF(AND(BK3*12&gt;=150000),0.18*BK3*BK6,0.18*BK3)</f>
        <v>180</v>
      </c>
      <c r="BQ39" s="30">
        <f t="shared" si="98"/>
        <v>23.04</v>
      </c>
      <c r="BR39" s="33">
        <f>BQ39-BN39</f>
        <v>0</v>
      </c>
      <c r="BS39" s="34">
        <f t="shared" si="99"/>
        <v>0</v>
      </c>
      <c r="BU39" s="1"/>
      <c r="BV39" s="26" t="s">
        <v>49</v>
      </c>
      <c r="BW39" s="27" t="s">
        <v>28</v>
      </c>
      <c r="BX39" s="28">
        <v>0.128</v>
      </c>
      <c r="BY39" s="68">
        <f>IF(AND(BW3*12&gt;=150000),0.18*BW3*BW5,0.18*BW3)</f>
        <v>270</v>
      </c>
      <c r="BZ39" s="30">
        <f t="shared" si="100"/>
        <v>34.56</v>
      </c>
      <c r="CA39" s="28">
        <v>0.128</v>
      </c>
      <c r="CB39" s="68">
        <f>IF(AND(BW3*12&gt;=150000),0.18*BW3*BW6,0.18*BW3)</f>
        <v>270</v>
      </c>
      <c r="CC39" s="30">
        <f t="shared" si="101"/>
        <v>34.56</v>
      </c>
      <c r="CD39" s="33">
        <f>CC39-BZ39</f>
        <v>0</v>
      </c>
      <c r="CE39" s="34">
        <f t="shared" si="102"/>
        <v>0</v>
      </c>
      <c r="CG39" s="1"/>
      <c r="CH39" s="26" t="s">
        <v>49</v>
      </c>
      <c r="CI39" s="27" t="s">
        <v>28</v>
      </c>
      <c r="CJ39" s="28">
        <v>0.128</v>
      </c>
      <c r="CK39" s="68">
        <f>IF(AND(CI3*12&gt;=150000),0.18*CI3*CI5,0.18*CI3)</f>
        <v>450</v>
      </c>
      <c r="CL39" s="30">
        <f t="shared" si="103"/>
        <v>57.60</v>
      </c>
      <c r="CM39" s="28">
        <v>0.128</v>
      </c>
      <c r="CN39" s="68">
        <f>IF(AND(CI3*12&gt;=150000),0.18*CI3*CI6,0.18*CI3)</f>
        <v>450</v>
      </c>
      <c r="CO39" s="30">
        <f t="shared" si="104"/>
        <v>57.60</v>
      </c>
      <c r="CP39" s="33">
        <f>CO39-CL39</f>
        <v>0</v>
      </c>
      <c r="CQ39" s="34">
        <f t="shared" si="105"/>
        <v>0</v>
      </c>
    </row>
    <row r="40" spans="1:95" ht="12.75">
      <c r="A40" s="1"/>
      <c r="B40" s="69" t="s">
        <v>50</v>
      </c>
      <c r="C40" s="36" t="s">
        <v>28</v>
      </c>
      <c r="D40" s="37">
        <v>0.175</v>
      </c>
      <c r="E40" s="65">
        <f>IF(AND(C3*12&gt;=150000),0.18*C3*C5,0.18*C3)</f>
        <v>144</v>
      </c>
      <c r="F40" s="39">
        <f t="shared" si="83"/>
        <v>25.20</v>
      </c>
      <c r="G40" s="37">
        <v>0.175</v>
      </c>
      <c r="H40" s="65">
        <f>IF(AND(C3*12&gt;=150000),0.18*C3*C6,0.18*C3)</f>
        <v>144</v>
      </c>
      <c r="I40" s="39">
        <f t="shared" si="84"/>
        <v>25.20</v>
      </c>
      <c r="J40" s="42">
        <f>I40-F40</f>
        <v>0</v>
      </c>
      <c r="K40" s="43">
        <f t="shared" si="9"/>
        <v>0</v>
      </c>
      <c r="L40" s="107"/>
      <c r="M40" s="1"/>
      <c r="N40" s="69" t="s">
        <v>50</v>
      </c>
      <c r="O40" s="36" t="s">
        <v>28</v>
      </c>
      <c r="P40" s="37">
        <v>0.175</v>
      </c>
      <c r="Q40" s="65">
        <f>IF(AND(O3*12&gt;=150000),0.18*O3*O5,0.18*O3)</f>
        <v>18</v>
      </c>
      <c r="R40" s="39">
        <f t="shared" si="85"/>
        <v>3.15</v>
      </c>
      <c r="S40" s="37">
        <v>0.175</v>
      </c>
      <c r="T40" s="65">
        <f>IF(AND(O3*12&gt;=150000),0.18*O3*O6,0.18*O3)</f>
        <v>18</v>
      </c>
      <c r="U40" s="39">
        <f t="shared" si="86"/>
        <v>3.15</v>
      </c>
      <c r="V40" s="42">
        <f>U40-R40</f>
        <v>0</v>
      </c>
      <c r="W40" s="43">
        <f t="shared" si="87"/>
        <v>0</v>
      </c>
      <c r="Y40" s="1"/>
      <c r="Z40" s="69" t="s">
        <v>50</v>
      </c>
      <c r="AA40" s="36" t="s">
        <v>28</v>
      </c>
      <c r="AB40" s="37">
        <v>0.175</v>
      </c>
      <c r="AC40" s="65">
        <f>IF(AND(AA3*12&gt;=150000),0.18*AA3*AA5,0.18*AA3)</f>
        <v>45</v>
      </c>
      <c r="AD40" s="39">
        <f t="shared" si="88"/>
        <v>7.8749999999999991</v>
      </c>
      <c r="AE40" s="37">
        <v>0.175</v>
      </c>
      <c r="AF40" s="65">
        <f>IF(AND(AA3*12&gt;=150000),0.18*AA3*AA6,0.18*AA3)</f>
        <v>45</v>
      </c>
      <c r="AG40" s="39">
        <f t="shared" si="89"/>
        <v>7.8749999999999991</v>
      </c>
      <c r="AH40" s="42">
        <f>AG40-AD40</f>
        <v>0</v>
      </c>
      <c r="AI40" s="43">
        <f t="shared" si="90"/>
        <v>0</v>
      </c>
      <c r="AK40" s="1"/>
      <c r="AL40" s="69" t="s">
        <v>50</v>
      </c>
      <c r="AM40" s="36" t="s">
        <v>28</v>
      </c>
      <c r="AN40" s="37">
        <v>0.175</v>
      </c>
      <c r="AO40" s="65">
        <f>IF(AND(AM3*12&gt;=150000),0.18*AM3*AM5,0.18*AM3)</f>
        <v>64.08</v>
      </c>
      <c r="AP40" s="39">
        <f t="shared" si="91"/>
        <v>11.213999999999999</v>
      </c>
      <c r="AQ40" s="37">
        <v>0.175</v>
      </c>
      <c r="AR40" s="65">
        <f>IF(AND(AM3*12&gt;=150000),0.18*AM3*AM6,0.18*AM3)</f>
        <v>64.08</v>
      </c>
      <c r="AS40" s="39">
        <f t="shared" si="92"/>
        <v>11.213999999999999</v>
      </c>
      <c r="AT40" s="42">
        <f>AS40-AP40</f>
        <v>0</v>
      </c>
      <c r="AU40" s="43">
        <f t="shared" si="93"/>
        <v>0</v>
      </c>
      <c r="AW40" s="1"/>
      <c r="AX40" s="69" t="s">
        <v>50</v>
      </c>
      <c r="AY40" s="36" t="s">
        <v>28</v>
      </c>
      <c r="AZ40" s="37">
        <v>0.175</v>
      </c>
      <c r="BA40" s="65">
        <f>IF(AND(AY3*12&gt;=150000),0.18*AY3*AY5,0.18*AY3)</f>
        <v>90</v>
      </c>
      <c r="BB40" s="39">
        <f t="shared" si="94"/>
        <v>15.749999999999998</v>
      </c>
      <c r="BC40" s="37">
        <v>0.175</v>
      </c>
      <c r="BD40" s="65">
        <f>IF(AND(AY3*12&gt;=150000),0.18*AY3*AY6,0.18*AY3)</f>
        <v>90</v>
      </c>
      <c r="BE40" s="39">
        <f t="shared" si="95"/>
        <v>15.749999999999998</v>
      </c>
      <c r="BF40" s="42">
        <f>BE40-BB40</f>
        <v>0</v>
      </c>
      <c r="BG40" s="43">
        <f t="shared" si="96"/>
        <v>0</v>
      </c>
      <c r="BI40" s="1"/>
      <c r="BJ40" s="69" t="s">
        <v>50</v>
      </c>
      <c r="BK40" s="36" t="s">
        <v>28</v>
      </c>
      <c r="BL40" s="37">
        <v>0.175</v>
      </c>
      <c r="BM40" s="65">
        <f>IF(AND(BK3*12&gt;=150000),0.18*BK3*BK5,0.18*BK3)</f>
        <v>180</v>
      </c>
      <c r="BN40" s="39">
        <f t="shared" si="97"/>
        <v>31.499999999999996</v>
      </c>
      <c r="BO40" s="37">
        <v>0.175</v>
      </c>
      <c r="BP40" s="65">
        <f>IF(AND(BK3*12&gt;=150000),0.18*BK3*BK6,0.18*BK3)</f>
        <v>180</v>
      </c>
      <c r="BQ40" s="39">
        <f t="shared" si="98"/>
        <v>31.499999999999996</v>
      </c>
      <c r="BR40" s="42">
        <f>BQ40-BN40</f>
        <v>0</v>
      </c>
      <c r="BS40" s="43">
        <f t="shared" si="99"/>
        <v>0</v>
      </c>
      <c r="BU40" s="1"/>
      <c r="BV40" s="69" t="s">
        <v>50</v>
      </c>
      <c r="BW40" s="36" t="s">
        <v>28</v>
      </c>
      <c r="BX40" s="37">
        <v>0.175</v>
      </c>
      <c r="BY40" s="65">
        <f>IF(AND(BW3*12&gt;=150000),0.18*BW3*BW5,0.18*BW3)</f>
        <v>270</v>
      </c>
      <c r="BZ40" s="39">
        <f t="shared" si="100"/>
        <v>47.25</v>
      </c>
      <c r="CA40" s="37">
        <v>0.175</v>
      </c>
      <c r="CB40" s="65">
        <f>IF(AND(BW3*12&gt;=150000),0.18*BW3*BW6,0.18*BW3)</f>
        <v>270</v>
      </c>
      <c r="CC40" s="39">
        <f t="shared" si="101"/>
        <v>47.25</v>
      </c>
      <c r="CD40" s="42">
        <f>CC40-BZ40</f>
        <v>0</v>
      </c>
      <c r="CE40" s="43">
        <f t="shared" si="102"/>
        <v>0</v>
      </c>
      <c r="CG40" s="1"/>
      <c r="CH40" s="69" t="s">
        <v>50</v>
      </c>
      <c r="CI40" s="36" t="s">
        <v>28</v>
      </c>
      <c r="CJ40" s="37">
        <v>0.175</v>
      </c>
      <c r="CK40" s="65">
        <f>IF(AND(CI3*12&gt;=150000),0.18*CI3*CI5,0.18*CI3)</f>
        <v>450</v>
      </c>
      <c r="CL40" s="39">
        <f t="shared" si="103"/>
        <v>78.75</v>
      </c>
      <c r="CM40" s="37">
        <v>0.175</v>
      </c>
      <c r="CN40" s="65">
        <f>IF(AND(CI3*12&gt;=150000),0.18*CI3*CI6,0.18*CI3)</f>
        <v>450</v>
      </c>
      <c r="CO40" s="39">
        <f t="shared" si="104"/>
        <v>78.75</v>
      </c>
      <c r="CP40" s="42">
        <f>CO40-CL40</f>
        <v>0</v>
      </c>
      <c r="CQ40" s="43">
        <f t="shared" si="105"/>
        <v>0</v>
      </c>
    </row>
    <row r="41" spans="1:95" ht="12.75">
      <c r="A41" s="1"/>
      <c r="B41" s="26" t="s">
        <v>51</v>
      </c>
      <c r="C41" s="27"/>
      <c r="D41" s="28">
        <v>0</v>
      </c>
      <c r="E41" s="68">
        <f>IF(AND(C3*12&gt;=150000),C3*C5,C3)</f>
        <v>800</v>
      </c>
      <c r="F41" s="30">
        <f>E41*D41</f>
        <v>0</v>
      </c>
      <c r="G41" s="28">
        <v>0</v>
      </c>
      <c r="H41" s="68">
        <f>IF(AND(C3*12&gt;=150000),C3*C6,C3)</f>
        <v>800</v>
      </c>
      <c r="I41" s="30">
        <f>H41*G41</f>
        <v>0</v>
      </c>
      <c r="J41" s="33">
        <f>I41-F41</f>
        <v>0</v>
      </c>
      <c r="K41" s="34" t="str">
        <f t="shared" si="9"/>
        <v/>
      </c>
      <c r="L41" s="107"/>
      <c r="M41" s="1"/>
      <c r="N41" s="26" t="s">
        <v>51</v>
      </c>
      <c r="O41" s="27"/>
      <c r="P41" s="28">
        <v>0</v>
      </c>
      <c r="Q41" s="68">
        <f>IF(AND(O3*12&gt;=150000),O3*O5,O3)</f>
        <v>100</v>
      </c>
      <c r="R41" s="30">
        <f>Q41*P41</f>
        <v>0</v>
      </c>
      <c r="S41" s="28">
        <v>0</v>
      </c>
      <c r="T41" s="68">
        <f>IF(AND(O3*12&gt;=150000),O3*O6,O3)</f>
        <v>100</v>
      </c>
      <c r="U41" s="30">
        <f>T41*S41</f>
        <v>0</v>
      </c>
      <c r="V41" s="33">
        <f>U41-R41</f>
        <v>0</v>
      </c>
      <c r="W41" s="34" t="str">
        <f t="shared" si="87"/>
        <v/>
      </c>
      <c r="Y41" s="1"/>
      <c r="Z41" s="26" t="s">
        <v>51</v>
      </c>
      <c r="AA41" s="27"/>
      <c r="AB41" s="28">
        <v>0</v>
      </c>
      <c r="AC41" s="68">
        <f>IF(AND(AA3*12&gt;=150000),AA3*AA5,AA3)</f>
        <v>250</v>
      </c>
      <c r="AD41" s="30">
        <f>AC41*AB41</f>
        <v>0</v>
      </c>
      <c r="AE41" s="28">
        <v>0</v>
      </c>
      <c r="AF41" s="68">
        <f>IF(AND(AA3*12&gt;=150000),AA3*AA6,AA3)</f>
        <v>250</v>
      </c>
      <c r="AG41" s="30">
        <f>AF41*AE41</f>
        <v>0</v>
      </c>
      <c r="AH41" s="33">
        <f>AG41-AD41</f>
        <v>0</v>
      </c>
      <c r="AI41" s="34" t="str">
        <f t="shared" si="90"/>
        <v/>
      </c>
      <c r="AK41" s="1"/>
      <c r="AL41" s="26" t="s">
        <v>51</v>
      </c>
      <c r="AM41" s="27"/>
      <c r="AN41" s="28">
        <v>0</v>
      </c>
      <c r="AO41" s="68">
        <f>IF(AND(AM3*12&gt;=150000),AM3*AM5,AM3)</f>
        <v>356</v>
      </c>
      <c r="AP41" s="30">
        <f>AO41*AN41</f>
        <v>0</v>
      </c>
      <c r="AQ41" s="28">
        <v>0</v>
      </c>
      <c r="AR41" s="68">
        <f>IF(AND(AM3*12&gt;=150000),AM3*AM6,AM3)</f>
        <v>356</v>
      </c>
      <c r="AS41" s="30">
        <f>AR41*AQ41</f>
        <v>0</v>
      </c>
      <c r="AT41" s="33">
        <f>AS41-AP41</f>
        <v>0</v>
      </c>
      <c r="AU41" s="34" t="str">
        <f t="shared" si="93"/>
        <v/>
      </c>
      <c r="AW41" s="1"/>
      <c r="AX41" s="26" t="s">
        <v>51</v>
      </c>
      <c r="AY41" s="27"/>
      <c r="AZ41" s="28">
        <v>0</v>
      </c>
      <c r="BA41" s="68">
        <f>IF(AND(AY3*12&gt;=150000),AY3*AY5,AY3)</f>
        <v>500</v>
      </c>
      <c r="BB41" s="30">
        <f>BA41*AZ41</f>
        <v>0</v>
      </c>
      <c r="BC41" s="28">
        <v>0</v>
      </c>
      <c r="BD41" s="68">
        <f>IF(AND(AY3*12&gt;=150000),AY3*AY6,AY3)</f>
        <v>500</v>
      </c>
      <c r="BE41" s="30">
        <f>BD41*BC41</f>
        <v>0</v>
      </c>
      <c r="BF41" s="33">
        <f>BE41-BB41</f>
        <v>0</v>
      </c>
      <c r="BG41" s="34" t="str">
        <f t="shared" si="96"/>
        <v/>
      </c>
      <c r="BI41" s="1"/>
      <c r="BJ41" s="26" t="s">
        <v>51</v>
      </c>
      <c r="BK41" s="27"/>
      <c r="BL41" s="28">
        <v>0</v>
      </c>
      <c r="BM41" s="68">
        <f>IF(AND(BK3*12&gt;=150000),BK3*BK5,BK3)</f>
        <v>1000</v>
      </c>
      <c r="BN41" s="30">
        <f>BM41*BL41</f>
        <v>0</v>
      </c>
      <c r="BO41" s="28">
        <v>0</v>
      </c>
      <c r="BP41" s="68">
        <f>IF(AND(BK3*12&gt;=150000),BK3*BK6,BK3)</f>
        <v>1000</v>
      </c>
      <c r="BQ41" s="30">
        <f>BP41*BO41</f>
        <v>0</v>
      </c>
      <c r="BR41" s="33">
        <f>BQ41-BN41</f>
        <v>0</v>
      </c>
      <c r="BS41" s="34" t="str">
        <f t="shared" si="99"/>
        <v/>
      </c>
      <c r="BU41" s="1"/>
      <c r="BV41" s="26" t="s">
        <v>51</v>
      </c>
      <c r="BW41" s="27"/>
      <c r="BX41" s="28">
        <v>0</v>
      </c>
      <c r="BY41" s="68">
        <f>IF(AND(BW3*12&gt;=150000),BW3*BW5,BW3)</f>
        <v>1500</v>
      </c>
      <c r="BZ41" s="30">
        <f>BY41*BX41</f>
        <v>0</v>
      </c>
      <c r="CA41" s="28">
        <v>0</v>
      </c>
      <c r="CB41" s="68">
        <f>IF(AND(BW3*12&gt;=150000),BW3*BW6,BW3)</f>
        <v>1500</v>
      </c>
      <c r="CC41" s="30">
        <f>CB41*CA41</f>
        <v>0</v>
      </c>
      <c r="CD41" s="33">
        <f>CC41-BZ41</f>
        <v>0</v>
      </c>
      <c r="CE41" s="34" t="str">
        <f t="shared" si="102"/>
        <v/>
      </c>
      <c r="CG41" s="1"/>
      <c r="CH41" s="26" t="s">
        <v>51</v>
      </c>
      <c r="CI41" s="27"/>
      <c r="CJ41" s="28">
        <v>0</v>
      </c>
      <c r="CK41" s="68">
        <f>IF(AND(CI3*12&gt;=150000),CI3*CI5,CI3)</f>
        <v>2500</v>
      </c>
      <c r="CL41" s="30">
        <f>CK41*CJ41</f>
        <v>0</v>
      </c>
      <c r="CM41" s="28">
        <v>0</v>
      </c>
      <c r="CN41" s="68">
        <f>IF(AND(CI3*12&gt;=150000),CI3*CI6,CI3)</f>
        <v>2500</v>
      </c>
      <c r="CO41" s="30">
        <f>CN41*CM41</f>
        <v>0</v>
      </c>
      <c r="CP41" s="33">
        <f>CO41-CL41</f>
        <v>0</v>
      </c>
      <c r="CQ41" s="34" t="str">
        <f t="shared" si="105"/>
        <v/>
      </c>
    </row>
    <row r="42" spans="1:95" ht="13.5" thickBot="1">
      <c r="A42" s="1"/>
      <c r="B42" s="35" t="s">
        <v>52</v>
      </c>
      <c r="C42" s="36"/>
      <c r="D42" s="37">
        <v>0</v>
      </c>
      <c r="E42" s="44">
        <f>IF(AND(C3*12&gt;=150000),C3*C5,C3)</f>
        <v>800</v>
      </c>
      <c r="F42" s="39">
        <f>E42*D42</f>
        <v>0</v>
      </c>
      <c r="G42" s="37">
        <v>0</v>
      </c>
      <c r="H42" s="44">
        <f>IF(AND(C3*12&gt;=150000),C3*C6,C3)</f>
        <v>800</v>
      </c>
      <c r="I42" s="39">
        <f>H42*G42</f>
        <v>0</v>
      </c>
      <c r="J42" s="42">
        <f>I42-F42</f>
        <v>0</v>
      </c>
      <c r="K42" s="43" t="str">
        <f t="shared" si="9"/>
        <v/>
      </c>
      <c r="L42" s="107"/>
      <c r="M42" s="1"/>
      <c r="N42" s="35" t="s">
        <v>52</v>
      </c>
      <c r="O42" s="36"/>
      <c r="P42" s="37">
        <v>0</v>
      </c>
      <c r="Q42" s="44">
        <f>IF(AND(O3*12&gt;=150000),O3*O5,O3)</f>
        <v>100</v>
      </c>
      <c r="R42" s="39">
        <f>Q42*P42</f>
        <v>0</v>
      </c>
      <c r="S42" s="37">
        <v>0</v>
      </c>
      <c r="T42" s="44">
        <f>IF(AND(O3*12&gt;=150000),O3*O6,O3)</f>
        <v>100</v>
      </c>
      <c r="U42" s="39">
        <f>T42*S42</f>
        <v>0</v>
      </c>
      <c r="V42" s="42">
        <f>U42-R42</f>
        <v>0</v>
      </c>
      <c r="W42" s="43" t="str">
        <f t="shared" si="87"/>
        <v/>
      </c>
      <c r="Y42" s="1"/>
      <c r="Z42" s="35" t="s">
        <v>52</v>
      </c>
      <c r="AA42" s="36"/>
      <c r="AB42" s="37">
        <v>0</v>
      </c>
      <c r="AC42" s="44">
        <f>IF(AND(AA3*12&gt;=150000),AA3*AA5,AA3)</f>
        <v>250</v>
      </c>
      <c r="AD42" s="39">
        <f>AC42*AB42</f>
        <v>0</v>
      </c>
      <c r="AE42" s="37">
        <v>0</v>
      </c>
      <c r="AF42" s="44">
        <f>IF(AND(AA3*12&gt;=150000),AA3*AA6,AA3)</f>
        <v>250</v>
      </c>
      <c r="AG42" s="39">
        <f>AF42*AE42</f>
        <v>0</v>
      </c>
      <c r="AH42" s="42">
        <f>AG42-AD42</f>
        <v>0</v>
      </c>
      <c r="AI42" s="43" t="str">
        <f t="shared" si="90"/>
        <v/>
      </c>
      <c r="AK42" s="1"/>
      <c r="AL42" s="35" t="s">
        <v>52</v>
      </c>
      <c r="AM42" s="36"/>
      <c r="AN42" s="37">
        <v>0</v>
      </c>
      <c r="AO42" s="44">
        <f>IF(AND(AM3*12&gt;=150000),AM3*AM5,AM3)</f>
        <v>356</v>
      </c>
      <c r="AP42" s="39">
        <f>AO42*AN42</f>
        <v>0</v>
      </c>
      <c r="AQ42" s="37">
        <v>0</v>
      </c>
      <c r="AR42" s="44">
        <f>IF(AND(AM3*12&gt;=150000),AM3*AM6,AM3)</f>
        <v>356</v>
      </c>
      <c r="AS42" s="39">
        <f>AR42*AQ42</f>
        <v>0</v>
      </c>
      <c r="AT42" s="42">
        <f>AS42-AP42</f>
        <v>0</v>
      </c>
      <c r="AU42" s="43" t="str">
        <f t="shared" si="93"/>
        <v/>
      </c>
      <c r="AW42" s="1"/>
      <c r="AX42" s="35" t="s">
        <v>52</v>
      </c>
      <c r="AY42" s="36"/>
      <c r="AZ42" s="37">
        <v>0</v>
      </c>
      <c r="BA42" s="44">
        <f>IF(AND(AY3*12&gt;=150000),AY3*AY5,AY3)</f>
        <v>500</v>
      </c>
      <c r="BB42" s="39">
        <f>BA42*AZ42</f>
        <v>0</v>
      </c>
      <c r="BC42" s="37">
        <v>0</v>
      </c>
      <c r="BD42" s="44">
        <f>IF(AND(AY3*12&gt;=150000),AY3*AY6,AY3)</f>
        <v>500</v>
      </c>
      <c r="BE42" s="39">
        <f>BD42*BC42</f>
        <v>0</v>
      </c>
      <c r="BF42" s="42">
        <f>BE42-BB42</f>
        <v>0</v>
      </c>
      <c r="BG42" s="43" t="str">
        <f t="shared" si="96"/>
        <v/>
      </c>
      <c r="BI42" s="1"/>
      <c r="BJ42" s="35" t="s">
        <v>52</v>
      </c>
      <c r="BK42" s="36"/>
      <c r="BL42" s="37">
        <v>0</v>
      </c>
      <c r="BM42" s="44">
        <f>IF(AND(BK3*12&gt;=150000),BK3*BK5,BK3)</f>
        <v>1000</v>
      </c>
      <c r="BN42" s="39">
        <f>BM42*BL42</f>
        <v>0</v>
      </c>
      <c r="BO42" s="37">
        <v>0</v>
      </c>
      <c r="BP42" s="44">
        <f>IF(AND(BK3*12&gt;=150000),BK3*BK6,BK3)</f>
        <v>1000</v>
      </c>
      <c r="BQ42" s="39">
        <f>BP42*BO42</f>
        <v>0</v>
      </c>
      <c r="BR42" s="42">
        <f>BQ42-BN42</f>
        <v>0</v>
      </c>
      <c r="BS42" s="43" t="str">
        <f t="shared" si="99"/>
        <v/>
      </c>
      <c r="BU42" s="1"/>
      <c r="BV42" s="35" t="s">
        <v>52</v>
      </c>
      <c r="BW42" s="36"/>
      <c r="BX42" s="37">
        <v>0</v>
      </c>
      <c r="BY42" s="44">
        <f>IF(AND(BW3*12&gt;=150000),BW3*BW5,BW3)</f>
        <v>1500</v>
      </c>
      <c r="BZ42" s="39">
        <f>BY42*BX42</f>
        <v>0</v>
      </c>
      <c r="CA42" s="37">
        <v>0</v>
      </c>
      <c r="CB42" s="44">
        <f>IF(AND(BW3*12&gt;=150000),BW3*BW6,BW3)</f>
        <v>1500</v>
      </c>
      <c r="CC42" s="39">
        <f>CB42*CA42</f>
        <v>0</v>
      </c>
      <c r="CD42" s="42">
        <f>CC42-BZ42</f>
        <v>0</v>
      </c>
      <c r="CE42" s="43" t="str">
        <f t="shared" si="102"/>
        <v/>
      </c>
      <c r="CG42" s="1"/>
      <c r="CH42" s="35" t="s">
        <v>52</v>
      </c>
      <c r="CI42" s="36"/>
      <c r="CJ42" s="37">
        <v>0</v>
      </c>
      <c r="CK42" s="44">
        <f>IF(AND(CI3*12&gt;=150000),CI3*CI5,CI3)</f>
        <v>2500</v>
      </c>
      <c r="CL42" s="39">
        <f>CK42*CJ42</f>
        <v>0</v>
      </c>
      <c r="CM42" s="37">
        <v>0</v>
      </c>
      <c r="CN42" s="44">
        <f>IF(AND(CI3*12&gt;=150000),CI3*CI6,CI3)</f>
        <v>2500</v>
      </c>
      <c r="CO42" s="39">
        <f>CN42*CM42</f>
        <v>0</v>
      </c>
      <c r="CP42" s="42">
        <f>CO42-CL42</f>
        <v>0</v>
      </c>
      <c r="CQ42" s="43" t="str">
        <f t="shared" si="105"/>
        <v/>
      </c>
    </row>
    <row r="43" spans="1:95" ht="9" customHeight="1" thickBot="1">
      <c r="A43" s="1"/>
      <c r="B43" s="70"/>
      <c r="C43" s="71"/>
      <c r="D43" s="72"/>
      <c r="E43" s="73"/>
      <c r="F43" s="74"/>
      <c r="G43" s="72"/>
      <c r="H43" s="75"/>
      <c r="I43" s="74"/>
      <c r="J43" s="76"/>
      <c r="K43" s="77"/>
      <c r="L43" s="107"/>
      <c r="M43" s="1"/>
      <c r="N43" s="70"/>
      <c r="O43" s="71"/>
      <c r="P43" s="72"/>
      <c r="Q43" s="73"/>
      <c r="R43" s="74"/>
      <c r="S43" s="72"/>
      <c r="T43" s="75"/>
      <c r="U43" s="74"/>
      <c r="V43" s="76"/>
      <c r="W43" s="77"/>
      <c r="Y43" s="1"/>
      <c r="Z43" s="70"/>
      <c r="AA43" s="71"/>
      <c r="AB43" s="72"/>
      <c r="AC43" s="73"/>
      <c r="AD43" s="74"/>
      <c r="AE43" s="72"/>
      <c r="AF43" s="75"/>
      <c r="AG43" s="74"/>
      <c r="AH43" s="76"/>
      <c r="AI43" s="77"/>
      <c r="AK43" s="1"/>
      <c r="AL43" s="70"/>
      <c r="AM43" s="71"/>
      <c r="AN43" s="72"/>
      <c r="AO43" s="73"/>
      <c r="AP43" s="74"/>
      <c r="AQ43" s="72"/>
      <c r="AR43" s="75"/>
      <c r="AS43" s="74"/>
      <c r="AT43" s="76"/>
      <c r="AU43" s="77"/>
      <c r="AW43" s="1"/>
      <c r="AX43" s="70"/>
      <c r="AY43" s="71"/>
      <c r="AZ43" s="72"/>
      <c r="BA43" s="73"/>
      <c r="BB43" s="74"/>
      <c r="BC43" s="72"/>
      <c r="BD43" s="75"/>
      <c r="BE43" s="74"/>
      <c r="BF43" s="76"/>
      <c r="BG43" s="77"/>
      <c r="BI43" s="1"/>
      <c r="BJ43" s="70"/>
      <c r="BK43" s="71"/>
      <c r="BL43" s="72"/>
      <c r="BM43" s="73"/>
      <c r="BN43" s="74"/>
      <c r="BO43" s="72"/>
      <c r="BP43" s="75"/>
      <c r="BQ43" s="74"/>
      <c r="BR43" s="76"/>
      <c r="BS43" s="77"/>
      <c r="BU43" s="1"/>
      <c r="BV43" s="70"/>
      <c r="BW43" s="71"/>
      <c r="BX43" s="72"/>
      <c r="BY43" s="73"/>
      <c r="BZ43" s="74"/>
      <c r="CA43" s="72"/>
      <c r="CB43" s="75"/>
      <c r="CC43" s="74"/>
      <c r="CD43" s="76"/>
      <c r="CE43" s="77"/>
      <c r="CG43" s="1"/>
      <c r="CH43" s="70"/>
      <c r="CI43" s="71"/>
      <c r="CJ43" s="72"/>
      <c r="CK43" s="73"/>
      <c r="CL43" s="74"/>
      <c r="CM43" s="72"/>
      <c r="CN43" s="75"/>
      <c r="CO43" s="74"/>
      <c r="CP43" s="76"/>
      <c r="CQ43" s="77"/>
    </row>
    <row r="44" spans="1:95" ht="12.75">
      <c r="A44" s="1"/>
      <c r="B44" s="78" t="s">
        <v>53</v>
      </c>
      <c r="C44" s="27"/>
      <c r="D44" s="79"/>
      <c r="E44" s="80"/>
      <c r="F44" s="81">
        <f>SUM(F33:F40,F32)</f>
        <v>138.37941760000001</v>
      </c>
      <c r="G44" s="82"/>
      <c r="H44" s="83"/>
      <c r="I44" s="81">
        <f>SUM(I33:I40,I32)</f>
        <v>136.35308800000001</v>
      </c>
      <c r="J44" s="84">
        <f>I44-F44</f>
        <v>-2.0263295999999968</v>
      </c>
      <c r="K44" s="115">
        <f>IF((F44)=0,"",(J44/F44))</f>
        <v>-0.014643287528910634</v>
      </c>
      <c r="L44" s="107"/>
      <c r="M44" s="1"/>
      <c r="N44" s="78" t="s">
        <v>53</v>
      </c>
      <c r="O44" s="27"/>
      <c r="P44" s="79"/>
      <c r="Q44" s="80"/>
      <c r="R44" s="81">
        <f>SUM(R33:R40,R32)</f>
        <v>33.4236772</v>
      </c>
      <c r="S44" s="82"/>
      <c r="T44" s="83"/>
      <c r="U44" s="81">
        <f>SUM(U33:U40,U32)</f>
        <v>35.139136000000001</v>
      </c>
      <c r="V44" s="84">
        <f>U44-R44</f>
        <v>1.7154588000000004</v>
      </c>
      <c r="W44" s="115">
        <f>IF((R44)=0,"",(V44/R44))</f>
        <v>0.051324657958340993</v>
      </c>
      <c r="Y44" s="1"/>
      <c r="Z44" s="78" t="s">
        <v>53</v>
      </c>
      <c r="AA44" s="27"/>
      <c r="AB44" s="79"/>
      <c r="AC44" s="80"/>
      <c r="AD44" s="81">
        <f>SUM(AD33:AD40,AD32)</f>
        <v>55.914192999999997</v>
      </c>
      <c r="AE44" s="82"/>
      <c r="AF44" s="83"/>
      <c r="AG44" s="81">
        <f>SUM(AG33:AG40,AG32)</f>
        <v>56.827840000000002</v>
      </c>
      <c r="AH44" s="84">
        <f>AG44-AD44</f>
        <v>0.91364700000000454</v>
      </c>
      <c r="AI44" s="115">
        <f>IF((AD44)=0,"",(AH44/AD44))</f>
        <v>0.016340162505788191</v>
      </c>
      <c r="AK44" s="1"/>
      <c r="AL44" s="78" t="s">
        <v>53</v>
      </c>
      <c r="AM44" s="27"/>
      <c r="AN44" s="79"/>
      <c r="AO44" s="80"/>
      <c r="AP44" s="81">
        <f>SUM(AP33:AP40,AP32)</f>
        <v>71.807490831999999</v>
      </c>
      <c r="AQ44" s="82"/>
      <c r="AR44" s="83"/>
      <c r="AS44" s="81">
        <f>SUM(AS33:AS40,AS32)</f>
        <v>72.154524160000008</v>
      </c>
      <c r="AT44" s="84">
        <f>AS44-AP44</f>
        <v>0.34703332800000908</v>
      </c>
      <c r="AU44" s="115">
        <f>IF((AP44)=0,"",(AT44/AP44))</f>
        <v>0.0048328290541710247</v>
      </c>
      <c r="AW44" s="1"/>
      <c r="AX44" s="78" t="s">
        <v>53</v>
      </c>
      <c r="AY44" s="27"/>
      <c r="AZ44" s="79"/>
      <c r="BA44" s="80"/>
      <c r="BB44" s="81">
        <f>SUM(BB33:BB40,BB32)</f>
        <v>93.398386000000016</v>
      </c>
      <c r="BC44" s="82"/>
      <c r="BD44" s="83"/>
      <c r="BE44" s="81">
        <f>SUM(BE33:BE40,BE32)</f>
        <v>92.975680000000011</v>
      </c>
      <c r="BF44" s="84">
        <f>BE44-BB44</f>
        <v>-0.42270600000000513</v>
      </c>
      <c r="BG44" s="115">
        <f>IF((BB44)=0,"",(BF44/BB44))</f>
        <v>-0.0045258383801193855</v>
      </c>
      <c r="BI44" s="1"/>
      <c r="BJ44" s="78" t="s">
        <v>53</v>
      </c>
      <c r="BK44" s="27"/>
      <c r="BL44" s="79"/>
      <c r="BM44" s="80"/>
      <c r="BN44" s="81">
        <f>SUM(BN33:BN40,BN32)</f>
        <v>168.36677200000003</v>
      </c>
      <c r="BO44" s="82"/>
      <c r="BP44" s="83"/>
      <c r="BQ44" s="81">
        <f>SUM(BQ33:BQ40,BQ32)</f>
        <v>165.27136000000002</v>
      </c>
      <c r="BR44" s="84">
        <f>BQ44-BN44</f>
        <v>-3.0954120000000103</v>
      </c>
      <c r="BS44" s="115">
        <f>IF((BN44)=0,"",(BR44/BN44))</f>
        <v>-0.018384934053377287</v>
      </c>
      <c r="BU44" s="1"/>
      <c r="BV44" s="78" t="s">
        <v>53</v>
      </c>
      <c r="BW44" s="27"/>
      <c r="BX44" s="79"/>
      <c r="BY44" s="80"/>
      <c r="BZ44" s="81">
        <f>SUM(BZ33:BZ40,BZ32)</f>
        <v>243.33515799999998</v>
      </c>
      <c r="CA44" s="82"/>
      <c r="CB44" s="83"/>
      <c r="CC44" s="81">
        <f>SUM(CC33:CC40,CC32)</f>
        <v>237.56704000000002</v>
      </c>
      <c r="CD44" s="84">
        <f>CC44-BZ44</f>
        <v>-5.7681179999999586</v>
      </c>
      <c r="CE44" s="115">
        <f>IF((BZ44)=0,"",(CD44/BZ44))</f>
        <v>-0.023704416769893807</v>
      </c>
      <c r="CG44" s="1"/>
      <c r="CH44" s="78" t="s">
        <v>53</v>
      </c>
      <c r="CI44" s="27"/>
      <c r="CJ44" s="79"/>
      <c r="CK44" s="80"/>
      <c r="CL44" s="81">
        <f>SUM(CL33:CL40,CL32)</f>
        <v>393.27193</v>
      </c>
      <c r="CM44" s="82"/>
      <c r="CN44" s="83"/>
      <c r="CO44" s="81">
        <f>SUM(CO33:CO40,CO32)</f>
        <v>382.15840000000003</v>
      </c>
      <c r="CP44" s="84">
        <f>CO44-CL44</f>
        <v>-11.113529999999969</v>
      </c>
      <c r="CQ44" s="115">
        <f>IF((CL44)=0,"",(CP44/CL44))</f>
        <v>-0.028259148828648842</v>
      </c>
    </row>
    <row r="45" spans="1:95" ht="12.75">
      <c r="A45" s="1"/>
      <c r="B45" s="85" t="s">
        <v>54</v>
      </c>
      <c r="C45" s="27"/>
      <c r="D45" s="79">
        <v>0.13</v>
      </c>
      <c r="E45" s="86"/>
      <c r="F45" s="67">
        <f>F44*D45</f>
        <v>17.989324288000002</v>
      </c>
      <c r="G45" s="87">
        <v>0.13</v>
      </c>
      <c r="H45" s="29"/>
      <c r="I45" s="67">
        <f>I44*G45</f>
        <v>17.725901440000001</v>
      </c>
      <c r="J45" s="33">
        <f>I45-F45</f>
        <v>-0.26342284800000115</v>
      </c>
      <c r="K45" s="88">
        <f>IF((F45)=0,"",(J45/F45))</f>
        <v>-0.01464328752891072</v>
      </c>
      <c r="L45" s="107"/>
      <c r="M45" s="1"/>
      <c r="N45" s="85" t="s">
        <v>54</v>
      </c>
      <c r="O45" s="27"/>
      <c r="P45" s="79">
        <v>0.13</v>
      </c>
      <c r="Q45" s="86"/>
      <c r="R45" s="67">
        <f>R44*P45</f>
        <v>4.3450780360000003</v>
      </c>
      <c r="S45" s="87">
        <v>0.13</v>
      </c>
      <c r="T45" s="29"/>
      <c r="U45" s="67">
        <f>U44*S45</f>
        <v>4.5680876800000005</v>
      </c>
      <c r="V45" s="33">
        <f>U45-R45</f>
        <v>0.22300964400000023</v>
      </c>
      <c r="W45" s="88">
        <f>IF((R45)=0,"",(V45/R45))</f>
        <v>0.051324657958341027</v>
      </c>
      <c r="Y45" s="1"/>
      <c r="Z45" s="85" t="s">
        <v>54</v>
      </c>
      <c r="AA45" s="27"/>
      <c r="AB45" s="79">
        <v>0.13</v>
      </c>
      <c r="AC45" s="86"/>
      <c r="AD45" s="67">
        <f>AD44*AB45</f>
        <v>7.2688450900000001</v>
      </c>
      <c r="AE45" s="87">
        <v>0.13</v>
      </c>
      <c r="AF45" s="29"/>
      <c r="AG45" s="67">
        <f>AG44*AE45</f>
        <v>7.3876192000000005</v>
      </c>
      <c r="AH45" s="33">
        <f>AG45-AD45</f>
        <v>0.11877411000000038</v>
      </c>
      <c r="AI45" s="88">
        <f>IF((AD45)=0,"",(AH45/AD45))</f>
        <v>0.016340162505788163</v>
      </c>
      <c r="AK45" s="1"/>
      <c r="AL45" s="85" t="s">
        <v>54</v>
      </c>
      <c r="AM45" s="27"/>
      <c r="AN45" s="79">
        <v>0.13</v>
      </c>
      <c r="AO45" s="86"/>
      <c r="AP45" s="67">
        <f>AP44*AN45</f>
        <v>9.3349738081600009</v>
      </c>
      <c r="AQ45" s="87">
        <v>0.13</v>
      </c>
      <c r="AR45" s="29"/>
      <c r="AS45" s="67">
        <f>AS44*AQ45</f>
        <v>9.3800881408000016</v>
      </c>
      <c r="AT45" s="33">
        <f>AS45-AP45</f>
        <v>0.045114332640000754</v>
      </c>
      <c r="AU45" s="88">
        <f>IF((AP45)=0,"",(AT45/AP45))</f>
        <v>0.0048328290541709788</v>
      </c>
      <c r="AW45" s="1"/>
      <c r="AX45" s="85" t="s">
        <v>54</v>
      </c>
      <c r="AY45" s="27"/>
      <c r="AZ45" s="79">
        <v>0.13</v>
      </c>
      <c r="BA45" s="86"/>
      <c r="BB45" s="67">
        <f>BB44*AZ45</f>
        <v>12.141790180000003</v>
      </c>
      <c r="BC45" s="87">
        <v>0.13</v>
      </c>
      <c r="BD45" s="29"/>
      <c r="BE45" s="67">
        <f>BE44*BC45</f>
        <v>12.086838400000001</v>
      </c>
      <c r="BF45" s="33">
        <f>BE45-BB45</f>
        <v>-0.054951780000001449</v>
      </c>
      <c r="BG45" s="88">
        <f>IF((BB45)=0,"",(BF45/BB45))</f>
        <v>-0.0045258383801194488</v>
      </c>
      <c r="BI45" s="1"/>
      <c r="BJ45" s="85" t="s">
        <v>54</v>
      </c>
      <c r="BK45" s="27"/>
      <c r="BL45" s="79">
        <v>0.13</v>
      </c>
      <c r="BM45" s="86"/>
      <c r="BN45" s="67">
        <f>BN44*BL45</f>
        <v>21.887680360000004</v>
      </c>
      <c r="BO45" s="87">
        <v>0.13</v>
      </c>
      <c r="BP45" s="29"/>
      <c r="BQ45" s="67">
        <f>BQ44*BO45</f>
        <v>21.485276800000001</v>
      </c>
      <c r="BR45" s="33">
        <f>BQ45-BN45</f>
        <v>-0.40240356000000332</v>
      </c>
      <c r="BS45" s="88">
        <f>IF((BN45)=0,"",(BR45/BN45))</f>
        <v>-0.018384934053377378</v>
      </c>
      <c r="BU45" s="1"/>
      <c r="BV45" s="85" t="s">
        <v>54</v>
      </c>
      <c r="BW45" s="27"/>
      <c r="BX45" s="79">
        <v>0.13</v>
      </c>
      <c r="BY45" s="86"/>
      <c r="BZ45" s="67">
        <f>BZ44*BX45</f>
        <v>31.633570539999997</v>
      </c>
      <c r="CA45" s="87">
        <v>0.13</v>
      </c>
      <c r="CB45" s="29"/>
      <c r="CC45" s="67">
        <f>CC44*CA45</f>
        <v>30.883715200000005</v>
      </c>
      <c r="CD45" s="33">
        <f>CC45-BZ45</f>
        <v>-0.74985533999999276</v>
      </c>
      <c r="CE45" s="88">
        <f>IF((BZ45)=0,"",(CD45/BZ45))</f>
        <v>-0.023704416769893748</v>
      </c>
      <c r="CG45" s="1"/>
      <c r="CH45" s="85" t="s">
        <v>54</v>
      </c>
      <c r="CI45" s="27"/>
      <c r="CJ45" s="79">
        <v>0.13</v>
      </c>
      <c r="CK45" s="86"/>
      <c r="CL45" s="67">
        <f>CL44*CJ45</f>
        <v>51.125350900000001</v>
      </c>
      <c r="CM45" s="87">
        <v>0.13</v>
      </c>
      <c r="CN45" s="29"/>
      <c r="CO45" s="67">
        <f>CO44*CM45</f>
        <v>49.680592000000004</v>
      </c>
      <c r="CP45" s="33">
        <f>CO45-CL45</f>
        <v>-1.4447588999999965</v>
      </c>
      <c r="CQ45" s="88">
        <f>IF((CL45)=0,"",(CP45/CL45))</f>
        <v>-0.028259148828648852</v>
      </c>
    </row>
    <row r="46" spans="1:95" ht="12.75">
      <c r="A46" s="1"/>
      <c r="B46" s="89" t="s">
        <v>55</v>
      </c>
      <c r="C46" s="27"/>
      <c r="D46" s="90"/>
      <c r="E46" s="86"/>
      <c r="F46" s="67">
        <f>F44+F45</f>
        <v>156.36874188800002</v>
      </c>
      <c r="G46" s="91"/>
      <c r="H46" s="29"/>
      <c r="I46" s="67">
        <f>I44+I45</f>
        <v>154.07898944000002</v>
      </c>
      <c r="J46" s="33">
        <f>I46-F46</f>
        <v>-2.2897524480000016</v>
      </c>
      <c r="K46" s="88">
        <f>IF((F46)=0,"",(J46/F46))</f>
        <v>-0.014643287528910667</v>
      </c>
      <c r="L46" s="107"/>
      <c r="M46" s="1"/>
      <c r="N46" s="89" t="s">
        <v>55</v>
      </c>
      <c r="O46" s="27"/>
      <c r="P46" s="90"/>
      <c r="Q46" s="86"/>
      <c r="R46" s="67">
        <f>R44+R45</f>
        <v>37.768755236000004</v>
      </c>
      <c r="S46" s="91"/>
      <c r="T46" s="29"/>
      <c r="U46" s="67">
        <f>U44+U45</f>
        <v>39.707223679999998</v>
      </c>
      <c r="V46" s="33">
        <f>U46-R46</f>
        <v>1.9384684439999944</v>
      </c>
      <c r="W46" s="88">
        <f>IF((R46)=0,"",(V46/R46))</f>
        <v>0.051324657958340826</v>
      </c>
      <c r="Y46" s="1"/>
      <c r="Z46" s="89" t="s">
        <v>55</v>
      </c>
      <c r="AA46" s="27"/>
      <c r="AB46" s="90"/>
      <c r="AC46" s="86"/>
      <c r="AD46" s="67">
        <f>AD44+AD45</f>
        <v>63.183038089999997</v>
      </c>
      <c r="AE46" s="91"/>
      <c r="AF46" s="29"/>
      <c r="AG46" s="67">
        <f>AG44+AG45</f>
        <v>64.215459199999998</v>
      </c>
      <c r="AH46" s="33">
        <f>AG46-AD46</f>
        <v>1.0324211100000014</v>
      </c>
      <c r="AI46" s="88">
        <f>IF((AD46)=0,"",(AH46/AD46))</f>
        <v>0.016340162505788132</v>
      </c>
      <c r="AK46" s="1"/>
      <c r="AL46" s="89" t="s">
        <v>55</v>
      </c>
      <c r="AM46" s="27"/>
      <c r="AN46" s="90"/>
      <c r="AO46" s="86"/>
      <c r="AP46" s="67">
        <f>AP44+AP45</f>
        <v>81.14246464016</v>
      </c>
      <c r="AQ46" s="91"/>
      <c r="AR46" s="29"/>
      <c r="AS46" s="67">
        <f>AS44+AS45</f>
        <v>81.534612300800006</v>
      </c>
      <c r="AT46" s="33">
        <f>AS46-AP46</f>
        <v>0.39214766064000628</v>
      </c>
      <c r="AU46" s="88">
        <f>IF((AP46)=0,"",(AT46/AP46))</f>
        <v>0.0048328290541709753</v>
      </c>
      <c r="AW46" s="1"/>
      <c r="AX46" s="89" t="s">
        <v>55</v>
      </c>
      <c r="AY46" s="27"/>
      <c r="AZ46" s="90"/>
      <c r="BA46" s="86"/>
      <c r="BB46" s="67">
        <f>BB44+BB45</f>
        <v>105.54017618000002</v>
      </c>
      <c r="BC46" s="91"/>
      <c r="BD46" s="29"/>
      <c r="BE46" s="67">
        <f>BE44+BE45</f>
        <v>105.06251840000002</v>
      </c>
      <c r="BF46" s="33">
        <f>BE46-BB46</f>
        <v>-0.47765778000000125</v>
      </c>
      <c r="BG46" s="88">
        <f>IF((BB46)=0,"",(BF46/BB46))</f>
        <v>-0.0045258383801193422</v>
      </c>
      <c r="BI46" s="1"/>
      <c r="BJ46" s="89" t="s">
        <v>55</v>
      </c>
      <c r="BK46" s="27"/>
      <c r="BL46" s="90"/>
      <c r="BM46" s="86"/>
      <c r="BN46" s="67">
        <f>BN44+BN45</f>
        <v>190.25445236000002</v>
      </c>
      <c r="BO46" s="91"/>
      <c r="BP46" s="29"/>
      <c r="BQ46" s="67">
        <f>BQ44+BQ45</f>
        <v>186.75663680000002</v>
      </c>
      <c r="BR46" s="33">
        <f>BQ46-BN46</f>
        <v>-3.4978155599999923</v>
      </c>
      <c r="BS46" s="88">
        <f>IF((BN46)=0,"",(BR46/BN46))</f>
        <v>-0.018384934053377187</v>
      </c>
      <c r="BU46" s="1"/>
      <c r="BV46" s="89" t="s">
        <v>55</v>
      </c>
      <c r="BW46" s="27"/>
      <c r="BX46" s="90"/>
      <c r="BY46" s="86"/>
      <c r="BZ46" s="67">
        <f>BZ44+BZ45</f>
        <v>274.96872853999997</v>
      </c>
      <c r="CA46" s="91"/>
      <c r="CB46" s="29"/>
      <c r="CC46" s="67">
        <f>CC44+CC45</f>
        <v>268.4507552</v>
      </c>
      <c r="CD46" s="33">
        <f>CC46-BZ46</f>
        <v>-6.5179733399999691</v>
      </c>
      <c r="CE46" s="88">
        <f>IF((BZ46)=0,"",(CD46/BZ46))</f>
        <v>-0.023704416769893866</v>
      </c>
      <c r="CG46" s="1"/>
      <c r="CH46" s="89" t="s">
        <v>55</v>
      </c>
      <c r="CI46" s="27"/>
      <c r="CJ46" s="90"/>
      <c r="CK46" s="86"/>
      <c r="CL46" s="67">
        <f>CL44+CL45</f>
        <v>444.3972809</v>
      </c>
      <c r="CM46" s="91"/>
      <c r="CN46" s="29"/>
      <c r="CO46" s="67">
        <f>CO44+CO45</f>
        <v>431.83899200000002</v>
      </c>
      <c r="CP46" s="33">
        <f>CO46-CL46</f>
        <v>-12.55828889999998</v>
      </c>
      <c r="CQ46" s="88">
        <f>IF((CL46)=0,"",(CP46/CL46))</f>
        <v>-0.028259148828648873</v>
      </c>
    </row>
    <row r="47" spans="1:95" ht="15.75" thickBot="1">
      <c r="A47" s="1"/>
      <c r="B47" s="92" t="s">
        <v>56</v>
      </c>
      <c r="C47" s="93"/>
      <c r="D47" s="112">
        <v>0</v>
      </c>
      <c r="E47" s="94"/>
      <c r="F47" s="95">
        <f>F46*D47</f>
        <v>0</v>
      </c>
      <c r="G47" s="112">
        <v>0</v>
      </c>
      <c r="H47" s="94"/>
      <c r="I47" s="95">
        <f>I46*G47</f>
        <v>0</v>
      </c>
      <c r="J47" s="96"/>
      <c r="K47" s="97"/>
      <c r="L47" s="107"/>
      <c r="M47" s="1"/>
      <c r="N47" s="92" t="s">
        <v>56</v>
      </c>
      <c r="O47" s="93"/>
      <c r="P47" s="112">
        <v>0</v>
      </c>
      <c r="Q47" s="94"/>
      <c r="R47" s="95">
        <f>R46*P47</f>
        <v>0</v>
      </c>
      <c r="S47" s="112">
        <v>0</v>
      </c>
      <c r="T47" s="94"/>
      <c r="U47" s="95">
        <f>U46*S47</f>
        <v>0</v>
      </c>
      <c r="V47" s="96"/>
      <c r="W47" s="97"/>
      <c r="Y47" s="1"/>
      <c r="Z47" s="92" t="s">
        <v>56</v>
      </c>
      <c r="AA47" s="93"/>
      <c r="AB47" s="112">
        <v>0</v>
      </c>
      <c r="AC47" s="94"/>
      <c r="AD47" s="95">
        <f>AD46*AB47</f>
        <v>0</v>
      </c>
      <c r="AE47" s="112">
        <v>0</v>
      </c>
      <c r="AF47" s="94"/>
      <c r="AG47" s="95">
        <f>AG46*AE47</f>
        <v>0</v>
      </c>
      <c r="AH47" s="96"/>
      <c r="AI47" s="97"/>
      <c r="AK47" s="1"/>
      <c r="AL47" s="92" t="s">
        <v>56</v>
      </c>
      <c r="AM47" s="93"/>
      <c r="AN47" s="112">
        <v>0</v>
      </c>
      <c r="AO47" s="94"/>
      <c r="AP47" s="95">
        <f>AP46*AN47</f>
        <v>0</v>
      </c>
      <c r="AQ47" s="112">
        <v>0</v>
      </c>
      <c r="AR47" s="94"/>
      <c r="AS47" s="95">
        <f>AS46*AQ47</f>
        <v>0</v>
      </c>
      <c r="AT47" s="96"/>
      <c r="AU47" s="97"/>
      <c r="AW47" s="1"/>
      <c r="AX47" s="92" t="s">
        <v>56</v>
      </c>
      <c r="AY47" s="93"/>
      <c r="AZ47" s="112">
        <v>0</v>
      </c>
      <c r="BA47" s="94"/>
      <c r="BB47" s="95">
        <f>BB46*AZ47</f>
        <v>0</v>
      </c>
      <c r="BC47" s="112">
        <v>0</v>
      </c>
      <c r="BD47" s="94"/>
      <c r="BE47" s="95">
        <f>BE46*BC47</f>
        <v>0</v>
      </c>
      <c r="BF47" s="96"/>
      <c r="BG47" s="97"/>
      <c r="BI47" s="1"/>
      <c r="BJ47" s="92" t="s">
        <v>56</v>
      </c>
      <c r="BK47" s="93"/>
      <c r="BL47" s="112">
        <v>0</v>
      </c>
      <c r="BM47" s="94"/>
      <c r="BN47" s="95">
        <f>BN46*BL47</f>
        <v>0</v>
      </c>
      <c r="BO47" s="112">
        <v>0</v>
      </c>
      <c r="BP47" s="94"/>
      <c r="BQ47" s="95">
        <f>BQ46*BO47</f>
        <v>0</v>
      </c>
      <c r="BR47" s="96"/>
      <c r="BS47" s="97"/>
      <c r="BU47" s="1"/>
      <c r="BV47" s="92" t="s">
        <v>56</v>
      </c>
      <c r="BW47" s="93"/>
      <c r="BX47" s="112">
        <v>0</v>
      </c>
      <c r="BY47" s="94"/>
      <c r="BZ47" s="95">
        <f>BZ46*BX47</f>
        <v>0</v>
      </c>
      <c r="CA47" s="112">
        <v>0</v>
      </c>
      <c r="CB47" s="94"/>
      <c r="CC47" s="95">
        <f>CC46*CA47</f>
        <v>0</v>
      </c>
      <c r="CD47" s="96"/>
      <c r="CE47" s="97"/>
      <c r="CG47" s="1"/>
      <c r="CH47" s="92" t="s">
        <v>56</v>
      </c>
      <c r="CI47" s="93"/>
      <c r="CJ47" s="112">
        <v>0</v>
      </c>
      <c r="CK47" s="94"/>
      <c r="CL47" s="95">
        <f>CL46*CJ47</f>
        <v>0</v>
      </c>
      <c r="CM47" s="112">
        <v>0</v>
      </c>
      <c r="CN47" s="94"/>
      <c r="CO47" s="95">
        <f>CO46*CM47</f>
        <v>0</v>
      </c>
      <c r="CP47" s="96"/>
      <c r="CQ47" s="97"/>
    </row>
    <row r="48" spans="1:95" ht="13.5" thickBot="1">
      <c r="A48" s="1"/>
      <c r="B48" s="98" t="s">
        <v>57</v>
      </c>
      <c r="C48" s="99"/>
      <c r="D48" s="100"/>
      <c r="E48" s="101"/>
      <c r="F48" s="102">
        <f>F46+F47</f>
        <v>156.36874188800002</v>
      </c>
      <c r="G48" s="103"/>
      <c r="H48" s="104"/>
      <c r="I48" s="102">
        <f>I46+I47</f>
        <v>154.07898944000002</v>
      </c>
      <c r="J48" s="105">
        <f>I48-F48</f>
        <v>-2.2897524480000016</v>
      </c>
      <c r="K48" s="106">
        <f>IF((F48)=0,"",(J48/F48))</f>
        <v>-0.014643287528910667</v>
      </c>
      <c r="L48" s="107"/>
      <c r="M48" s="1"/>
      <c r="N48" s="98" t="s">
        <v>57</v>
      </c>
      <c r="O48" s="99"/>
      <c r="P48" s="100"/>
      <c r="Q48" s="101"/>
      <c r="R48" s="102">
        <f>R46+R47</f>
        <v>37.768755236000004</v>
      </c>
      <c r="S48" s="103"/>
      <c r="T48" s="104"/>
      <c r="U48" s="102">
        <f>U46+U47</f>
        <v>39.707223679999998</v>
      </c>
      <c r="V48" s="105">
        <f>U48-R48</f>
        <v>1.9384684439999944</v>
      </c>
      <c r="W48" s="106">
        <f>IF((R48)=0,"",(V48/R48))</f>
        <v>0.051324657958340826</v>
      </c>
      <c r="Y48" s="1"/>
      <c r="Z48" s="98" t="s">
        <v>57</v>
      </c>
      <c r="AA48" s="99"/>
      <c r="AB48" s="100"/>
      <c r="AC48" s="101"/>
      <c r="AD48" s="102">
        <f>AD46+AD47</f>
        <v>63.183038089999997</v>
      </c>
      <c r="AE48" s="103"/>
      <c r="AF48" s="104"/>
      <c r="AG48" s="102">
        <f>AG46+AG47</f>
        <v>64.215459199999998</v>
      </c>
      <c r="AH48" s="105">
        <f>AG48-AD48</f>
        <v>1.0324211100000014</v>
      </c>
      <c r="AI48" s="106">
        <f>IF((AD48)=0,"",(AH48/AD48))</f>
        <v>0.016340162505788132</v>
      </c>
      <c r="AK48" s="1"/>
      <c r="AL48" s="98" t="s">
        <v>57</v>
      </c>
      <c r="AM48" s="99"/>
      <c r="AN48" s="100"/>
      <c r="AO48" s="101"/>
      <c r="AP48" s="102">
        <f>AP46+AP47</f>
        <v>81.14246464016</v>
      </c>
      <c r="AQ48" s="103"/>
      <c r="AR48" s="104"/>
      <c r="AS48" s="102">
        <f>AS46+AS47</f>
        <v>81.534612300800006</v>
      </c>
      <c r="AT48" s="105">
        <f>AS48-AP48</f>
        <v>0.39214766064000628</v>
      </c>
      <c r="AU48" s="106">
        <f>IF((AP48)=0,"",(AT48/AP48))</f>
        <v>0.0048328290541709753</v>
      </c>
      <c r="AW48" s="1"/>
      <c r="AX48" s="98" t="s">
        <v>57</v>
      </c>
      <c r="AY48" s="99"/>
      <c r="AZ48" s="100"/>
      <c r="BA48" s="101"/>
      <c r="BB48" s="102">
        <f>BB46+BB47</f>
        <v>105.54017618000002</v>
      </c>
      <c r="BC48" s="103"/>
      <c r="BD48" s="104"/>
      <c r="BE48" s="102">
        <f>BE46+BE47</f>
        <v>105.06251840000002</v>
      </c>
      <c r="BF48" s="105">
        <f>BE48-BB48</f>
        <v>-0.47765778000000125</v>
      </c>
      <c r="BG48" s="106">
        <f>IF((BB48)=0,"",(BF48/BB48))</f>
        <v>-0.0045258383801193422</v>
      </c>
      <c r="BI48" s="1"/>
      <c r="BJ48" s="98" t="s">
        <v>57</v>
      </c>
      <c r="BK48" s="99"/>
      <c r="BL48" s="100"/>
      <c r="BM48" s="101"/>
      <c r="BN48" s="102">
        <f>BN46+BN47</f>
        <v>190.25445236000002</v>
      </c>
      <c r="BO48" s="103"/>
      <c r="BP48" s="104"/>
      <c r="BQ48" s="102">
        <f>BQ46+BQ47</f>
        <v>186.75663680000002</v>
      </c>
      <c r="BR48" s="105">
        <f>BQ48-BN48</f>
        <v>-3.4978155599999923</v>
      </c>
      <c r="BS48" s="106">
        <f>IF((BN48)=0,"",(BR48/BN48))</f>
        <v>-0.018384934053377187</v>
      </c>
      <c r="BU48" s="1"/>
      <c r="BV48" s="98" t="s">
        <v>57</v>
      </c>
      <c r="BW48" s="99"/>
      <c r="BX48" s="100"/>
      <c r="BY48" s="101"/>
      <c r="BZ48" s="102">
        <f>BZ46+BZ47</f>
        <v>274.96872853999997</v>
      </c>
      <c r="CA48" s="103"/>
      <c r="CB48" s="104"/>
      <c r="CC48" s="102">
        <f>CC46+CC47</f>
        <v>268.4507552</v>
      </c>
      <c r="CD48" s="105">
        <f>CC48-BZ48</f>
        <v>-6.5179733399999691</v>
      </c>
      <c r="CE48" s="106">
        <f>IF((BZ48)=0,"",(CD48/BZ48))</f>
        <v>-0.023704416769893866</v>
      </c>
      <c r="CG48" s="1"/>
      <c r="CH48" s="98" t="s">
        <v>57</v>
      </c>
      <c r="CI48" s="99"/>
      <c r="CJ48" s="100"/>
      <c r="CK48" s="101"/>
      <c r="CL48" s="102">
        <f>CL46+CL47</f>
        <v>444.3972809</v>
      </c>
      <c r="CM48" s="103"/>
      <c r="CN48" s="104"/>
      <c r="CO48" s="102">
        <f>CO46+CO47</f>
        <v>431.83899200000002</v>
      </c>
      <c r="CP48" s="105">
        <f>CO48-CL48</f>
        <v>-12.55828889999998</v>
      </c>
      <c r="CQ48" s="106">
        <f>IF((CL48)=0,"",(CP48/CL48))</f>
        <v>-0.028259148828648873</v>
      </c>
    </row>
    <row r="49" spans="1:95" ht="7.5" customHeight="1" thickBot="1">
      <c r="A49" s="1"/>
      <c r="B49" s="70"/>
      <c r="C49" s="71"/>
      <c r="D49" s="72"/>
      <c r="E49" s="73"/>
      <c r="F49" s="74"/>
      <c r="G49" s="72"/>
      <c r="H49" s="75"/>
      <c r="I49" s="74"/>
      <c r="J49" s="76"/>
      <c r="K49" s="77"/>
      <c r="L49" s="107"/>
      <c r="M49" s="1"/>
      <c r="N49" s="70"/>
      <c r="O49" s="71"/>
      <c r="P49" s="72"/>
      <c r="Q49" s="73"/>
      <c r="R49" s="74"/>
      <c r="S49" s="72"/>
      <c r="T49" s="75"/>
      <c r="U49" s="74"/>
      <c r="V49" s="76"/>
      <c r="W49" s="77"/>
      <c r="Y49" s="1"/>
      <c r="Z49" s="70"/>
      <c r="AA49" s="71"/>
      <c r="AB49" s="72"/>
      <c r="AC49" s="73"/>
      <c r="AD49" s="74"/>
      <c r="AE49" s="72"/>
      <c r="AF49" s="75"/>
      <c r="AG49" s="74"/>
      <c r="AH49" s="76"/>
      <c r="AI49" s="77"/>
      <c r="AK49" s="1"/>
      <c r="AL49" s="70"/>
      <c r="AM49" s="71"/>
      <c r="AN49" s="72"/>
      <c r="AO49" s="73"/>
      <c r="AP49" s="74"/>
      <c r="AQ49" s="72"/>
      <c r="AR49" s="75"/>
      <c r="AS49" s="74"/>
      <c r="AT49" s="76"/>
      <c r="AU49" s="77"/>
      <c r="AW49" s="1"/>
      <c r="AX49" s="70"/>
      <c r="AY49" s="71"/>
      <c r="AZ49" s="72"/>
      <c r="BA49" s="73"/>
      <c r="BB49" s="74"/>
      <c r="BC49" s="72"/>
      <c r="BD49" s="75"/>
      <c r="BE49" s="74"/>
      <c r="BF49" s="76"/>
      <c r="BG49" s="77"/>
      <c r="BI49" s="1"/>
      <c r="BJ49" s="70"/>
      <c r="BK49" s="71"/>
      <c r="BL49" s="72"/>
      <c r="BM49" s="73"/>
      <c r="BN49" s="74"/>
      <c r="BO49" s="72"/>
      <c r="BP49" s="75"/>
      <c r="BQ49" s="74"/>
      <c r="BR49" s="76"/>
      <c r="BS49" s="77"/>
      <c r="BU49" s="1"/>
      <c r="BV49" s="70"/>
      <c r="BW49" s="71"/>
      <c r="BX49" s="72"/>
      <c r="BY49" s="73"/>
      <c r="BZ49" s="74"/>
      <c r="CA49" s="72"/>
      <c r="CB49" s="75"/>
      <c r="CC49" s="74"/>
      <c r="CD49" s="76"/>
      <c r="CE49" s="77"/>
      <c r="CG49" s="1"/>
      <c r="CH49" s="70"/>
      <c r="CI49" s="71"/>
      <c r="CJ49" s="72"/>
      <c r="CK49" s="73"/>
      <c r="CL49" s="74"/>
      <c r="CM49" s="72"/>
      <c r="CN49" s="75"/>
      <c r="CO49" s="74"/>
      <c r="CP49" s="76"/>
      <c r="CQ49" s="77"/>
    </row>
  </sheetData>
  <mergeCells count="56">
    <mergeCell ref="B9:B11"/>
    <mergeCell ref="C9:C11"/>
    <mergeCell ref="D9:F9"/>
    <mergeCell ref="G9:I9"/>
    <mergeCell ref="J9:K9"/>
    <mergeCell ref="J10:J11"/>
    <mergeCell ref="K10:K11"/>
    <mergeCell ref="N9:N11"/>
    <mergeCell ref="O9:O11"/>
    <mergeCell ref="P9:R9"/>
    <mergeCell ref="S9:U9"/>
    <mergeCell ref="V9:W9"/>
    <mergeCell ref="V10:V11"/>
    <mergeCell ref="W10:W11"/>
    <mergeCell ref="Z9:Z11"/>
    <mergeCell ref="AA9:AA11"/>
    <mergeCell ref="AB9:AD9"/>
    <mergeCell ref="AE9:AG9"/>
    <mergeCell ref="AH9:AI9"/>
    <mergeCell ref="AH10:AH11"/>
    <mergeCell ref="AI10:AI11"/>
    <mergeCell ref="AL9:AL11"/>
    <mergeCell ref="AM9:AM11"/>
    <mergeCell ref="AN9:AP9"/>
    <mergeCell ref="AQ9:AS9"/>
    <mergeCell ref="AT9:AU9"/>
    <mergeCell ref="AT10:AT11"/>
    <mergeCell ref="AU10:AU11"/>
    <mergeCell ref="AX9:AX11"/>
    <mergeCell ref="AY9:AY11"/>
    <mergeCell ref="AZ9:BB9"/>
    <mergeCell ref="BC9:BE9"/>
    <mergeCell ref="BF9:BG9"/>
    <mergeCell ref="BF10:BF11"/>
    <mergeCell ref="BG10:BG11"/>
    <mergeCell ref="BJ9:BJ11"/>
    <mergeCell ref="BK9:BK11"/>
    <mergeCell ref="BL9:BN9"/>
    <mergeCell ref="BO9:BQ9"/>
    <mergeCell ref="BR9:BS9"/>
    <mergeCell ref="BR10:BR11"/>
    <mergeCell ref="BS10:BS11"/>
    <mergeCell ref="BV9:BV11"/>
    <mergeCell ref="BW9:BW11"/>
    <mergeCell ref="BX9:BZ9"/>
    <mergeCell ref="CA9:CC9"/>
    <mergeCell ref="CD9:CE9"/>
    <mergeCell ref="CD10:CD11"/>
    <mergeCell ref="CE10:CE11"/>
    <mergeCell ref="CH9:CH11"/>
    <mergeCell ref="CI9:CI11"/>
    <mergeCell ref="CJ9:CL9"/>
    <mergeCell ref="CM9:CO9"/>
    <mergeCell ref="CP9:CQ9"/>
    <mergeCell ref="CP10:CP11"/>
    <mergeCell ref="CQ10:CQ11"/>
  </mergeCells>
  <conditionalFormatting sqref="G36">
    <cfRule type="expression" priority="15" dxfId="0">
      <formula>ISNUMBER(SEARCH("RESIDENTIAL", UPPER($E1),1))</formula>
    </cfRule>
  </conditionalFormatting>
  <conditionalFormatting sqref="S36">
    <cfRule type="expression" priority="7" dxfId="0">
      <formula>ISNUMBER(SEARCH("RESIDENTIAL", UPPER($E1),1))</formula>
    </cfRule>
  </conditionalFormatting>
  <conditionalFormatting sqref="AE36">
    <cfRule type="expression" priority="6" dxfId="0">
      <formula>ISNUMBER(SEARCH("RESIDENTIAL", UPPER($E1),1))</formula>
    </cfRule>
  </conditionalFormatting>
  <conditionalFormatting sqref="AQ36">
    <cfRule type="expression" priority="5" dxfId="0">
      <formula>ISNUMBER(SEARCH("RESIDENTIAL", UPPER($E1),1))</formula>
    </cfRule>
  </conditionalFormatting>
  <conditionalFormatting sqref="BC36">
    <cfRule type="expression" priority="4" dxfId="0">
      <formula>ISNUMBER(SEARCH("RESIDENTIAL", UPPER($E1),1))</formula>
    </cfRule>
  </conditionalFormatting>
  <conditionalFormatting sqref="BO36">
    <cfRule type="expression" priority="3" dxfId="0">
      <formula>ISNUMBER(SEARCH("RESIDENTIAL", UPPER($E1),1))</formula>
    </cfRule>
  </conditionalFormatting>
  <conditionalFormatting sqref="CA36">
    <cfRule type="expression" priority="2" dxfId="0">
      <formula>ISNUMBER(SEARCH("RESIDENTIAL", UPPER($E1),1))</formula>
    </cfRule>
  </conditionalFormatting>
  <conditionalFormatting sqref="CM36">
    <cfRule type="expression" priority="1" dxfId="0">
      <formula>ISNUMBER(SEARCH("RESIDENTIAL", UPPER($E1),1))</formula>
    </cfRule>
  </conditionalFormatting>
  <dataValidations count="1">
    <dataValidation type="list" allowBlank="1" showInputMessage="1" showErrorMessage="1" prompt="Select Charge Unit - monthly, per kWh, per kW" sqref="C30:C31 C22:C28 C33:C43 C49 C12:C20 BW30:BW31 BW22:BW28 BW33:BW43 BW49 BW12:BW20 O30:O31 O22:O28 O33:O43 O49 O12:O20 AA30:AA31 AA22:AA28 AA33:AA43 AA49 AA12:AA20 AM30:AM31 AM22:AM28 AM33:AM43 AM49 AM12:AM20 AY30:AY31 AY22:AY28 AY33:AY43 AY49 AY12:AY20 BK30:BK31 BK22:BK28 BK33:BK43 BK49 BK12:BK20 CI30:CI31 CI22:CI28 CI33:CI43 CI49 CI12:CI20">
      <formula1>"Monthly, per kWh, per kW"</formula1>
    </dataValidation>
  </dataValidations>
  <pageMargins left="0.7" right="0.7" top="0.75" bottom="0.75" header="0.3" footer="0.3"/>
  <pageSetup orientation="portrait" r:id="rId1"/>
  <ignoredErrors>
    <ignoredError sqref="E3:E6 CL12:CQ16 CL49:CQ49 CM17:CQ20 CL17:CL20 CK17:CK48 CQ22:CQ28 CQ33:CQ48 H38:K40 I25:K25 I23:K23 I20:K20 I19:K19 F19:G19 I18:K18 F18:G18 H42:K42 H41:K41 E41:F41 E42:F42 I26:K26 F26 I24:K24 F24 F25:G25 I31:K31 I30:K30 F30 H37:I37 J37:K37 I36:K36 E37:F37 H33:K33 E33:F33 H22:K22 F22 I17:K17 F17 H16:K16 F16 F20:G20 H12:K12 F12 J46:K46 J47:K47 G46:H46 H47 F48:K48 F44:K45 E36:F36 E38:F40 E34:K35 E32 F31 H27 F27:G27 I27 J27:K27 F28:K28 E28 F23:G23 F13:K15 D27 B12:E12 B29:E29 B27:C27 E27 B19:E19 B13:E15 L13:CE15 B24:E24 B23:E23 H23 B28:D28 L28:Q28 L27:Q27 B33:D33 B31:E31 G31:H31 B32:D32 L32:Q32 B37:D37 B34:D35 L34:Q35 B41:D41 B38:D40 G38:G40 B36:D36 G36:H36 B46:E46 B44:E45 L44:Q45 B48:E48 L48:Q48 B47:E47 L47:Q47 L46:Q46 G12 L12:CE12 B21:E21 B20:E20 H20 B16:E16 G16 L16:CE16 B17:E17 G17:H17 L17:CE17 B22:E22 G22 L22:Q22 G33 L33:Q33 G37 L36:Q36 L37:Q37 B30:E30 G30:H30 L30:Q30 L31:Q31 B26:E26 B25:E25 H25 G24:H24 L24:Q24 G26:H26 L26:Q26 B43:Q43 B42:D42 G42 G41 L41:Q41 L42:Q42 B18:E18 H18 L18:CE18 H19 L19:CE19 L20:CE20 L23:Q23 L25:Q25 L38:Q40 L21:Q21 L29:Q29 G47 X28:AC28 X27:AC27 X32:AC32 X34:AC35 X44:AC45 X48:AC48 X47:AC47 X46:AC46 X22:AC22 X33:AC33 X36:AC36 X37:AC37 X30:AC30 X31:AC31 X24:AC24 X26:AC26 X43:AC43 X41:AC41 X42:AC42 X23:AC23 X25:AC25 X38:AC40 X21:AC21 X29:AC29 AJ28:AO28 AJ27:AO27 AJ32:AO32 AJ34:AO35 AJ44:AO45 AJ48:AO48 AJ47:AO47 AJ46:AO46 AJ22:AO22 AJ33:AO33 AJ36:AO36 AJ37:AO37 AJ30:AO30 AJ31:AO31 AJ24:AO24 AJ26:AO26 AJ43:AO43 AJ41:AO41 AJ42:AO42 AJ23:AO23 AJ25:AO25 AJ38:AO40 AJ21:AO21 AJ29:AO29 AV28:BA28 AV27:BA27 AV32:BA32 AV34:BA35 AV44:BA45 AV48:BA48 AV47:BA47 AV46:BA46 AV22:BA22 AV33:BA33 AV36:BA36 AV37:BA37 AV30:BA30 AV31:BA31 AV24:BA24 AV26:BA26 AV43:BA43 AV41:BA41 AV42:BA42 AV23:BA23 AV25:BA25 AV38:BA40 AV21:BA21 AV29:BA29 BH28:BM28 BH27:BM27 BH32:BM32 BH34:BM35 BH44:BM45 BH48:BM48 BH47:BK47 BH46:BM46 BH22:BM22 BH33:BM33 BH36:BK36 BH37:BM37 BH30:BM30 BH31:BM31 BH24:BM24 BH26:BM26 BH43:BM43 BH41:BM41 BH42:BM42 BH23:BM23 BH25:BM25 BH38:BM40 BH21:BM21 BH29:BM29 BT28:BY28 BT27:BY27 BT32:BY32 BT34:BY35 BT44:BY45 BT48:BY48 BT47:BW47 BT46:BY46 BT22:BY22 BT33:BY33 BT36:BW36 BT37:BY37 BT30:BY30 BT31:BY31 BT24:BY24 BT26:BY26 BT43:BY43 BT41:BY41 BT42:BY42 BT23:BY23 BT25:BY25 BT38:BY40 BT21:BY21 BT29:BY29 BM47 BM36 BY47 BY36" unlockedFormula="1"/>
    <ignoredError sqref="CL21:CL48 CM21:CP48 CQ21 CQ29:CQ32 I46:I47 F46:F47 F32:K32 F29:K29 F21:K21 R29:W29 R21:W21 R38:W40 R25:W25 R23:W23 R42:W42 R41:W41 R43:W43 R26:W26 R24:W24 R31:W31 R30:W30 R37:W37 R36:W36 R33:W33 R22:W22 R46:W46 R47:W47 R48:W48 R44:W45 R34:W35 R32:W32 R27:W27 R28:W28 AD29:AI29 AD21:AI21 AD38:AI40 AD25:AI25 AD23:AI23 AD42:AI42 AD41:AI41 AD43:AI43 AD26:AI26 AD24:AI24 AD31:AI31 AD30:AI30 AD37:AI37 AD36:AI36 AD33:AI33 AD22:AI22 AD46:AI46 AD47:AI47 AD48:AI48 AD44:AI45 AD34:AI35 AD32:AI32 AD27:AI27 AD28:AI28 AP29:AU29 AP21:AU21 AP38:AU40 AP25:AU25 AP23:AU23 AP42:AU42 AP41:AU41 AP43:AU43 AP26:AU26 AP24:AU24 AP31:AU31 AP30:AU30 AP37:AU37 AP36:AU36 AP33:AU33 AP22:AU22 AP46:AU46 AP47:AU47 AP48:AU48 AP44:AU45 AP34:AU35 AP32:AU32 AP27:AU27 AP28:AU28 BB29:BG29 BB21:BG21 BB38:BG40 BB25:BG25 BB23:BG23 BB42:BG42 BB41:BG41 BB43:BG43 BB26:BG26 BB24:BG24 BB31:BG31 BB30:BG30 BB37:BG37 BB36:BG36 BB33:BG33 BB22:BG22 BB46:BG46 BB47:BG47 BB48:BG48 BB44:BG45 BB34:BG35 BB32:BG32 BB27:BG27 BB28:BG28 BN29:BS29 BN21:BS21 BN38:BS40 BN25:BS25 BN23:BS23 BN42:BS42 BN41:BS41 BN43:BS43 BN26:BS26 BN24:BS24 BN31:BS31 BN30:BS30 BN37:BS37 BN36:BS36 BN33:BS33 BN22:BS22 BN46:BS46 BN47:BS47 BN48:BS48 BN44:BS45 BN34:BS35 BN32:BS32 BN27:BS27 BN28:BS28 BZ29:CE29 BZ21:CE21 BZ38:CE40 BZ25:CE25 BZ23:CE23 BZ42:CE42 BZ41:CE41 BZ43:CE43 BZ26:CE26 BZ24:CE24 BZ31:CE31 BZ30:CE30 BZ37:CE37 BZ36:CE36 BZ33:CE33 BZ22:CE22 BZ46:CE46 BZ47:CE47 BZ48:CE48 BZ44:CE45 BZ34:CE35 BZ32:CE32 BZ27:CE27 BZ28:CE28" formula="1" unlockedFormula="1"/>
    <ignoredError sqref="R49:W49 AP49:AU50 BB49:BG49 BN49:BS49 BZ49:CE4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BN51"/>
  <sheetViews>
    <sheetView showGridLines="0" tabSelected="1" zoomScale="80" zoomScaleNormal="80" workbookViewId="0" topLeftCell="A1">
      <selection pane="topLeft" activeCell="A1" sqref="A1"/>
    </sheetView>
  </sheetViews>
  <sheetFormatPr defaultColWidth="9.14285714285714" defaultRowHeight="12.75"/>
  <cols>
    <col min="1" max="1" width="1.71428571428571" style="107" customWidth="1"/>
    <col min="2" max="2" width="61.5714285714286" style="108" customWidth="1"/>
    <col min="3" max="3" width="9.71428571428571" style="107" customWidth="1"/>
    <col min="4" max="4" width="8.85714285714286" style="107" bestFit="1" customWidth="1"/>
    <col min="5" max="5" width="8" style="107" bestFit="1" customWidth="1"/>
    <col min="6" max="6" width="8.57142857142857" style="107" bestFit="1" customWidth="1"/>
    <col min="7" max="7" width="8.85714285714286" style="107" bestFit="1" customWidth="1"/>
    <col min="8" max="8" width="7.71428571428571" style="107" bestFit="1" customWidth="1"/>
    <col min="9" max="9" width="8.57142857142857" style="107" bestFit="1" customWidth="1"/>
    <col min="10" max="10" width="8.85714285714286" style="107" bestFit="1" customWidth="1"/>
    <col min="11" max="11" width="9.57142857142857" style="107" bestFit="1" customWidth="1"/>
    <col min="12" max="12" width="2.28571428571429" style="7" customWidth="1"/>
    <col min="13" max="13" width="61.5714285714286" style="108" customWidth="1"/>
    <col min="14" max="14" width="9.71428571428571" style="107" customWidth="1"/>
    <col min="15" max="15" width="8.85714285714286" style="107" bestFit="1" customWidth="1"/>
    <col min="16" max="16" width="8" style="107" bestFit="1" customWidth="1"/>
    <col min="17" max="17" width="8.57142857142857" style="107" bestFit="1" customWidth="1"/>
    <col min="18" max="18" width="8.85714285714286" style="107" bestFit="1" customWidth="1"/>
    <col min="19" max="19" width="7.71428571428571" style="107" bestFit="1" customWidth="1"/>
    <col min="20" max="20" width="8.42857142857143" style="107" bestFit="1" customWidth="1"/>
    <col min="21" max="21" width="8.85714285714286" style="107" bestFit="1" customWidth="1"/>
    <col min="22" max="22" width="9.57142857142857" style="107" bestFit="1" customWidth="1"/>
    <col min="23" max="23" width="2.28571428571429" style="7" customWidth="1"/>
    <col min="24" max="24" width="61.5714285714286" style="108" customWidth="1"/>
    <col min="25" max="25" width="9.71428571428571" style="107" customWidth="1"/>
    <col min="26" max="26" width="8.85714285714286" style="107" bestFit="1" customWidth="1"/>
    <col min="27" max="27" width="8" style="107" bestFit="1" customWidth="1"/>
    <col min="28" max="28" width="8.57142857142857" style="107" bestFit="1" customWidth="1"/>
    <col min="29" max="29" width="8.85714285714286" style="107" bestFit="1" customWidth="1"/>
    <col min="30" max="30" width="7.71428571428571" style="107" bestFit="1" customWidth="1"/>
    <col min="31" max="31" width="8.57142857142857" style="107" bestFit="1" customWidth="1"/>
    <col min="32" max="32" width="8.85714285714286" style="107" bestFit="1" customWidth="1"/>
    <col min="33" max="33" width="9.57142857142857" style="107" bestFit="1" customWidth="1"/>
    <col min="34" max="34" width="3.14285714285714" style="7" customWidth="1"/>
    <col min="35" max="35" width="61.5714285714286" style="108" customWidth="1"/>
    <col min="36" max="36" width="9.71428571428571" style="107" customWidth="1"/>
    <col min="37" max="37" width="8.85714285714286" style="107" bestFit="1" customWidth="1"/>
    <col min="38" max="38" width="8" style="107" bestFit="1" customWidth="1"/>
    <col min="39" max="39" width="8.57142857142857" style="107" bestFit="1" customWidth="1"/>
    <col min="40" max="40" width="8.85714285714286" style="107" bestFit="1" customWidth="1"/>
    <col min="41" max="41" width="7.71428571428571" style="107" bestFit="1" customWidth="1"/>
    <col min="42" max="42" width="8.57142857142857" style="107" bestFit="1" customWidth="1"/>
    <col min="43" max="43" width="8.85714285714286" style="107" bestFit="1" customWidth="1"/>
    <col min="44" max="44" width="9.57142857142857" style="107" bestFit="1" customWidth="1"/>
    <col min="45" max="45" width="2.14285714285714" style="7" customWidth="1"/>
    <col min="46" max="46" width="61.5714285714286" style="108" customWidth="1"/>
    <col min="47" max="47" width="9.71428571428571" style="107" customWidth="1"/>
    <col min="48" max="48" width="8.85714285714286" style="107" bestFit="1" customWidth="1"/>
    <col min="49" max="49" width="8" style="107" bestFit="1" customWidth="1"/>
    <col min="50" max="50" width="9.85714285714286" style="107" bestFit="1" customWidth="1"/>
    <col min="51" max="51" width="8.85714285714286" style="107" bestFit="1" customWidth="1"/>
    <col min="52" max="52" width="7.71428571428571" style="107" bestFit="1" customWidth="1"/>
    <col min="53" max="53" width="9.85714285714286" style="107" bestFit="1" customWidth="1"/>
    <col min="54" max="54" width="8.85714285714286" style="107" bestFit="1" customWidth="1"/>
    <col min="55" max="55" width="9.57142857142857" style="107" bestFit="1" customWidth="1"/>
    <col min="56" max="56" width="2" style="7" customWidth="1"/>
    <col min="57" max="57" width="61.5714285714286" style="108" customWidth="1"/>
    <col min="58" max="58" width="9.71428571428571" style="107" customWidth="1"/>
    <col min="59" max="59" width="8.85714285714286" style="107" bestFit="1" customWidth="1"/>
    <col min="60" max="60" width="8" style="107" bestFit="1" customWidth="1"/>
    <col min="61" max="61" width="9.85714285714286" style="107" bestFit="1" customWidth="1"/>
    <col min="62" max="62" width="8.85714285714286" style="107" bestFit="1" customWidth="1"/>
    <col min="63" max="63" width="7.71428571428571" style="107" bestFit="1" customWidth="1"/>
    <col min="64" max="64" width="10" style="107" bestFit="1" customWidth="1"/>
    <col min="65" max="65" width="8.85714285714286" style="107" bestFit="1" customWidth="1"/>
    <col min="66" max="66" width="9.57142857142857" style="107" bestFit="1" customWidth="1"/>
    <col min="67" max="16384" width="9.14285714285714" style="7"/>
  </cols>
  <sheetData>
    <row r="1" spans="1:66" ht="12.75">
      <c r="A1" s="1"/>
      <c r="B1" s="2" t="s">
        <v>0</v>
      </c>
      <c r="C1" s="3" t="s">
        <v>58</v>
      </c>
      <c r="D1" s="4"/>
      <c r="E1" s="5"/>
      <c r="F1" s="6"/>
      <c r="G1" s="6"/>
      <c r="H1" s="1"/>
      <c r="I1" s="1"/>
      <c r="J1" s="1"/>
      <c r="K1" s="1"/>
      <c r="M1" s="2" t="s">
        <v>0</v>
      </c>
      <c r="N1" s="3" t="s">
        <v>58</v>
      </c>
      <c r="O1" s="4"/>
      <c r="P1" s="5"/>
      <c r="Q1" s="6"/>
      <c r="R1" s="6"/>
      <c r="S1" s="1"/>
      <c r="T1" s="1"/>
      <c r="U1" s="1"/>
      <c r="V1" s="1"/>
      <c r="X1" s="2" t="s">
        <v>0</v>
      </c>
      <c r="Y1" s="3" t="s">
        <v>58</v>
      </c>
      <c r="Z1" s="4"/>
      <c r="AA1" s="5"/>
      <c r="AB1" s="6"/>
      <c r="AC1" s="6"/>
      <c r="AD1" s="1"/>
      <c r="AE1" s="1"/>
      <c r="AF1" s="1"/>
      <c r="AG1" s="1"/>
      <c r="AI1" s="2" t="s">
        <v>0</v>
      </c>
      <c r="AJ1" s="3" t="s">
        <v>58</v>
      </c>
      <c r="AK1" s="4"/>
      <c r="AL1" s="5"/>
      <c r="AM1" s="6"/>
      <c r="AN1" s="6"/>
      <c r="AO1" s="1"/>
      <c r="AP1" s="1"/>
      <c r="AQ1" s="1"/>
      <c r="AR1" s="1"/>
      <c r="AT1" s="2" t="s">
        <v>0</v>
      </c>
      <c r="AU1" s="3" t="s">
        <v>58</v>
      </c>
      <c r="AV1" s="4"/>
      <c r="AW1" s="5"/>
      <c r="AX1" s="6"/>
      <c r="AY1" s="6"/>
      <c r="AZ1" s="1"/>
      <c r="BA1" s="1"/>
      <c r="BB1" s="1"/>
      <c r="BC1" s="1"/>
      <c r="BE1" s="2" t="s">
        <v>0</v>
      </c>
      <c r="BF1" s="3" t="s">
        <v>58</v>
      </c>
      <c r="BG1" s="4"/>
      <c r="BH1" s="5"/>
      <c r="BI1" s="6"/>
      <c r="BJ1" s="6"/>
      <c r="BK1" s="1"/>
      <c r="BL1" s="1"/>
      <c r="BM1" s="1"/>
      <c r="BN1" s="1"/>
    </row>
    <row r="2" spans="1:66" ht="12.75">
      <c r="A2" s="1"/>
      <c r="B2" s="2" t="s">
        <v>2</v>
      </c>
      <c r="C2" s="3" t="s">
        <v>3</v>
      </c>
      <c r="D2" s="4"/>
      <c r="E2" s="5"/>
      <c r="F2" s="6"/>
      <c r="G2" s="6"/>
      <c r="H2" s="1"/>
      <c r="I2" s="1"/>
      <c r="J2" s="1"/>
      <c r="K2" s="1"/>
      <c r="M2" s="2" t="s">
        <v>2</v>
      </c>
      <c r="N2" s="3" t="s">
        <v>3</v>
      </c>
      <c r="O2" s="4"/>
      <c r="P2" s="5"/>
      <c r="Q2" s="6"/>
      <c r="R2" s="6"/>
      <c r="S2" s="1"/>
      <c r="T2" s="1"/>
      <c r="U2" s="1"/>
      <c r="V2" s="1"/>
      <c r="X2" s="2" t="s">
        <v>2</v>
      </c>
      <c r="Y2" s="3" t="s">
        <v>3</v>
      </c>
      <c r="Z2" s="4"/>
      <c r="AA2" s="5"/>
      <c r="AB2" s="6"/>
      <c r="AC2" s="6"/>
      <c r="AD2" s="1"/>
      <c r="AE2" s="1"/>
      <c r="AF2" s="1"/>
      <c r="AG2" s="1"/>
      <c r="AI2" s="2" t="s">
        <v>2</v>
      </c>
      <c r="AJ2" s="3" t="s">
        <v>3</v>
      </c>
      <c r="AK2" s="4"/>
      <c r="AL2" s="5"/>
      <c r="AM2" s="6"/>
      <c r="AN2" s="6"/>
      <c r="AO2" s="1"/>
      <c r="AP2" s="1"/>
      <c r="AQ2" s="1"/>
      <c r="AR2" s="1"/>
      <c r="AT2" s="2" t="s">
        <v>2</v>
      </c>
      <c r="AU2" s="3" t="s">
        <v>3</v>
      </c>
      <c r="AV2" s="4"/>
      <c r="AW2" s="5"/>
      <c r="AX2" s="6"/>
      <c r="AY2" s="6"/>
      <c r="AZ2" s="1"/>
      <c r="BA2" s="1"/>
      <c r="BB2" s="1"/>
      <c r="BC2" s="1"/>
      <c r="BE2" s="2" t="s">
        <v>2</v>
      </c>
      <c r="BF2" s="3" t="s">
        <v>3</v>
      </c>
      <c r="BG2" s="4"/>
      <c r="BH2" s="5"/>
      <c r="BI2" s="6"/>
      <c r="BJ2" s="6"/>
      <c r="BK2" s="1"/>
      <c r="BL2" s="1"/>
      <c r="BM2" s="1"/>
      <c r="BN2" s="1"/>
    </row>
    <row r="3" spans="1:66" ht="12.75">
      <c r="A3" s="1"/>
      <c r="B3" s="2" t="s">
        <v>4</v>
      </c>
      <c r="C3" s="9">
        <v>2000</v>
      </c>
      <c r="D3" s="10" t="s">
        <v>5</v>
      </c>
      <c r="E3" s="110">
        <f>C3</f>
        <v>2000</v>
      </c>
      <c r="F3" s="1"/>
      <c r="G3" s="1"/>
      <c r="H3" s="11"/>
      <c r="I3" s="11"/>
      <c r="J3" s="11"/>
      <c r="K3" s="11"/>
      <c r="M3" s="2" t="s">
        <v>4</v>
      </c>
      <c r="N3" s="9">
        <v>500</v>
      </c>
      <c r="O3" s="10" t="s">
        <v>5</v>
      </c>
      <c r="P3" s="110">
        <f>N3</f>
        <v>500</v>
      </c>
      <c r="Q3" s="1"/>
      <c r="R3" s="1"/>
      <c r="S3" s="11"/>
      <c r="T3" s="11"/>
      <c r="U3" s="11"/>
      <c r="V3" s="11"/>
      <c r="X3" s="2" t="s">
        <v>4</v>
      </c>
      <c r="Y3" s="9">
        <v>1000</v>
      </c>
      <c r="Z3" s="10" t="s">
        <v>5</v>
      </c>
      <c r="AA3" s="110">
        <f>Y3</f>
        <v>1000</v>
      </c>
      <c r="AB3" s="1"/>
      <c r="AC3" s="1"/>
      <c r="AD3" s="11"/>
      <c r="AE3" s="11"/>
      <c r="AF3" s="11"/>
      <c r="AG3" s="11"/>
      <c r="AI3" s="2" t="s">
        <v>4</v>
      </c>
      <c r="AJ3" s="9">
        <v>5000</v>
      </c>
      <c r="AK3" s="10" t="s">
        <v>5</v>
      </c>
      <c r="AL3" s="110">
        <f>AJ3</f>
        <v>5000</v>
      </c>
      <c r="AM3" s="1"/>
      <c r="AN3" s="1"/>
      <c r="AO3" s="11"/>
      <c r="AP3" s="11"/>
      <c r="AQ3" s="11"/>
      <c r="AR3" s="11"/>
      <c r="AT3" s="2" t="s">
        <v>4</v>
      </c>
      <c r="AU3" s="9">
        <v>10000</v>
      </c>
      <c r="AV3" s="10" t="s">
        <v>5</v>
      </c>
      <c r="AW3" s="110">
        <f>AU3</f>
        <v>10000</v>
      </c>
      <c r="AX3" s="1"/>
      <c r="AY3" s="1"/>
      <c r="AZ3" s="11"/>
      <c r="BA3" s="11"/>
      <c r="BB3" s="11"/>
      <c r="BC3" s="11"/>
      <c r="BE3" s="2" t="s">
        <v>4</v>
      </c>
      <c r="BF3" s="9">
        <v>15000</v>
      </c>
      <c r="BG3" s="10" t="s">
        <v>5</v>
      </c>
      <c r="BH3" s="110">
        <f>BF3</f>
        <v>15000</v>
      </c>
      <c r="BI3" s="1"/>
      <c r="BJ3" s="1"/>
      <c r="BK3" s="11"/>
      <c r="BL3" s="11"/>
      <c r="BM3" s="11"/>
      <c r="BN3" s="11"/>
    </row>
    <row r="4" spans="1:66" ht="12.75">
      <c r="A4" s="1"/>
      <c r="B4" s="2" t="s">
        <v>6</v>
      </c>
      <c r="C4" s="9">
        <v>0</v>
      </c>
      <c r="D4" s="12" t="s">
        <v>7</v>
      </c>
      <c r="E4" s="109">
        <f>C4</f>
        <v>0</v>
      </c>
      <c r="F4" s="13"/>
      <c r="G4" s="13"/>
      <c r="H4" s="13"/>
      <c r="I4" s="1"/>
      <c r="J4" s="1"/>
      <c r="K4" s="1"/>
      <c r="M4" s="2" t="s">
        <v>6</v>
      </c>
      <c r="N4" s="9">
        <v>0</v>
      </c>
      <c r="O4" s="12" t="s">
        <v>7</v>
      </c>
      <c r="P4" s="109">
        <f>N4</f>
        <v>0</v>
      </c>
      <c r="Q4" s="13"/>
      <c r="R4" s="13"/>
      <c r="S4" s="13"/>
      <c r="T4" s="1"/>
      <c r="U4" s="1"/>
      <c r="V4" s="1"/>
      <c r="X4" s="2" t="s">
        <v>6</v>
      </c>
      <c r="Y4" s="9">
        <v>0</v>
      </c>
      <c r="Z4" s="12" t="s">
        <v>7</v>
      </c>
      <c r="AA4" s="109">
        <f>Y4</f>
        <v>0</v>
      </c>
      <c r="AB4" s="13"/>
      <c r="AC4" s="13"/>
      <c r="AD4" s="13"/>
      <c r="AE4" s="1"/>
      <c r="AF4" s="1"/>
      <c r="AG4" s="1"/>
      <c r="AI4" s="2" t="s">
        <v>6</v>
      </c>
      <c r="AJ4" s="9">
        <v>0</v>
      </c>
      <c r="AK4" s="12" t="s">
        <v>7</v>
      </c>
      <c r="AL4" s="109">
        <f>AJ4</f>
        <v>0</v>
      </c>
      <c r="AM4" s="13"/>
      <c r="AN4" s="13"/>
      <c r="AO4" s="13"/>
      <c r="AP4" s="1"/>
      <c r="AQ4" s="1"/>
      <c r="AR4" s="1"/>
      <c r="AT4" s="2" t="s">
        <v>6</v>
      </c>
      <c r="AU4" s="9">
        <v>0</v>
      </c>
      <c r="AV4" s="12" t="s">
        <v>7</v>
      </c>
      <c r="AW4" s="109">
        <f>AU4</f>
        <v>0</v>
      </c>
      <c r="AX4" s="13"/>
      <c r="AY4" s="13"/>
      <c r="AZ4" s="13"/>
      <c r="BA4" s="1"/>
      <c r="BB4" s="1"/>
      <c r="BC4" s="1"/>
      <c r="BE4" s="2" t="s">
        <v>6</v>
      </c>
      <c r="BF4" s="9">
        <v>0</v>
      </c>
      <c r="BG4" s="12" t="s">
        <v>7</v>
      </c>
      <c r="BH4" s="109">
        <f>BF4</f>
        <v>0</v>
      </c>
      <c r="BI4" s="13"/>
      <c r="BJ4" s="13"/>
      <c r="BK4" s="13"/>
      <c r="BL4" s="1"/>
      <c r="BM4" s="1"/>
      <c r="BN4" s="1"/>
    </row>
    <row r="5" spans="1:66" ht="12.75">
      <c r="A5" s="1"/>
      <c r="B5" s="2" t="s">
        <v>8</v>
      </c>
      <c r="C5" s="14">
        <v>1.0602</v>
      </c>
      <c r="D5" s="1"/>
      <c r="E5" s="111">
        <f>C5</f>
        <v>1.0602</v>
      </c>
      <c r="F5" s="1"/>
      <c r="G5" s="1"/>
      <c r="H5" s="1"/>
      <c r="I5" s="1"/>
      <c r="J5" s="1"/>
      <c r="K5" s="1"/>
      <c r="M5" s="2" t="s">
        <v>8</v>
      </c>
      <c r="N5" s="14">
        <v>1.0602</v>
      </c>
      <c r="O5" s="1"/>
      <c r="P5" s="111">
        <f>N5</f>
        <v>1.0602</v>
      </c>
      <c r="Q5" s="1"/>
      <c r="R5" s="1"/>
      <c r="S5" s="1"/>
      <c r="T5" s="1"/>
      <c r="U5" s="1"/>
      <c r="V5" s="1"/>
      <c r="X5" s="2" t="s">
        <v>8</v>
      </c>
      <c r="Y5" s="14">
        <v>1.0602</v>
      </c>
      <c r="Z5" s="1"/>
      <c r="AA5" s="111">
        <f>Y5</f>
        <v>1.0602</v>
      </c>
      <c r="AB5" s="1"/>
      <c r="AC5" s="1"/>
      <c r="AD5" s="1"/>
      <c r="AE5" s="1"/>
      <c r="AF5" s="1"/>
      <c r="AG5" s="1"/>
      <c r="AI5" s="2" t="s">
        <v>8</v>
      </c>
      <c r="AJ5" s="14">
        <v>1.0602</v>
      </c>
      <c r="AK5" s="1"/>
      <c r="AL5" s="111">
        <f>AJ5</f>
        <v>1.0602</v>
      </c>
      <c r="AM5" s="1"/>
      <c r="AN5" s="1"/>
      <c r="AO5" s="1"/>
      <c r="AP5" s="1"/>
      <c r="AQ5" s="1"/>
      <c r="AR5" s="1"/>
      <c r="AT5" s="2" t="s">
        <v>8</v>
      </c>
      <c r="AU5" s="14">
        <v>1.0602</v>
      </c>
      <c r="AV5" s="1"/>
      <c r="AW5" s="111">
        <f>AU5</f>
        <v>1.0602</v>
      </c>
      <c r="AX5" s="1"/>
      <c r="AY5" s="1"/>
      <c r="AZ5" s="1"/>
      <c r="BA5" s="1"/>
      <c r="BB5" s="1"/>
      <c r="BC5" s="1"/>
      <c r="BE5" s="2" t="s">
        <v>8</v>
      </c>
      <c r="BF5" s="14">
        <v>1.0602</v>
      </c>
      <c r="BG5" s="1"/>
      <c r="BH5" s="111">
        <f>BF5</f>
        <v>1.0602</v>
      </c>
      <c r="BI5" s="1"/>
      <c r="BJ5" s="1"/>
      <c r="BK5" s="1"/>
      <c r="BL5" s="1"/>
      <c r="BM5" s="1"/>
      <c r="BN5" s="1"/>
    </row>
    <row r="6" spans="1:66" ht="12.75">
      <c r="A6" s="1"/>
      <c r="B6" s="2" t="s">
        <v>9</v>
      </c>
      <c r="C6" s="14">
        <v>1.0560000000000001</v>
      </c>
      <c r="D6" s="1"/>
      <c r="E6" s="111">
        <f>C6</f>
        <v>1.0560000000000001</v>
      </c>
      <c r="F6" s="1"/>
      <c r="G6" s="1"/>
      <c r="H6" s="1"/>
      <c r="I6" s="1"/>
      <c r="J6" s="1"/>
      <c r="K6" s="1"/>
      <c r="M6" s="2" t="s">
        <v>9</v>
      </c>
      <c r="N6" s="14">
        <v>1.0560000000000001</v>
      </c>
      <c r="O6" s="1"/>
      <c r="P6" s="111">
        <f>N6</f>
        <v>1.0560000000000001</v>
      </c>
      <c r="Q6" s="1"/>
      <c r="R6" s="1"/>
      <c r="S6" s="1"/>
      <c r="T6" s="1"/>
      <c r="U6" s="1"/>
      <c r="V6" s="1"/>
      <c r="X6" s="2" t="s">
        <v>9</v>
      </c>
      <c r="Y6" s="14">
        <v>1.0560000000000001</v>
      </c>
      <c r="Z6" s="1"/>
      <c r="AA6" s="111">
        <f>Y6</f>
        <v>1.0560000000000001</v>
      </c>
      <c r="AB6" s="1"/>
      <c r="AC6" s="1"/>
      <c r="AD6" s="1"/>
      <c r="AE6" s="1"/>
      <c r="AF6" s="1"/>
      <c r="AG6" s="1"/>
      <c r="AI6" s="2" t="s">
        <v>9</v>
      </c>
      <c r="AJ6" s="14">
        <v>1.0560000000000001</v>
      </c>
      <c r="AK6" s="1"/>
      <c r="AL6" s="111">
        <f>AJ6</f>
        <v>1.0560000000000001</v>
      </c>
      <c r="AM6" s="1"/>
      <c r="AN6" s="1"/>
      <c r="AO6" s="1"/>
      <c r="AP6" s="1"/>
      <c r="AQ6" s="1"/>
      <c r="AR6" s="1"/>
      <c r="AT6" s="2" t="s">
        <v>9</v>
      </c>
      <c r="AU6" s="14">
        <v>1.0560000000000001</v>
      </c>
      <c r="AV6" s="1"/>
      <c r="AW6" s="111">
        <f>AU6</f>
        <v>1.0560000000000001</v>
      </c>
      <c r="AX6" s="1"/>
      <c r="AY6" s="1"/>
      <c r="AZ6" s="1"/>
      <c r="BA6" s="1"/>
      <c r="BB6" s="1"/>
      <c r="BC6" s="1"/>
      <c r="BE6" s="2" t="s">
        <v>9</v>
      </c>
      <c r="BF6" s="14">
        <v>1.0560000000000001</v>
      </c>
      <c r="BG6" s="1"/>
      <c r="BH6" s="111">
        <f>BF6</f>
        <v>1.0560000000000001</v>
      </c>
      <c r="BI6" s="1"/>
      <c r="BJ6" s="1"/>
      <c r="BK6" s="1"/>
      <c r="BL6" s="1"/>
      <c r="BM6" s="1"/>
      <c r="BN6" s="1"/>
    </row>
    <row r="7" spans="1:66" ht="12.75">
      <c r="A7" s="1"/>
      <c r="B7" s="15"/>
      <c r="C7" s="16"/>
      <c r="D7" s="1"/>
      <c r="E7" s="1"/>
      <c r="F7" s="1"/>
      <c r="G7" s="1"/>
      <c r="H7" s="1"/>
      <c r="I7" s="1"/>
      <c r="J7" s="1"/>
      <c r="K7" s="1"/>
      <c r="M7" s="15"/>
      <c r="N7" s="16"/>
      <c r="O7" s="1"/>
      <c r="P7" s="1"/>
      <c r="Q7" s="1"/>
      <c r="R7" s="1"/>
      <c r="S7" s="1"/>
      <c r="T7" s="1"/>
      <c r="U7" s="1"/>
      <c r="V7" s="1"/>
      <c r="X7" s="15"/>
      <c r="Y7" s="16"/>
      <c r="Z7" s="1"/>
      <c r="AA7" s="1"/>
      <c r="AB7" s="1"/>
      <c r="AC7" s="1"/>
      <c r="AD7" s="1"/>
      <c r="AE7" s="1"/>
      <c r="AF7" s="1"/>
      <c r="AG7" s="1"/>
      <c r="AI7" s="15"/>
      <c r="AJ7" s="16"/>
      <c r="AK7" s="1"/>
      <c r="AL7" s="1"/>
      <c r="AM7" s="1"/>
      <c r="AN7" s="1"/>
      <c r="AO7" s="1"/>
      <c r="AP7" s="1"/>
      <c r="AQ7" s="1"/>
      <c r="AR7" s="1"/>
      <c r="AT7" s="15"/>
      <c r="AU7" s="16"/>
      <c r="AV7" s="1"/>
      <c r="AW7" s="1"/>
      <c r="AX7" s="1"/>
      <c r="AY7" s="1"/>
      <c r="AZ7" s="1"/>
      <c r="BA7" s="1"/>
      <c r="BB7" s="1"/>
      <c r="BC7" s="1"/>
      <c r="BE7" s="15"/>
      <c r="BF7" s="16"/>
      <c r="BG7" s="1"/>
      <c r="BH7" s="1"/>
      <c r="BI7" s="1"/>
      <c r="BJ7" s="1"/>
      <c r="BK7" s="1"/>
      <c r="BL7" s="1"/>
      <c r="BM7" s="1"/>
      <c r="BN7" s="1"/>
    </row>
    <row r="8" spans="1:66" ht="13.5" thickBot="1">
      <c r="A8" s="1"/>
      <c r="B8" s="17"/>
      <c r="C8" s="1"/>
      <c r="D8" s="1"/>
      <c r="E8" s="1"/>
      <c r="F8" s="1"/>
      <c r="G8" s="1"/>
      <c r="H8" s="1"/>
      <c r="I8" s="1"/>
      <c r="J8" s="1"/>
      <c r="K8" s="1"/>
      <c r="M8" s="17"/>
      <c r="N8" s="1"/>
      <c r="O8" s="1"/>
      <c r="P8" s="1"/>
      <c r="Q8" s="1"/>
      <c r="R8" s="1"/>
      <c r="S8" s="1"/>
      <c r="T8" s="1"/>
      <c r="U8" s="1"/>
      <c r="V8" s="1"/>
      <c r="X8" s="17"/>
      <c r="Y8" s="1"/>
      <c r="Z8" s="1"/>
      <c r="AA8" s="1"/>
      <c r="AB8" s="1"/>
      <c r="AC8" s="1"/>
      <c r="AD8" s="1"/>
      <c r="AE8" s="1"/>
      <c r="AF8" s="1"/>
      <c r="AG8" s="1"/>
      <c r="AI8" s="17"/>
      <c r="AJ8" s="1"/>
      <c r="AK8" s="1"/>
      <c r="AL8" s="1"/>
      <c r="AM8" s="1"/>
      <c r="AN8" s="1"/>
      <c r="AO8" s="1"/>
      <c r="AP8" s="1"/>
      <c r="AQ8" s="1"/>
      <c r="AR8" s="1"/>
      <c r="AT8" s="17"/>
      <c r="AU8" s="1"/>
      <c r="AV8" s="1"/>
      <c r="AW8" s="1"/>
      <c r="AX8" s="1"/>
      <c r="AY8" s="1"/>
      <c r="AZ8" s="1"/>
      <c r="BA8" s="1"/>
      <c r="BB8" s="1"/>
      <c r="BC8" s="1"/>
      <c r="BE8" s="17"/>
      <c r="BF8" s="1"/>
      <c r="BG8" s="1"/>
      <c r="BH8" s="1"/>
      <c r="BI8" s="1"/>
      <c r="BJ8" s="1"/>
      <c r="BK8" s="1"/>
      <c r="BL8" s="1"/>
      <c r="BM8" s="1"/>
      <c r="BN8" s="1"/>
    </row>
    <row r="9" spans="1:66" ht="15" customHeight="1">
      <c r="A9" s="1"/>
      <c r="B9" s="200" t="s">
        <v>10</v>
      </c>
      <c r="C9" s="203" t="s">
        <v>11</v>
      </c>
      <c r="D9" s="206" t="s">
        <v>12</v>
      </c>
      <c r="E9" s="207"/>
      <c r="F9" s="208"/>
      <c r="G9" s="206" t="s">
        <v>13</v>
      </c>
      <c r="H9" s="207"/>
      <c r="I9" s="208"/>
      <c r="J9" s="207" t="s">
        <v>14</v>
      </c>
      <c r="K9" s="208"/>
      <c r="M9" s="200" t="s">
        <v>10</v>
      </c>
      <c r="N9" s="203" t="s">
        <v>11</v>
      </c>
      <c r="O9" s="206" t="s">
        <v>12</v>
      </c>
      <c r="P9" s="207"/>
      <c r="Q9" s="208"/>
      <c r="R9" s="206" t="s">
        <v>13</v>
      </c>
      <c r="S9" s="207"/>
      <c r="T9" s="208"/>
      <c r="U9" s="207" t="s">
        <v>14</v>
      </c>
      <c r="V9" s="208"/>
      <c r="X9" s="200" t="s">
        <v>10</v>
      </c>
      <c r="Y9" s="203" t="s">
        <v>11</v>
      </c>
      <c r="Z9" s="206" t="s">
        <v>12</v>
      </c>
      <c r="AA9" s="207"/>
      <c r="AB9" s="208"/>
      <c r="AC9" s="206" t="s">
        <v>13</v>
      </c>
      <c r="AD9" s="207"/>
      <c r="AE9" s="208"/>
      <c r="AF9" s="207" t="s">
        <v>14</v>
      </c>
      <c r="AG9" s="208"/>
      <c r="AI9" s="200" t="s">
        <v>10</v>
      </c>
      <c r="AJ9" s="203" t="s">
        <v>11</v>
      </c>
      <c r="AK9" s="206" t="s">
        <v>12</v>
      </c>
      <c r="AL9" s="207"/>
      <c r="AM9" s="208"/>
      <c r="AN9" s="206" t="s">
        <v>13</v>
      </c>
      <c r="AO9" s="207"/>
      <c r="AP9" s="208"/>
      <c r="AQ9" s="207" t="s">
        <v>14</v>
      </c>
      <c r="AR9" s="208"/>
      <c r="AT9" s="200" t="s">
        <v>10</v>
      </c>
      <c r="AU9" s="203" t="s">
        <v>11</v>
      </c>
      <c r="AV9" s="206" t="s">
        <v>12</v>
      </c>
      <c r="AW9" s="207"/>
      <c r="AX9" s="208"/>
      <c r="AY9" s="206" t="s">
        <v>13</v>
      </c>
      <c r="AZ9" s="207"/>
      <c r="BA9" s="208"/>
      <c r="BB9" s="207" t="s">
        <v>14</v>
      </c>
      <c r="BC9" s="208"/>
      <c r="BE9" s="200" t="s">
        <v>10</v>
      </c>
      <c r="BF9" s="203" t="s">
        <v>11</v>
      </c>
      <c r="BG9" s="206" t="s">
        <v>12</v>
      </c>
      <c r="BH9" s="207"/>
      <c r="BI9" s="208"/>
      <c r="BJ9" s="206" t="s">
        <v>13</v>
      </c>
      <c r="BK9" s="207"/>
      <c r="BL9" s="208"/>
      <c r="BM9" s="207" t="s">
        <v>14</v>
      </c>
      <c r="BN9" s="208"/>
    </row>
    <row r="10" spans="1:66" ht="15" customHeight="1">
      <c r="A10" s="1"/>
      <c r="B10" s="201"/>
      <c r="C10" s="204"/>
      <c r="D10" s="18" t="s">
        <v>15</v>
      </c>
      <c r="E10" s="19" t="s">
        <v>16</v>
      </c>
      <c r="F10" s="20" t="s">
        <v>17</v>
      </c>
      <c r="G10" s="18" t="s">
        <v>15</v>
      </c>
      <c r="H10" s="21" t="s">
        <v>16</v>
      </c>
      <c r="I10" s="20" t="s">
        <v>17</v>
      </c>
      <c r="J10" s="209" t="s">
        <v>18</v>
      </c>
      <c r="K10" s="211" t="s">
        <v>19</v>
      </c>
      <c r="M10" s="201"/>
      <c r="N10" s="204"/>
      <c r="O10" s="18" t="s">
        <v>15</v>
      </c>
      <c r="P10" s="19" t="s">
        <v>16</v>
      </c>
      <c r="Q10" s="20" t="s">
        <v>17</v>
      </c>
      <c r="R10" s="18" t="s">
        <v>15</v>
      </c>
      <c r="S10" s="21" t="s">
        <v>16</v>
      </c>
      <c r="T10" s="20" t="s">
        <v>17</v>
      </c>
      <c r="U10" s="209" t="s">
        <v>18</v>
      </c>
      <c r="V10" s="211" t="s">
        <v>19</v>
      </c>
      <c r="X10" s="201"/>
      <c r="Y10" s="204"/>
      <c r="Z10" s="18" t="s">
        <v>15</v>
      </c>
      <c r="AA10" s="19" t="s">
        <v>16</v>
      </c>
      <c r="AB10" s="20" t="s">
        <v>17</v>
      </c>
      <c r="AC10" s="18" t="s">
        <v>15</v>
      </c>
      <c r="AD10" s="21" t="s">
        <v>16</v>
      </c>
      <c r="AE10" s="20" t="s">
        <v>17</v>
      </c>
      <c r="AF10" s="209" t="s">
        <v>18</v>
      </c>
      <c r="AG10" s="211" t="s">
        <v>19</v>
      </c>
      <c r="AI10" s="201"/>
      <c r="AJ10" s="204"/>
      <c r="AK10" s="18" t="s">
        <v>15</v>
      </c>
      <c r="AL10" s="19" t="s">
        <v>16</v>
      </c>
      <c r="AM10" s="20" t="s">
        <v>17</v>
      </c>
      <c r="AN10" s="18" t="s">
        <v>15</v>
      </c>
      <c r="AO10" s="21" t="s">
        <v>16</v>
      </c>
      <c r="AP10" s="20" t="s">
        <v>17</v>
      </c>
      <c r="AQ10" s="209" t="s">
        <v>18</v>
      </c>
      <c r="AR10" s="211" t="s">
        <v>19</v>
      </c>
      <c r="AT10" s="201"/>
      <c r="AU10" s="204"/>
      <c r="AV10" s="18" t="s">
        <v>15</v>
      </c>
      <c r="AW10" s="19" t="s">
        <v>16</v>
      </c>
      <c r="AX10" s="20" t="s">
        <v>17</v>
      </c>
      <c r="AY10" s="18" t="s">
        <v>15</v>
      </c>
      <c r="AZ10" s="21" t="s">
        <v>16</v>
      </c>
      <c r="BA10" s="20" t="s">
        <v>17</v>
      </c>
      <c r="BB10" s="209" t="s">
        <v>18</v>
      </c>
      <c r="BC10" s="211" t="s">
        <v>19</v>
      </c>
      <c r="BE10" s="201"/>
      <c r="BF10" s="204"/>
      <c r="BG10" s="18" t="s">
        <v>15</v>
      </c>
      <c r="BH10" s="19" t="s">
        <v>16</v>
      </c>
      <c r="BI10" s="20" t="s">
        <v>17</v>
      </c>
      <c r="BJ10" s="18" t="s">
        <v>15</v>
      </c>
      <c r="BK10" s="21" t="s">
        <v>16</v>
      </c>
      <c r="BL10" s="20" t="s">
        <v>17</v>
      </c>
      <c r="BM10" s="209" t="s">
        <v>18</v>
      </c>
      <c r="BN10" s="211" t="s">
        <v>19</v>
      </c>
    </row>
    <row r="11" spans="1:66" ht="13.5" thickBot="1">
      <c r="A11" s="1"/>
      <c r="B11" s="202"/>
      <c r="C11" s="205"/>
      <c r="D11" s="22" t="s">
        <v>20</v>
      </c>
      <c r="E11" s="23"/>
      <c r="F11" s="24" t="s">
        <v>20</v>
      </c>
      <c r="G11" s="22" t="s">
        <v>20</v>
      </c>
      <c r="H11" s="25"/>
      <c r="I11" s="24" t="s">
        <v>20</v>
      </c>
      <c r="J11" s="210"/>
      <c r="K11" s="212"/>
      <c r="M11" s="202"/>
      <c r="N11" s="205"/>
      <c r="O11" s="22" t="s">
        <v>20</v>
      </c>
      <c r="P11" s="23"/>
      <c r="Q11" s="24" t="s">
        <v>20</v>
      </c>
      <c r="R11" s="22" t="s">
        <v>20</v>
      </c>
      <c r="S11" s="25"/>
      <c r="T11" s="24" t="s">
        <v>20</v>
      </c>
      <c r="U11" s="210"/>
      <c r="V11" s="212"/>
      <c r="X11" s="202"/>
      <c r="Y11" s="205"/>
      <c r="Z11" s="22" t="s">
        <v>20</v>
      </c>
      <c r="AA11" s="23"/>
      <c r="AB11" s="24" t="s">
        <v>20</v>
      </c>
      <c r="AC11" s="22" t="s">
        <v>20</v>
      </c>
      <c r="AD11" s="25"/>
      <c r="AE11" s="24" t="s">
        <v>20</v>
      </c>
      <c r="AF11" s="210"/>
      <c r="AG11" s="212"/>
      <c r="AI11" s="202"/>
      <c r="AJ11" s="205"/>
      <c r="AK11" s="22" t="s">
        <v>20</v>
      </c>
      <c r="AL11" s="23"/>
      <c r="AM11" s="24" t="s">
        <v>20</v>
      </c>
      <c r="AN11" s="22" t="s">
        <v>20</v>
      </c>
      <c r="AO11" s="25"/>
      <c r="AP11" s="24" t="s">
        <v>20</v>
      </c>
      <c r="AQ11" s="210"/>
      <c r="AR11" s="212"/>
      <c r="AT11" s="202"/>
      <c r="AU11" s="205"/>
      <c r="AV11" s="22" t="s">
        <v>20</v>
      </c>
      <c r="AW11" s="23"/>
      <c r="AX11" s="24" t="s">
        <v>20</v>
      </c>
      <c r="AY11" s="22" t="s">
        <v>20</v>
      </c>
      <c r="AZ11" s="25"/>
      <c r="BA11" s="24" t="s">
        <v>20</v>
      </c>
      <c r="BB11" s="210"/>
      <c r="BC11" s="212"/>
      <c r="BE11" s="202"/>
      <c r="BF11" s="205"/>
      <c r="BG11" s="22" t="s">
        <v>20</v>
      </c>
      <c r="BH11" s="23"/>
      <c r="BI11" s="24" t="s">
        <v>20</v>
      </c>
      <c r="BJ11" s="22" t="s">
        <v>20</v>
      </c>
      <c r="BK11" s="25"/>
      <c r="BL11" s="24" t="s">
        <v>20</v>
      </c>
      <c r="BM11" s="210"/>
      <c r="BN11" s="212"/>
    </row>
    <row r="12" spans="1:66" ht="12.75">
      <c r="A12" s="1"/>
      <c r="B12" s="26" t="s">
        <v>21</v>
      </c>
      <c r="C12" s="27" t="s">
        <v>22</v>
      </c>
      <c r="D12" s="28">
        <v>27.51</v>
      </c>
      <c r="E12" s="29">
        <v>1</v>
      </c>
      <c r="F12" s="30">
        <f>E12*D12</f>
        <v>27.51</v>
      </c>
      <c r="G12" s="31">
        <v>27.51</v>
      </c>
      <c r="H12" s="32">
        <v>1</v>
      </c>
      <c r="I12" s="30">
        <f>H12*G12</f>
        <v>27.51</v>
      </c>
      <c r="J12" s="33">
        <f t="shared" si="0" ref="J12:J37">I12-F12</f>
        <v>0</v>
      </c>
      <c r="K12" s="34">
        <f>IF(ISERROR(J12/F12),"",J12/F12)</f>
        <v>0</v>
      </c>
      <c r="M12" s="26" t="s">
        <v>21</v>
      </c>
      <c r="N12" s="27" t="s">
        <v>22</v>
      </c>
      <c r="O12" s="28">
        <v>27.51</v>
      </c>
      <c r="P12" s="29">
        <v>1</v>
      </c>
      <c r="Q12" s="30">
        <f>P12*O12</f>
        <v>27.51</v>
      </c>
      <c r="R12" s="31">
        <v>27.51</v>
      </c>
      <c r="S12" s="32">
        <v>1</v>
      </c>
      <c r="T12" s="30">
        <f>S12*R12</f>
        <v>27.51</v>
      </c>
      <c r="U12" s="33">
        <f t="shared" si="1" ref="U12:U20">T12-Q12</f>
        <v>0</v>
      </c>
      <c r="V12" s="34">
        <f>IF(ISERROR(U12/Q12),"",U12/Q12)</f>
        <v>0</v>
      </c>
      <c r="X12" s="26" t="s">
        <v>21</v>
      </c>
      <c r="Y12" s="27" t="s">
        <v>22</v>
      </c>
      <c r="Z12" s="28">
        <v>27.51</v>
      </c>
      <c r="AA12" s="29">
        <v>1</v>
      </c>
      <c r="AB12" s="30">
        <f>AA12*Z12</f>
        <v>27.51</v>
      </c>
      <c r="AC12" s="31">
        <v>27.51</v>
      </c>
      <c r="AD12" s="32">
        <v>1</v>
      </c>
      <c r="AE12" s="30">
        <f>AD12*AC12</f>
        <v>27.51</v>
      </c>
      <c r="AF12" s="33">
        <f t="shared" si="2" ref="AF12:AF20">AE12-AB12</f>
        <v>0</v>
      </c>
      <c r="AG12" s="34">
        <f>IF(ISERROR(AF12/AB12),"",AF12/AB12)</f>
        <v>0</v>
      </c>
      <c r="AI12" s="26" t="s">
        <v>21</v>
      </c>
      <c r="AJ12" s="27" t="s">
        <v>22</v>
      </c>
      <c r="AK12" s="28">
        <v>27.51</v>
      </c>
      <c r="AL12" s="29">
        <v>1</v>
      </c>
      <c r="AM12" s="30">
        <f>AL12*AK12</f>
        <v>27.51</v>
      </c>
      <c r="AN12" s="31">
        <v>27.51</v>
      </c>
      <c r="AO12" s="32">
        <v>1</v>
      </c>
      <c r="AP12" s="30">
        <f>AO12*AN12</f>
        <v>27.51</v>
      </c>
      <c r="AQ12" s="33">
        <f t="shared" si="3" ref="AQ12:AQ20">AP12-AM12</f>
        <v>0</v>
      </c>
      <c r="AR12" s="34">
        <f>IF(ISERROR(AQ12/AM12),"",AQ12/AM12)</f>
        <v>0</v>
      </c>
      <c r="AT12" s="26" t="s">
        <v>21</v>
      </c>
      <c r="AU12" s="27" t="s">
        <v>22</v>
      </c>
      <c r="AV12" s="28">
        <v>27.51</v>
      </c>
      <c r="AW12" s="29">
        <v>1</v>
      </c>
      <c r="AX12" s="30">
        <f>AW12*AV12</f>
        <v>27.51</v>
      </c>
      <c r="AY12" s="31">
        <v>27.51</v>
      </c>
      <c r="AZ12" s="32">
        <v>1</v>
      </c>
      <c r="BA12" s="30">
        <f>AZ12*AY12</f>
        <v>27.51</v>
      </c>
      <c r="BB12" s="33">
        <f t="shared" si="4" ref="BB12:BB20">BA12-AX12</f>
        <v>0</v>
      </c>
      <c r="BC12" s="34">
        <f>IF(ISERROR(BB12/AX12),"",BB12/AX12)</f>
        <v>0</v>
      </c>
      <c r="BE12" s="26" t="s">
        <v>21</v>
      </c>
      <c r="BF12" s="27" t="s">
        <v>22</v>
      </c>
      <c r="BG12" s="28">
        <v>27.51</v>
      </c>
      <c r="BH12" s="29">
        <v>1</v>
      </c>
      <c r="BI12" s="30">
        <f>BH12*BG12</f>
        <v>27.51</v>
      </c>
      <c r="BJ12" s="31">
        <v>27.51</v>
      </c>
      <c r="BK12" s="32">
        <v>1</v>
      </c>
      <c r="BL12" s="30">
        <f>BK12*BJ12</f>
        <v>27.51</v>
      </c>
      <c r="BM12" s="33">
        <f t="shared" si="5" ref="BM12:BM20">BL12-BI12</f>
        <v>0</v>
      </c>
      <c r="BN12" s="34">
        <f>IF(ISERROR(BM12/BI12),"",BM12/BI12)</f>
        <v>0</v>
      </c>
    </row>
    <row r="13" spans="1:66" ht="12.75">
      <c r="A13" s="1"/>
      <c r="B13" s="35" t="s">
        <v>23</v>
      </c>
      <c r="C13" s="36"/>
      <c r="D13" s="37"/>
      <c r="E13" s="38">
        <v>1</v>
      </c>
      <c r="F13" s="39">
        <f t="shared" si="6" ref="F13:F20">E13*D13</f>
        <v>0</v>
      </c>
      <c r="G13" s="40">
        <v>0</v>
      </c>
      <c r="H13" s="41">
        <v>1</v>
      </c>
      <c r="I13" s="39">
        <f>H13*G13</f>
        <v>0</v>
      </c>
      <c r="J13" s="42">
        <f t="shared" si="0"/>
        <v>0</v>
      </c>
      <c r="K13" s="43" t="str">
        <f t="shared" si="7" ref="K13:K42">IF(ISERROR(J13/F13),"",J13/F13)</f>
        <v/>
      </c>
      <c r="M13" s="35" t="s">
        <v>23</v>
      </c>
      <c r="N13" s="36"/>
      <c r="O13" s="37"/>
      <c r="P13" s="38">
        <v>1</v>
      </c>
      <c r="Q13" s="39">
        <f t="shared" si="8" ref="Q13:Q20">P13*O13</f>
        <v>0</v>
      </c>
      <c r="R13" s="40">
        <v>0</v>
      </c>
      <c r="S13" s="41">
        <v>1</v>
      </c>
      <c r="T13" s="39">
        <f>S13*R13</f>
        <v>0</v>
      </c>
      <c r="U13" s="42">
        <f t="shared" si="1"/>
        <v>0</v>
      </c>
      <c r="V13" s="43" t="str">
        <f t="shared" si="9" ref="V13:V20">IF(ISERROR(U13/Q13),"",U13/Q13)</f>
        <v/>
      </c>
      <c r="X13" s="35" t="s">
        <v>23</v>
      </c>
      <c r="Y13" s="36"/>
      <c r="Z13" s="37"/>
      <c r="AA13" s="38">
        <v>1</v>
      </c>
      <c r="AB13" s="39">
        <f t="shared" si="10" ref="AB13:AB20">AA13*Z13</f>
        <v>0</v>
      </c>
      <c r="AC13" s="40">
        <v>0</v>
      </c>
      <c r="AD13" s="41">
        <v>1</v>
      </c>
      <c r="AE13" s="39">
        <f>AD13*AC13</f>
        <v>0</v>
      </c>
      <c r="AF13" s="42">
        <f t="shared" si="2"/>
        <v>0</v>
      </c>
      <c r="AG13" s="43" t="str">
        <f t="shared" si="11" ref="AG13:AG20">IF(ISERROR(AF13/AB13),"",AF13/AB13)</f>
        <v/>
      </c>
      <c r="AI13" s="35" t="s">
        <v>23</v>
      </c>
      <c r="AJ13" s="36"/>
      <c r="AK13" s="37"/>
      <c r="AL13" s="38">
        <v>1</v>
      </c>
      <c r="AM13" s="39">
        <f t="shared" si="12" ref="AM13:AM20">AL13*AK13</f>
        <v>0</v>
      </c>
      <c r="AN13" s="40">
        <v>0</v>
      </c>
      <c r="AO13" s="41">
        <v>1</v>
      </c>
      <c r="AP13" s="39">
        <f>AO13*AN13</f>
        <v>0</v>
      </c>
      <c r="AQ13" s="42">
        <f t="shared" si="3"/>
        <v>0</v>
      </c>
      <c r="AR13" s="43" t="str">
        <f t="shared" si="13" ref="AR13:AR20">IF(ISERROR(AQ13/AM13),"",AQ13/AM13)</f>
        <v/>
      </c>
      <c r="AT13" s="35" t="s">
        <v>23</v>
      </c>
      <c r="AU13" s="36"/>
      <c r="AV13" s="37"/>
      <c r="AW13" s="38">
        <v>1</v>
      </c>
      <c r="AX13" s="39">
        <f t="shared" si="14" ref="AX13:AX20">AW13*AV13</f>
        <v>0</v>
      </c>
      <c r="AY13" s="40">
        <v>0</v>
      </c>
      <c r="AZ13" s="41">
        <v>1</v>
      </c>
      <c r="BA13" s="39">
        <f>AZ13*AY13</f>
        <v>0</v>
      </c>
      <c r="BB13" s="42">
        <f t="shared" si="4"/>
        <v>0</v>
      </c>
      <c r="BC13" s="43" t="str">
        <f t="shared" si="15" ref="BC13:BC20">IF(ISERROR(BB13/AX13),"",BB13/AX13)</f>
        <v/>
      </c>
      <c r="BE13" s="35" t="s">
        <v>23</v>
      </c>
      <c r="BF13" s="36"/>
      <c r="BG13" s="37"/>
      <c r="BH13" s="38">
        <v>1</v>
      </c>
      <c r="BI13" s="39">
        <f t="shared" si="16" ref="BI13:BI20">BH13*BG13</f>
        <v>0</v>
      </c>
      <c r="BJ13" s="40">
        <v>0</v>
      </c>
      <c r="BK13" s="41">
        <v>1</v>
      </c>
      <c r="BL13" s="39">
        <f>BK13*BJ13</f>
        <v>0</v>
      </c>
      <c r="BM13" s="42">
        <f t="shared" si="5"/>
        <v>0</v>
      </c>
      <c r="BN13" s="43" t="str">
        <f t="shared" si="17" ref="BN13:BN20">IF(ISERROR(BM13/BI13),"",BM13/BI13)</f>
        <v/>
      </c>
    </row>
    <row r="14" spans="1:66" ht="25.5">
      <c r="A14" s="1"/>
      <c r="B14" s="26" t="s">
        <v>24</v>
      </c>
      <c r="C14" s="27" t="s">
        <v>22</v>
      </c>
      <c r="D14" s="28">
        <v>2.84</v>
      </c>
      <c r="E14" s="29">
        <v>1</v>
      </c>
      <c r="F14" s="30">
        <f t="shared" si="6"/>
        <v>2.84</v>
      </c>
      <c r="G14" s="31">
        <v>0</v>
      </c>
      <c r="H14" s="32">
        <v>1</v>
      </c>
      <c r="I14" s="30">
        <f t="shared" si="18" ref="I14:I20">H14*G14</f>
        <v>0</v>
      </c>
      <c r="J14" s="33">
        <f t="shared" si="0"/>
        <v>-2.84</v>
      </c>
      <c r="K14" s="34">
        <f t="shared" si="7"/>
        <v>-1</v>
      </c>
      <c r="M14" s="26" t="s">
        <v>24</v>
      </c>
      <c r="N14" s="27" t="s">
        <v>22</v>
      </c>
      <c r="O14" s="28">
        <v>2.84</v>
      </c>
      <c r="P14" s="29">
        <v>1</v>
      </c>
      <c r="Q14" s="30">
        <f t="shared" si="8"/>
        <v>2.84</v>
      </c>
      <c r="R14" s="31">
        <v>0</v>
      </c>
      <c r="S14" s="32">
        <v>1</v>
      </c>
      <c r="T14" s="30">
        <f t="shared" si="19" ref="T14:T20">S14*R14</f>
        <v>0</v>
      </c>
      <c r="U14" s="33">
        <f t="shared" si="1"/>
        <v>-2.84</v>
      </c>
      <c r="V14" s="34">
        <f t="shared" si="9"/>
        <v>-1</v>
      </c>
      <c r="X14" s="26" t="s">
        <v>24</v>
      </c>
      <c r="Y14" s="27" t="s">
        <v>22</v>
      </c>
      <c r="Z14" s="28">
        <v>2.84</v>
      </c>
      <c r="AA14" s="29">
        <v>1</v>
      </c>
      <c r="AB14" s="30">
        <f t="shared" si="10"/>
        <v>2.84</v>
      </c>
      <c r="AC14" s="31">
        <v>0</v>
      </c>
      <c r="AD14" s="32">
        <v>1</v>
      </c>
      <c r="AE14" s="30">
        <f t="shared" si="20" ref="AE14:AE20">AD14*AC14</f>
        <v>0</v>
      </c>
      <c r="AF14" s="33">
        <f t="shared" si="2"/>
        <v>-2.84</v>
      </c>
      <c r="AG14" s="34">
        <f t="shared" si="11"/>
        <v>-1</v>
      </c>
      <c r="AI14" s="26" t="s">
        <v>24</v>
      </c>
      <c r="AJ14" s="27" t="s">
        <v>22</v>
      </c>
      <c r="AK14" s="28">
        <v>2.84</v>
      </c>
      <c r="AL14" s="29">
        <v>1</v>
      </c>
      <c r="AM14" s="30">
        <f t="shared" si="12"/>
        <v>2.84</v>
      </c>
      <c r="AN14" s="31">
        <v>0</v>
      </c>
      <c r="AO14" s="32">
        <v>1</v>
      </c>
      <c r="AP14" s="30">
        <f t="shared" si="21" ref="AP14:AP20">AO14*AN14</f>
        <v>0</v>
      </c>
      <c r="AQ14" s="33">
        <f t="shared" si="3"/>
        <v>-2.84</v>
      </c>
      <c r="AR14" s="34">
        <f t="shared" si="13"/>
        <v>-1</v>
      </c>
      <c r="AT14" s="26" t="s">
        <v>24</v>
      </c>
      <c r="AU14" s="27" t="s">
        <v>22</v>
      </c>
      <c r="AV14" s="28">
        <v>2.84</v>
      </c>
      <c r="AW14" s="29">
        <v>1</v>
      </c>
      <c r="AX14" s="30">
        <f t="shared" si="14"/>
        <v>2.84</v>
      </c>
      <c r="AY14" s="31">
        <v>0</v>
      </c>
      <c r="AZ14" s="32">
        <v>1</v>
      </c>
      <c r="BA14" s="30">
        <f t="shared" si="22" ref="BA14:BA20">AZ14*AY14</f>
        <v>0</v>
      </c>
      <c r="BB14" s="33">
        <f t="shared" si="4"/>
        <v>-2.84</v>
      </c>
      <c r="BC14" s="34">
        <f t="shared" si="15"/>
        <v>-1</v>
      </c>
      <c r="BE14" s="26" t="s">
        <v>24</v>
      </c>
      <c r="BF14" s="27" t="s">
        <v>22</v>
      </c>
      <c r="BG14" s="28">
        <v>2.84</v>
      </c>
      <c r="BH14" s="29">
        <v>1</v>
      </c>
      <c r="BI14" s="30">
        <f t="shared" si="16"/>
        <v>2.84</v>
      </c>
      <c r="BJ14" s="31">
        <v>0</v>
      </c>
      <c r="BK14" s="32">
        <v>1</v>
      </c>
      <c r="BL14" s="30">
        <f t="shared" si="23" ref="BL14:BL20">BK14*BJ14</f>
        <v>0</v>
      </c>
      <c r="BM14" s="33">
        <f t="shared" si="5"/>
        <v>-2.84</v>
      </c>
      <c r="BN14" s="34">
        <f t="shared" si="17"/>
        <v>-1</v>
      </c>
    </row>
    <row r="15" spans="1:66" ht="12.75">
      <c r="A15" s="1"/>
      <c r="B15" s="35" t="s">
        <v>25</v>
      </c>
      <c r="C15" s="36" t="s">
        <v>22</v>
      </c>
      <c r="D15" s="37">
        <v>0</v>
      </c>
      <c r="E15" s="38">
        <v>1</v>
      </c>
      <c r="F15" s="39">
        <f t="shared" si="6"/>
        <v>0</v>
      </c>
      <c r="G15" s="40">
        <v>0</v>
      </c>
      <c r="H15" s="41">
        <v>1</v>
      </c>
      <c r="I15" s="39">
        <f t="shared" si="18"/>
        <v>0</v>
      </c>
      <c r="J15" s="42">
        <f t="shared" si="0"/>
        <v>0</v>
      </c>
      <c r="K15" s="43" t="str">
        <f t="shared" si="7"/>
        <v/>
      </c>
      <c r="M15" s="35" t="s">
        <v>25</v>
      </c>
      <c r="N15" s="36" t="s">
        <v>22</v>
      </c>
      <c r="O15" s="37">
        <v>0</v>
      </c>
      <c r="P15" s="38">
        <v>1</v>
      </c>
      <c r="Q15" s="39">
        <f t="shared" si="8"/>
        <v>0</v>
      </c>
      <c r="R15" s="40">
        <v>0</v>
      </c>
      <c r="S15" s="41">
        <v>1</v>
      </c>
      <c r="T15" s="39">
        <f t="shared" si="19"/>
        <v>0</v>
      </c>
      <c r="U15" s="42">
        <f t="shared" si="1"/>
        <v>0</v>
      </c>
      <c r="V15" s="43" t="str">
        <f t="shared" si="9"/>
        <v/>
      </c>
      <c r="X15" s="35" t="s">
        <v>25</v>
      </c>
      <c r="Y15" s="36" t="s">
        <v>22</v>
      </c>
      <c r="Z15" s="37">
        <v>0</v>
      </c>
      <c r="AA15" s="38">
        <v>1</v>
      </c>
      <c r="AB15" s="39">
        <f t="shared" si="10"/>
        <v>0</v>
      </c>
      <c r="AC15" s="40">
        <v>0</v>
      </c>
      <c r="AD15" s="41">
        <v>1</v>
      </c>
      <c r="AE15" s="39">
        <f t="shared" si="20"/>
        <v>0</v>
      </c>
      <c r="AF15" s="42">
        <f t="shared" si="2"/>
        <v>0</v>
      </c>
      <c r="AG15" s="43" t="str">
        <f t="shared" si="11"/>
        <v/>
      </c>
      <c r="AI15" s="35" t="s">
        <v>25</v>
      </c>
      <c r="AJ15" s="36" t="s">
        <v>22</v>
      </c>
      <c r="AK15" s="37">
        <v>0</v>
      </c>
      <c r="AL15" s="38">
        <v>1</v>
      </c>
      <c r="AM15" s="39">
        <f t="shared" si="12"/>
        <v>0</v>
      </c>
      <c r="AN15" s="40">
        <v>0</v>
      </c>
      <c r="AO15" s="41">
        <v>1</v>
      </c>
      <c r="AP15" s="39">
        <f t="shared" si="21"/>
        <v>0</v>
      </c>
      <c r="AQ15" s="42">
        <f t="shared" si="3"/>
        <v>0</v>
      </c>
      <c r="AR15" s="43" t="str">
        <f t="shared" si="13"/>
        <v/>
      </c>
      <c r="AT15" s="35" t="s">
        <v>25</v>
      </c>
      <c r="AU15" s="36" t="s">
        <v>22</v>
      </c>
      <c r="AV15" s="37">
        <v>0</v>
      </c>
      <c r="AW15" s="38">
        <v>1</v>
      </c>
      <c r="AX15" s="39">
        <f t="shared" si="14"/>
        <v>0</v>
      </c>
      <c r="AY15" s="40">
        <v>0</v>
      </c>
      <c r="AZ15" s="41">
        <v>1</v>
      </c>
      <c r="BA15" s="39">
        <f t="shared" si="22"/>
        <v>0</v>
      </c>
      <c r="BB15" s="42">
        <f t="shared" si="4"/>
        <v>0</v>
      </c>
      <c r="BC15" s="43" t="str">
        <f t="shared" si="15"/>
        <v/>
      </c>
      <c r="BE15" s="35" t="s">
        <v>25</v>
      </c>
      <c r="BF15" s="36" t="s">
        <v>22</v>
      </c>
      <c r="BG15" s="37">
        <v>0</v>
      </c>
      <c r="BH15" s="38">
        <v>1</v>
      </c>
      <c r="BI15" s="39">
        <f t="shared" si="16"/>
        <v>0</v>
      </c>
      <c r="BJ15" s="40">
        <v>0</v>
      </c>
      <c r="BK15" s="41">
        <v>1</v>
      </c>
      <c r="BL15" s="39">
        <f t="shared" si="23"/>
        <v>0</v>
      </c>
      <c r="BM15" s="42">
        <f t="shared" si="5"/>
        <v>0</v>
      </c>
      <c r="BN15" s="43" t="str">
        <f t="shared" si="17"/>
        <v/>
      </c>
    </row>
    <row r="16" spans="1:66" ht="12.75">
      <c r="A16" s="1"/>
      <c r="B16" s="26" t="s">
        <v>26</v>
      </c>
      <c r="C16" s="27" t="s">
        <v>22</v>
      </c>
      <c r="D16" s="28">
        <v>4.87</v>
      </c>
      <c r="E16" s="29">
        <v>1</v>
      </c>
      <c r="F16" s="30">
        <f t="shared" si="6"/>
        <v>4.87</v>
      </c>
      <c r="G16" s="31">
        <v>4.87</v>
      </c>
      <c r="H16" s="32">
        <v>1</v>
      </c>
      <c r="I16" s="30">
        <f t="shared" si="18"/>
        <v>4.87</v>
      </c>
      <c r="J16" s="33">
        <f t="shared" si="0"/>
        <v>0</v>
      </c>
      <c r="K16" s="34">
        <f t="shared" si="7"/>
        <v>0</v>
      </c>
      <c r="M16" s="26" t="s">
        <v>26</v>
      </c>
      <c r="N16" s="27" t="s">
        <v>22</v>
      </c>
      <c r="O16" s="28">
        <v>4.87</v>
      </c>
      <c r="P16" s="29">
        <v>1</v>
      </c>
      <c r="Q16" s="30">
        <f t="shared" si="8"/>
        <v>4.87</v>
      </c>
      <c r="R16" s="31">
        <v>4.87</v>
      </c>
      <c r="S16" s="32">
        <v>1</v>
      </c>
      <c r="T16" s="30">
        <f t="shared" si="19"/>
        <v>4.87</v>
      </c>
      <c r="U16" s="33">
        <f t="shared" si="1"/>
        <v>0</v>
      </c>
      <c r="V16" s="34">
        <f t="shared" si="9"/>
        <v>0</v>
      </c>
      <c r="X16" s="26" t="s">
        <v>26</v>
      </c>
      <c r="Y16" s="27" t="s">
        <v>22</v>
      </c>
      <c r="Z16" s="28">
        <v>4.87</v>
      </c>
      <c r="AA16" s="29">
        <v>1</v>
      </c>
      <c r="AB16" s="30">
        <f t="shared" si="10"/>
        <v>4.87</v>
      </c>
      <c r="AC16" s="31">
        <v>4.87</v>
      </c>
      <c r="AD16" s="32">
        <v>1</v>
      </c>
      <c r="AE16" s="30">
        <f t="shared" si="20"/>
        <v>4.87</v>
      </c>
      <c r="AF16" s="33">
        <f t="shared" si="2"/>
        <v>0</v>
      </c>
      <c r="AG16" s="34">
        <f t="shared" si="11"/>
        <v>0</v>
      </c>
      <c r="AI16" s="26" t="s">
        <v>26</v>
      </c>
      <c r="AJ16" s="27" t="s">
        <v>22</v>
      </c>
      <c r="AK16" s="28">
        <v>4.87</v>
      </c>
      <c r="AL16" s="29">
        <v>1</v>
      </c>
      <c r="AM16" s="30">
        <f t="shared" si="12"/>
        <v>4.87</v>
      </c>
      <c r="AN16" s="31">
        <v>4.87</v>
      </c>
      <c r="AO16" s="32">
        <v>1</v>
      </c>
      <c r="AP16" s="30">
        <f t="shared" si="21"/>
        <v>4.87</v>
      </c>
      <c r="AQ16" s="33">
        <f t="shared" si="3"/>
        <v>0</v>
      </c>
      <c r="AR16" s="34">
        <f t="shared" si="13"/>
        <v>0</v>
      </c>
      <c r="AT16" s="26" t="s">
        <v>26</v>
      </c>
      <c r="AU16" s="27" t="s">
        <v>22</v>
      </c>
      <c r="AV16" s="28">
        <v>4.87</v>
      </c>
      <c r="AW16" s="29">
        <v>1</v>
      </c>
      <c r="AX16" s="30">
        <f t="shared" si="14"/>
        <v>4.87</v>
      </c>
      <c r="AY16" s="31">
        <v>4.87</v>
      </c>
      <c r="AZ16" s="32">
        <v>1</v>
      </c>
      <c r="BA16" s="30">
        <f t="shared" si="22"/>
        <v>4.87</v>
      </c>
      <c r="BB16" s="33">
        <f t="shared" si="4"/>
        <v>0</v>
      </c>
      <c r="BC16" s="34">
        <f t="shared" si="15"/>
        <v>0</v>
      </c>
      <c r="BE16" s="26" t="s">
        <v>26</v>
      </c>
      <c r="BF16" s="27" t="s">
        <v>22</v>
      </c>
      <c r="BG16" s="28">
        <v>4.87</v>
      </c>
      <c r="BH16" s="29">
        <v>1</v>
      </c>
      <c r="BI16" s="30">
        <f t="shared" si="16"/>
        <v>4.87</v>
      </c>
      <c r="BJ16" s="31">
        <v>4.87</v>
      </c>
      <c r="BK16" s="32">
        <v>1</v>
      </c>
      <c r="BL16" s="30">
        <f t="shared" si="23"/>
        <v>4.87</v>
      </c>
      <c r="BM16" s="33">
        <f t="shared" si="5"/>
        <v>0</v>
      </c>
      <c r="BN16" s="34">
        <f t="shared" si="17"/>
        <v>0</v>
      </c>
    </row>
    <row r="17" spans="1:66" ht="12.75">
      <c r="A17" s="1"/>
      <c r="B17" s="35" t="s">
        <v>27</v>
      </c>
      <c r="C17" s="36" t="s">
        <v>28</v>
      </c>
      <c r="D17" s="37">
        <v>0.0085000000000000006</v>
      </c>
      <c r="E17" s="44">
        <f>IF(E4&gt;0,E4,E3)</f>
        <v>2000</v>
      </c>
      <c r="F17" s="39">
        <f t="shared" si="6"/>
        <v>17</v>
      </c>
      <c r="G17" s="40">
        <v>0.0099000000000000008</v>
      </c>
      <c r="H17" s="44">
        <f>IF(E4&gt;0,E4,E3)</f>
        <v>2000</v>
      </c>
      <c r="I17" s="39">
        <f t="shared" si="18"/>
        <v>19.80</v>
      </c>
      <c r="J17" s="42">
        <f t="shared" si="0"/>
        <v>2.8000000000000007</v>
      </c>
      <c r="K17" s="43">
        <f t="shared" si="7"/>
        <v>0.16470588235294123</v>
      </c>
      <c r="M17" s="35" t="s">
        <v>27</v>
      </c>
      <c r="N17" s="36" t="s">
        <v>28</v>
      </c>
      <c r="O17" s="37">
        <v>0.0085000000000000006</v>
      </c>
      <c r="P17" s="44">
        <f>IF(P4&gt;0,P4,P3)</f>
        <v>500</v>
      </c>
      <c r="Q17" s="39">
        <f t="shared" si="8"/>
        <v>4.25</v>
      </c>
      <c r="R17" s="40">
        <v>0.0099000000000000008</v>
      </c>
      <c r="S17" s="44">
        <f>IF(P4&gt;0,P4,P3)</f>
        <v>500</v>
      </c>
      <c r="T17" s="39">
        <f t="shared" si="19"/>
        <v>4.95</v>
      </c>
      <c r="U17" s="42">
        <f t="shared" si="1"/>
        <v>0.70000000000000018</v>
      </c>
      <c r="V17" s="43">
        <f t="shared" si="9"/>
        <v>0.16470588235294123</v>
      </c>
      <c r="X17" s="35" t="s">
        <v>27</v>
      </c>
      <c r="Y17" s="36" t="s">
        <v>28</v>
      </c>
      <c r="Z17" s="37">
        <v>0.0085000000000000006</v>
      </c>
      <c r="AA17" s="44">
        <f>IF(AA4&gt;0,AA4,AA3)</f>
        <v>1000</v>
      </c>
      <c r="AB17" s="39">
        <f t="shared" si="10"/>
        <v>8.50</v>
      </c>
      <c r="AC17" s="40">
        <v>0.0099000000000000008</v>
      </c>
      <c r="AD17" s="44">
        <f>IF(AA4&gt;0,AA4,AA3)</f>
        <v>1000</v>
      </c>
      <c r="AE17" s="39">
        <f t="shared" si="20"/>
        <v>9.90</v>
      </c>
      <c r="AF17" s="42">
        <f t="shared" si="2"/>
        <v>1.4000000000000004</v>
      </c>
      <c r="AG17" s="43">
        <f t="shared" si="11"/>
        <v>0.16470588235294123</v>
      </c>
      <c r="AI17" s="35" t="s">
        <v>27</v>
      </c>
      <c r="AJ17" s="36" t="s">
        <v>28</v>
      </c>
      <c r="AK17" s="37">
        <v>0.0085000000000000006</v>
      </c>
      <c r="AL17" s="44">
        <f>IF(AL4&gt;0,AL4,AL3)</f>
        <v>5000</v>
      </c>
      <c r="AM17" s="39">
        <f t="shared" si="12"/>
        <v>42.50</v>
      </c>
      <c r="AN17" s="40">
        <v>0.0099000000000000008</v>
      </c>
      <c r="AO17" s="44">
        <f>IF(AL4&gt;0,AL4,AL3)</f>
        <v>5000</v>
      </c>
      <c r="AP17" s="39">
        <f t="shared" si="21"/>
        <v>49.500000000000007</v>
      </c>
      <c r="AQ17" s="42">
        <f t="shared" si="3"/>
        <v>7.0000000000000071</v>
      </c>
      <c r="AR17" s="43">
        <f t="shared" si="13"/>
        <v>0.16470588235294134</v>
      </c>
      <c r="AT17" s="35" t="s">
        <v>27</v>
      </c>
      <c r="AU17" s="36" t="s">
        <v>28</v>
      </c>
      <c r="AV17" s="37">
        <v>0.0085000000000000006</v>
      </c>
      <c r="AW17" s="44">
        <f>IF(AW4&gt;0,AW4,AW3)</f>
        <v>10000</v>
      </c>
      <c r="AX17" s="39">
        <f t="shared" si="14"/>
        <v>85</v>
      </c>
      <c r="AY17" s="40">
        <v>0.0099000000000000008</v>
      </c>
      <c r="AZ17" s="44">
        <f>IF(AW4&gt;0,AW4,AW3)</f>
        <v>10000</v>
      </c>
      <c r="BA17" s="39">
        <f t="shared" si="22"/>
        <v>99.000000000000014</v>
      </c>
      <c r="BB17" s="42">
        <f t="shared" si="4"/>
        <v>14.000000000000014</v>
      </c>
      <c r="BC17" s="43">
        <f t="shared" si="15"/>
        <v>0.16470588235294134</v>
      </c>
      <c r="BE17" s="35" t="s">
        <v>27</v>
      </c>
      <c r="BF17" s="36" t="s">
        <v>28</v>
      </c>
      <c r="BG17" s="37">
        <v>0.0085000000000000006</v>
      </c>
      <c r="BH17" s="44">
        <f>IF(BH4&gt;0,BH4,BH3)</f>
        <v>15000</v>
      </c>
      <c r="BI17" s="39">
        <f t="shared" si="16"/>
        <v>127.50000000000001</v>
      </c>
      <c r="BJ17" s="40">
        <v>0.0099000000000000008</v>
      </c>
      <c r="BK17" s="44">
        <f>IF(BH4&gt;0,BH4,BH3)</f>
        <v>15000</v>
      </c>
      <c r="BL17" s="39">
        <f t="shared" si="23"/>
        <v>148.50</v>
      </c>
      <c r="BM17" s="42">
        <f t="shared" si="5"/>
        <v>20.999999999999986</v>
      </c>
      <c r="BN17" s="43">
        <f t="shared" si="17"/>
        <v>0.16470588235294104</v>
      </c>
    </row>
    <row r="18" spans="1:66" ht="12.75">
      <c r="A18" s="1"/>
      <c r="B18" s="26" t="s">
        <v>29</v>
      </c>
      <c r="C18" s="27"/>
      <c r="D18" s="28">
        <v>0</v>
      </c>
      <c r="E18" s="45">
        <f>IF(E4&gt;0,E4,E3)</f>
        <v>2000</v>
      </c>
      <c r="F18" s="30">
        <f t="shared" si="6"/>
        <v>0</v>
      </c>
      <c r="G18" s="31">
        <v>0</v>
      </c>
      <c r="H18" s="45">
        <f>IF(E4&gt;0,E4,E3)</f>
        <v>2000</v>
      </c>
      <c r="I18" s="30">
        <f t="shared" si="18"/>
        <v>0</v>
      </c>
      <c r="J18" s="33">
        <f t="shared" si="0"/>
        <v>0</v>
      </c>
      <c r="K18" s="34" t="str">
        <f t="shared" si="7"/>
        <v/>
      </c>
      <c r="M18" s="26" t="s">
        <v>29</v>
      </c>
      <c r="N18" s="27"/>
      <c r="O18" s="28">
        <v>0</v>
      </c>
      <c r="P18" s="45">
        <f>IF(P4&gt;0,P4,P3)</f>
        <v>500</v>
      </c>
      <c r="Q18" s="30">
        <f t="shared" si="8"/>
        <v>0</v>
      </c>
      <c r="R18" s="31">
        <v>0</v>
      </c>
      <c r="S18" s="45">
        <f>IF(P4&gt;0,P4,P3)</f>
        <v>500</v>
      </c>
      <c r="T18" s="30">
        <f t="shared" si="19"/>
        <v>0</v>
      </c>
      <c r="U18" s="33">
        <f t="shared" si="1"/>
        <v>0</v>
      </c>
      <c r="V18" s="34" t="str">
        <f t="shared" si="9"/>
        <v/>
      </c>
      <c r="X18" s="26" t="s">
        <v>29</v>
      </c>
      <c r="Y18" s="27"/>
      <c r="Z18" s="28">
        <v>0</v>
      </c>
      <c r="AA18" s="45">
        <f>IF(AA4&gt;0,AA4,AA3)</f>
        <v>1000</v>
      </c>
      <c r="AB18" s="30">
        <f t="shared" si="10"/>
        <v>0</v>
      </c>
      <c r="AC18" s="31">
        <v>0</v>
      </c>
      <c r="AD18" s="45">
        <f>IF(AA4&gt;0,AA4,AA3)</f>
        <v>1000</v>
      </c>
      <c r="AE18" s="30">
        <f t="shared" si="20"/>
        <v>0</v>
      </c>
      <c r="AF18" s="33">
        <f t="shared" si="2"/>
        <v>0</v>
      </c>
      <c r="AG18" s="34" t="str">
        <f t="shared" si="11"/>
        <v/>
      </c>
      <c r="AI18" s="26" t="s">
        <v>29</v>
      </c>
      <c r="AJ18" s="27"/>
      <c r="AK18" s="28">
        <v>0</v>
      </c>
      <c r="AL18" s="45">
        <f>IF(AL4&gt;0,AL4,AL3)</f>
        <v>5000</v>
      </c>
      <c r="AM18" s="30">
        <f t="shared" si="12"/>
        <v>0</v>
      </c>
      <c r="AN18" s="31">
        <v>0</v>
      </c>
      <c r="AO18" s="45">
        <f>IF(AL4&gt;0,AL4,AL3)</f>
        <v>5000</v>
      </c>
      <c r="AP18" s="30">
        <f t="shared" si="21"/>
        <v>0</v>
      </c>
      <c r="AQ18" s="33">
        <f t="shared" si="3"/>
        <v>0</v>
      </c>
      <c r="AR18" s="34" t="str">
        <f t="shared" si="13"/>
        <v/>
      </c>
      <c r="AT18" s="26" t="s">
        <v>29</v>
      </c>
      <c r="AU18" s="27"/>
      <c r="AV18" s="28">
        <v>0</v>
      </c>
      <c r="AW18" s="45">
        <f>IF(AW4&gt;0,AW4,AW3)</f>
        <v>10000</v>
      </c>
      <c r="AX18" s="30">
        <f t="shared" si="14"/>
        <v>0</v>
      </c>
      <c r="AY18" s="31">
        <v>0</v>
      </c>
      <c r="AZ18" s="45">
        <f>IF(AW4&gt;0,AW4,AW3)</f>
        <v>10000</v>
      </c>
      <c r="BA18" s="30">
        <f t="shared" si="22"/>
        <v>0</v>
      </c>
      <c r="BB18" s="33">
        <f t="shared" si="4"/>
        <v>0</v>
      </c>
      <c r="BC18" s="34" t="str">
        <f t="shared" si="15"/>
        <v/>
      </c>
      <c r="BE18" s="26" t="s">
        <v>29</v>
      </c>
      <c r="BF18" s="27"/>
      <c r="BG18" s="28">
        <v>0</v>
      </c>
      <c r="BH18" s="45">
        <f>IF(BH4&gt;0,BH4,BH3)</f>
        <v>15000</v>
      </c>
      <c r="BI18" s="30">
        <f t="shared" si="16"/>
        <v>0</v>
      </c>
      <c r="BJ18" s="31">
        <v>0</v>
      </c>
      <c r="BK18" s="45">
        <f>IF(BH4&gt;0,BH4,BH3)</f>
        <v>15000</v>
      </c>
      <c r="BL18" s="30">
        <f t="shared" si="23"/>
        <v>0</v>
      </c>
      <c r="BM18" s="33">
        <f t="shared" si="5"/>
        <v>0</v>
      </c>
      <c r="BN18" s="34" t="str">
        <f t="shared" si="17"/>
        <v/>
      </c>
    </row>
    <row r="19" spans="1:66" ht="12.75">
      <c r="A19" s="1"/>
      <c r="B19" s="35" t="s">
        <v>30</v>
      </c>
      <c r="C19" s="36"/>
      <c r="D19" s="37">
        <v>0</v>
      </c>
      <c r="E19" s="44">
        <f>IF(E4&gt;0,E4,E3)</f>
        <v>2000</v>
      </c>
      <c r="F19" s="39">
        <f t="shared" si="6"/>
        <v>0</v>
      </c>
      <c r="G19" s="40">
        <v>0</v>
      </c>
      <c r="H19" s="44">
        <f>IF(E4&gt;0,E4,E3)</f>
        <v>2000</v>
      </c>
      <c r="I19" s="39">
        <f t="shared" si="18"/>
        <v>0</v>
      </c>
      <c r="J19" s="42">
        <f t="shared" si="0"/>
        <v>0</v>
      </c>
      <c r="K19" s="43" t="str">
        <f t="shared" si="7"/>
        <v/>
      </c>
      <c r="M19" s="35" t="s">
        <v>30</v>
      </c>
      <c r="N19" s="36"/>
      <c r="O19" s="37">
        <v>0</v>
      </c>
      <c r="P19" s="44">
        <f>IF(P4&gt;0,P4,P3)</f>
        <v>500</v>
      </c>
      <c r="Q19" s="39">
        <f t="shared" si="8"/>
        <v>0</v>
      </c>
      <c r="R19" s="40">
        <v>0</v>
      </c>
      <c r="S19" s="44">
        <f>IF(P4&gt;0,P4,P3)</f>
        <v>500</v>
      </c>
      <c r="T19" s="39">
        <f t="shared" si="19"/>
        <v>0</v>
      </c>
      <c r="U19" s="42">
        <f t="shared" si="1"/>
        <v>0</v>
      </c>
      <c r="V19" s="43" t="str">
        <f t="shared" si="9"/>
        <v/>
      </c>
      <c r="X19" s="35" t="s">
        <v>30</v>
      </c>
      <c r="Y19" s="36"/>
      <c r="Z19" s="37">
        <v>0</v>
      </c>
      <c r="AA19" s="44">
        <f>IF(AA4&gt;0,AA4,AA3)</f>
        <v>1000</v>
      </c>
      <c r="AB19" s="39">
        <f t="shared" si="10"/>
        <v>0</v>
      </c>
      <c r="AC19" s="40">
        <v>0</v>
      </c>
      <c r="AD19" s="44">
        <f>IF(AA4&gt;0,AA4,AA3)</f>
        <v>1000</v>
      </c>
      <c r="AE19" s="39">
        <f t="shared" si="20"/>
        <v>0</v>
      </c>
      <c r="AF19" s="42">
        <f t="shared" si="2"/>
        <v>0</v>
      </c>
      <c r="AG19" s="43" t="str">
        <f t="shared" si="11"/>
        <v/>
      </c>
      <c r="AI19" s="35" t="s">
        <v>30</v>
      </c>
      <c r="AJ19" s="36"/>
      <c r="AK19" s="37">
        <v>0</v>
      </c>
      <c r="AL19" s="44">
        <f>IF(AL4&gt;0,AL4,AL3)</f>
        <v>5000</v>
      </c>
      <c r="AM19" s="39">
        <f t="shared" si="12"/>
        <v>0</v>
      </c>
      <c r="AN19" s="40">
        <v>0</v>
      </c>
      <c r="AO19" s="44">
        <f>IF(AL4&gt;0,AL4,AL3)</f>
        <v>5000</v>
      </c>
      <c r="AP19" s="39">
        <f t="shared" si="21"/>
        <v>0</v>
      </c>
      <c r="AQ19" s="42">
        <f t="shared" si="3"/>
        <v>0</v>
      </c>
      <c r="AR19" s="43" t="str">
        <f t="shared" si="13"/>
        <v/>
      </c>
      <c r="AT19" s="35" t="s">
        <v>30</v>
      </c>
      <c r="AU19" s="36"/>
      <c r="AV19" s="37">
        <v>0</v>
      </c>
      <c r="AW19" s="44">
        <f>IF(AW4&gt;0,AW4,AW3)</f>
        <v>10000</v>
      </c>
      <c r="AX19" s="39">
        <f t="shared" si="14"/>
        <v>0</v>
      </c>
      <c r="AY19" s="40">
        <v>0</v>
      </c>
      <c r="AZ19" s="44">
        <f>IF(AW4&gt;0,AW4,AW3)</f>
        <v>10000</v>
      </c>
      <c r="BA19" s="39">
        <f t="shared" si="22"/>
        <v>0</v>
      </c>
      <c r="BB19" s="42">
        <f t="shared" si="4"/>
        <v>0</v>
      </c>
      <c r="BC19" s="43" t="str">
        <f t="shared" si="15"/>
        <v/>
      </c>
      <c r="BE19" s="35" t="s">
        <v>30</v>
      </c>
      <c r="BF19" s="36"/>
      <c r="BG19" s="37">
        <v>0</v>
      </c>
      <c r="BH19" s="44">
        <f>IF(BH4&gt;0,BH4,BH3)</f>
        <v>15000</v>
      </c>
      <c r="BI19" s="39">
        <f t="shared" si="16"/>
        <v>0</v>
      </c>
      <c r="BJ19" s="40">
        <v>0</v>
      </c>
      <c r="BK19" s="44">
        <f>IF(BH4&gt;0,BH4,BH3)</f>
        <v>15000</v>
      </c>
      <c r="BL19" s="39">
        <f t="shared" si="23"/>
        <v>0</v>
      </c>
      <c r="BM19" s="42">
        <f t="shared" si="5"/>
        <v>0</v>
      </c>
      <c r="BN19" s="43" t="str">
        <f t="shared" si="17"/>
        <v/>
      </c>
    </row>
    <row r="20" spans="1:66" ht="31.5" customHeight="1">
      <c r="A20" s="1"/>
      <c r="B20" s="26" t="s">
        <v>31</v>
      </c>
      <c r="C20" s="27" t="s">
        <v>28</v>
      </c>
      <c r="D20" s="28">
        <v>0</v>
      </c>
      <c r="E20" s="45">
        <f>IF(E4&gt;0,E4,E3)</f>
        <v>2000</v>
      </c>
      <c r="F20" s="30">
        <f t="shared" si="6"/>
        <v>0</v>
      </c>
      <c r="G20" s="31">
        <v>0</v>
      </c>
      <c r="H20" s="45">
        <f>IF(E4&gt;0,E4,E3)</f>
        <v>2000</v>
      </c>
      <c r="I20" s="30">
        <f t="shared" si="18"/>
        <v>0</v>
      </c>
      <c r="J20" s="33">
        <f t="shared" si="0"/>
        <v>0</v>
      </c>
      <c r="K20" s="34" t="str">
        <f t="shared" si="7"/>
        <v/>
      </c>
      <c r="M20" s="26" t="s">
        <v>31</v>
      </c>
      <c r="N20" s="27" t="s">
        <v>28</v>
      </c>
      <c r="O20" s="28">
        <v>0</v>
      </c>
      <c r="P20" s="45">
        <f>IF(P4&gt;0,P4,P3)</f>
        <v>500</v>
      </c>
      <c r="Q20" s="30">
        <f t="shared" si="8"/>
        <v>0</v>
      </c>
      <c r="R20" s="31">
        <v>0</v>
      </c>
      <c r="S20" s="45">
        <f>IF(P4&gt;0,P4,P3)</f>
        <v>500</v>
      </c>
      <c r="T20" s="30">
        <f t="shared" si="19"/>
        <v>0</v>
      </c>
      <c r="U20" s="33">
        <f t="shared" si="1"/>
        <v>0</v>
      </c>
      <c r="V20" s="34" t="str">
        <f t="shared" si="9"/>
        <v/>
      </c>
      <c r="X20" s="26" t="s">
        <v>31</v>
      </c>
      <c r="Y20" s="27" t="s">
        <v>28</v>
      </c>
      <c r="Z20" s="28">
        <v>0</v>
      </c>
      <c r="AA20" s="45">
        <f>IF(AA4&gt;0,AA4,AA3)</f>
        <v>1000</v>
      </c>
      <c r="AB20" s="30">
        <f t="shared" si="10"/>
        <v>0</v>
      </c>
      <c r="AC20" s="31">
        <v>0</v>
      </c>
      <c r="AD20" s="45">
        <f>IF(AA4&gt;0,AA4,AA3)</f>
        <v>1000</v>
      </c>
      <c r="AE20" s="30">
        <f t="shared" si="20"/>
        <v>0</v>
      </c>
      <c r="AF20" s="33">
        <f t="shared" si="2"/>
        <v>0</v>
      </c>
      <c r="AG20" s="34" t="str">
        <f t="shared" si="11"/>
        <v/>
      </c>
      <c r="AI20" s="26" t="s">
        <v>31</v>
      </c>
      <c r="AJ20" s="27" t="s">
        <v>28</v>
      </c>
      <c r="AK20" s="28">
        <v>0</v>
      </c>
      <c r="AL20" s="45">
        <f>IF(AL4&gt;0,AL4,AL3)</f>
        <v>5000</v>
      </c>
      <c r="AM20" s="30">
        <f t="shared" si="12"/>
        <v>0</v>
      </c>
      <c r="AN20" s="31">
        <v>0</v>
      </c>
      <c r="AO20" s="45">
        <f>IF(AL4&gt;0,AL4,AL3)</f>
        <v>5000</v>
      </c>
      <c r="AP20" s="30">
        <f t="shared" si="21"/>
        <v>0</v>
      </c>
      <c r="AQ20" s="33">
        <f t="shared" si="3"/>
        <v>0</v>
      </c>
      <c r="AR20" s="34" t="str">
        <f t="shared" si="13"/>
        <v/>
      </c>
      <c r="AT20" s="26" t="s">
        <v>31</v>
      </c>
      <c r="AU20" s="27" t="s">
        <v>28</v>
      </c>
      <c r="AV20" s="28">
        <v>0</v>
      </c>
      <c r="AW20" s="45">
        <f>IF(AW4&gt;0,AW4,AW3)</f>
        <v>10000</v>
      </c>
      <c r="AX20" s="30">
        <f t="shared" si="14"/>
        <v>0</v>
      </c>
      <c r="AY20" s="31">
        <v>0</v>
      </c>
      <c r="AZ20" s="45">
        <f>IF(AW4&gt;0,AW4,AW3)</f>
        <v>10000</v>
      </c>
      <c r="BA20" s="30">
        <f t="shared" si="22"/>
        <v>0</v>
      </c>
      <c r="BB20" s="33">
        <f t="shared" si="4"/>
        <v>0</v>
      </c>
      <c r="BC20" s="34" t="str">
        <f t="shared" si="15"/>
        <v/>
      </c>
      <c r="BE20" s="26" t="s">
        <v>31</v>
      </c>
      <c r="BF20" s="27" t="s">
        <v>28</v>
      </c>
      <c r="BG20" s="28">
        <v>0</v>
      </c>
      <c r="BH20" s="45">
        <f>IF(BH4&gt;0,BH4,BH3)</f>
        <v>15000</v>
      </c>
      <c r="BI20" s="30">
        <f t="shared" si="16"/>
        <v>0</v>
      </c>
      <c r="BJ20" s="31">
        <v>0</v>
      </c>
      <c r="BK20" s="45">
        <f>IF(BH4&gt;0,BH4,BH3)</f>
        <v>15000</v>
      </c>
      <c r="BL20" s="30">
        <f t="shared" si="23"/>
        <v>0</v>
      </c>
      <c r="BM20" s="33">
        <f t="shared" si="5"/>
        <v>0</v>
      </c>
      <c r="BN20" s="34" t="str">
        <f t="shared" si="17"/>
        <v/>
      </c>
    </row>
    <row r="21" spans="1:66" ht="12.75">
      <c r="A21" s="1"/>
      <c r="B21" s="46" t="s">
        <v>32</v>
      </c>
      <c r="C21" s="47"/>
      <c r="D21" s="48"/>
      <c r="E21" s="49"/>
      <c r="F21" s="50">
        <f>SUM(F12:F20)</f>
        <v>52.22</v>
      </c>
      <c r="G21" s="51"/>
      <c r="H21" s="52"/>
      <c r="I21" s="50">
        <f>SUM(I12:I20)</f>
        <v>52.180000000000007</v>
      </c>
      <c r="J21" s="53">
        <f>I21-F21</f>
        <v>-0.039999999999992042</v>
      </c>
      <c r="K21" s="114">
        <f>IF((F21)=0,"",(J21/F21))</f>
        <v>-0.00076599004212929997</v>
      </c>
      <c r="M21" s="46" t="s">
        <v>32</v>
      </c>
      <c r="N21" s="47"/>
      <c r="O21" s="48"/>
      <c r="P21" s="49"/>
      <c r="Q21" s="50">
        <f>SUM(Q12:Q20)</f>
        <v>39.47</v>
      </c>
      <c r="R21" s="51"/>
      <c r="S21" s="52"/>
      <c r="T21" s="50">
        <f>SUM(T12:T20)</f>
        <v>37.330000000000005</v>
      </c>
      <c r="U21" s="53">
        <f>T21-Q21</f>
        <v>-2.1399999999999935</v>
      </c>
      <c r="V21" s="114">
        <f>IF((Q21)=0,"",(U21/Q21))</f>
        <v>-0.054218393716746735</v>
      </c>
      <c r="X21" s="46" t="s">
        <v>32</v>
      </c>
      <c r="Y21" s="47"/>
      <c r="Z21" s="48"/>
      <c r="AA21" s="49"/>
      <c r="AB21" s="50">
        <f>SUM(AB12:AB20)</f>
        <v>43.72</v>
      </c>
      <c r="AC21" s="51"/>
      <c r="AD21" s="52"/>
      <c r="AE21" s="50">
        <f>SUM(AE12:AE20)</f>
        <v>42.28</v>
      </c>
      <c r="AF21" s="53">
        <f>AE21-AB21</f>
        <v>-1.4399999999999977</v>
      </c>
      <c r="AG21" s="114">
        <f>IF((AB21)=0,"",(AF21/AB21))</f>
        <v>-0.032936870997255209</v>
      </c>
      <c r="AI21" s="46" t="s">
        <v>32</v>
      </c>
      <c r="AJ21" s="47"/>
      <c r="AK21" s="48"/>
      <c r="AL21" s="49"/>
      <c r="AM21" s="50">
        <f>SUM(AM12:AM20)</f>
        <v>77.72</v>
      </c>
      <c r="AN21" s="51"/>
      <c r="AO21" s="52"/>
      <c r="AP21" s="50">
        <f>SUM(AP12:AP20)</f>
        <v>81.88000000000001</v>
      </c>
      <c r="AQ21" s="53">
        <f>AP21-AM21</f>
        <v>4.1600000000000108</v>
      </c>
      <c r="AR21" s="114">
        <f>IF((AM21)=0,"",(AQ21/AM21))</f>
        <v>0.053525476067936319</v>
      </c>
      <c r="AT21" s="46" t="s">
        <v>32</v>
      </c>
      <c r="AU21" s="47"/>
      <c r="AV21" s="48"/>
      <c r="AW21" s="49"/>
      <c r="AX21" s="50">
        <f>SUM(AX12:AX20)</f>
        <v>120.22</v>
      </c>
      <c r="AY21" s="51"/>
      <c r="AZ21" s="52"/>
      <c r="BA21" s="50">
        <f>SUM(BA12:BA20)</f>
        <v>131.38000000000002</v>
      </c>
      <c r="BB21" s="53">
        <f>BA21-AX21</f>
        <v>11.160000000000025</v>
      </c>
      <c r="BC21" s="114">
        <f>IF((AX21)=0,"",(BB21/AX21))</f>
        <v>0.092829812011312796</v>
      </c>
      <c r="BE21" s="46" t="s">
        <v>32</v>
      </c>
      <c r="BF21" s="47"/>
      <c r="BG21" s="48"/>
      <c r="BH21" s="49"/>
      <c r="BI21" s="50">
        <f>SUM(BI12:BI20)</f>
        <v>162.72000000000003</v>
      </c>
      <c r="BJ21" s="51"/>
      <c r="BK21" s="52"/>
      <c r="BL21" s="50">
        <f>SUM(BL12:BL20)</f>
        <v>180.88</v>
      </c>
      <c r="BM21" s="53">
        <f>BL21-BI21</f>
        <v>18.159999999999968</v>
      </c>
      <c r="BN21" s="114">
        <f>IF((BI21)=0,"",(BM21/BI21))</f>
        <v>0.11160275319567334</v>
      </c>
    </row>
    <row r="22" spans="1:66" ht="25.5">
      <c r="A22" s="1"/>
      <c r="B22" s="26" t="s">
        <v>77</v>
      </c>
      <c r="C22" s="27" t="s">
        <v>22</v>
      </c>
      <c r="D22" s="28">
        <v>0</v>
      </c>
      <c r="E22" s="45">
        <v>0</v>
      </c>
      <c r="F22" s="30">
        <f>E22*D22</f>
        <v>0</v>
      </c>
      <c r="G22" s="31"/>
      <c r="H22" s="45">
        <v>1</v>
      </c>
      <c r="I22" s="30">
        <f>H22*G22</f>
        <v>0</v>
      </c>
      <c r="J22" s="33">
        <f t="shared" si="0"/>
        <v>0</v>
      </c>
      <c r="K22" s="34" t="str">
        <f t="shared" si="7"/>
        <v/>
      </c>
      <c r="M22" s="26" t="s">
        <v>77</v>
      </c>
      <c r="N22" s="27" t="s">
        <v>22</v>
      </c>
      <c r="O22" s="28">
        <v>0</v>
      </c>
      <c r="P22" s="45">
        <v>0</v>
      </c>
      <c r="Q22" s="30">
        <f>P22*O22</f>
        <v>0</v>
      </c>
      <c r="R22" s="31"/>
      <c r="S22" s="45">
        <v>1</v>
      </c>
      <c r="T22" s="30">
        <f>S22*R22</f>
        <v>0</v>
      </c>
      <c r="U22" s="33">
        <f t="shared" si="24" ref="U22:U37">T22-Q22</f>
        <v>0</v>
      </c>
      <c r="V22" s="34" t="str">
        <f t="shared" si="25" ref="V22:V28">IF(ISERROR(U22/Q22),"",U22/Q22)</f>
        <v/>
      </c>
      <c r="X22" s="26" t="s">
        <v>77</v>
      </c>
      <c r="Y22" s="27" t="s">
        <v>22</v>
      </c>
      <c r="Z22" s="28">
        <v>0</v>
      </c>
      <c r="AA22" s="45">
        <v>0</v>
      </c>
      <c r="AB22" s="30">
        <f>AA22*Z22</f>
        <v>0</v>
      </c>
      <c r="AC22" s="31"/>
      <c r="AD22" s="45">
        <v>1</v>
      </c>
      <c r="AE22" s="30">
        <f>AD22*AC22</f>
        <v>0</v>
      </c>
      <c r="AF22" s="33">
        <f t="shared" si="26" ref="AF22:AF37">AE22-AB22</f>
        <v>0</v>
      </c>
      <c r="AG22" s="34" t="str">
        <f t="shared" si="27" ref="AG22:AG28">IF(ISERROR(AF22/AB22),"",AF22/AB22)</f>
        <v/>
      </c>
      <c r="AI22" s="26" t="s">
        <v>77</v>
      </c>
      <c r="AJ22" s="27" t="s">
        <v>22</v>
      </c>
      <c r="AK22" s="28">
        <v>0</v>
      </c>
      <c r="AL22" s="45">
        <v>0</v>
      </c>
      <c r="AM22" s="30">
        <f>AL22*AK22</f>
        <v>0</v>
      </c>
      <c r="AN22" s="31"/>
      <c r="AO22" s="45">
        <v>1</v>
      </c>
      <c r="AP22" s="30">
        <f>AO22*AN22</f>
        <v>0</v>
      </c>
      <c r="AQ22" s="33">
        <f t="shared" si="28" ref="AQ22:AQ37">AP22-AM22</f>
        <v>0</v>
      </c>
      <c r="AR22" s="34" t="str">
        <f t="shared" si="29" ref="AR22:AR28">IF(ISERROR(AQ22/AM22),"",AQ22/AM22)</f>
        <v/>
      </c>
      <c r="AT22" s="26" t="s">
        <v>77</v>
      </c>
      <c r="AU22" s="27" t="s">
        <v>22</v>
      </c>
      <c r="AV22" s="28">
        <v>0</v>
      </c>
      <c r="AW22" s="45">
        <v>0</v>
      </c>
      <c r="AX22" s="30">
        <f>AW22*AV22</f>
        <v>0</v>
      </c>
      <c r="AY22" s="31"/>
      <c r="AZ22" s="45">
        <v>1</v>
      </c>
      <c r="BA22" s="30">
        <f>AZ22*AY22</f>
        <v>0</v>
      </c>
      <c r="BB22" s="33">
        <f t="shared" si="30" ref="BB22:BB37">BA22-AX22</f>
        <v>0</v>
      </c>
      <c r="BC22" s="34" t="str">
        <f t="shared" si="31" ref="BC22:BC28">IF(ISERROR(BB22/AX22),"",BB22/AX22)</f>
        <v/>
      </c>
      <c r="BE22" s="26" t="s">
        <v>77</v>
      </c>
      <c r="BF22" s="27" t="s">
        <v>22</v>
      </c>
      <c r="BG22" s="28">
        <v>0</v>
      </c>
      <c r="BH22" s="45">
        <v>0</v>
      </c>
      <c r="BI22" s="30">
        <f>BH22*BG22</f>
        <v>0</v>
      </c>
      <c r="BJ22" s="31"/>
      <c r="BK22" s="45">
        <v>1</v>
      </c>
      <c r="BL22" s="30">
        <f>BK22*BJ22</f>
        <v>0</v>
      </c>
      <c r="BM22" s="33">
        <f t="shared" si="32" ref="BM22:BM37">BL22-BI22</f>
        <v>0</v>
      </c>
      <c r="BN22" s="34" t="str">
        <f t="shared" si="33" ref="BN22:BN28">IF(ISERROR(BM22/BI22),"",BM22/BI22)</f>
        <v/>
      </c>
    </row>
    <row r="23" spans="1:66" ht="25.5">
      <c r="A23" s="1"/>
      <c r="B23" s="35" t="s">
        <v>33</v>
      </c>
      <c r="C23" s="36" t="s">
        <v>28</v>
      </c>
      <c r="D23" s="37">
        <v>0.0032000000000000002</v>
      </c>
      <c r="E23" s="44">
        <f>IF(E4&gt;0,E4,E3)</f>
        <v>2000</v>
      </c>
      <c r="F23" s="39">
        <f t="shared" si="34" ref="F23:F27">E23*D23</f>
        <v>6.40</v>
      </c>
      <c r="G23" s="40">
        <v>0</v>
      </c>
      <c r="H23" s="44">
        <f>IF(E4&gt;0,E4,E3)</f>
        <v>2000</v>
      </c>
      <c r="I23" s="39">
        <f t="shared" si="35" ref="I23:I27">H23*G23</f>
        <v>0</v>
      </c>
      <c r="J23" s="42">
        <f t="shared" si="0"/>
        <v>-6.40</v>
      </c>
      <c r="K23" s="43">
        <f t="shared" si="7"/>
        <v>-1</v>
      </c>
      <c r="M23" s="35" t="s">
        <v>33</v>
      </c>
      <c r="N23" s="36" t="s">
        <v>28</v>
      </c>
      <c r="O23" s="37">
        <v>0.0032000000000000002</v>
      </c>
      <c r="P23" s="44">
        <f>IF(P4&gt;0,P4,P3)</f>
        <v>500</v>
      </c>
      <c r="Q23" s="39">
        <f t="shared" si="36" ref="Q23:Q25">P23*O23</f>
        <v>1.60</v>
      </c>
      <c r="R23" s="40">
        <v>0</v>
      </c>
      <c r="S23" s="44">
        <f>IF(P4&gt;0,P4,P3)</f>
        <v>500</v>
      </c>
      <c r="T23" s="39">
        <f t="shared" si="37" ref="T23:T25">S23*R23</f>
        <v>0</v>
      </c>
      <c r="U23" s="42">
        <f t="shared" si="24"/>
        <v>-1.60</v>
      </c>
      <c r="V23" s="43">
        <f t="shared" si="25"/>
        <v>-1</v>
      </c>
      <c r="X23" s="35" t="s">
        <v>33</v>
      </c>
      <c r="Y23" s="36" t="s">
        <v>28</v>
      </c>
      <c r="Z23" s="37">
        <v>0.0032000000000000002</v>
      </c>
      <c r="AA23" s="44">
        <f>IF(AA4&gt;0,AA4,AA3)</f>
        <v>1000</v>
      </c>
      <c r="AB23" s="39">
        <f t="shared" si="38" ref="AB23:AB25">AA23*Z23</f>
        <v>3.20</v>
      </c>
      <c r="AC23" s="40">
        <v>0</v>
      </c>
      <c r="AD23" s="44">
        <f>IF(AA4&gt;0,AA4,AA3)</f>
        <v>1000</v>
      </c>
      <c r="AE23" s="39">
        <f t="shared" si="39" ref="AE23:AE25">AD23*AC23</f>
        <v>0</v>
      </c>
      <c r="AF23" s="42">
        <f t="shared" si="26"/>
        <v>-3.20</v>
      </c>
      <c r="AG23" s="43">
        <f t="shared" si="27"/>
        <v>-1</v>
      </c>
      <c r="AI23" s="35" t="s">
        <v>33</v>
      </c>
      <c r="AJ23" s="36" t="s">
        <v>28</v>
      </c>
      <c r="AK23" s="37">
        <v>0.0032000000000000002</v>
      </c>
      <c r="AL23" s="44">
        <f>IF(AL4&gt;0,AL4,AL3)</f>
        <v>5000</v>
      </c>
      <c r="AM23" s="39">
        <f t="shared" si="40" ref="AM23:AM25">AL23*AK23</f>
        <v>16</v>
      </c>
      <c r="AN23" s="40">
        <v>0</v>
      </c>
      <c r="AO23" s="44">
        <f>IF(AL4&gt;0,AL4,AL3)</f>
        <v>5000</v>
      </c>
      <c r="AP23" s="39">
        <f t="shared" si="41" ref="AP23:AP25">AO23*AN23</f>
        <v>0</v>
      </c>
      <c r="AQ23" s="42">
        <f t="shared" si="28"/>
        <v>-16</v>
      </c>
      <c r="AR23" s="43">
        <f t="shared" si="29"/>
        <v>-1</v>
      </c>
      <c r="AT23" s="35" t="s">
        <v>33</v>
      </c>
      <c r="AU23" s="36" t="s">
        <v>28</v>
      </c>
      <c r="AV23" s="37">
        <v>0.0032000000000000002</v>
      </c>
      <c r="AW23" s="44">
        <f>IF(AW4&gt;0,AW4,AW3)</f>
        <v>10000</v>
      </c>
      <c r="AX23" s="39">
        <f t="shared" si="42" ref="AX23:AX25">AW23*AV23</f>
        <v>32</v>
      </c>
      <c r="AY23" s="40">
        <v>0</v>
      </c>
      <c r="AZ23" s="44">
        <f>IF(AW4&gt;0,AW4,AW3)</f>
        <v>10000</v>
      </c>
      <c r="BA23" s="39">
        <f t="shared" si="43" ref="BA23:BA25">AZ23*AY23</f>
        <v>0</v>
      </c>
      <c r="BB23" s="42">
        <f t="shared" si="30"/>
        <v>-32</v>
      </c>
      <c r="BC23" s="43">
        <f t="shared" si="31"/>
        <v>-1</v>
      </c>
      <c r="BE23" s="35" t="s">
        <v>33</v>
      </c>
      <c r="BF23" s="36" t="s">
        <v>28</v>
      </c>
      <c r="BG23" s="37">
        <v>0.0032000000000000002</v>
      </c>
      <c r="BH23" s="44">
        <f>IF(BH4&gt;0,BH4,BH3)</f>
        <v>15000</v>
      </c>
      <c r="BI23" s="39">
        <f t="shared" si="44" ref="BI23:BI25">BH23*BG23</f>
        <v>48</v>
      </c>
      <c r="BJ23" s="40">
        <v>0</v>
      </c>
      <c r="BK23" s="44">
        <f>IF(BH4&gt;0,BH4,BH3)</f>
        <v>15000</v>
      </c>
      <c r="BL23" s="39">
        <f t="shared" si="45" ref="BL23:BL25">BK23*BJ23</f>
        <v>0</v>
      </c>
      <c r="BM23" s="42">
        <f t="shared" si="32"/>
        <v>-48</v>
      </c>
      <c r="BN23" s="43">
        <f t="shared" si="33"/>
        <v>-1</v>
      </c>
    </row>
    <row r="24" spans="1:66" ht="25.5">
      <c r="A24" s="1"/>
      <c r="B24" s="26" t="s">
        <v>34</v>
      </c>
      <c r="C24" s="27" t="s">
        <v>28</v>
      </c>
      <c r="D24" s="28">
        <v>0</v>
      </c>
      <c r="E24" s="45">
        <f>IF(E4&gt;0,E4,E3)</f>
        <v>2000</v>
      </c>
      <c r="F24" s="30">
        <f t="shared" si="34"/>
        <v>0</v>
      </c>
      <c r="G24" s="31">
        <v>-0.00010000000000000001</v>
      </c>
      <c r="H24" s="45">
        <f>IF(E4&gt;0,E4,E3)</f>
        <v>2000</v>
      </c>
      <c r="I24" s="30">
        <f t="shared" si="35"/>
        <v>-0.20</v>
      </c>
      <c r="J24" s="33">
        <f t="shared" si="0"/>
        <v>-0.20</v>
      </c>
      <c r="K24" s="34" t="str">
        <f t="shared" si="7"/>
        <v/>
      </c>
      <c r="M24" s="26" t="s">
        <v>34</v>
      </c>
      <c r="N24" s="27" t="s">
        <v>28</v>
      </c>
      <c r="O24" s="28">
        <v>0</v>
      </c>
      <c r="P24" s="45">
        <f>IF(P4&gt;0,P4,P3)</f>
        <v>500</v>
      </c>
      <c r="Q24" s="30">
        <f t="shared" si="36"/>
        <v>0</v>
      </c>
      <c r="R24" s="31">
        <v>-0.00010000000000000001</v>
      </c>
      <c r="S24" s="45">
        <f>IF(P4&gt;0,P4,P3)</f>
        <v>500</v>
      </c>
      <c r="T24" s="30">
        <f t="shared" si="37"/>
        <v>-0.05</v>
      </c>
      <c r="U24" s="33">
        <f t="shared" si="24"/>
        <v>-0.05</v>
      </c>
      <c r="V24" s="34" t="str">
        <f t="shared" si="25"/>
        <v/>
      </c>
      <c r="X24" s="26" t="s">
        <v>34</v>
      </c>
      <c r="Y24" s="27" t="s">
        <v>28</v>
      </c>
      <c r="Z24" s="28">
        <v>0</v>
      </c>
      <c r="AA24" s="45">
        <f>IF(AA4&gt;0,AA4,AA3)</f>
        <v>1000</v>
      </c>
      <c r="AB24" s="30">
        <f t="shared" si="38"/>
        <v>0</v>
      </c>
      <c r="AC24" s="31">
        <v>-0.00010000000000000001</v>
      </c>
      <c r="AD24" s="45">
        <f>IF(AA4&gt;0,AA4,AA3)</f>
        <v>1000</v>
      </c>
      <c r="AE24" s="30">
        <f t="shared" si="39"/>
        <v>-0.10</v>
      </c>
      <c r="AF24" s="33">
        <f t="shared" si="26"/>
        <v>-0.10</v>
      </c>
      <c r="AG24" s="34" t="str">
        <f t="shared" si="27"/>
        <v/>
      </c>
      <c r="AI24" s="26" t="s">
        <v>34</v>
      </c>
      <c r="AJ24" s="27" t="s">
        <v>28</v>
      </c>
      <c r="AK24" s="28">
        <v>0</v>
      </c>
      <c r="AL24" s="45">
        <f>IF(AL4&gt;0,AL4,AL3)</f>
        <v>5000</v>
      </c>
      <c r="AM24" s="30">
        <f t="shared" si="40"/>
        <v>0</v>
      </c>
      <c r="AN24" s="31">
        <v>-0.00010000000000000001</v>
      </c>
      <c r="AO24" s="45">
        <f>IF(AL4&gt;0,AL4,AL3)</f>
        <v>5000</v>
      </c>
      <c r="AP24" s="30">
        <f t="shared" si="41"/>
        <v>-0.50</v>
      </c>
      <c r="AQ24" s="33">
        <f t="shared" si="28"/>
        <v>-0.50</v>
      </c>
      <c r="AR24" s="34" t="str">
        <f t="shared" si="29"/>
        <v/>
      </c>
      <c r="AT24" s="26" t="s">
        <v>34</v>
      </c>
      <c r="AU24" s="27" t="s">
        <v>28</v>
      </c>
      <c r="AV24" s="28">
        <v>0</v>
      </c>
      <c r="AW24" s="45">
        <f>IF(AW4&gt;0,AW4,AW3)</f>
        <v>10000</v>
      </c>
      <c r="AX24" s="30">
        <f t="shared" si="42"/>
        <v>0</v>
      </c>
      <c r="AY24" s="31">
        <v>-0.00010000000000000001</v>
      </c>
      <c r="AZ24" s="45">
        <f>IF(AW4&gt;0,AW4,AW3)</f>
        <v>10000</v>
      </c>
      <c r="BA24" s="30">
        <f t="shared" si="43"/>
        <v>-1</v>
      </c>
      <c r="BB24" s="33">
        <f t="shared" si="30"/>
        <v>-1</v>
      </c>
      <c r="BC24" s="34" t="str">
        <f t="shared" si="31"/>
        <v/>
      </c>
      <c r="BE24" s="26" t="s">
        <v>34</v>
      </c>
      <c r="BF24" s="27" t="s">
        <v>28</v>
      </c>
      <c r="BG24" s="28">
        <v>0</v>
      </c>
      <c r="BH24" s="45">
        <f>IF(BH4&gt;0,BH4,BH3)</f>
        <v>15000</v>
      </c>
      <c r="BI24" s="30">
        <f t="shared" si="44"/>
        <v>0</v>
      </c>
      <c r="BJ24" s="31">
        <v>-0.00010000000000000001</v>
      </c>
      <c r="BK24" s="45">
        <f>IF(BH4&gt;0,BH4,BH3)</f>
        <v>15000</v>
      </c>
      <c r="BL24" s="30">
        <f t="shared" si="45"/>
        <v>-1.50</v>
      </c>
      <c r="BM24" s="33">
        <f t="shared" si="32"/>
        <v>-1.50</v>
      </c>
      <c r="BN24" s="34" t="str">
        <f t="shared" si="33"/>
        <v/>
      </c>
    </row>
    <row r="25" spans="1:66" ht="25.5">
      <c r="A25" s="1"/>
      <c r="B25" s="35" t="s">
        <v>35</v>
      </c>
      <c r="C25" s="36" t="s">
        <v>28</v>
      </c>
      <c r="D25" s="37">
        <v>0</v>
      </c>
      <c r="E25" s="44">
        <f>IF(E4&gt;0,E4,E3)</f>
        <v>2000</v>
      </c>
      <c r="F25" s="39">
        <f t="shared" si="34"/>
        <v>0</v>
      </c>
      <c r="G25" s="40">
        <v>0</v>
      </c>
      <c r="H25" s="44">
        <f>IF(E4&gt;0,E4,E3)</f>
        <v>2000</v>
      </c>
      <c r="I25" s="39">
        <f t="shared" si="35"/>
        <v>0</v>
      </c>
      <c r="J25" s="42">
        <f t="shared" si="0"/>
        <v>0</v>
      </c>
      <c r="K25" s="43" t="str">
        <f t="shared" si="7"/>
        <v/>
      </c>
      <c r="M25" s="35" t="s">
        <v>35</v>
      </c>
      <c r="N25" s="36" t="s">
        <v>28</v>
      </c>
      <c r="O25" s="37">
        <v>0</v>
      </c>
      <c r="P25" s="44">
        <f>IF(P4&gt;0,P4,P3)</f>
        <v>500</v>
      </c>
      <c r="Q25" s="39">
        <f t="shared" si="36"/>
        <v>0</v>
      </c>
      <c r="R25" s="40">
        <v>0</v>
      </c>
      <c r="S25" s="44">
        <f>IF(P4&gt;0,P4,P3)</f>
        <v>500</v>
      </c>
      <c r="T25" s="39">
        <f t="shared" si="37"/>
        <v>0</v>
      </c>
      <c r="U25" s="42">
        <f t="shared" si="24"/>
        <v>0</v>
      </c>
      <c r="V25" s="43" t="str">
        <f t="shared" si="25"/>
        <v/>
      </c>
      <c r="X25" s="35" t="s">
        <v>35</v>
      </c>
      <c r="Y25" s="36" t="s">
        <v>28</v>
      </c>
      <c r="Z25" s="37">
        <v>0</v>
      </c>
      <c r="AA25" s="44">
        <f>IF(AA4&gt;0,AA4,AA3)</f>
        <v>1000</v>
      </c>
      <c r="AB25" s="39">
        <f t="shared" si="38"/>
        <v>0</v>
      </c>
      <c r="AC25" s="40">
        <v>0</v>
      </c>
      <c r="AD25" s="44">
        <f>IF(AA4&gt;0,AA4,AA3)</f>
        <v>1000</v>
      </c>
      <c r="AE25" s="39">
        <f t="shared" si="39"/>
        <v>0</v>
      </c>
      <c r="AF25" s="42">
        <f t="shared" si="26"/>
        <v>0</v>
      </c>
      <c r="AG25" s="43" t="str">
        <f t="shared" si="27"/>
        <v/>
      </c>
      <c r="AI25" s="35" t="s">
        <v>35</v>
      </c>
      <c r="AJ25" s="36" t="s">
        <v>28</v>
      </c>
      <c r="AK25" s="37">
        <v>0</v>
      </c>
      <c r="AL25" s="44">
        <f>IF(AL4&gt;0,AL4,AL3)</f>
        <v>5000</v>
      </c>
      <c r="AM25" s="39">
        <f t="shared" si="40"/>
        <v>0</v>
      </c>
      <c r="AN25" s="40">
        <v>0</v>
      </c>
      <c r="AO25" s="44">
        <f>IF(AL4&gt;0,AL4,AL3)</f>
        <v>5000</v>
      </c>
      <c r="AP25" s="39">
        <f t="shared" si="41"/>
        <v>0</v>
      </c>
      <c r="AQ25" s="42">
        <f t="shared" si="28"/>
        <v>0</v>
      </c>
      <c r="AR25" s="43" t="str">
        <f t="shared" si="29"/>
        <v/>
      </c>
      <c r="AT25" s="35" t="s">
        <v>35</v>
      </c>
      <c r="AU25" s="36" t="s">
        <v>28</v>
      </c>
      <c r="AV25" s="37">
        <v>0</v>
      </c>
      <c r="AW25" s="44">
        <f>IF(AW4&gt;0,AW4,AW3)</f>
        <v>10000</v>
      </c>
      <c r="AX25" s="39">
        <f t="shared" si="42"/>
        <v>0</v>
      </c>
      <c r="AY25" s="40">
        <v>0</v>
      </c>
      <c r="AZ25" s="44">
        <f>IF(AW4&gt;0,AW4,AW3)</f>
        <v>10000</v>
      </c>
      <c r="BA25" s="39">
        <f t="shared" si="43"/>
        <v>0</v>
      </c>
      <c r="BB25" s="42">
        <f t="shared" si="30"/>
        <v>0</v>
      </c>
      <c r="BC25" s="43" t="str">
        <f t="shared" si="31"/>
        <v/>
      </c>
      <c r="BE25" s="35" t="s">
        <v>35</v>
      </c>
      <c r="BF25" s="36" t="s">
        <v>28</v>
      </c>
      <c r="BG25" s="37">
        <v>0</v>
      </c>
      <c r="BH25" s="44">
        <f>IF(BH4&gt;0,BH4,BH3)</f>
        <v>15000</v>
      </c>
      <c r="BI25" s="39">
        <f t="shared" si="44"/>
        <v>0</v>
      </c>
      <c r="BJ25" s="40">
        <v>0</v>
      </c>
      <c r="BK25" s="44">
        <f>IF(BH4&gt;0,BH4,BH3)</f>
        <v>15000</v>
      </c>
      <c r="BL25" s="39">
        <f t="shared" si="45"/>
        <v>0</v>
      </c>
      <c r="BM25" s="42">
        <f t="shared" si="32"/>
        <v>0</v>
      </c>
      <c r="BN25" s="43" t="str">
        <f t="shared" si="33"/>
        <v/>
      </c>
    </row>
    <row r="26" spans="1:66" ht="12.75">
      <c r="A26" s="1"/>
      <c r="B26" s="26" t="s">
        <v>36</v>
      </c>
      <c r="C26" s="27" t="s">
        <v>28</v>
      </c>
      <c r="D26" s="28">
        <v>0.0011000000000000001</v>
      </c>
      <c r="E26" s="45">
        <f>IF(E4&gt;0,E4,E3)</f>
        <v>2000</v>
      </c>
      <c r="F26" s="30">
        <f>E26*D26</f>
        <v>2.2000000000000002</v>
      </c>
      <c r="G26" s="31">
        <v>0.0023999999999999998</v>
      </c>
      <c r="H26" s="45">
        <f>IF(E4&gt;0,E4,E3)</f>
        <v>2000</v>
      </c>
      <c r="I26" s="30">
        <f>H26*G26</f>
        <v>4.80</v>
      </c>
      <c r="J26" s="33">
        <f t="shared" si="0"/>
        <v>2.5999999999999996</v>
      </c>
      <c r="K26" s="34">
        <f t="shared" si="7"/>
        <v>1.1818181818181817</v>
      </c>
      <c r="M26" s="26" t="s">
        <v>36</v>
      </c>
      <c r="N26" s="27" t="s">
        <v>28</v>
      </c>
      <c r="O26" s="28">
        <v>0.0011000000000000001</v>
      </c>
      <c r="P26" s="45">
        <f>IF(P4&gt;0,P4,P3)</f>
        <v>500</v>
      </c>
      <c r="Q26" s="30">
        <f>P26*O26</f>
        <v>0.55000000000000004</v>
      </c>
      <c r="R26" s="31">
        <v>0.0023999999999999998</v>
      </c>
      <c r="S26" s="45">
        <f>IF(P4&gt;0,P4,P3)</f>
        <v>500</v>
      </c>
      <c r="T26" s="30">
        <f>S26*R26</f>
        <v>1.20</v>
      </c>
      <c r="U26" s="33">
        <f t="shared" si="24"/>
        <v>0.64999999999999991</v>
      </c>
      <c r="V26" s="34">
        <f t="shared" si="25"/>
        <v>1.1818181818181817</v>
      </c>
      <c r="X26" s="26" t="s">
        <v>36</v>
      </c>
      <c r="Y26" s="27" t="s">
        <v>28</v>
      </c>
      <c r="Z26" s="28">
        <v>0.0011000000000000001</v>
      </c>
      <c r="AA26" s="45">
        <f>IF(AA4&gt;0,AA4,AA3)</f>
        <v>1000</v>
      </c>
      <c r="AB26" s="30">
        <f>AA26*Z26</f>
        <v>1.1000000000000001</v>
      </c>
      <c r="AC26" s="31">
        <v>0.0023999999999999998</v>
      </c>
      <c r="AD26" s="45">
        <f>IF(AA4&gt;0,AA4,AA3)</f>
        <v>1000</v>
      </c>
      <c r="AE26" s="30">
        <f>AD26*AC26</f>
        <v>2.40</v>
      </c>
      <c r="AF26" s="33">
        <f t="shared" si="26"/>
        <v>1.2999999999999998</v>
      </c>
      <c r="AG26" s="34">
        <f t="shared" si="27"/>
        <v>1.1818181818181817</v>
      </c>
      <c r="AI26" s="26" t="s">
        <v>36</v>
      </c>
      <c r="AJ26" s="27" t="s">
        <v>28</v>
      </c>
      <c r="AK26" s="28">
        <v>0.0011000000000000001</v>
      </c>
      <c r="AL26" s="45">
        <f>IF(AL4&gt;0,AL4,AL3)</f>
        <v>5000</v>
      </c>
      <c r="AM26" s="30">
        <f>AL26*AK26</f>
        <v>5.50</v>
      </c>
      <c r="AN26" s="31">
        <v>0.0023999999999999998</v>
      </c>
      <c r="AO26" s="45">
        <f>IF(AL4&gt;0,AL4,AL3)</f>
        <v>5000</v>
      </c>
      <c r="AP26" s="30">
        <f>AO26*AN26</f>
        <v>11.999999999999998</v>
      </c>
      <c r="AQ26" s="33">
        <f t="shared" si="28"/>
        <v>6.4999999999999982</v>
      </c>
      <c r="AR26" s="34">
        <f t="shared" si="29"/>
        <v>1.1818181818181814</v>
      </c>
      <c r="AT26" s="26" t="s">
        <v>36</v>
      </c>
      <c r="AU26" s="27" t="s">
        <v>28</v>
      </c>
      <c r="AV26" s="28">
        <v>0.0011000000000000001</v>
      </c>
      <c r="AW26" s="45">
        <f>IF(AW4&gt;0,AW4,AW3)</f>
        <v>10000</v>
      </c>
      <c r="AX26" s="30">
        <f>AW26*AV26</f>
        <v>11</v>
      </c>
      <c r="AY26" s="31">
        <v>0.0023999999999999998</v>
      </c>
      <c r="AZ26" s="45">
        <f>IF(AW4&gt;0,AW4,AW3)</f>
        <v>10000</v>
      </c>
      <c r="BA26" s="30">
        <f>AZ26*AY26</f>
        <v>23.999999999999996</v>
      </c>
      <c r="BB26" s="33">
        <f t="shared" si="30"/>
        <v>12.999999999999996</v>
      </c>
      <c r="BC26" s="34">
        <f t="shared" si="31"/>
        <v>1.1818181818181814</v>
      </c>
      <c r="BE26" s="26" t="s">
        <v>36</v>
      </c>
      <c r="BF26" s="27" t="s">
        <v>28</v>
      </c>
      <c r="BG26" s="28">
        <v>0.0011000000000000001</v>
      </c>
      <c r="BH26" s="45">
        <f>IF(BH4&gt;0,BH4,BH3)</f>
        <v>15000</v>
      </c>
      <c r="BI26" s="30">
        <f>BH26*BG26</f>
        <v>16.50</v>
      </c>
      <c r="BJ26" s="31">
        <v>0.0023999999999999998</v>
      </c>
      <c r="BK26" s="45">
        <f>IF(BH4&gt;0,BH4,BH3)</f>
        <v>15000</v>
      </c>
      <c r="BL26" s="30">
        <f>BK26*BJ26</f>
        <v>36</v>
      </c>
      <c r="BM26" s="33">
        <f t="shared" si="32"/>
        <v>19.50</v>
      </c>
      <c r="BN26" s="34">
        <f t="shared" si="33"/>
        <v>1.1818181818181819</v>
      </c>
    </row>
    <row r="27" spans="1:66" ht="12.75">
      <c r="A27" s="1"/>
      <c r="B27" s="35" t="s">
        <v>37</v>
      </c>
      <c r="C27" s="36" t="s">
        <v>28</v>
      </c>
      <c r="D27" s="37">
        <f>IF((C3*12&gt;=150000),0,IF(C2="RPP",(D38*0.64+D39*0.18+D40*0.18),IF(C2="Non-RPP (Retailer)",D41,D42)))</f>
        <v>0.10766000000000001</v>
      </c>
      <c r="E27" s="44">
        <f>IF(D27=0,0,E3*C5-C3)</f>
        <v>120.40000000000009</v>
      </c>
      <c r="F27" s="39">
        <f t="shared" si="34"/>
        <v>12.96226400000001</v>
      </c>
      <c r="G27" s="40">
        <f>IF((C3*12&gt;=150000),0,IF(C2="RPP",(G38*0.64+G39*0.18+G40*0.18),IF(C2="Non-RPP (Retailer)",G41,G42)))</f>
        <v>0.10766000000000001</v>
      </c>
      <c r="H27" s="44">
        <f>IF(G27=0,0,C3*C6-C3)</f>
        <v>112</v>
      </c>
      <c r="I27" s="39">
        <f t="shared" si="35"/>
        <v>12.057920000000001</v>
      </c>
      <c r="J27" s="42">
        <f t="shared" si="0"/>
        <v>-0.90434400000000892</v>
      </c>
      <c r="K27" s="43">
        <f t="shared" si="7"/>
        <v>-0.069767441860465754</v>
      </c>
      <c r="M27" s="35" t="s">
        <v>37</v>
      </c>
      <c r="N27" s="36" t="s">
        <v>28</v>
      </c>
      <c r="O27" s="37">
        <f>IF((N3*12&gt;=150000),0,IF(N2="RPP",(O38*0.64+O39*0.18+O40*0.18),IF(N2="Non-RPP (Retailer)",O41,O42)))</f>
        <v>0.10766000000000001</v>
      </c>
      <c r="P27" s="44">
        <f>IF(O27=0,0,P3*N5-N3)</f>
        <v>30.100000000000023</v>
      </c>
      <c r="Q27" s="39">
        <f t="shared" si="46" ref="Q27">P27*O27</f>
        <v>3.2405660000000025</v>
      </c>
      <c r="R27" s="40">
        <f>IF((N3*12&gt;=150000),0,IF(N2="RPP",(R38*0.64+R39*0.18+R40*0.18),IF(N2="Non-RPP (Retailer)",R41,R42)))</f>
        <v>0.10766000000000001</v>
      </c>
      <c r="S27" s="44">
        <f>IF(R27=0,0,N3*N6-N3)</f>
        <v>28</v>
      </c>
      <c r="T27" s="39">
        <f t="shared" si="47" ref="T27">S27*R27</f>
        <v>3.0144800000000003</v>
      </c>
      <c r="U27" s="42">
        <f t="shared" si="24"/>
        <v>-0.22608600000000223</v>
      </c>
      <c r="V27" s="43">
        <f t="shared" si="25"/>
        <v>-0.069767441860465754</v>
      </c>
      <c r="X27" s="35" t="s">
        <v>37</v>
      </c>
      <c r="Y27" s="36" t="s">
        <v>28</v>
      </c>
      <c r="Z27" s="37">
        <f>IF((Y3*12&gt;=150000),0,IF(Y2="RPP",(Z38*0.64+Z39*0.18+Z40*0.18),IF(Y2="Non-RPP (Retailer)",Z41,Z42)))</f>
        <v>0.10766000000000001</v>
      </c>
      <c r="AA27" s="44">
        <f>IF(Z27=0,0,AA3*Y5-Y3)</f>
        <v>60.200000000000045</v>
      </c>
      <c r="AB27" s="39">
        <f t="shared" si="48" ref="AB27">AA27*Z27</f>
        <v>6.481132000000005</v>
      </c>
      <c r="AC27" s="40">
        <f>IF((Y3*12&gt;=150000),0,IF(Y2="RPP",(AC38*0.64+AC39*0.18+AC40*0.18),IF(Y2="Non-RPP (Retailer)",AC41,AC42)))</f>
        <v>0.10766000000000001</v>
      </c>
      <c r="AD27" s="44">
        <f>IF(AC27=0,0,Y3*Y6-Y3)</f>
        <v>56</v>
      </c>
      <c r="AE27" s="39">
        <f t="shared" si="49" ref="AE27">AD27*AC27</f>
        <v>6.0289600000000005</v>
      </c>
      <c r="AF27" s="42">
        <f t="shared" si="26"/>
        <v>-0.45217200000000446</v>
      </c>
      <c r="AG27" s="43">
        <f t="shared" si="27"/>
        <v>-0.069767441860465754</v>
      </c>
      <c r="AI27" s="35" t="s">
        <v>37</v>
      </c>
      <c r="AJ27" s="36" t="s">
        <v>28</v>
      </c>
      <c r="AK27" s="37">
        <f>IF((AJ3*12&gt;=150000),0,IF(AJ2="RPP",(AK38*0.64+AK39*0.18+AK40*0.18),IF(AJ2="Non-RPP (Retailer)",AK41,AK42)))</f>
        <v>0.10766000000000001</v>
      </c>
      <c r="AL27" s="44">
        <f>IF(AK27=0,0,AL3*AJ5-AJ3)</f>
        <v>301</v>
      </c>
      <c r="AM27" s="39">
        <f t="shared" si="50" ref="AM27">AL27*AK27</f>
        <v>32.405660000000005</v>
      </c>
      <c r="AN27" s="40">
        <f>IF((AJ3*12&gt;=150000),0,IF(AJ2="RPP",(AN38*0.64+AN39*0.18+AN40*0.18),IF(AJ2="Non-RPP (Retailer)",AN41,AN42)))</f>
        <v>0.10766000000000001</v>
      </c>
      <c r="AO27" s="44">
        <f>IF(AN27=0,0,AJ3*AJ6-AJ3)</f>
        <v>280</v>
      </c>
      <c r="AP27" s="39">
        <f t="shared" si="51" ref="AP27">AO27*AN27</f>
        <v>30.1448</v>
      </c>
      <c r="AQ27" s="42">
        <f t="shared" si="28"/>
        <v>-2.2608600000000045</v>
      </c>
      <c r="AR27" s="43">
        <f t="shared" si="29"/>
        <v>-0.06976744186046524</v>
      </c>
      <c r="AT27" s="35" t="s">
        <v>37</v>
      </c>
      <c r="AU27" s="36" t="s">
        <v>28</v>
      </c>
      <c r="AV27" s="37">
        <f>IF((AU3*12&gt;=150000),0,IF(AU2="RPP",(AV38*0.64+AV39*0.18+AV40*0.18),IF(AU2="Non-RPP (Retailer)",AV41,AV42)))</f>
        <v>0.10766000000000001</v>
      </c>
      <c r="AW27" s="44">
        <f>IF(AV27=0,0,AW3*AU5-AU3)</f>
        <v>602</v>
      </c>
      <c r="AX27" s="39">
        <f t="shared" si="52" ref="AX27">AW27*AV27</f>
        <v>64.811320000000009</v>
      </c>
      <c r="AY27" s="40">
        <f>IF((AU3*12&gt;=150000),0,IF(AU2="RPP",(AY38*0.64+AY39*0.18+AY40*0.18),IF(AU2="Non-RPP (Retailer)",AY41,AY42)))</f>
        <v>0.10766000000000001</v>
      </c>
      <c r="AZ27" s="44">
        <f>IF(AY27=0,0,AU3*AU6-AU3)</f>
        <v>560</v>
      </c>
      <c r="BA27" s="39">
        <f t="shared" si="53" ref="BA27">AZ27*AY27</f>
        <v>60.2896</v>
      </c>
      <c r="BB27" s="42">
        <f t="shared" si="30"/>
        <v>-4.5217200000000091</v>
      </c>
      <c r="BC27" s="43">
        <f t="shared" si="31"/>
        <v>-0.06976744186046524</v>
      </c>
      <c r="BE27" s="35" t="s">
        <v>37</v>
      </c>
      <c r="BF27" s="36" t="s">
        <v>28</v>
      </c>
      <c r="BG27" s="37">
        <f>IF((BF3*12&gt;=150000),0,IF(BF2="RPP",(BG38*0.64+BG39*0.18+BG40*0.18),IF(BF2="Non-RPP (Retailer)",BG41,BG42)))</f>
        <v>0</v>
      </c>
      <c r="BH27" s="44">
        <f>IF(BG27=0,0,BH3*BF5-BF3)</f>
        <v>0</v>
      </c>
      <c r="BI27" s="39">
        <f t="shared" si="54" ref="BI27">BH27*BG27</f>
        <v>0</v>
      </c>
      <c r="BJ27" s="40">
        <f>IF((BF3*12&gt;=150000),0,IF(BF2="RPP",(BJ38*0.64+BJ39*0.18+BJ40*0.18),IF(BF2="Non-RPP (Retailer)",BJ41,BJ42)))</f>
        <v>0</v>
      </c>
      <c r="BK27" s="44">
        <f>IF(BJ27=0,0,BF3*BF6-BF3)</f>
        <v>0</v>
      </c>
      <c r="BL27" s="39">
        <f t="shared" si="55" ref="BL27">BK27*BJ27</f>
        <v>0</v>
      </c>
      <c r="BM27" s="42">
        <f t="shared" si="32"/>
        <v>0</v>
      </c>
      <c r="BN27" s="43" t="str">
        <f t="shared" si="33"/>
        <v/>
      </c>
    </row>
    <row r="28" spans="1:66" ht="12.75">
      <c r="A28" s="1"/>
      <c r="B28" s="26" t="s">
        <v>38</v>
      </c>
      <c r="C28" s="27" t="s">
        <v>22</v>
      </c>
      <c r="D28" s="28">
        <v>0.79</v>
      </c>
      <c r="E28" s="29">
        <v>1</v>
      </c>
      <c r="F28" s="30">
        <f>E28*D28</f>
        <v>0.79</v>
      </c>
      <c r="G28" s="28">
        <f>0.79</f>
        <v>0.79</v>
      </c>
      <c r="H28" s="29">
        <v>1</v>
      </c>
      <c r="I28" s="30">
        <f>H28*G28</f>
        <v>0.79</v>
      </c>
      <c r="J28" s="33">
        <f t="shared" si="0"/>
        <v>0</v>
      </c>
      <c r="K28" s="34">
        <f t="shared" si="7"/>
        <v>0</v>
      </c>
      <c r="M28" s="26" t="s">
        <v>38</v>
      </c>
      <c r="N28" s="27" t="s">
        <v>22</v>
      </c>
      <c r="O28" s="28">
        <v>0.79</v>
      </c>
      <c r="P28" s="29">
        <v>1</v>
      </c>
      <c r="Q28" s="30">
        <f>P28*O28</f>
        <v>0.79</v>
      </c>
      <c r="R28" s="28">
        <f>0.79</f>
        <v>0.79</v>
      </c>
      <c r="S28" s="29">
        <v>1</v>
      </c>
      <c r="T28" s="30">
        <f>S28*R28</f>
        <v>0.79</v>
      </c>
      <c r="U28" s="33">
        <f t="shared" si="24"/>
        <v>0</v>
      </c>
      <c r="V28" s="34">
        <f t="shared" si="25"/>
        <v>0</v>
      </c>
      <c r="X28" s="26" t="s">
        <v>38</v>
      </c>
      <c r="Y28" s="27" t="s">
        <v>22</v>
      </c>
      <c r="Z28" s="28">
        <v>0.79</v>
      </c>
      <c r="AA28" s="29">
        <v>1</v>
      </c>
      <c r="AB28" s="30">
        <f>AA28*Z28</f>
        <v>0.79</v>
      </c>
      <c r="AC28" s="28">
        <f>0.79</f>
        <v>0.79</v>
      </c>
      <c r="AD28" s="29">
        <v>1</v>
      </c>
      <c r="AE28" s="30">
        <f>AD28*AC28</f>
        <v>0.79</v>
      </c>
      <c r="AF28" s="33">
        <f t="shared" si="26"/>
        <v>0</v>
      </c>
      <c r="AG28" s="34">
        <f t="shared" si="27"/>
        <v>0</v>
      </c>
      <c r="AI28" s="26" t="s">
        <v>38</v>
      </c>
      <c r="AJ28" s="27" t="s">
        <v>22</v>
      </c>
      <c r="AK28" s="28">
        <v>0.79</v>
      </c>
      <c r="AL28" s="29">
        <v>1</v>
      </c>
      <c r="AM28" s="30">
        <f>AL28*AK28</f>
        <v>0.79</v>
      </c>
      <c r="AN28" s="28">
        <f>0.79</f>
        <v>0.79</v>
      </c>
      <c r="AO28" s="29">
        <v>1</v>
      </c>
      <c r="AP28" s="30">
        <f>AO28*AN28</f>
        <v>0.79</v>
      </c>
      <c r="AQ28" s="33">
        <f t="shared" si="28"/>
        <v>0</v>
      </c>
      <c r="AR28" s="34">
        <f t="shared" si="29"/>
        <v>0</v>
      </c>
      <c r="AT28" s="26" t="s">
        <v>38</v>
      </c>
      <c r="AU28" s="27" t="s">
        <v>22</v>
      </c>
      <c r="AV28" s="28">
        <v>0.79</v>
      </c>
      <c r="AW28" s="29">
        <v>1</v>
      </c>
      <c r="AX28" s="30">
        <f>AW28*AV28</f>
        <v>0.79</v>
      </c>
      <c r="AY28" s="28">
        <f>0.79</f>
        <v>0.79</v>
      </c>
      <c r="AZ28" s="29">
        <v>1</v>
      </c>
      <c r="BA28" s="30">
        <f>AZ28*AY28</f>
        <v>0.79</v>
      </c>
      <c r="BB28" s="33">
        <f t="shared" si="30"/>
        <v>0</v>
      </c>
      <c r="BC28" s="34">
        <f t="shared" si="31"/>
        <v>0</v>
      </c>
      <c r="BE28" s="26" t="s">
        <v>38</v>
      </c>
      <c r="BF28" s="27" t="s">
        <v>22</v>
      </c>
      <c r="BG28" s="28">
        <v>0.79</v>
      </c>
      <c r="BH28" s="29">
        <v>1</v>
      </c>
      <c r="BI28" s="30">
        <f>BH28*BG28</f>
        <v>0.79</v>
      </c>
      <c r="BJ28" s="28">
        <f>0.79</f>
        <v>0.79</v>
      </c>
      <c r="BK28" s="29">
        <v>1</v>
      </c>
      <c r="BL28" s="30">
        <f>BK28*BJ28</f>
        <v>0.79</v>
      </c>
      <c r="BM28" s="33">
        <f t="shared" si="32"/>
        <v>0</v>
      </c>
      <c r="BN28" s="34">
        <f t="shared" si="33"/>
        <v>0</v>
      </c>
    </row>
    <row r="29" spans="1:66" ht="12.75">
      <c r="A29" s="1"/>
      <c r="B29" s="46" t="s">
        <v>39</v>
      </c>
      <c r="C29" s="55"/>
      <c r="D29" s="56"/>
      <c r="E29" s="49"/>
      <c r="F29" s="57">
        <f>SUM(F22:F28)+F21</f>
        <v>74.572264000000018</v>
      </c>
      <c r="G29" s="58"/>
      <c r="H29" s="52"/>
      <c r="I29" s="57">
        <f>SUM(I22:I28)+I21</f>
        <v>69.627920000000003</v>
      </c>
      <c r="J29" s="53">
        <f t="shared" si="0"/>
        <v>-4.9443440000000152</v>
      </c>
      <c r="K29" s="54">
        <f>IF((F29)=0,"",(J29/F29))</f>
        <v>-0.066302720807832977</v>
      </c>
      <c r="L29" s="107"/>
      <c r="M29" s="46" t="s">
        <v>39</v>
      </c>
      <c r="N29" s="55"/>
      <c r="O29" s="56"/>
      <c r="P29" s="49"/>
      <c r="Q29" s="57">
        <f>SUM(Q22:Q28)+Q21</f>
        <v>45.650566000000005</v>
      </c>
      <c r="R29" s="58"/>
      <c r="S29" s="52"/>
      <c r="T29" s="57">
        <f>SUM(T22:T28)+T21</f>
        <v>42.284480000000002</v>
      </c>
      <c r="U29" s="53">
        <f t="shared" si="24"/>
        <v>-3.3660860000000028</v>
      </c>
      <c r="V29" s="54">
        <f>IF((Q29)=0,"",(U29/Q29))</f>
        <v>-0.073735909429907237</v>
      </c>
      <c r="X29" s="46" t="s">
        <v>39</v>
      </c>
      <c r="Y29" s="55"/>
      <c r="Z29" s="56"/>
      <c r="AA29" s="49"/>
      <c r="AB29" s="57">
        <f>SUM(AB22:AB28)+AB21</f>
        <v>55.291132000000005</v>
      </c>
      <c r="AC29" s="58"/>
      <c r="AD29" s="52"/>
      <c r="AE29" s="57">
        <f>SUM(AE22:AE28)+AE21</f>
        <v>51.398960000000002</v>
      </c>
      <c r="AF29" s="53">
        <f t="shared" si="26"/>
        <v>-3.8921720000000022</v>
      </c>
      <c r="AG29" s="54">
        <f>IF((AB29)=0,"",(AF29/AB29))</f>
        <v>-0.070394145665167454</v>
      </c>
      <c r="AI29" s="46" t="s">
        <v>39</v>
      </c>
      <c r="AJ29" s="55"/>
      <c r="AK29" s="56"/>
      <c r="AL29" s="49"/>
      <c r="AM29" s="57">
        <f>SUM(AM22:AM28)+AM21</f>
        <v>132.41566</v>
      </c>
      <c r="AN29" s="58"/>
      <c r="AO29" s="52"/>
      <c r="AP29" s="57">
        <f>SUM(AP22:AP28)+AP21</f>
        <v>124.31480000000001</v>
      </c>
      <c r="AQ29" s="53">
        <f t="shared" si="28"/>
        <v>-8.1008599999999973</v>
      </c>
      <c r="AR29" s="54">
        <f>IF((AM29)=0,"",(AQ29/AM29))</f>
        <v>-0.061177507252540952</v>
      </c>
      <c r="AT29" s="46" t="s">
        <v>39</v>
      </c>
      <c r="AU29" s="55"/>
      <c r="AV29" s="56"/>
      <c r="AW29" s="49"/>
      <c r="AX29" s="57">
        <f>SUM(AX22:AX28)+AX21</f>
        <v>228.82132000000001</v>
      </c>
      <c r="AY29" s="58"/>
      <c r="AZ29" s="52"/>
      <c r="BA29" s="57">
        <f>SUM(BA22:BA28)+BA21</f>
        <v>215.45960000000002</v>
      </c>
      <c r="BB29" s="53">
        <f t="shared" si="30"/>
        <v>-13.361719999999991</v>
      </c>
      <c r="BC29" s="54">
        <f>IF((AX29)=0,"",(BB29/AX29))</f>
        <v>-0.058393684644420331</v>
      </c>
      <c r="BE29" s="46" t="s">
        <v>39</v>
      </c>
      <c r="BF29" s="55"/>
      <c r="BG29" s="56"/>
      <c r="BH29" s="49"/>
      <c r="BI29" s="57">
        <f>SUM(BI22:BI28)+BI21</f>
        <v>228.01000000000005</v>
      </c>
      <c r="BJ29" s="58"/>
      <c r="BK29" s="52"/>
      <c r="BL29" s="57">
        <f>SUM(BL22:BL28)+BL21</f>
        <v>216.17</v>
      </c>
      <c r="BM29" s="53">
        <f t="shared" si="32"/>
        <v>-11.84000000000006</v>
      </c>
      <c r="BN29" s="54">
        <f>IF((BI29)=0,"",(BM29/BI29))</f>
        <v>-0.051927547037410891</v>
      </c>
    </row>
    <row r="30" spans="1:66" ht="12.75">
      <c r="A30" s="1"/>
      <c r="B30" s="59" t="s">
        <v>40</v>
      </c>
      <c r="C30" s="60" t="s">
        <v>28</v>
      </c>
      <c r="D30" s="31">
        <v>0.0066</v>
      </c>
      <c r="E30" s="45">
        <f>IF(E4&gt;0,E4,E3*E5)</f>
        <v>2120.40</v>
      </c>
      <c r="F30" s="30">
        <f>E30*D30</f>
        <v>13.99464</v>
      </c>
      <c r="G30" s="31">
        <v>0.0058999999999999999</v>
      </c>
      <c r="H30" s="45">
        <f>IF(E4&gt;0,E4,E3*E6)</f>
        <v>2112</v>
      </c>
      <c r="I30" s="30">
        <f>H30*G30</f>
        <v>12.460799999999999</v>
      </c>
      <c r="J30" s="33">
        <f t="shared" si="0"/>
        <v>-1.5338400000000014</v>
      </c>
      <c r="K30" s="34">
        <f t="shared" si="7"/>
        <v>-0.10960196189398237</v>
      </c>
      <c r="L30" s="107"/>
      <c r="M30" s="59" t="s">
        <v>40</v>
      </c>
      <c r="N30" s="60" t="s">
        <v>28</v>
      </c>
      <c r="O30" s="31">
        <v>0.0066</v>
      </c>
      <c r="P30" s="45">
        <f>IF(P4&gt;0,P4,P3*P5)</f>
        <v>530.10</v>
      </c>
      <c r="Q30" s="30">
        <f>P30*O30</f>
        <v>3.4986600000000001</v>
      </c>
      <c r="R30" s="31">
        <v>0.0058999999999999999</v>
      </c>
      <c r="S30" s="45">
        <f>IF(P4&gt;0,P4,P3*P6)</f>
        <v>528</v>
      </c>
      <c r="T30" s="30">
        <f>S30*R30</f>
        <v>3.1151999999999997</v>
      </c>
      <c r="U30" s="33">
        <f t="shared" si="24"/>
        <v>-0.38346000000000036</v>
      </c>
      <c r="V30" s="34">
        <f t="shared" si="56" ref="V30:V31">IF(ISERROR(U30/Q30),"",U30/Q30)</f>
        <v>-0.10960196189398237</v>
      </c>
      <c r="X30" s="59" t="s">
        <v>40</v>
      </c>
      <c r="Y30" s="60" t="s">
        <v>28</v>
      </c>
      <c r="Z30" s="31">
        <v>0.0066</v>
      </c>
      <c r="AA30" s="45">
        <f>IF(AA4&gt;0,AA4,AA3*AA5)</f>
        <v>1060.20</v>
      </c>
      <c r="AB30" s="30">
        <f>AA30*Z30</f>
        <v>6.9973200000000002</v>
      </c>
      <c r="AC30" s="31">
        <v>0.0058999999999999999</v>
      </c>
      <c r="AD30" s="45">
        <f>IF(AA4&gt;0,AA4,AA3*AA6)</f>
        <v>1056</v>
      </c>
      <c r="AE30" s="30">
        <f>AD30*AC30</f>
        <v>6.2303999999999995</v>
      </c>
      <c r="AF30" s="33">
        <f t="shared" si="26"/>
        <v>-0.76692000000000071</v>
      </c>
      <c r="AG30" s="34">
        <f t="shared" si="57" ref="AG30:AG31">IF(ISERROR(AF30/AB30),"",AF30/AB30)</f>
        <v>-0.10960196189398237</v>
      </c>
      <c r="AI30" s="59" t="s">
        <v>40</v>
      </c>
      <c r="AJ30" s="60" t="s">
        <v>28</v>
      </c>
      <c r="AK30" s="31">
        <v>0.0066</v>
      </c>
      <c r="AL30" s="45">
        <f>IF(AL4&gt;0,AL4,AL3*AL5)</f>
        <v>5301</v>
      </c>
      <c r="AM30" s="30">
        <f>AL30*AK30</f>
        <v>34.986600000000003</v>
      </c>
      <c r="AN30" s="31">
        <v>0.0058999999999999999</v>
      </c>
      <c r="AO30" s="45">
        <f>IF(AL4&gt;0,AL4,AL3*AL6)</f>
        <v>5280</v>
      </c>
      <c r="AP30" s="30">
        <f>AO30*AN30</f>
        <v>31.152000000000001</v>
      </c>
      <c r="AQ30" s="33">
        <f t="shared" si="28"/>
        <v>-3.8346000000000018</v>
      </c>
      <c r="AR30" s="34">
        <f t="shared" si="58" ref="AR30:AR31">IF(ISERROR(AQ30/AM30),"",AQ30/AM30)</f>
        <v>-0.10960196189398232</v>
      </c>
      <c r="AT30" s="59" t="s">
        <v>40</v>
      </c>
      <c r="AU30" s="60" t="s">
        <v>28</v>
      </c>
      <c r="AV30" s="31">
        <v>0.0066</v>
      </c>
      <c r="AW30" s="45">
        <f>IF(AW4&gt;0,AW4,AW3*AW5)</f>
        <v>10602</v>
      </c>
      <c r="AX30" s="30">
        <f>AW30*AV30</f>
        <v>69.973200000000006</v>
      </c>
      <c r="AY30" s="31">
        <v>0.0058999999999999999</v>
      </c>
      <c r="AZ30" s="45">
        <f>IF(AW4&gt;0,AW4,AW3*AW6)</f>
        <v>10560</v>
      </c>
      <c r="BA30" s="30">
        <f>AZ30*AY30</f>
        <v>62.304000000000002</v>
      </c>
      <c r="BB30" s="33">
        <f t="shared" si="30"/>
        <v>-7.6692000000000036</v>
      </c>
      <c r="BC30" s="34">
        <f t="shared" si="59" ref="BC30:BC31">IF(ISERROR(BB30/AX30),"",BB30/AX30)</f>
        <v>-0.10960196189398232</v>
      </c>
      <c r="BE30" s="59" t="s">
        <v>40</v>
      </c>
      <c r="BF30" s="60" t="s">
        <v>28</v>
      </c>
      <c r="BG30" s="31">
        <v>0.0066</v>
      </c>
      <c r="BH30" s="45">
        <f>IF(BH4&gt;0,BH4,BH3*BH5)</f>
        <v>15903</v>
      </c>
      <c r="BI30" s="30">
        <f>BH30*BG30</f>
        <v>104.9598</v>
      </c>
      <c r="BJ30" s="31">
        <v>0.0058999999999999999</v>
      </c>
      <c r="BK30" s="45">
        <f>IF(BH4&gt;0,BH4,BH3*BH6)</f>
        <v>15840</v>
      </c>
      <c r="BL30" s="30">
        <f>BK30*BJ30</f>
        <v>93.456000000000003</v>
      </c>
      <c r="BM30" s="33">
        <f t="shared" si="32"/>
        <v>-11.503799999999998</v>
      </c>
      <c r="BN30" s="34">
        <f t="shared" si="60" ref="BN30:BN31">IF(ISERROR(BM30/BI30),"",BM30/BI30)</f>
        <v>-0.10960196189398225</v>
      </c>
    </row>
    <row r="31" spans="1:66" ht="12.75">
      <c r="A31" s="1"/>
      <c r="B31" s="59" t="s">
        <v>41</v>
      </c>
      <c r="C31" s="60" t="s">
        <v>28</v>
      </c>
      <c r="D31" s="31">
        <v>0.0047999999999999996</v>
      </c>
      <c r="E31" s="45">
        <f>IF(E4&gt;0,E4,E3*E5)</f>
        <v>2120.40</v>
      </c>
      <c r="F31" s="30">
        <f>E31*D31</f>
        <v>10.17792</v>
      </c>
      <c r="G31" s="31">
        <v>0.0048999999999999998</v>
      </c>
      <c r="H31" s="45">
        <f>IF(E4&gt;0,E4,E3*E6)</f>
        <v>2112</v>
      </c>
      <c r="I31" s="30">
        <f>H31*G31</f>
        <v>10.348799999999999</v>
      </c>
      <c r="J31" s="33">
        <f t="shared" si="0"/>
        <v>0.17087999999999859</v>
      </c>
      <c r="K31" s="34">
        <f t="shared" si="7"/>
        <v>0.016789285040558245</v>
      </c>
      <c r="L31" s="107"/>
      <c r="M31" s="59" t="s">
        <v>41</v>
      </c>
      <c r="N31" s="60" t="s">
        <v>28</v>
      </c>
      <c r="O31" s="31">
        <v>0.0047999999999999996</v>
      </c>
      <c r="P31" s="45">
        <f>IF(P4&gt;0,P4,P3*P5)</f>
        <v>530.10</v>
      </c>
      <c r="Q31" s="30">
        <f>P31*O31</f>
        <v>2.5444800000000001</v>
      </c>
      <c r="R31" s="31">
        <v>0.0048999999999999998</v>
      </c>
      <c r="S31" s="45">
        <f>IF(P4&gt;0,P4,P3*P6)</f>
        <v>528</v>
      </c>
      <c r="T31" s="30">
        <f>S31*R31</f>
        <v>2.5871999999999997</v>
      </c>
      <c r="U31" s="33">
        <f t="shared" si="24"/>
        <v>0.042719999999999647</v>
      </c>
      <c r="V31" s="34">
        <f t="shared" si="56"/>
        <v>0.016789285040558245</v>
      </c>
      <c r="X31" s="59" t="s">
        <v>41</v>
      </c>
      <c r="Y31" s="60" t="s">
        <v>28</v>
      </c>
      <c r="Z31" s="31">
        <v>0.0047999999999999996</v>
      </c>
      <c r="AA31" s="45">
        <f>IF(AA4&gt;0,AA4,AA3*AA5)</f>
        <v>1060.20</v>
      </c>
      <c r="AB31" s="30">
        <f>AA31*Z31</f>
        <v>5.0889600000000002</v>
      </c>
      <c r="AC31" s="31">
        <v>0.0048999999999999998</v>
      </c>
      <c r="AD31" s="45">
        <f>IF(AA4&gt;0,AA4,AA3*AA6)</f>
        <v>1056</v>
      </c>
      <c r="AE31" s="30">
        <f>AD31*AC31</f>
        <v>5.1743999999999994</v>
      </c>
      <c r="AF31" s="33">
        <f t="shared" si="26"/>
        <v>0.085439999999999294</v>
      </c>
      <c r="AG31" s="34">
        <f t="shared" si="57"/>
        <v>0.016789285040558245</v>
      </c>
      <c r="AI31" s="59" t="s">
        <v>41</v>
      </c>
      <c r="AJ31" s="60" t="s">
        <v>28</v>
      </c>
      <c r="AK31" s="31">
        <v>0.0047999999999999996</v>
      </c>
      <c r="AL31" s="45">
        <f>IF(AL4&gt;0,AL4,AL3*AL5)</f>
        <v>5301</v>
      </c>
      <c r="AM31" s="30">
        <f>AL31*AK31</f>
        <v>25.444799999999997</v>
      </c>
      <c r="AN31" s="31">
        <v>0.0048999999999999998</v>
      </c>
      <c r="AO31" s="45">
        <f>IF(AL4&gt;0,AL4,AL3*AL6)</f>
        <v>5280</v>
      </c>
      <c r="AP31" s="30">
        <f>AO31*AN31</f>
        <v>25.872</v>
      </c>
      <c r="AQ31" s="33">
        <f t="shared" si="28"/>
        <v>0.42720000000000269</v>
      </c>
      <c r="AR31" s="34">
        <f t="shared" si="58"/>
        <v>0.016789285040558492</v>
      </c>
      <c r="AT31" s="59" t="s">
        <v>41</v>
      </c>
      <c r="AU31" s="60" t="s">
        <v>28</v>
      </c>
      <c r="AV31" s="31">
        <v>0.0047999999999999996</v>
      </c>
      <c r="AW31" s="45">
        <f>IF(AW4&gt;0,AW4,AW3*AW5)</f>
        <v>10602</v>
      </c>
      <c r="AX31" s="30">
        <f>AW31*AV31</f>
        <v>50.889599999999994</v>
      </c>
      <c r="AY31" s="31">
        <v>0.0048999999999999998</v>
      </c>
      <c r="AZ31" s="45">
        <f>IF(AW4&gt;0,AW4,AW3*AW6)</f>
        <v>10560</v>
      </c>
      <c r="BA31" s="30">
        <f>AZ31*AY31</f>
        <v>51.744</v>
      </c>
      <c r="BB31" s="33">
        <f t="shared" si="30"/>
        <v>0.85440000000000538</v>
      </c>
      <c r="BC31" s="34">
        <f t="shared" si="59"/>
        <v>0.016789285040558492</v>
      </c>
      <c r="BE31" s="59" t="s">
        <v>41</v>
      </c>
      <c r="BF31" s="60" t="s">
        <v>28</v>
      </c>
      <c r="BG31" s="31">
        <v>0.0047999999999999996</v>
      </c>
      <c r="BH31" s="45">
        <f>IF(BH4&gt;0,BH4,BH3*BH5)</f>
        <v>15903</v>
      </c>
      <c r="BI31" s="30">
        <f>BH31*BG31</f>
        <v>76.334399999999988</v>
      </c>
      <c r="BJ31" s="31">
        <v>0.0048999999999999998</v>
      </c>
      <c r="BK31" s="45">
        <f>IF(BH4&gt;0,BH4,BH3*BH6)</f>
        <v>15840</v>
      </c>
      <c r="BL31" s="30">
        <f>BK31*BJ31</f>
        <v>77.616</v>
      </c>
      <c r="BM31" s="33">
        <f t="shared" si="32"/>
        <v>1.2816000000000116</v>
      </c>
      <c r="BN31" s="34">
        <f t="shared" si="60"/>
        <v>0.01678928504055854</v>
      </c>
    </row>
    <row r="32" spans="1:66" ht="12.75">
      <c r="A32" s="1"/>
      <c r="B32" s="46" t="s">
        <v>42</v>
      </c>
      <c r="C32" s="47"/>
      <c r="D32" s="61"/>
      <c r="E32" s="49"/>
      <c r="F32" s="57">
        <f>SUM(F29:F31)</f>
        <v>98.744824000000023</v>
      </c>
      <c r="G32" s="62"/>
      <c r="H32" s="63"/>
      <c r="I32" s="57">
        <f>SUM(I29:I31)</f>
        <v>92.437519999999992</v>
      </c>
      <c r="J32" s="53">
        <f t="shared" si="0"/>
        <v>-6.3073040000000304</v>
      </c>
      <c r="K32" s="54">
        <f>IF((F32)=0,"",(J32/F32))</f>
        <v>-0.063874780920162758</v>
      </c>
      <c r="L32" s="107"/>
      <c r="M32" s="46" t="s">
        <v>42</v>
      </c>
      <c r="N32" s="47"/>
      <c r="O32" s="61"/>
      <c r="P32" s="49"/>
      <c r="Q32" s="57">
        <f>SUM(Q29:Q31)</f>
        <v>51.693706000000006</v>
      </c>
      <c r="R32" s="62"/>
      <c r="S32" s="63"/>
      <c r="T32" s="57">
        <f>SUM(T29:T31)</f>
        <v>47.986880000000006</v>
      </c>
      <c r="U32" s="53">
        <f t="shared" si="24"/>
        <v>-3.7068259999999995</v>
      </c>
      <c r="V32" s="54">
        <f>IF((Q32)=0,"",(U32/Q32))</f>
        <v>-0.071707491817282337</v>
      </c>
      <c r="X32" s="46" t="s">
        <v>42</v>
      </c>
      <c r="Y32" s="47"/>
      <c r="Z32" s="61"/>
      <c r="AA32" s="49"/>
      <c r="AB32" s="57">
        <f>SUM(AB29:AB31)</f>
        <v>67.377412000000007</v>
      </c>
      <c r="AC32" s="62"/>
      <c r="AD32" s="63"/>
      <c r="AE32" s="57">
        <f>SUM(AE29:AE31)</f>
        <v>62.803760000000004</v>
      </c>
      <c r="AF32" s="53">
        <f t="shared" si="26"/>
        <v>-4.5736520000000027</v>
      </c>
      <c r="AG32" s="54">
        <f>IF((AB32)=0,"",(AF32/AB32))</f>
        <v>-0.067881087507486962</v>
      </c>
      <c r="AI32" s="46" t="s">
        <v>42</v>
      </c>
      <c r="AJ32" s="47"/>
      <c r="AK32" s="61"/>
      <c r="AL32" s="49"/>
      <c r="AM32" s="57">
        <f>SUM(AM29:AM31)</f>
        <v>192.84706</v>
      </c>
      <c r="AN32" s="62"/>
      <c r="AO32" s="63"/>
      <c r="AP32" s="57">
        <f>SUM(AP29:AP31)</f>
        <v>181.33879999999999</v>
      </c>
      <c r="AQ32" s="53">
        <f t="shared" si="28"/>
        <v>-11.508260000000007</v>
      </c>
      <c r="AR32" s="54">
        <f>IF((AM32)=0,"",(AQ32/AM32))</f>
        <v>-0.059675579186947457</v>
      </c>
      <c r="AT32" s="46" t="s">
        <v>42</v>
      </c>
      <c r="AU32" s="47"/>
      <c r="AV32" s="61"/>
      <c r="AW32" s="49"/>
      <c r="AX32" s="57">
        <f>SUM(AX29:AX31)</f>
        <v>349.68412000000001</v>
      </c>
      <c r="AY32" s="62"/>
      <c r="AZ32" s="63"/>
      <c r="BA32" s="57">
        <f>SUM(BA29:BA31)</f>
        <v>329.50760000000002</v>
      </c>
      <c r="BB32" s="53">
        <f t="shared" si="30"/>
        <v>-20.176519999999982</v>
      </c>
      <c r="BC32" s="54">
        <f>IF((AX32)=0,"",(BB32/AX32))</f>
        <v>-0.05769927441943884</v>
      </c>
      <c r="BE32" s="46" t="s">
        <v>42</v>
      </c>
      <c r="BF32" s="47"/>
      <c r="BG32" s="61"/>
      <c r="BH32" s="49"/>
      <c r="BI32" s="57">
        <f>SUM(BI29:BI31)</f>
        <v>409.30420000000004</v>
      </c>
      <c r="BJ32" s="62"/>
      <c r="BK32" s="63"/>
      <c r="BL32" s="57">
        <f>SUM(BL29:BL31)</f>
        <v>387.24199999999996</v>
      </c>
      <c r="BM32" s="53">
        <f t="shared" si="32"/>
        <v>-22.062200000000075</v>
      </c>
      <c r="BN32" s="54">
        <f>IF((BI32)=0,"",(BM32/BI32))</f>
        <v>-0.053901719063718559</v>
      </c>
    </row>
    <row r="33" spans="1:66" ht="12.75">
      <c r="A33" s="1"/>
      <c r="B33" s="26" t="s">
        <v>43</v>
      </c>
      <c r="C33" s="27" t="s">
        <v>28</v>
      </c>
      <c r="D33" s="28">
        <v>0.0044000000000000003</v>
      </c>
      <c r="E33" s="45">
        <f>C3*C5</f>
        <v>2120.40</v>
      </c>
      <c r="F33" s="30">
        <f t="shared" si="61" ref="F33:F40">E33*D33</f>
        <v>9.3297600000000003</v>
      </c>
      <c r="G33" s="31">
        <v>0.0035999999999999999</v>
      </c>
      <c r="H33" s="45">
        <f>C3*C6</f>
        <v>2112</v>
      </c>
      <c r="I33" s="30">
        <f t="shared" si="62" ref="I33:I40">H33*G33</f>
        <v>7.6032000000000002</v>
      </c>
      <c r="J33" s="33">
        <f t="shared" si="0"/>
        <v>-1.7265600000000001</v>
      </c>
      <c r="K33" s="34">
        <f t="shared" si="7"/>
        <v>-0.18505942275042445</v>
      </c>
      <c r="L33" s="107"/>
      <c r="M33" s="26" t="s">
        <v>43</v>
      </c>
      <c r="N33" s="27" t="s">
        <v>28</v>
      </c>
      <c r="O33" s="28">
        <v>0.0044000000000000003</v>
      </c>
      <c r="P33" s="45">
        <f>N3*N5</f>
        <v>530.10</v>
      </c>
      <c r="Q33" s="30">
        <f t="shared" si="63" ref="Q33:Q40">P33*O33</f>
        <v>2.3324400000000001</v>
      </c>
      <c r="R33" s="31">
        <v>0.0035999999999999999</v>
      </c>
      <c r="S33" s="45">
        <f>N3*N6</f>
        <v>528</v>
      </c>
      <c r="T33" s="30">
        <f t="shared" si="64" ref="T33:T40">S33*R33</f>
        <v>1.9008000000000001</v>
      </c>
      <c r="U33" s="33">
        <f t="shared" si="24"/>
        <v>-0.43164000000000002</v>
      </c>
      <c r="V33" s="34">
        <f t="shared" si="65" ref="V33:V42">IF(ISERROR(U33/Q33),"",U33/Q33)</f>
        <v>-0.18505942275042445</v>
      </c>
      <c r="X33" s="26" t="s">
        <v>43</v>
      </c>
      <c r="Y33" s="27" t="s">
        <v>28</v>
      </c>
      <c r="Z33" s="28">
        <v>0.0044000000000000003</v>
      </c>
      <c r="AA33" s="45">
        <f>Y3*Y5</f>
        <v>1060.20</v>
      </c>
      <c r="AB33" s="30">
        <f t="shared" si="66" ref="AB33:AB40">AA33*Z33</f>
        <v>4.6648800000000001</v>
      </c>
      <c r="AC33" s="31">
        <v>0.0035999999999999999</v>
      </c>
      <c r="AD33" s="45">
        <f>Y3*Y6</f>
        <v>1056</v>
      </c>
      <c r="AE33" s="30">
        <f t="shared" si="67" ref="AE33:AE40">AD33*AC33</f>
        <v>3.8016000000000001</v>
      </c>
      <c r="AF33" s="33">
        <f t="shared" si="26"/>
        <v>-0.86328000000000005</v>
      </c>
      <c r="AG33" s="34">
        <f t="shared" si="68" ref="AG33:AG42">IF(ISERROR(AF33/AB33),"",AF33/AB33)</f>
        <v>-0.18505942275042445</v>
      </c>
      <c r="AI33" s="26" t="s">
        <v>43</v>
      </c>
      <c r="AJ33" s="27" t="s">
        <v>28</v>
      </c>
      <c r="AK33" s="28">
        <v>0.0044000000000000003</v>
      </c>
      <c r="AL33" s="45">
        <f>AJ3*AJ5</f>
        <v>5301</v>
      </c>
      <c r="AM33" s="30">
        <f t="shared" si="69" ref="AM33:AM40">AL33*AK33</f>
        <v>23.324400000000001</v>
      </c>
      <c r="AN33" s="31">
        <v>0.0035999999999999999</v>
      </c>
      <c r="AO33" s="45">
        <f>AJ3*AJ6</f>
        <v>5280</v>
      </c>
      <c r="AP33" s="30">
        <f t="shared" si="70" ref="AP33:AP40">AO33*AN33</f>
        <v>19.007999999999999</v>
      </c>
      <c r="AQ33" s="33">
        <f t="shared" si="28"/>
        <v>-4.3164000000000016</v>
      </c>
      <c r="AR33" s="34">
        <f t="shared" si="71" ref="AR33:AR42">IF(ISERROR(AQ33/AM33),"",AQ33/AM33)</f>
        <v>-0.1850594227504245</v>
      </c>
      <c r="AT33" s="26" t="s">
        <v>43</v>
      </c>
      <c r="AU33" s="27" t="s">
        <v>28</v>
      </c>
      <c r="AV33" s="28">
        <v>0.0044000000000000003</v>
      </c>
      <c r="AW33" s="45">
        <f>AU3*AU5</f>
        <v>10602</v>
      </c>
      <c r="AX33" s="30">
        <f t="shared" si="72" ref="AX33:AX40">AW33*AV33</f>
        <v>46.648800000000001</v>
      </c>
      <c r="AY33" s="31">
        <v>0.0035999999999999999</v>
      </c>
      <c r="AZ33" s="45">
        <f>AU3*AU6</f>
        <v>10560</v>
      </c>
      <c r="BA33" s="30">
        <f t="shared" si="73" ref="BA33:BA40">AZ33*AY33</f>
        <v>38.015999999999998</v>
      </c>
      <c r="BB33" s="33">
        <f t="shared" si="30"/>
        <v>-8.6328000000000031</v>
      </c>
      <c r="BC33" s="34">
        <f t="shared" si="74" ref="BC33:BC42">IF(ISERROR(BB33/AX33),"",BB33/AX33)</f>
        <v>-0.1850594227504245</v>
      </c>
      <c r="BE33" s="26" t="s">
        <v>43</v>
      </c>
      <c r="BF33" s="27" t="s">
        <v>28</v>
      </c>
      <c r="BG33" s="28">
        <v>0.0044000000000000003</v>
      </c>
      <c r="BH33" s="45">
        <f>BF3*BF5</f>
        <v>15903</v>
      </c>
      <c r="BI33" s="30">
        <f t="shared" si="75" ref="BI33:BI40">BH33*BG33</f>
        <v>69.973200000000006</v>
      </c>
      <c r="BJ33" s="31">
        <v>0.0035999999999999999</v>
      </c>
      <c r="BK33" s="45">
        <f>BF3*BF6</f>
        <v>15840</v>
      </c>
      <c r="BL33" s="30">
        <f t="shared" si="76" ref="BL33:BL40">BK33*BJ33</f>
        <v>57.024000000000001</v>
      </c>
      <c r="BM33" s="33">
        <f t="shared" si="32"/>
        <v>-12.949200000000005</v>
      </c>
      <c r="BN33" s="34">
        <f t="shared" si="77" ref="BN33:BN42">IF(ISERROR(BM33/BI33),"",BM33/BI33)</f>
        <v>-0.1850594227504245</v>
      </c>
    </row>
    <row r="34" spans="1:66" ht="12.75">
      <c r="A34" s="1"/>
      <c r="B34" s="35" t="s">
        <v>44</v>
      </c>
      <c r="C34" s="36" t="s">
        <v>28</v>
      </c>
      <c r="D34" s="37">
        <v>0.0012999999999999999</v>
      </c>
      <c r="E34" s="44">
        <f>C3*C5</f>
        <v>2120.40</v>
      </c>
      <c r="F34" s="39">
        <f t="shared" si="61"/>
        <v>2.7565200000000001</v>
      </c>
      <c r="G34" s="40">
        <v>0.0012999999999999999</v>
      </c>
      <c r="H34" s="44">
        <f>C3*C6</f>
        <v>2112</v>
      </c>
      <c r="I34" s="39">
        <f t="shared" si="62"/>
        <v>2.7456</v>
      </c>
      <c r="J34" s="42">
        <f t="shared" si="0"/>
        <v>-0.010920000000000041</v>
      </c>
      <c r="K34" s="43">
        <f t="shared" si="7"/>
        <v>-0.0039615166949632293</v>
      </c>
      <c r="L34" s="107"/>
      <c r="M34" s="35" t="s">
        <v>44</v>
      </c>
      <c r="N34" s="36" t="s">
        <v>28</v>
      </c>
      <c r="O34" s="37">
        <v>0.0012999999999999999</v>
      </c>
      <c r="P34" s="44">
        <f>N3*N5</f>
        <v>530.10</v>
      </c>
      <c r="Q34" s="39">
        <f t="shared" si="63"/>
        <v>0.68913000000000002</v>
      </c>
      <c r="R34" s="40">
        <v>0.0012999999999999999</v>
      </c>
      <c r="S34" s="44">
        <f>N3*N6</f>
        <v>528</v>
      </c>
      <c r="T34" s="39">
        <f t="shared" si="64"/>
        <v>0.68640000000000001</v>
      </c>
      <c r="U34" s="42">
        <f t="shared" si="24"/>
        <v>-0.0027300000000000102</v>
      </c>
      <c r="V34" s="43">
        <f t="shared" si="65"/>
        <v>-0.0039615166949632293</v>
      </c>
      <c r="X34" s="35" t="s">
        <v>44</v>
      </c>
      <c r="Y34" s="36" t="s">
        <v>28</v>
      </c>
      <c r="Z34" s="37">
        <v>0.0012999999999999999</v>
      </c>
      <c r="AA34" s="44">
        <f>Y3*Y5</f>
        <v>1060.20</v>
      </c>
      <c r="AB34" s="39">
        <f t="shared" si="66"/>
        <v>1.37826</v>
      </c>
      <c r="AC34" s="40">
        <v>0.0012999999999999999</v>
      </c>
      <c r="AD34" s="44">
        <f>Y3*Y6</f>
        <v>1056</v>
      </c>
      <c r="AE34" s="39">
        <f t="shared" si="67"/>
        <v>1.3728</v>
      </c>
      <c r="AF34" s="42">
        <f t="shared" si="26"/>
        <v>-0.0054600000000000204</v>
      </c>
      <c r="AG34" s="43">
        <f t="shared" si="68"/>
        <v>-0.0039615166949632293</v>
      </c>
      <c r="AI34" s="35" t="s">
        <v>44</v>
      </c>
      <c r="AJ34" s="36" t="s">
        <v>28</v>
      </c>
      <c r="AK34" s="37">
        <v>0.0012999999999999999</v>
      </c>
      <c r="AL34" s="44">
        <f>AJ3*AJ5</f>
        <v>5301</v>
      </c>
      <c r="AM34" s="39">
        <f t="shared" si="69"/>
        <v>6.8912999999999993</v>
      </c>
      <c r="AN34" s="40">
        <v>0.0012999999999999999</v>
      </c>
      <c r="AO34" s="44">
        <f>AJ3*AJ6</f>
        <v>5280</v>
      </c>
      <c r="AP34" s="39">
        <f t="shared" si="70"/>
        <v>6.8639999999999999</v>
      </c>
      <c r="AQ34" s="42">
        <f t="shared" si="28"/>
        <v>-0.027299999999999436</v>
      </c>
      <c r="AR34" s="43">
        <f t="shared" si="71"/>
        <v>-0.003961516694963133</v>
      </c>
      <c r="AT34" s="35" t="s">
        <v>44</v>
      </c>
      <c r="AU34" s="36" t="s">
        <v>28</v>
      </c>
      <c r="AV34" s="37">
        <v>0.0012999999999999999</v>
      </c>
      <c r="AW34" s="44">
        <f>AU3*AU5</f>
        <v>10602</v>
      </c>
      <c r="AX34" s="39">
        <f t="shared" si="72"/>
        <v>13.782599999999999</v>
      </c>
      <c r="AY34" s="40">
        <v>0.0012999999999999999</v>
      </c>
      <c r="AZ34" s="44">
        <f>AU3*AU6</f>
        <v>10560</v>
      </c>
      <c r="BA34" s="39">
        <f t="shared" si="73"/>
        <v>13.728</v>
      </c>
      <c r="BB34" s="42">
        <f t="shared" si="30"/>
        <v>-0.054599999999998872</v>
      </c>
      <c r="BC34" s="43">
        <f t="shared" si="74"/>
        <v>-0.003961516694963133</v>
      </c>
      <c r="BE34" s="35" t="s">
        <v>44</v>
      </c>
      <c r="BF34" s="36" t="s">
        <v>28</v>
      </c>
      <c r="BG34" s="37">
        <v>0.0012999999999999999</v>
      </c>
      <c r="BH34" s="44">
        <f>BF3*BF5</f>
        <v>15903</v>
      </c>
      <c r="BI34" s="39">
        <f t="shared" si="75"/>
        <v>20.6739</v>
      </c>
      <c r="BJ34" s="40">
        <v>0.0012999999999999999</v>
      </c>
      <c r="BK34" s="44">
        <f>BF3*BF6</f>
        <v>15840</v>
      </c>
      <c r="BL34" s="39">
        <f t="shared" si="76"/>
        <v>20.591999999999999</v>
      </c>
      <c r="BM34" s="42">
        <f t="shared" si="32"/>
        <v>-0.081900000000000972</v>
      </c>
      <c r="BN34" s="43">
        <f t="shared" si="77"/>
        <v>-0.0039615166949632614</v>
      </c>
    </row>
    <row r="35" spans="1:66" ht="12.75">
      <c r="A35" s="1"/>
      <c r="B35" s="26" t="s">
        <v>45</v>
      </c>
      <c r="C35" s="27" t="s">
        <v>22</v>
      </c>
      <c r="D35" s="28">
        <v>0.25</v>
      </c>
      <c r="E35" s="29">
        <v>1</v>
      </c>
      <c r="F35" s="30">
        <f t="shared" si="61"/>
        <v>0.25</v>
      </c>
      <c r="G35" s="31">
        <v>0.25</v>
      </c>
      <c r="H35" s="32">
        <v>1</v>
      </c>
      <c r="I35" s="30">
        <f t="shared" si="62"/>
        <v>0.25</v>
      </c>
      <c r="J35" s="33">
        <f t="shared" si="0"/>
        <v>0</v>
      </c>
      <c r="K35" s="34">
        <f t="shared" si="7"/>
        <v>0</v>
      </c>
      <c r="L35" s="107"/>
      <c r="M35" s="26" t="s">
        <v>45</v>
      </c>
      <c r="N35" s="27" t="s">
        <v>22</v>
      </c>
      <c r="O35" s="28">
        <v>0.25</v>
      </c>
      <c r="P35" s="29">
        <v>1</v>
      </c>
      <c r="Q35" s="30">
        <f t="shared" si="63"/>
        <v>0.25</v>
      </c>
      <c r="R35" s="31">
        <v>0.25</v>
      </c>
      <c r="S35" s="32">
        <v>1</v>
      </c>
      <c r="T35" s="30">
        <f t="shared" si="64"/>
        <v>0.25</v>
      </c>
      <c r="U35" s="33">
        <f t="shared" si="24"/>
        <v>0</v>
      </c>
      <c r="V35" s="34">
        <f t="shared" si="65"/>
        <v>0</v>
      </c>
      <c r="X35" s="26" t="s">
        <v>45</v>
      </c>
      <c r="Y35" s="27" t="s">
        <v>22</v>
      </c>
      <c r="Z35" s="28">
        <v>0.25</v>
      </c>
      <c r="AA35" s="29">
        <v>1</v>
      </c>
      <c r="AB35" s="30">
        <f t="shared" si="66"/>
        <v>0.25</v>
      </c>
      <c r="AC35" s="31">
        <v>0.25</v>
      </c>
      <c r="AD35" s="32">
        <v>1</v>
      </c>
      <c r="AE35" s="30">
        <f t="shared" si="67"/>
        <v>0.25</v>
      </c>
      <c r="AF35" s="33">
        <f t="shared" si="26"/>
        <v>0</v>
      </c>
      <c r="AG35" s="34">
        <f t="shared" si="68"/>
        <v>0</v>
      </c>
      <c r="AI35" s="26" t="s">
        <v>45</v>
      </c>
      <c r="AJ35" s="27" t="s">
        <v>22</v>
      </c>
      <c r="AK35" s="28">
        <v>0.25</v>
      </c>
      <c r="AL35" s="29">
        <v>1</v>
      </c>
      <c r="AM35" s="30">
        <f t="shared" si="69"/>
        <v>0.25</v>
      </c>
      <c r="AN35" s="31">
        <v>0.25</v>
      </c>
      <c r="AO35" s="32">
        <v>1</v>
      </c>
      <c r="AP35" s="30">
        <f t="shared" si="70"/>
        <v>0.25</v>
      </c>
      <c r="AQ35" s="33">
        <f t="shared" si="28"/>
        <v>0</v>
      </c>
      <c r="AR35" s="34">
        <f t="shared" si="71"/>
        <v>0</v>
      </c>
      <c r="AT35" s="26" t="s">
        <v>45</v>
      </c>
      <c r="AU35" s="27" t="s">
        <v>22</v>
      </c>
      <c r="AV35" s="28">
        <v>0.25</v>
      </c>
      <c r="AW35" s="29">
        <v>1</v>
      </c>
      <c r="AX35" s="30">
        <f t="shared" si="72"/>
        <v>0.25</v>
      </c>
      <c r="AY35" s="31">
        <v>0.25</v>
      </c>
      <c r="AZ35" s="32">
        <v>1</v>
      </c>
      <c r="BA35" s="30">
        <f t="shared" si="73"/>
        <v>0.25</v>
      </c>
      <c r="BB35" s="33">
        <f t="shared" si="30"/>
        <v>0</v>
      </c>
      <c r="BC35" s="34">
        <f t="shared" si="74"/>
        <v>0</v>
      </c>
      <c r="BE35" s="26" t="s">
        <v>45</v>
      </c>
      <c r="BF35" s="27" t="s">
        <v>22</v>
      </c>
      <c r="BG35" s="28">
        <v>0.25</v>
      </c>
      <c r="BH35" s="29">
        <v>1</v>
      </c>
      <c r="BI35" s="30">
        <f t="shared" si="75"/>
        <v>0.25</v>
      </c>
      <c r="BJ35" s="31">
        <v>0.25</v>
      </c>
      <c r="BK35" s="32">
        <v>1</v>
      </c>
      <c r="BL35" s="30">
        <f t="shared" si="76"/>
        <v>0.25</v>
      </c>
      <c r="BM35" s="33">
        <f t="shared" si="32"/>
        <v>0</v>
      </c>
      <c r="BN35" s="34">
        <f t="shared" si="77"/>
        <v>0</v>
      </c>
    </row>
    <row r="36" spans="1:66" ht="12.75">
      <c r="A36" s="1"/>
      <c r="B36" s="35" t="s">
        <v>46</v>
      </c>
      <c r="C36" s="36" t="s">
        <v>28</v>
      </c>
      <c r="D36" s="37">
        <v>0.0070000000000000001</v>
      </c>
      <c r="E36" s="44">
        <f>C3</f>
        <v>2000</v>
      </c>
      <c r="F36" s="39">
        <f t="shared" si="61"/>
        <v>14</v>
      </c>
      <c r="G36" s="113">
        <v>0.0070000000000000001</v>
      </c>
      <c r="H36" s="44">
        <f>IF(E4&gt;0,E4,E3)</f>
        <v>2000</v>
      </c>
      <c r="I36" s="30">
        <f t="shared" si="62"/>
        <v>14</v>
      </c>
      <c r="J36" s="33">
        <f t="shared" si="0"/>
        <v>0</v>
      </c>
      <c r="K36" s="34">
        <f t="shared" si="7"/>
        <v>0</v>
      </c>
      <c r="L36" s="107"/>
      <c r="M36" s="35" t="s">
        <v>46</v>
      </c>
      <c r="N36" s="36" t="s">
        <v>28</v>
      </c>
      <c r="O36" s="37">
        <v>0.0070000000000000001</v>
      </c>
      <c r="P36" s="44">
        <f>N3</f>
        <v>500</v>
      </c>
      <c r="Q36" s="39">
        <f t="shared" si="63"/>
        <v>3.50</v>
      </c>
      <c r="R36" s="113">
        <v>0.0070000000000000001</v>
      </c>
      <c r="S36" s="44">
        <f>IF(P4&gt;0,P4,P3)</f>
        <v>500</v>
      </c>
      <c r="T36" s="30">
        <f t="shared" si="64"/>
        <v>3.50</v>
      </c>
      <c r="U36" s="33">
        <f t="shared" si="24"/>
        <v>0</v>
      </c>
      <c r="V36" s="34">
        <f t="shared" si="65"/>
        <v>0</v>
      </c>
      <c r="X36" s="35" t="s">
        <v>46</v>
      </c>
      <c r="Y36" s="36" t="s">
        <v>28</v>
      </c>
      <c r="Z36" s="37">
        <v>0.0070000000000000001</v>
      </c>
      <c r="AA36" s="44">
        <f>Y3</f>
        <v>1000</v>
      </c>
      <c r="AB36" s="39">
        <f t="shared" si="66"/>
        <v>7</v>
      </c>
      <c r="AC36" s="113">
        <v>0.0070000000000000001</v>
      </c>
      <c r="AD36" s="44">
        <f>IF(AA4&gt;0,AA4,AA3)</f>
        <v>1000</v>
      </c>
      <c r="AE36" s="30">
        <f t="shared" si="67"/>
        <v>7</v>
      </c>
      <c r="AF36" s="33">
        <f t="shared" si="26"/>
        <v>0</v>
      </c>
      <c r="AG36" s="34">
        <f t="shared" si="68"/>
        <v>0</v>
      </c>
      <c r="AI36" s="35" t="s">
        <v>46</v>
      </c>
      <c r="AJ36" s="36" t="s">
        <v>28</v>
      </c>
      <c r="AK36" s="37">
        <v>0.0070000000000000001</v>
      </c>
      <c r="AL36" s="44">
        <f>AJ3</f>
        <v>5000</v>
      </c>
      <c r="AM36" s="39">
        <f t="shared" si="69"/>
        <v>35</v>
      </c>
      <c r="AN36" s="113">
        <v>0.0070000000000000001</v>
      </c>
      <c r="AO36" s="44">
        <f>IF(AL4&gt;0,AL4,AL3)</f>
        <v>5000</v>
      </c>
      <c r="AP36" s="30">
        <f t="shared" si="70"/>
        <v>35</v>
      </c>
      <c r="AQ36" s="33">
        <f t="shared" si="28"/>
        <v>0</v>
      </c>
      <c r="AR36" s="34">
        <f t="shared" si="71"/>
        <v>0</v>
      </c>
      <c r="AT36" s="35" t="s">
        <v>46</v>
      </c>
      <c r="AU36" s="36" t="s">
        <v>28</v>
      </c>
      <c r="AV36" s="37">
        <v>0.0070000000000000001</v>
      </c>
      <c r="AW36" s="44">
        <f>AU3</f>
        <v>10000</v>
      </c>
      <c r="AX36" s="39">
        <f t="shared" si="72"/>
        <v>70</v>
      </c>
      <c r="AY36" s="113">
        <v>0.0070000000000000001</v>
      </c>
      <c r="AZ36" s="44">
        <f>IF(AW4&gt;0,AW4,AW3)</f>
        <v>10000</v>
      </c>
      <c r="BA36" s="30">
        <f t="shared" si="73"/>
        <v>70</v>
      </c>
      <c r="BB36" s="33">
        <f t="shared" si="30"/>
        <v>0</v>
      </c>
      <c r="BC36" s="34">
        <f t="shared" si="74"/>
        <v>0</v>
      </c>
      <c r="BE36" s="35" t="s">
        <v>46</v>
      </c>
      <c r="BF36" s="36" t="s">
        <v>28</v>
      </c>
      <c r="BG36" s="37">
        <v>0.0070000000000000001</v>
      </c>
      <c r="BH36" s="44">
        <f>BF3</f>
        <v>15000</v>
      </c>
      <c r="BI36" s="39">
        <f t="shared" si="75"/>
        <v>105</v>
      </c>
      <c r="BJ36" s="113">
        <v>0.0070000000000000001</v>
      </c>
      <c r="BK36" s="44">
        <f>IF(BH4&gt;0,BH4,BH3)</f>
        <v>15000</v>
      </c>
      <c r="BL36" s="30">
        <f t="shared" si="76"/>
        <v>105</v>
      </c>
      <c r="BM36" s="33">
        <f t="shared" si="32"/>
        <v>0</v>
      </c>
      <c r="BN36" s="34">
        <f t="shared" si="77"/>
        <v>0</v>
      </c>
    </row>
    <row r="37" spans="1:66" ht="12.75">
      <c r="A37" s="1"/>
      <c r="B37" s="26" t="s">
        <v>47</v>
      </c>
      <c r="C37" s="27" t="s">
        <v>28</v>
      </c>
      <c r="D37" s="66">
        <v>0</v>
      </c>
      <c r="E37" s="68">
        <f>C3*C5</f>
        <v>2120.40</v>
      </c>
      <c r="F37" s="39">
        <f t="shared" si="61"/>
        <v>0</v>
      </c>
      <c r="G37" s="31">
        <v>0.0011000000000000001</v>
      </c>
      <c r="H37" s="45">
        <f>C3*C6</f>
        <v>2112</v>
      </c>
      <c r="I37" s="30">
        <f t="shared" si="62"/>
        <v>2.3231999999999999</v>
      </c>
      <c r="J37" s="33">
        <f t="shared" si="0"/>
        <v>2.3231999999999999</v>
      </c>
      <c r="K37" s="34" t="str">
        <f t="shared" si="7"/>
        <v/>
      </c>
      <c r="L37" s="107"/>
      <c r="M37" s="26" t="s">
        <v>47</v>
      </c>
      <c r="N37" s="27" t="s">
        <v>28</v>
      </c>
      <c r="O37" s="66">
        <v>0</v>
      </c>
      <c r="P37" s="68">
        <f>N3*N5</f>
        <v>530.10</v>
      </c>
      <c r="Q37" s="39">
        <f t="shared" si="63"/>
        <v>0</v>
      </c>
      <c r="R37" s="31">
        <v>0.0011000000000000001</v>
      </c>
      <c r="S37" s="45">
        <f>N3*N6</f>
        <v>528</v>
      </c>
      <c r="T37" s="30">
        <f t="shared" si="64"/>
        <v>0.58079999999999998</v>
      </c>
      <c r="U37" s="33">
        <f t="shared" si="24"/>
        <v>0.58079999999999998</v>
      </c>
      <c r="V37" s="34" t="str">
        <f t="shared" si="65"/>
        <v/>
      </c>
      <c r="X37" s="26" t="s">
        <v>47</v>
      </c>
      <c r="Y37" s="27" t="s">
        <v>28</v>
      </c>
      <c r="Z37" s="66">
        <v>0</v>
      </c>
      <c r="AA37" s="68">
        <f>Y3*Y5</f>
        <v>1060.20</v>
      </c>
      <c r="AB37" s="39">
        <f t="shared" si="66"/>
        <v>0</v>
      </c>
      <c r="AC37" s="31">
        <v>0.0011000000000000001</v>
      </c>
      <c r="AD37" s="45">
        <f>Y3*Y6</f>
        <v>1056</v>
      </c>
      <c r="AE37" s="30">
        <f t="shared" si="67"/>
        <v>1.1616</v>
      </c>
      <c r="AF37" s="33">
        <f t="shared" si="26"/>
        <v>1.1616</v>
      </c>
      <c r="AG37" s="34" t="str">
        <f t="shared" si="68"/>
        <v/>
      </c>
      <c r="AI37" s="26" t="s">
        <v>47</v>
      </c>
      <c r="AJ37" s="27" t="s">
        <v>28</v>
      </c>
      <c r="AK37" s="66">
        <v>0</v>
      </c>
      <c r="AL37" s="68">
        <f>AJ3*AJ5</f>
        <v>5301</v>
      </c>
      <c r="AM37" s="39">
        <f t="shared" si="69"/>
        <v>0</v>
      </c>
      <c r="AN37" s="31">
        <v>0.0011000000000000001</v>
      </c>
      <c r="AO37" s="45">
        <f>AJ3*AJ6</f>
        <v>5280</v>
      </c>
      <c r="AP37" s="30">
        <f t="shared" si="70"/>
        <v>5.8080000000000007</v>
      </c>
      <c r="AQ37" s="33">
        <f t="shared" si="28"/>
        <v>5.8080000000000007</v>
      </c>
      <c r="AR37" s="34" t="str">
        <f t="shared" si="71"/>
        <v/>
      </c>
      <c r="AT37" s="26" t="s">
        <v>47</v>
      </c>
      <c r="AU37" s="27" t="s">
        <v>28</v>
      </c>
      <c r="AV37" s="66">
        <v>0</v>
      </c>
      <c r="AW37" s="68">
        <f>AU3*AU5</f>
        <v>10602</v>
      </c>
      <c r="AX37" s="39">
        <f t="shared" si="72"/>
        <v>0</v>
      </c>
      <c r="AY37" s="31">
        <v>0.0011000000000000001</v>
      </c>
      <c r="AZ37" s="45">
        <f>AU3*AU6</f>
        <v>10560</v>
      </c>
      <c r="BA37" s="30">
        <f t="shared" si="73"/>
        <v>11.616000000000001</v>
      </c>
      <c r="BB37" s="33">
        <f t="shared" si="30"/>
        <v>11.616000000000001</v>
      </c>
      <c r="BC37" s="34" t="str">
        <f t="shared" si="74"/>
        <v/>
      </c>
      <c r="BE37" s="26" t="s">
        <v>47</v>
      </c>
      <c r="BF37" s="27" t="s">
        <v>28</v>
      </c>
      <c r="BG37" s="66">
        <v>0</v>
      </c>
      <c r="BH37" s="68">
        <f>BF3*BF5</f>
        <v>15903</v>
      </c>
      <c r="BI37" s="39">
        <f t="shared" si="75"/>
        <v>0</v>
      </c>
      <c r="BJ37" s="31">
        <v>0.0011000000000000001</v>
      </c>
      <c r="BK37" s="45">
        <f>BF3*BF6</f>
        <v>15840</v>
      </c>
      <c r="BL37" s="30">
        <f t="shared" si="76"/>
        <v>17.423999999999999</v>
      </c>
      <c r="BM37" s="33">
        <f t="shared" si="32"/>
        <v>17.423999999999999</v>
      </c>
      <c r="BN37" s="34" t="str">
        <f t="shared" si="77"/>
        <v/>
      </c>
    </row>
    <row r="38" spans="1:66" ht="12.75">
      <c r="A38" s="1"/>
      <c r="B38" s="35" t="s">
        <v>48</v>
      </c>
      <c r="C38" s="36" t="s">
        <v>28</v>
      </c>
      <c r="D38" s="37">
        <v>0.083000000000000004</v>
      </c>
      <c r="E38" s="65">
        <f>IF(AND(C3*12&gt;=150000),0.64*C3*C5,0.64*C3)</f>
        <v>1280</v>
      </c>
      <c r="F38" s="39">
        <f t="shared" si="61"/>
        <v>106.24000000000001</v>
      </c>
      <c r="G38" s="37">
        <v>0.083000000000000004</v>
      </c>
      <c r="H38" s="65">
        <f>IF(AND(C3*12&gt;=150000),0.64*C3*C6,0.64*C3)</f>
        <v>1280</v>
      </c>
      <c r="I38" s="39">
        <f t="shared" si="62"/>
        <v>106.24000000000001</v>
      </c>
      <c r="J38" s="42">
        <f>I38-F38</f>
        <v>0</v>
      </c>
      <c r="K38" s="43">
        <f t="shared" si="7"/>
        <v>0</v>
      </c>
      <c r="L38" s="107"/>
      <c r="M38" s="35" t="s">
        <v>48</v>
      </c>
      <c r="N38" s="36" t="s">
        <v>28</v>
      </c>
      <c r="O38" s="37">
        <v>0.083000000000000004</v>
      </c>
      <c r="P38" s="65">
        <f>IF(AND(N3*12&gt;=150000),0.64*N3*N5,0.64*N3)</f>
        <v>320</v>
      </c>
      <c r="Q38" s="39">
        <f t="shared" si="63"/>
        <v>26.56</v>
      </c>
      <c r="R38" s="37">
        <v>0.083000000000000004</v>
      </c>
      <c r="S38" s="65">
        <f>IF(AND(N3*12&gt;=150000),0.64*N3*N6,0.64*N3)</f>
        <v>320</v>
      </c>
      <c r="T38" s="39">
        <f t="shared" si="64"/>
        <v>26.56</v>
      </c>
      <c r="U38" s="42">
        <f>T38-Q38</f>
        <v>0</v>
      </c>
      <c r="V38" s="43">
        <f t="shared" si="65"/>
        <v>0</v>
      </c>
      <c r="X38" s="35" t="s">
        <v>48</v>
      </c>
      <c r="Y38" s="36" t="s">
        <v>28</v>
      </c>
      <c r="Z38" s="37">
        <v>0.083000000000000004</v>
      </c>
      <c r="AA38" s="65">
        <f>IF(AND(Y3*12&gt;=150000),0.64*Y3*Y5,0.64*Y3)</f>
        <v>640</v>
      </c>
      <c r="AB38" s="39">
        <f t="shared" si="66"/>
        <v>53.120000000000005</v>
      </c>
      <c r="AC38" s="37">
        <v>0.083000000000000004</v>
      </c>
      <c r="AD38" s="65">
        <f>IF(AND(Y3*12&gt;=150000),0.64*Y3*Y6,0.64*Y3)</f>
        <v>640</v>
      </c>
      <c r="AE38" s="39">
        <f t="shared" si="67"/>
        <v>53.120000000000005</v>
      </c>
      <c r="AF38" s="42">
        <f>AE38-AB38</f>
        <v>0</v>
      </c>
      <c r="AG38" s="43">
        <f t="shared" si="68"/>
        <v>0</v>
      </c>
      <c r="AI38" s="35" t="s">
        <v>48</v>
      </c>
      <c r="AJ38" s="36" t="s">
        <v>28</v>
      </c>
      <c r="AK38" s="37">
        <v>0.083000000000000004</v>
      </c>
      <c r="AL38" s="65">
        <f>IF(AND(AJ3*12&gt;=150000),0.64*AJ3*AJ5,0.64*AJ3)</f>
        <v>3200</v>
      </c>
      <c r="AM38" s="39">
        <f t="shared" si="69"/>
        <v>265.60000000000002</v>
      </c>
      <c r="AN38" s="37">
        <v>0.083000000000000004</v>
      </c>
      <c r="AO38" s="65">
        <f>IF(AND(AJ3*12&gt;=150000),0.64*AJ3*AJ6,0.64*AJ3)</f>
        <v>3200</v>
      </c>
      <c r="AP38" s="39">
        <f t="shared" si="70"/>
        <v>265.60000000000002</v>
      </c>
      <c r="AQ38" s="42">
        <f>AP38-AM38</f>
        <v>0</v>
      </c>
      <c r="AR38" s="43">
        <f t="shared" si="71"/>
        <v>0</v>
      </c>
      <c r="AT38" s="35" t="s">
        <v>48</v>
      </c>
      <c r="AU38" s="36" t="s">
        <v>28</v>
      </c>
      <c r="AV38" s="37">
        <v>0.083000000000000004</v>
      </c>
      <c r="AW38" s="65">
        <f>IF(AND(AU3*12&gt;=150000),0.64*AU3*AU5,0.64*AU3)</f>
        <v>6400</v>
      </c>
      <c r="AX38" s="39">
        <f t="shared" si="72"/>
        <v>531.20000000000005</v>
      </c>
      <c r="AY38" s="37">
        <v>0.083000000000000004</v>
      </c>
      <c r="AZ38" s="65">
        <f>IF(AND(AU3*12&gt;=150000),0.64*AU3*AU6,0.64*AU3)</f>
        <v>6400</v>
      </c>
      <c r="BA38" s="39">
        <f t="shared" si="73"/>
        <v>531.20000000000005</v>
      </c>
      <c r="BB38" s="42">
        <f>BA38-AX38</f>
        <v>0</v>
      </c>
      <c r="BC38" s="43">
        <f t="shared" si="74"/>
        <v>0</v>
      </c>
      <c r="BE38" s="35" t="s">
        <v>48</v>
      </c>
      <c r="BF38" s="36" t="s">
        <v>28</v>
      </c>
      <c r="BG38" s="37">
        <v>0.083000000000000004</v>
      </c>
      <c r="BH38" s="65">
        <f>IF(AND(BF3*12&gt;=150000),0.64*BF3*BF5,0.64*BF3)</f>
        <v>10177.92</v>
      </c>
      <c r="BI38" s="39">
        <f t="shared" si="75"/>
        <v>844.76736000000005</v>
      </c>
      <c r="BJ38" s="37">
        <v>0.083000000000000004</v>
      </c>
      <c r="BK38" s="65">
        <f>IF(AND(BF3*12&gt;=150000),0.64*BF3*BF6,0.64*BF3)</f>
        <v>10137.60</v>
      </c>
      <c r="BL38" s="39">
        <f t="shared" si="76"/>
        <v>841.4208000000001</v>
      </c>
      <c r="BM38" s="42">
        <f>BL38-BI38</f>
        <v>-3.346559999999954</v>
      </c>
      <c r="BN38" s="43">
        <f t="shared" si="77"/>
        <v>-0.0039615166949631599</v>
      </c>
    </row>
    <row r="39" spans="1:66" ht="12.75">
      <c r="A39" s="1"/>
      <c r="B39" s="26" t="s">
        <v>49</v>
      </c>
      <c r="C39" s="27" t="s">
        <v>28</v>
      </c>
      <c r="D39" s="28">
        <v>0.128</v>
      </c>
      <c r="E39" s="68">
        <f>IF(AND(C3*12&gt;=150000),0.18*C3*C5,0.18*C3)</f>
        <v>360</v>
      </c>
      <c r="F39" s="30">
        <f t="shared" si="61"/>
        <v>46.08</v>
      </c>
      <c r="G39" s="28">
        <v>0.128</v>
      </c>
      <c r="H39" s="68">
        <f>IF(AND(C3*12&gt;=150000),0.18*C3*C6,0.18*C3)</f>
        <v>360</v>
      </c>
      <c r="I39" s="30">
        <f t="shared" si="62"/>
        <v>46.08</v>
      </c>
      <c r="J39" s="33">
        <f>I39-F39</f>
        <v>0</v>
      </c>
      <c r="K39" s="34">
        <f t="shared" si="7"/>
        <v>0</v>
      </c>
      <c r="L39" s="107"/>
      <c r="M39" s="26" t="s">
        <v>49</v>
      </c>
      <c r="N39" s="27" t="s">
        <v>28</v>
      </c>
      <c r="O39" s="28">
        <v>0.128</v>
      </c>
      <c r="P39" s="68">
        <f>IF(AND(N3*12&gt;=150000),0.18*N3*N5,0.18*N3)</f>
        <v>90</v>
      </c>
      <c r="Q39" s="30">
        <f t="shared" si="63"/>
        <v>11.52</v>
      </c>
      <c r="R39" s="28">
        <v>0.128</v>
      </c>
      <c r="S39" s="68">
        <f>IF(AND(N3*12&gt;=150000),0.18*N3*N6,0.18*N3)</f>
        <v>90</v>
      </c>
      <c r="T39" s="30">
        <f t="shared" si="64"/>
        <v>11.52</v>
      </c>
      <c r="U39" s="33">
        <f>T39-Q39</f>
        <v>0</v>
      </c>
      <c r="V39" s="34">
        <f t="shared" si="65"/>
        <v>0</v>
      </c>
      <c r="X39" s="26" t="s">
        <v>49</v>
      </c>
      <c r="Y39" s="27" t="s">
        <v>28</v>
      </c>
      <c r="Z39" s="28">
        <v>0.128</v>
      </c>
      <c r="AA39" s="68">
        <f>IF(AND(Y3*12&gt;=150000),0.18*Y3*Y5,0.18*Y3)</f>
        <v>180</v>
      </c>
      <c r="AB39" s="30">
        <f t="shared" si="66"/>
        <v>23.04</v>
      </c>
      <c r="AC39" s="28">
        <v>0.128</v>
      </c>
      <c r="AD39" s="68">
        <f>IF(AND(Y3*12&gt;=150000),0.18*Y3*Y6,0.18*Y3)</f>
        <v>180</v>
      </c>
      <c r="AE39" s="30">
        <f t="shared" si="67"/>
        <v>23.04</v>
      </c>
      <c r="AF39" s="33">
        <f>AE39-AB39</f>
        <v>0</v>
      </c>
      <c r="AG39" s="34">
        <f t="shared" si="68"/>
        <v>0</v>
      </c>
      <c r="AI39" s="26" t="s">
        <v>49</v>
      </c>
      <c r="AJ39" s="27" t="s">
        <v>28</v>
      </c>
      <c r="AK39" s="28">
        <v>0.128</v>
      </c>
      <c r="AL39" s="68">
        <f>IF(AND(AJ3*12&gt;=150000),0.18*AJ3*AJ5,0.18*AJ3)</f>
        <v>900</v>
      </c>
      <c r="AM39" s="30">
        <f t="shared" si="69"/>
        <v>115.20</v>
      </c>
      <c r="AN39" s="28">
        <v>0.128</v>
      </c>
      <c r="AO39" s="68">
        <f>IF(AND(AJ3*12&gt;=150000),0.18*AJ3*AJ6,0.18*AJ3)</f>
        <v>900</v>
      </c>
      <c r="AP39" s="30">
        <f t="shared" si="70"/>
        <v>115.20</v>
      </c>
      <c r="AQ39" s="33">
        <f>AP39-AM39</f>
        <v>0</v>
      </c>
      <c r="AR39" s="34">
        <f t="shared" si="71"/>
        <v>0</v>
      </c>
      <c r="AT39" s="26" t="s">
        <v>49</v>
      </c>
      <c r="AU39" s="27" t="s">
        <v>28</v>
      </c>
      <c r="AV39" s="28">
        <v>0.128</v>
      </c>
      <c r="AW39" s="68">
        <f>IF(AND(AU3*12&gt;=150000),0.18*AU3*AU5,0.18*AU3)</f>
        <v>1800</v>
      </c>
      <c r="AX39" s="30">
        <f t="shared" si="72"/>
        <v>230.40</v>
      </c>
      <c r="AY39" s="28">
        <v>0.128</v>
      </c>
      <c r="AZ39" s="68">
        <f>IF(AND(AU3*12&gt;=150000),0.18*AU3*AU6,0.18*AU3)</f>
        <v>1800</v>
      </c>
      <c r="BA39" s="30">
        <f t="shared" si="73"/>
        <v>230.40</v>
      </c>
      <c r="BB39" s="33">
        <f>BA39-AX39</f>
        <v>0</v>
      </c>
      <c r="BC39" s="34">
        <f t="shared" si="74"/>
        <v>0</v>
      </c>
      <c r="BE39" s="26" t="s">
        <v>49</v>
      </c>
      <c r="BF39" s="27" t="s">
        <v>28</v>
      </c>
      <c r="BG39" s="28">
        <v>0.128</v>
      </c>
      <c r="BH39" s="68">
        <f>IF(AND(BF3*12&gt;=150000),0.18*BF3*BF5,0.18*BF3)</f>
        <v>2862.54</v>
      </c>
      <c r="BI39" s="30">
        <f t="shared" si="75"/>
        <v>366.40512000000001</v>
      </c>
      <c r="BJ39" s="28">
        <v>0.128</v>
      </c>
      <c r="BK39" s="68">
        <f>IF(AND(BF3*12&gt;=150000),0.18*BF3*BF6,0.18*BF3)</f>
        <v>2851.2000000000003</v>
      </c>
      <c r="BL39" s="30">
        <f t="shared" si="76"/>
        <v>364.95360000000005</v>
      </c>
      <c r="BM39" s="33">
        <f>BL39-BI39</f>
        <v>-1.4515199999999595</v>
      </c>
      <c r="BN39" s="34">
        <f t="shared" si="77"/>
        <v>-0.0039615166949631036</v>
      </c>
    </row>
    <row r="40" spans="1:66" ht="12.75">
      <c r="A40" s="1"/>
      <c r="B40" s="69" t="s">
        <v>50</v>
      </c>
      <c r="C40" s="36" t="s">
        <v>28</v>
      </c>
      <c r="D40" s="37">
        <v>0.175</v>
      </c>
      <c r="E40" s="65">
        <f>IF(AND(C3*12&gt;=150000),0.18*C3*C5,0.18*C3)</f>
        <v>360</v>
      </c>
      <c r="F40" s="39">
        <f t="shared" si="61"/>
        <v>62.999999999999993</v>
      </c>
      <c r="G40" s="37">
        <v>0.175</v>
      </c>
      <c r="H40" s="65">
        <f>IF(AND(C3*12&gt;=150000),0.18*C3*C6,0.18*C3)</f>
        <v>360</v>
      </c>
      <c r="I40" s="39">
        <f t="shared" si="62"/>
        <v>62.999999999999993</v>
      </c>
      <c r="J40" s="42">
        <f>I40-F40</f>
        <v>0</v>
      </c>
      <c r="K40" s="43">
        <f t="shared" si="7"/>
        <v>0</v>
      </c>
      <c r="L40" s="107"/>
      <c r="M40" s="69" t="s">
        <v>50</v>
      </c>
      <c r="N40" s="36" t="s">
        <v>28</v>
      </c>
      <c r="O40" s="37">
        <v>0.175</v>
      </c>
      <c r="P40" s="65">
        <f>IF(AND(N3*12&gt;=150000),0.18*N3*N5,0.18*N3)</f>
        <v>90</v>
      </c>
      <c r="Q40" s="39">
        <f t="shared" si="63"/>
        <v>15.749999999999998</v>
      </c>
      <c r="R40" s="37">
        <v>0.175</v>
      </c>
      <c r="S40" s="65">
        <f>IF(AND(N3*12&gt;=150000),0.18*N3*N6,0.18*N3)</f>
        <v>90</v>
      </c>
      <c r="T40" s="39">
        <f t="shared" si="64"/>
        <v>15.749999999999998</v>
      </c>
      <c r="U40" s="42">
        <f>T40-Q40</f>
        <v>0</v>
      </c>
      <c r="V40" s="43">
        <f t="shared" si="65"/>
        <v>0</v>
      </c>
      <c r="X40" s="69" t="s">
        <v>50</v>
      </c>
      <c r="Y40" s="36" t="s">
        <v>28</v>
      </c>
      <c r="Z40" s="37">
        <v>0.175</v>
      </c>
      <c r="AA40" s="65">
        <f>IF(AND(Y3*12&gt;=150000),0.18*Y3*Y5,0.18*Y3)</f>
        <v>180</v>
      </c>
      <c r="AB40" s="39">
        <f t="shared" si="66"/>
        <v>31.499999999999996</v>
      </c>
      <c r="AC40" s="37">
        <v>0.175</v>
      </c>
      <c r="AD40" s="65">
        <f>IF(AND(Y3*12&gt;=150000),0.18*Y3*Y6,0.18*Y3)</f>
        <v>180</v>
      </c>
      <c r="AE40" s="39">
        <f t="shared" si="67"/>
        <v>31.499999999999996</v>
      </c>
      <c r="AF40" s="42">
        <f>AE40-AB40</f>
        <v>0</v>
      </c>
      <c r="AG40" s="43">
        <f t="shared" si="68"/>
        <v>0</v>
      </c>
      <c r="AI40" s="69" t="s">
        <v>50</v>
      </c>
      <c r="AJ40" s="36" t="s">
        <v>28</v>
      </c>
      <c r="AK40" s="37">
        <v>0.175</v>
      </c>
      <c r="AL40" s="65">
        <f>IF(AND(AJ3*12&gt;=150000),0.18*AJ3*AJ5,0.18*AJ3)</f>
        <v>900</v>
      </c>
      <c r="AM40" s="39">
        <f t="shared" si="69"/>
        <v>157.50</v>
      </c>
      <c r="AN40" s="37">
        <v>0.175</v>
      </c>
      <c r="AO40" s="65">
        <f>IF(AND(AJ3*12&gt;=150000),0.18*AJ3*AJ6,0.18*AJ3)</f>
        <v>900</v>
      </c>
      <c r="AP40" s="39">
        <f t="shared" si="70"/>
        <v>157.50</v>
      </c>
      <c r="AQ40" s="42">
        <f>AP40-AM40</f>
        <v>0</v>
      </c>
      <c r="AR40" s="43">
        <f t="shared" si="71"/>
        <v>0</v>
      </c>
      <c r="AT40" s="69" t="s">
        <v>50</v>
      </c>
      <c r="AU40" s="36" t="s">
        <v>28</v>
      </c>
      <c r="AV40" s="37">
        <v>0.175</v>
      </c>
      <c r="AW40" s="65">
        <f>IF(AND(AU3*12&gt;=150000),0.18*AU3*AU5,0.18*AU3)</f>
        <v>1800</v>
      </c>
      <c r="AX40" s="39">
        <f t="shared" si="72"/>
        <v>315</v>
      </c>
      <c r="AY40" s="37">
        <v>0.175</v>
      </c>
      <c r="AZ40" s="65">
        <f>IF(AND(AU3*12&gt;=150000),0.18*AU3*AU6,0.18*AU3)</f>
        <v>1800</v>
      </c>
      <c r="BA40" s="39">
        <f t="shared" si="73"/>
        <v>315</v>
      </c>
      <c r="BB40" s="42">
        <f>BA40-AX40</f>
        <v>0</v>
      </c>
      <c r="BC40" s="43">
        <f t="shared" si="74"/>
        <v>0</v>
      </c>
      <c r="BE40" s="69" t="s">
        <v>50</v>
      </c>
      <c r="BF40" s="36" t="s">
        <v>28</v>
      </c>
      <c r="BG40" s="37">
        <v>0.175</v>
      </c>
      <c r="BH40" s="65">
        <f>IF(AND(BF3*12&gt;=150000),0.18*BF3*BF5,0.18*BF3)</f>
        <v>2862.54</v>
      </c>
      <c r="BI40" s="39">
        <f t="shared" si="75"/>
        <v>500.94449999999995</v>
      </c>
      <c r="BJ40" s="37">
        <v>0.175</v>
      </c>
      <c r="BK40" s="65">
        <f>IF(AND(BF3*12&gt;=150000),0.18*BF3*BF6,0.18*BF3)</f>
        <v>2851.2000000000003</v>
      </c>
      <c r="BL40" s="39">
        <f t="shared" si="76"/>
        <v>498.96000000000004</v>
      </c>
      <c r="BM40" s="42">
        <f>BL40-BI40</f>
        <v>-1.9844999999999118</v>
      </c>
      <c r="BN40" s="43">
        <f t="shared" si="77"/>
        <v>-0.0039615166949630385</v>
      </c>
    </row>
    <row r="41" spans="1:66" ht="12.75">
      <c r="A41" s="1"/>
      <c r="B41" s="26" t="s">
        <v>51</v>
      </c>
      <c r="C41" s="27"/>
      <c r="D41" s="28">
        <v>0</v>
      </c>
      <c r="E41" s="68">
        <f>IF(AND(C3*12&gt;=150000),C3*C5,C3)</f>
        <v>2000</v>
      </c>
      <c r="F41" s="30">
        <f>E41*D41</f>
        <v>0</v>
      </c>
      <c r="G41" s="28">
        <v>0</v>
      </c>
      <c r="H41" s="68">
        <f>IF(AND(C3*12&gt;=150000),C3*C6,C3)</f>
        <v>2000</v>
      </c>
      <c r="I41" s="30">
        <f>H41*G41</f>
        <v>0</v>
      </c>
      <c r="J41" s="33">
        <f>I41-F41</f>
        <v>0</v>
      </c>
      <c r="K41" s="34" t="str">
        <f t="shared" si="7"/>
        <v/>
      </c>
      <c r="L41" s="107"/>
      <c r="M41" s="26" t="s">
        <v>51</v>
      </c>
      <c r="N41" s="27"/>
      <c r="O41" s="28">
        <v>0</v>
      </c>
      <c r="P41" s="68">
        <f>IF(AND(N3*12&gt;=150000),N3*N5,N3)</f>
        <v>500</v>
      </c>
      <c r="Q41" s="30">
        <f>P41*O41</f>
        <v>0</v>
      </c>
      <c r="R41" s="28">
        <v>0</v>
      </c>
      <c r="S41" s="68">
        <f>IF(AND(N3*12&gt;=150000),N3*N6,N3)</f>
        <v>500</v>
      </c>
      <c r="T41" s="30">
        <f>S41*R41</f>
        <v>0</v>
      </c>
      <c r="U41" s="33">
        <f>T41-Q41</f>
        <v>0</v>
      </c>
      <c r="V41" s="34" t="str">
        <f t="shared" si="65"/>
        <v/>
      </c>
      <c r="X41" s="26" t="s">
        <v>51</v>
      </c>
      <c r="Y41" s="27"/>
      <c r="Z41" s="28">
        <v>0</v>
      </c>
      <c r="AA41" s="68">
        <f>IF(AND(Y3*12&gt;=150000),Y3*Y5,Y3)</f>
        <v>1000</v>
      </c>
      <c r="AB41" s="30">
        <f>AA41*Z41</f>
        <v>0</v>
      </c>
      <c r="AC41" s="28">
        <v>0</v>
      </c>
      <c r="AD41" s="68">
        <f>IF(AND(Y3*12&gt;=150000),Y3*Y6,Y3)</f>
        <v>1000</v>
      </c>
      <c r="AE41" s="30">
        <f>AD41*AC41</f>
        <v>0</v>
      </c>
      <c r="AF41" s="33">
        <f>AE41-AB41</f>
        <v>0</v>
      </c>
      <c r="AG41" s="34" t="str">
        <f t="shared" si="68"/>
        <v/>
      </c>
      <c r="AI41" s="26" t="s">
        <v>51</v>
      </c>
      <c r="AJ41" s="27"/>
      <c r="AK41" s="28">
        <v>0</v>
      </c>
      <c r="AL41" s="68">
        <f>IF(AND(AJ3*12&gt;=150000),AJ3*AJ5,AJ3)</f>
        <v>5000</v>
      </c>
      <c r="AM41" s="30">
        <f>AL41*AK41</f>
        <v>0</v>
      </c>
      <c r="AN41" s="28">
        <v>0</v>
      </c>
      <c r="AO41" s="68">
        <f>IF(AND(AJ3*12&gt;=150000),AJ3*AJ6,AJ3)</f>
        <v>5000</v>
      </c>
      <c r="AP41" s="30">
        <f>AO41*AN41</f>
        <v>0</v>
      </c>
      <c r="AQ41" s="33">
        <f>AP41-AM41</f>
        <v>0</v>
      </c>
      <c r="AR41" s="34" t="str">
        <f t="shared" si="71"/>
        <v/>
      </c>
      <c r="AT41" s="26" t="s">
        <v>51</v>
      </c>
      <c r="AU41" s="27"/>
      <c r="AV41" s="28">
        <v>0</v>
      </c>
      <c r="AW41" s="68">
        <f>IF(AND(AU3*12&gt;=150000),AU3*AU5,AU3)</f>
        <v>10000</v>
      </c>
      <c r="AX41" s="30">
        <f>AW41*AV41</f>
        <v>0</v>
      </c>
      <c r="AY41" s="28">
        <v>0</v>
      </c>
      <c r="AZ41" s="68">
        <f>IF(AND(AU3*12&gt;=150000),AU3*AU6,AU3)</f>
        <v>10000</v>
      </c>
      <c r="BA41" s="30">
        <f>AZ41*AY41</f>
        <v>0</v>
      </c>
      <c r="BB41" s="33">
        <f>BA41-AX41</f>
        <v>0</v>
      </c>
      <c r="BC41" s="34" t="str">
        <f t="shared" si="74"/>
        <v/>
      </c>
      <c r="BE41" s="26" t="s">
        <v>51</v>
      </c>
      <c r="BF41" s="27"/>
      <c r="BG41" s="28">
        <v>0</v>
      </c>
      <c r="BH41" s="68">
        <f>IF(AND(BF3*12&gt;=150000),BF3*BF5,BF3)</f>
        <v>15903</v>
      </c>
      <c r="BI41" s="30">
        <f>BH41*BG41</f>
        <v>0</v>
      </c>
      <c r="BJ41" s="28">
        <v>0</v>
      </c>
      <c r="BK41" s="68">
        <f>IF(AND(BF3*12&gt;=150000),BF3*BF6,BF3)</f>
        <v>15840</v>
      </c>
      <c r="BL41" s="30">
        <f>BK41*BJ41</f>
        <v>0</v>
      </c>
      <c r="BM41" s="33">
        <f>BL41-BI41</f>
        <v>0</v>
      </c>
      <c r="BN41" s="34" t="str">
        <f t="shared" si="77"/>
        <v/>
      </c>
    </row>
    <row r="42" spans="1:66" ht="13.5" thickBot="1">
      <c r="A42" s="1"/>
      <c r="B42" s="35" t="s">
        <v>52</v>
      </c>
      <c r="C42" s="36"/>
      <c r="D42" s="37">
        <v>0</v>
      </c>
      <c r="E42" s="44">
        <f>IF(AND(C3*12&gt;=150000),C3*C5,C3)</f>
        <v>2000</v>
      </c>
      <c r="F42" s="39">
        <f>E42*D42</f>
        <v>0</v>
      </c>
      <c r="G42" s="37">
        <v>0</v>
      </c>
      <c r="H42" s="44">
        <f>IF(AND(C3*12&gt;=150000),C3*C6,C3)</f>
        <v>2000</v>
      </c>
      <c r="I42" s="39">
        <f>H42*G42</f>
        <v>0</v>
      </c>
      <c r="J42" s="42">
        <f>I42-F42</f>
        <v>0</v>
      </c>
      <c r="K42" s="43" t="str">
        <f t="shared" si="7"/>
        <v/>
      </c>
      <c r="L42" s="107"/>
      <c r="M42" s="35" t="s">
        <v>52</v>
      </c>
      <c r="N42" s="36"/>
      <c r="O42" s="37">
        <v>0</v>
      </c>
      <c r="P42" s="44">
        <f>IF(AND(N3*12&gt;=150000),N3*N5,N3)</f>
        <v>500</v>
      </c>
      <c r="Q42" s="39">
        <f>P42*O42</f>
        <v>0</v>
      </c>
      <c r="R42" s="37">
        <v>0</v>
      </c>
      <c r="S42" s="44">
        <f>IF(AND(N3*12&gt;=150000),N3*N6,N3)</f>
        <v>500</v>
      </c>
      <c r="T42" s="39">
        <f>S42*R42</f>
        <v>0</v>
      </c>
      <c r="U42" s="42">
        <f>T42-Q42</f>
        <v>0</v>
      </c>
      <c r="V42" s="43" t="str">
        <f t="shared" si="65"/>
        <v/>
      </c>
      <c r="X42" s="35" t="s">
        <v>52</v>
      </c>
      <c r="Y42" s="36"/>
      <c r="Z42" s="37">
        <v>0</v>
      </c>
      <c r="AA42" s="44">
        <f>IF(AND(Y3*12&gt;=150000),Y3*Y5,Y3)</f>
        <v>1000</v>
      </c>
      <c r="AB42" s="39">
        <f>AA42*Z42</f>
        <v>0</v>
      </c>
      <c r="AC42" s="37">
        <v>0</v>
      </c>
      <c r="AD42" s="44">
        <f>IF(AND(Y3*12&gt;=150000),Y3*Y6,Y3)</f>
        <v>1000</v>
      </c>
      <c r="AE42" s="39">
        <f>AD42*AC42</f>
        <v>0</v>
      </c>
      <c r="AF42" s="42">
        <f>AE42-AB42</f>
        <v>0</v>
      </c>
      <c r="AG42" s="43" t="str">
        <f t="shared" si="68"/>
        <v/>
      </c>
      <c r="AI42" s="35" t="s">
        <v>52</v>
      </c>
      <c r="AJ42" s="36"/>
      <c r="AK42" s="37">
        <v>0</v>
      </c>
      <c r="AL42" s="44">
        <f>IF(AND(AJ3*12&gt;=150000),AJ3*AJ5,AJ3)</f>
        <v>5000</v>
      </c>
      <c r="AM42" s="39">
        <f>AL42*AK42</f>
        <v>0</v>
      </c>
      <c r="AN42" s="37">
        <v>0</v>
      </c>
      <c r="AO42" s="44">
        <f>IF(AND(AJ3*12&gt;=150000),AJ3*AJ6,AJ3)</f>
        <v>5000</v>
      </c>
      <c r="AP42" s="39">
        <f>AO42*AN42</f>
        <v>0</v>
      </c>
      <c r="AQ42" s="42">
        <f>AP42-AM42</f>
        <v>0</v>
      </c>
      <c r="AR42" s="43" t="str">
        <f t="shared" si="71"/>
        <v/>
      </c>
      <c r="AT42" s="35" t="s">
        <v>52</v>
      </c>
      <c r="AU42" s="36"/>
      <c r="AV42" s="37">
        <v>0</v>
      </c>
      <c r="AW42" s="44">
        <f>IF(AND(AU3*12&gt;=150000),AU3*AU5,AU3)</f>
        <v>10000</v>
      </c>
      <c r="AX42" s="39">
        <f>AW42*AV42</f>
        <v>0</v>
      </c>
      <c r="AY42" s="37">
        <v>0</v>
      </c>
      <c r="AZ42" s="44">
        <f>IF(AND(AU3*12&gt;=150000),AU3*AU6,AU3)</f>
        <v>10000</v>
      </c>
      <c r="BA42" s="39">
        <f>AZ42*AY42</f>
        <v>0</v>
      </c>
      <c r="BB42" s="42">
        <f>BA42-AX42</f>
        <v>0</v>
      </c>
      <c r="BC42" s="43" t="str">
        <f t="shared" si="74"/>
        <v/>
      </c>
      <c r="BE42" s="35" t="s">
        <v>52</v>
      </c>
      <c r="BF42" s="36"/>
      <c r="BG42" s="37">
        <v>0</v>
      </c>
      <c r="BH42" s="44">
        <f>IF(AND(BF3*12&gt;=150000),BF3*BF5,BF3)</f>
        <v>15903</v>
      </c>
      <c r="BI42" s="39">
        <f>BH42*BG42</f>
        <v>0</v>
      </c>
      <c r="BJ42" s="37">
        <v>0</v>
      </c>
      <c r="BK42" s="44">
        <f>IF(AND(BF3*12&gt;=150000),BF3*BF6,BF3)</f>
        <v>15840</v>
      </c>
      <c r="BL42" s="39">
        <f>BK42*BJ42</f>
        <v>0</v>
      </c>
      <c r="BM42" s="42">
        <f>BL42-BI42</f>
        <v>0</v>
      </c>
      <c r="BN42" s="43" t="str">
        <f t="shared" si="77"/>
        <v/>
      </c>
    </row>
    <row r="43" spans="1:66" ht="9" customHeight="1" thickBot="1">
      <c r="A43" s="1"/>
      <c r="B43" s="70"/>
      <c r="C43" s="71"/>
      <c r="D43" s="72"/>
      <c r="E43" s="73"/>
      <c r="F43" s="74"/>
      <c r="G43" s="72"/>
      <c r="H43" s="75"/>
      <c r="I43" s="74"/>
      <c r="J43" s="76"/>
      <c r="K43" s="77"/>
      <c r="L43" s="107"/>
      <c r="M43" s="70"/>
      <c r="N43" s="71"/>
      <c r="O43" s="72"/>
      <c r="P43" s="73"/>
      <c r="Q43" s="74"/>
      <c r="R43" s="72"/>
      <c r="S43" s="75"/>
      <c r="T43" s="74"/>
      <c r="U43" s="76"/>
      <c r="V43" s="77"/>
      <c r="X43" s="70"/>
      <c r="Y43" s="71"/>
      <c r="Z43" s="72"/>
      <c r="AA43" s="73"/>
      <c r="AB43" s="74"/>
      <c r="AC43" s="72"/>
      <c r="AD43" s="75"/>
      <c r="AE43" s="74"/>
      <c r="AF43" s="76"/>
      <c r="AG43" s="77"/>
      <c r="AI43" s="70"/>
      <c r="AJ43" s="71"/>
      <c r="AK43" s="72"/>
      <c r="AL43" s="73"/>
      <c r="AM43" s="74"/>
      <c r="AN43" s="72"/>
      <c r="AO43" s="75"/>
      <c r="AP43" s="74"/>
      <c r="AQ43" s="76"/>
      <c r="AR43" s="77"/>
      <c r="AT43" s="70"/>
      <c r="AU43" s="71"/>
      <c r="AV43" s="72"/>
      <c r="AW43" s="73"/>
      <c r="AX43" s="74"/>
      <c r="AY43" s="72"/>
      <c r="AZ43" s="75"/>
      <c r="BA43" s="74"/>
      <c r="BB43" s="76"/>
      <c r="BC43" s="77"/>
      <c r="BE43" s="70"/>
      <c r="BF43" s="71"/>
      <c r="BG43" s="72"/>
      <c r="BH43" s="73"/>
      <c r="BI43" s="74"/>
      <c r="BJ43" s="72"/>
      <c r="BK43" s="75"/>
      <c r="BL43" s="74"/>
      <c r="BM43" s="76"/>
      <c r="BN43" s="77"/>
    </row>
    <row r="44" spans="1:66" ht="13.5" thickBot="1">
      <c r="A44" s="1"/>
      <c r="B44" s="116" t="s">
        <v>53</v>
      </c>
      <c r="C44" s="117"/>
      <c r="D44" s="118"/>
      <c r="E44" s="119"/>
      <c r="F44" s="120">
        <f>SUM(F33:F40,F32)</f>
        <v>340.40110400000003</v>
      </c>
      <c r="G44" s="121"/>
      <c r="H44" s="122"/>
      <c r="I44" s="120">
        <f>SUM(I33:I40,I32)</f>
        <v>334.67952000000002</v>
      </c>
      <c r="J44" s="123">
        <f>I44-F44</f>
        <v>-5.7215840000000071</v>
      </c>
      <c r="K44" s="124">
        <f>IF((F44)=0,"",(J44/F44))</f>
        <v>-0.016808359117425207</v>
      </c>
      <c r="L44" s="107"/>
      <c r="M44" s="116" t="s">
        <v>53</v>
      </c>
      <c r="N44" s="117"/>
      <c r="O44" s="118"/>
      <c r="P44" s="119"/>
      <c r="Q44" s="120">
        <f>SUM(Q33:Q40,Q32)</f>
        <v>112.295276</v>
      </c>
      <c r="R44" s="121"/>
      <c r="S44" s="122"/>
      <c r="T44" s="120">
        <f>SUM(T33:T40,T32)</f>
        <v>108.73488</v>
      </c>
      <c r="U44" s="123">
        <f>T44-Q44</f>
        <v>-3.5603959999999972</v>
      </c>
      <c r="V44" s="124">
        <f>IF((Q44)=0,"",(U44/Q44))</f>
        <v>-0.031705661420699451</v>
      </c>
      <c r="X44" s="116" t="s">
        <v>53</v>
      </c>
      <c r="Y44" s="117"/>
      <c r="Z44" s="118"/>
      <c r="AA44" s="119"/>
      <c r="AB44" s="120">
        <f>SUM(AB33:AB40,AB32)</f>
        <v>188.33055200000001</v>
      </c>
      <c r="AC44" s="121"/>
      <c r="AD44" s="122"/>
      <c r="AE44" s="120">
        <f>SUM(AE33:AE40,AE32)</f>
        <v>184.04976000000002</v>
      </c>
      <c r="AF44" s="123">
        <f>AE44-AB44</f>
        <v>-4.280791999999991</v>
      </c>
      <c r="AG44" s="124">
        <f>IF((AB44)=0,"",(AF44/AB44))</f>
        <v>-0.022730204709430209</v>
      </c>
      <c r="AI44" s="116" t="s">
        <v>53</v>
      </c>
      <c r="AJ44" s="117"/>
      <c r="AK44" s="118"/>
      <c r="AL44" s="119"/>
      <c r="AM44" s="120">
        <f>SUM(AM33:AM40,AM32)</f>
        <v>796.61275999999998</v>
      </c>
      <c r="AN44" s="121"/>
      <c r="AO44" s="122"/>
      <c r="AP44" s="120">
        <f>SUM(AP33:AP40,AP32)</f>
        <v>786.56880000000001</v>
      </c>
      <c r="AQ44" s="123">
        <f>AP44-AM44</f>
        <v>-10.04395999999997</v>
      </c>
      <c r="AR44" s="124">
        <f>IF((AM44)=0,"",(AQ44/AM44))</f>
        <v>-0.012608334317918747</v>
      </c>
      <c r="AT44" s="116" t="s">
        <v>53</v>
      </c>
      <c r="AU44" s="117"/>
      <c r="AV44" s="118"/>
      <c r="AW44" s="119"/>
      <c r="AX44" s="120">
        <f>SUM(AX33:AX40,AX32)</f>
        <v>1556.9655199999997</v>
      </c>
      <c r="AY44" s="121"/>
      <c r="AZ44" s="122"/>
      <c r="BA44" s="120">
        <f>SUM(BA33:BA40,BA32)</f>
        <v>1539.7176</v>
      </c>
      <c r="BB44" s="123">
        <f>BA44-AX44</f>
        <v>-17.247919999999795</v>
      </c>
      <c r="BC44" s="124">
        <f>IF((AX44)=0,"",(BB44/AX44))</f>
        <v>-0.011077907492774661</v>
      </c>
      <c r="BE44" s="116" t="s">
        <v>53</v>
      </c>
      <c r="BF44" s="117"/>
      <c r="BG44" s="118"/>
      <c r="BH44" s="119"/>
      <c r="BI44" s="120">
        <f>SUM(BI33:BI40,BI32)</f>
        <v>2317.31828</v>
      </c>
      <c r="BJ44" s="121"/>
      <c r="BK44" s="122"/>
      <c r="BL44" s="120">
        <f>SUM(BL33:BL40,BL32)</f>
        <v>2292.8663999999999</v>
      </c>
      <c r="BM44" s="123">
        <f>BL44-BI44</f>
        <v>-24.451880000000074</v>
      </c>
      <c r="BN44" s="124">
        <f>IF((BI44)=0,"",(BM44/BI44))</f>
        <v>-0.010551800419923358</v>
      </c>
    </row>
    <row r="45" spans="1:66" ht="12.75">
      <c r="A45" s="1"/>
      <c r="B45" s="85" t="s">
        <v>54</v>
      </c>
      <c r="C45" s="27"/>
      <c r="D45" s="79">
        <v>0.13</v>
      </c>
      <c r="E45" s="86"/>
      <c r="F45" s="67">
        <f>F44*D45</f>
        <v>44.252143520000004</v>
      </c>
      <c r="G45" s="87">
        <v>0.13</v>
      </c>
      <c r="H45" s="29"/>
      <c r="I45" s="67">
        <f>I44*G45</f>
        <v>43.508337600000004</v>
      </c>
      <c r="J45" s="33">
        <f>I45-F45</f>
        <v>-0.74380591999999979</v>
      </c>
      <c r="K45" s="88">
        <f>IF((F45)=0,"",(J45/F45))</f>
        <v>-0.016808359117425183</v>
      </c>
      <c r="L45" s="107"/>
      <c r="M45" s="85" t="s">
        <v>54</v>
      </c>
      <c r="N45" s="27"/>
      <c r="O45" s="79">
        <v>0.13</v>
      </c>
      <c r="P45" s="86"/>
      <c r="Q45" s="67">
        <f>Q44*O45</f>
        <v>14.59838588</v>
      </c>
      <c r="R45" s="87">
        <v>0.13</v>
      </c>
      <c r="S45" s="29"/>
      <c r="T45" s="67">
        <f>T44*R45</f>
        <v>14.135534400000001</v>
      </c>
      <c r="U45" s="33">
        <f>T45-Q45</f>
        <v>-0.46285147999999943</v>
      </c>
      <c r="V45" s="88">
        <f>IF((Q45)=0,"",(U45/Q45))</f>
        <v>-0.031705661420699437</v>
      </c>
      <c r="X45" s="85" t="s">
        <v>54</v>
      </c>
      <c r="Y45" s="27"/>
      <c r="Z45" s="79">
        <v>0.13</v>
      </c>
      <c r="AA45" s="86"/>
      <c r="AB45" s="67">
        <f>AB44*Z45</f>
        <v>24.482971760000002</v>
      </c>
      <c r="AC45" s="87">
        <v>0.13</v>
      </c>
      <c r="AD45" s="29"/>
      <c r="AE45" s="67">
        <f>AE44*AC45</f>
        <v>23.926468800000002</v>
      </c>
      <c r="AF45" s="33">
        <f>AE45-AB45</f>
        <v>-0.55650295999999955</v>
      </c>
      <c r="AG45" s="88">
        <f>IF((AB45)=0,"",(AF45/AB45))</f>
        <v>-0.022730204709430237</v>
      </c>
      <c r="AI45" s="85" t="s">
        <v>54</v>
      </c>
      <c r="AJ45" s="27"/>
      <c r="AK45" s="79">
        <v>0.13</v>
      </c>
      <c r="AL45" s="86"/>
      <c r="AM45" s="67">
        <f>AM44*AK45</f>
        <v>103.55965879999999</v>
      </c>
      <c r="AN45" s="87">
        <v>0.13</v>
      </c>
      <c r="AO45" s="29"/>
      <c r="AP45" s="67">
        <f>AP44*AN45</f>
        <v>102.253944</v>
      </c>
      <c r="AQ45" s="33">
        <f>AP45-AM45</f>
        <v>-1.3057147999999899</v>
      </c>
      <c r="AR45" s="88">
        <f>IF((AM45)=0,"",(AQ45/AM45))</f>
        <v>-0.012608334317918687</v>
      </c>
      <c r="AT45" s="85" t="s">
        <v>54</v>
      </c>
      <c r="AU45" s="27"/>
      <c r="AV45" s="79">
        <v>0.13</v>
      </c>
      <c r="AW45" s="86"/>
      <c r="AX45" s="67">
        <f>AX44*AV45</f>
        <v>202.40551759999997</v>
      </c>
      <c r="AY45" s="87">
        <v>0.13</v>
      </c>
      <c r="AZ45" s="29"/>
      <c r="BA45" s="67">
        <f>BA44*AY45</f>
        <v>200.16328799999999</v>
      </c>
      <c r="BB45" s="33">
        <f>BA45-AX45</f>
        <v>-2.2422295999999733</v>
      </c>
      <c r="BC45" s="88">
        <f>IF((AX45)=0,"",(BB45/AX45))</f>
        <v>-0.011077907492774661</v>
      </c>
      <c r="BE45" s="85" t="s">
        <v>54</v>
      </c>
      <c r="BF45" s="27"/>
      <c r="BG45" s="79">
        <v>0.13</v>
      </c>
      <c r="BH45" s="86"/>
      <c r="BI45" s="67">
        <f>BI44*BG45</f>
        <v>301.25137640000003</v>
      </c>
      <c r="BJ45" s="87">
        <v>0.13</v>
      </c>
      <c r="BK45" s="29"/>
      <c r="BL45" s="67">
        <f>BL44*BJ45</f>
        <v>298.072632</v>
      </c>
      <c r="BM45" s="33">
        <f>BL45-BI45</f>
        <v>-3.1787444000000278</v>
      </c>
      <c r="BN45" s="88">
        <f>IF((BI45)=0,"",(BM45/BI45))</f>
        <v>-0.010551800419923417</v>
      </c>
    </row>
    <row r="46" spans="1:66" ht="12.75">
      <c r="A46" s="1"/>
      <c r="B46" s="89" t="s">
        <v>55</v>
      </c>
      <c r="C46" s="27"/>
      <c r="D46" s="90"/>
      <c r="E46" s="86"/>
      <c r="F46" s="67">
        <f>F44+F45</f>
        <v>384.65324752000004</v>
      </c>
      <c r="G46" s="91"/>
      <c r="H46" s="29"/>
      <c r="I46" s="67">
        <f>I44+I45</f>
        <v>378.18785760000003</v>
      </c>
      <c r="J46" s="33">
        <f>I46-F46</f>
        <v>-6.4653899200000069</v>
      </c>
      <c r="K46" s="88">
        <f>IF((F46)=0,"",(J46/F46))</f>
        <v>-0.016808359117425207</v>
      </c>
      <c r="L46" s="107"/>
      <c r="M46" s="89" t="s">
        <v>55</v>
      </c>
      <c r="N46" s="27"/>
      <c r="O46" s="90"/>
      <c r="P46" s="86"/>
      <c r="Q46" s="67">
        <f>Q44+Q45</f>
        <v>126.89366188</v>
      </c>
      <c r="R46" s="91"/>
      <c r="S46" s="29"/>
      <c r="T46" s="67">
        <f>T44+T45</f>
        <v>122.8704144</v>
      </c>
      <c r="U46" s="33">
        <f>T46-Q46</f>
        <v>-4.0232474799999949</v>
      </c>
      <c r="V46" s="88">
        <f>IF((Q46)=0,"",(U46/Q46))</f>
        <v>-0.031705661420699437</v>
      </c>
      <c r="X46" s="89" t="s">
        <v>55</v>
      </c>
      <c r="Y46" s="27"/>
      <c r="Z46" s="90"/>
      <c r="AA46" s="86"/>
      <c r="AB46" s="67">
        <f>AB44+AB45</f>
        <v>212.81352376000001</v>
      </c>
      <c r="AC46" s="91"/>
      <c r="AD46" s="29"/>
      <c r="AE46" s="67">
        <f>AE44+AE45</f>
        <v>207.97622880000003</v>
      </c>
      <c r="AF46" s="33">
        <f>AE46-AB46</f>
        <v>-4.8372949599999799</v>
      </c>
      <c r="AG46" s="88">
        <f>IF((AB46)=0,"",(AF46/AB46))</f>
        <v>-0.022730204709430161</v>
      </c>
      <c r="AI46" s="89" t="s">
        <v>55</v>
      </c>
      <c r="AJ46" s="27"/>
      <c r="AK46" s="90"/>
      <c r="AL46" s="86"/>
      <c r="AM46" s="67">
        <f>AM44+AM45</f>
        <v>900.17241879999995</v>
      </c>
      <c r="AN46" s="91"/>
      <c r="AO46" s="29"/>
      <c r="AP46" s="67">
        <f>AP44+AP45</f>
        <v>888.82274400000006</v>
      </c>
      <c r="AQ46" s="33">
        <f>AP46-AM46</f>
        <v>-11.349674799999889</v>
      </c>
      <c r="AR46" s="88">
        <f>IF((AM46)=0,"",(AQ46/AM46))</f>
        <v>-0.012608334317918661</v>
      </c>
      <c r="AT46" s="89" t="s">
        <v>55</v>
      </c>
      <c r="AU46" s="27"/>
      <c r="AV46" s="90"/>
      <c r="AW46" s="86"/>
      <c r="AX46" s="67">
        <f>AX44+AX45</f>
        <v>1759.3710375999997</v>
      </c>
      <c r="AY46" s="91"/>
      <c r="AZ46" s="29"/>
      <c r="BA46" s="67">
        <f>BA44+BA45</f>
        <v>1739.8808879999999</v>
      </c>
      <c r="BB46" s="33">
        <f>BA46-AX46</f>
        <v>-19.490149599999768</v>
      </c>
      <c r="BC46" s="88">
        <f>IF((AX46)=0,"",(BB46/AX46))</f>
        <v>-0.011077907492774661</v>
      </c>
      <c r="BE46" s="89" t="s">
        <v>55</v>
      </c>
      <c r="BF46" s="27"/>
      <c r="BG46" s="90"/>
      <c r="BH46" s="86"/>
      <c r="BI46" s="67">
        <f>BI44+BI45</f>
        <v>2618.5696564</v>
      </c>
      <c r="BJ46" s="91"/>
      <c r="BK46" s="29"/>
      <c r="BL46" s="67">
        <f>BL44+BL45</f>
        <v>2590.9390319999998</v>
      </c>
      <c r="BM46" s="33">
        <f>BL46-BI46</f>
        <v>-27.630624400000215</v>
      </c>
      <c r="BN46" s="88">
        <f>IF((BI46)=0,"",(BM46/BI46))</f>
        <v>-0.010551800419923409</v>
      </c>
    </row>
    <row r="47" spans="1:66" ht="15.75" thickBot="1">
      <c r="A47" s="1"/>
      <c r="B47" s="92" t="s">
        <v>56</v>
      </c>
      <c r="C47" s="93"/>
      <c r="D47" s="112">
        <v>0</v>
      </c>
      <c r="E47" s="94"/>
      <c r="F47" s="95">
        <f>F46*D47</f>
        <v>0</v>
      </c>
      <c r="G47" s="112">
        <v>0</v>
      </c>
      <c r="H47" s="94"/>
      <c r="I47" s="95">
        <f>I46*G47</f>
        <v>0</v>
      </c>
      <c r="J47" s="96"/>
      <c r="K47" s="97"/>
      <c r="L47" s="107"/>
      <c r="M47" s="92" t="s">
        <v>56</v>
      </c>
      <c r="N47" s="93"/>
      <c r="O47" s="112">
        <v>0</v>
      </c>
      <c r="P47" s="94"/>
      <c r="Q47" s="95">
        <f>Q46*O47</f>
        <v>0</v>
      </c>
      <c r="R47" s="112">
        <v>0</v>
      </c>
      <c r="S47" s="94"/>
      <c r="T47" s="95">
        <f>T46*R47</f>
        <v>0</v>
      </c>
      <c r="U47" s="96"/>
      <c r="V47" s="97"/>
      <c r="X47" s="92" t="s">
        <v>56</v>
      </c>
      <c r="Y47" s="93"/>
      <c r="Z47" s="112">
        <v>0</v>
      </c>
      <c r="AA47" s="94"/>
      <c r="AB47" s="95">
        <f>AB46*Z47</f>
        <v>0</v>
      </c>
      <c r="AC47" s="112">
        <v>0</v>
      </c>
      <c r="AD47" s="94"/>
      <c r="AE47" s="95">
        <f>AE46*AC47</f>
        <v>0</v>
      </c>
      <c r="AF47" s="96"/>
      <c r="AG47" s="97"/>
      <c r="AI47" s="92" t="s">
        <v>56</v>
      </c>
      <c r="AJ47" s="93"/>
      <c r="AK47" s="112">
        <v>0</v>
      </c>
      <c r="AL47" s="94"/>
      <c r="AM47" s="95">
        <f>AM46*AK47</f>
        <v>0</v>
      </c>
      <c r="AN47" s="112">
        <v>0</v>
      </c>
      <c r="AO47" s="94"/>
      <c r="AP47" s="95">
        <f>AP46*AN47</f>
        <v>0</v>
      </c>
      <c r="AQ47" s="96"/>
      <c r="AR47" s="97"/>
      <c r="AT47" s="92" t="s">
        <v>56</v>
      </c>
      <c r="AU47" s="93"/>
      <c r="AV47" s="112">
        <v>0</v>
      </c>
      <c r="AW47" s="94"/>
      <c r="AX47" s="95">
        <f>AX46*AV47</f>
        <v>0</v>
      </c>
      <c r="AY47" s="112">
        <v>0</v>
      </c>
      <c r="AZ47" s="94"/>
      <c r="BA47" s="95">
        <f>BA46*AY47</f>
        <v>0</v>
      </c>
      <c r="BB47" s="96"/>
      <c r="BC47" s="97"/>
      <c r="BE47" s="92" t="s">
        <v>56</v>
      </c>
      <c r="BF47" s="93"/>
      <c r="BG47" s="112">
        <v>0</v>
      </c>
      <c r="BH47" s="94"/>
      <c r="BI47" s="95">
        <f>BI46*BG47</f>
        <v>0</v>
      </c>
      <c r="BJ47" s="112">
        <v>0</v>
      </c>
      <c r="BK47" s="94"/>
      <c r="BL47" s="95">
        <f>BL46*BJ47</f>
        <v>0</v>
      </c>
      <c r="BM47" s="96"/>
      <c r="BN47" s="97"/>
    </row>
    <row r="48" spans="1:66" ht="13.5" thickBot="1">
      <c r="A48" s="1"/>
      <c r="B48" s="98" t="s">
        <v>57</v>
      </c>
      <c r="C48" s="99"/>
      <c r="D48" s="100"/>
      <c r="E48" s="101"/>
      <c r="F48" s="102">
        <f>F46+F47</f>
        <v>384.65324752000004</v>
      </c>
      <c r="G48" s="103"/>
      <c r="H48" s="104"/>
      <c r="I48" s="102">
        <f>I46+I47</f>
        <v>378.18785760000003</v>
      </c>
      <c r="J48" s="105">
        <f>I48-F48</f>
        <v>-6.4653899200000069</v>
      </c>
      <c r="K48" s="106">
        <f>IF((F48)=0,"",(J48/F48))</f>
        <v>-0.016808359117425207</v>
      </c>
      <c r="L48" s="107"/>
      <c r="M48" s="98" t="s">
        <v>57</v>
      </c>
      <c r="N48" s="99"/>
      <c r="O48" s="100"/>
      <c r="P48" s="101"/>
      <c r="Q48" s="102">
        <f>Q46+Q47</f>
        <v>126.89366188</v>
      </c>
      <c r="R48" s="103"/>
      <c r="S48" s="104"/>
      <c r="T48" s="102">
        <f>T46+T47</f>
        <v>122.8704144</v>
      </c>
      <c r="U48" s="105">
        <f>T48-Q48</f>
        <v>-4.0232474799999949</v>
      </c>
      <c r="V48" s="106">
        <f>IF((Q48)=0,"",(U48/Q48))</f>
        <v>-0.031705661420699437</v>
      </c>
      <c r="X48" s="98" t="s">
        <v>57</v>
      </c>
      <c r="Y48" s="99"/>
      <c r="Z48" s="100"/>
      <c r="AA48" s="101"/>
      <c r="AB48" s="102">
        <f>AB46+AB47</f>
        <v>212.81352376000001</v>
      </c>
      <c r="AC48" s="103"/>
      <c r="AD48" s="104"/>
      <c r="AE48" s="102">
        <f>AE46+AE47</f>
        <v>207.97622880000003</v>
      </c>
      <c r="AF48" s="105">
        <f>AE48-AB48</f>
        <v>-4.8372949599999799</v>
      </c>
      <c r="AG48" s="106">
        <f>IF((AB48)=0,"",(AF48/AB48))</f>
        <v>-0.022730204709430161</v>
      </c>
      <c r="AI48" s="98" t="s">
        <v>57</v>
      </c>
      <c r="AJ48" s="99"/>
      <c r="AK48" s="100"/>
      <c r="AL48" s="101"/>
      <c r="AM48" s="102">
        <f>AM46+AM47</f>
        <v>900.17241879999995</v>
      </c>
      <c r="AN48" s="103"/>
      <c r="AO48" s="104"/>
      <c r="AP48" s="102">
        <f>AP46+AP47</f>
        <v>888.82274400000006</v>
      </c>
      <c r="AQ48" s="105">
        <f>AP48-AM48</f>
        <v>-11.349674799999889</v>
      </c>
      <c r="AR48" s="106">
        <f>IF((AM48)=0,"",(AQ48/AM48))</f>
        <v>-0.012608334317918661</v>
      </c>
      <c r="AT48" s="98" t="s">
        <v>57</v>
      </c>
      <c r="AU48" s="99"/>
      <c r="AV48" s="100"/>
      <c r="AW48" s="101"/>
      <c r="AX48" s="102">
        <f>AX46+AX47</f>
        <v>1759.3710375999997</v>
      </c>
      <c r="AY48" s="103"/>
      <c r="AZ48" s="104"/>
      <c r="BA48" s="102">
        <f>BA46+BA47</f>
        <v>1739.8808879999999</v>
      </c>
      <c r="BB48" s="105">
        <f>BA48-AX48</f>
        <v>-19.490149599999768</v>
      </c>
      <c r="BC48" s="106">
        <f>IF((AX48)=0,"",(BB48/AX48))</f>
        <v>-0.011077907492774661</v>
      </c>
      <c r="BE48" s="98" t="s">
        <v>57</v>
      </c>
      <c r="BF48" s="99"/>
      <c r="BG48" s="100"/>
      <c r="BH48" s="101"/>
      <c r="BI48" s="102">
        <f>BI46+BI47</f>
        <v>2618.5696564</v>
      </c>
      <c r="BJ48" s="103"/>
      <c r="BK48" s="104"/>
      <c r="BL48" s="102">
        <f>BL46+BL47</f>
        <v>2590.9390319999998</v>
      </c>
      <c r="BM48" s="105">
        <f>BL48-BI48</f>
        <v>-27.630624400000215</v>
      </c>
      <c r="BN48" s="106">
        <f>IF((BI48)=0,"",(BM48/BI48))</f>
        <v>-0.010551800419923409</v>
      </c>
    </row>
    <row r="49" spans="1:66" ht="7.5" customHeight="1" thickBot="1">
      <c r="A49" s="1"/>
      <c r="B49" s="70"/>
      <c r="C49" s="71"/>
      <c r="D49" s="72"/>
      <c r="E49" s="73"/>
      <c r="F49" s="74"/>
      <c r="G49" s="72"/>
      <c r="H49" s="75"/>
      <c r="I49" s="74"/>
      <c r="J49" s="76"/>
      <c r="K49" s="77"/>
      <c r="L49" s="107"/>
      <c r="M49" s="70"/>
      <c r="N49" s="71"/>
      <c r="O49" s="72"/>
      <c r="P49" s="73"/>
      <c r="Q49" s="74"/>
      <c r="R49" s="72"/>
      <c r="S49" s="75"/>
      <c r="T49" s="74"/>
      <c r="U49" s="76"/>
      <c r="V49" s="77"/>
      <c r="X49" s="70"/>
      <c r="Y49" s="71"/>
      <c r="Z49" s="72"/>
      <c r="AA49" s="73"/>
      <c r="AB49" s="74"/>
      <c r="AC49" s="72"/>
      <c r="AD49" s="75"/>
      <c r="AE49" s="74"/>
      <c r="AF49" s="76"/>
      <c r="AG49" s="77"/>
      <c r="AI49" s="70"/>
      <c r="AJ49" s="71"/>
      <c r="AK49" s="72"/>
      <c r="AL49" s="73"/>
      <c r="AM49" s="74"/>
      <c r="AN49" s="72"/>
      <c r="AO49" s="75"/>
      <c r="AP49" s="74"/>
      <c r="AQ49" s="76"/>
      <c r="AR49" s="77"/>
      <c r="AT49" s="70"/>
      <c r="AU49" s="71"/>
      <c r="AV49" s="72"/>
      <c r="AW49" s="73"/>
      <c r="AX49" s="74"/>
      <c r="AY49" s="72"/>
      <c r="AZ49" s="75"/>
      <c r="BA49" s="74"/>
      <c r="BB49" s="76"/>
      <c r="BC49" s="77"/>
      <c r="BE49" s="70"/>
      <c r="BF49" s="71"/>
      <c r="BG49" s="72"/>
      <c r="BH49" s="73"/>
      <c r="BI49" s="74"/>
      <c r="BJ49" s="72"/>
      <c r="BK49" s="75"/>
      <c r="BL49" s="74"/>
      <c r="BM49" s="76"/>
      <c r="BN49" s="77"/>
    </row>
    <row r="50" ht="12.75">
      <c r="L50" s="107"/>
    </row>
    <row r="51" ht="12.75">
      <c r="L51" s="107"/>
    </row>
  </sheetData>
  <mergeCells count="42">
    <mergeCell ref="B9:B11"/>
    <mergeCell ref="C9:C11"/>
    <mergeCell ref="D9:F9"/>
    <mergeCell ref="G9:I9"/>
    <mergeCell ref="J9:K9"/>
    <mergeCell ref="J10:J11"/>
    <mergeCell ref="K10:K11"/>
    <mergeCell ref="M9:M11"/>
    <mergeCell ref="N9:N11"/>
    <mergeCell ref="O9:Q9"/>
    <mergeCell ref="R9:T9"/>
    <mergeCell ref="U9:V9"/>
    <mergeCell ref="U10:U11"/>
    <mergeCell ref="V10:V11"/>
    <mergeCell ref="X9:X11"/>
    <mergeCell ref="Y9:Y11"/>
    <mergeCell ref="Z9:AB9"/>
    <mergeCell ref="AC9:AE9"/>
    <mergeCell ref="AF9:AG9"/>
    <mergeCell ref="AF10:AF11"/>
    <mergeCell ref="AG10:AG11"/>
    <mergeCell ref="AI9:AI11"/>
    <mergeCell ref="AJ9:AJ11"/>
    <mergeCell ref="AK9:AM9"/>
    <mergeCell ref="AN9:AP9"/>
    <mergeCell ref="AQ9:AR9"/>
    <mergeCell ref="AQ10:AQ11"/>
    <mergeCell ref="AR10:AR11"/>
    <mergeCell ref="AT9:AT11"/>
    <mergeCell ref="AU9:AU11"/>
    <mergeCell ref="AV9:AX9"/>
    <mergeCell ref="AY9:BA9"/>
    <mergeCell ref="BB9:BC9"/>
    <mergeCell ref="BB10:BB11"/>
    <mergeCell ref="BC10:BC11"/>
    <mergeCell ref="BE9:BE11"/>
    <mergeCell ref="BF9:BF11"/>
    <mergeCell ref="BG9:BI9"/>
    <mergeCell ref="BJ9:BL9"/>
    <mergeCell ref="BM9:BN9"/>
    <mergeCell ref="BM10:BM11"/>
    <mergeCell ref="BN10:BN11"/>
  </mergeCells>
  <conditionalFormatting sqref="G36">
    <cfRule type="expression" priority="6" dxfId="0">
      <formula>ISNUMBER(SEARCH("RESIDENTIAL", UPPER($E1),1))</formula>
    </cfRule>
  </conditionalFormatting>
  <conditionalFormatting sqref="R36">
    <cfRule type="expression" priority="5" dxfId="0">
      <formula>ISNUMBER(SEARCH("RESIDENTIAL", UPPER($E1),1))</formula>
    </cfRule>
  </conditionalFormatting>
  <conditionalFormatting sqref="AC36">
    <cfRule type="expression" priority="4" dxfId="0">
      <formula>ISNUMBER(SEARCH("RESIDENTIAL", UPPER($E1),1))</formula>
    </cfRule>
  </conditionalFormatting>
  <conditionalFormatting sqref="AN36">
    <cfRule type="expression" priority="3" dxfId="0">
      <formula>ISNUMBER(SEARCH("RESIDENTIAL", UPPER($E1),1))</formula>
    </cfRule>
  </conditionalFormatting>
  <conditionalFormatting sqref="AY36">
    <cfRule type="expression" priority="2" dxfId="0">
      <formula>ISNUMBER(SEARCH("RESIDENTIAL", UPPER($E1),1))</formula>
    </cfRule>
  </conditionalFormatting>
  <conditionalFormatting sqref="BJ36">
    <cfRule type="expression" priority="1" dxfId="0">
      <formula>ISNUMBER(SEARCH("RESIDENTIAL", UPPER($E1),1))</formula>
    </cfRule>
  </conditionalFormatting>
  <dataValidations count="1">
    <dataValidation type="list" allowBlank="1" showInputMessage="1" showErrorMessage="1" prompt="Select Charge Unit - monthly, per kWh, per kW" sqref="C30:C31 C22:C28 C33:C43 C49 C12:C20 N30:N31 N22:N28 N33:N43 N49 N12:N20 Y30:Y31 Y22:Y28 Y33:Y43 Y49 Y12:Y20 AJ30:AJ31 AJ22:AJ28 AJ33:AJ43 AJ49 AJ12:AJ20 AU30:AU31 AU22:AU28 AU33:AU43 AU49 AU12:AU20 BF30:BF31 BF22:BF28 BF33:BF43 BF49 BF12:BF20">
      <formula1>"Monthly, per kWh, per kW"</formula1>
    </dataValidation>
  </dataValidations>
  <pageMargins left="0.7" right="0.7" top="0.75" bottom="0.75" header="0.3" footer="0.3"/>
  <pageSetup orientation="portrait"/>
  <headerFooter alignWithMargins="0"/>
  <ignoredErrors>
    <ignoredError sqref="E3:E6 E38:E40 D31 D30 D32:E37 D27 D26 D25 D24 D23 D28:E29 F20 F19 D19 F18 D18 F17 D17 D20 E41 E42 I12:K20 D21:E22 D12:F16 B19:C19 B12:C16 G12:H16 B27:C27 B21:C22 L17:BN20 L12:BN16 B38:D40 B31:C31 B32:C32 B33:C35 B47:E47 B45:E45 B48:E48 B46:E46 B44:E44 B43:E43 B42:D42 B41:D41 B20:C20 E20 B17:C17 E17 G17:H17 B18:C18 E18 G18:H18 E19 G19:H19 G20:H20 B30:C30 B28:C29 B23:C23 E23 B24:C24 E24 B25:C25 E25 B26:C26 E26 E27 B36:C37 E30 E31" unlockedFormula="1"/>
    <ignoredError sqref="F38:G40 L36:BN36 L37:BN37 F37:G37 L41:BN41 L42:BN42 L38:BN40 L30:BN30 F31:H31 F30:H30 F33:G35 F32:G32 F36:H36 F27:BN27 F26:BN26 F25:BN25 F24:BN24 F23:BN23 F28:BN29 G44:H44 F41:G41 F42:G42 F43:BN43 L47:BN47 L44:BN44 L46:BN46 F46:I46 L48:BN48 F48:H48 L45:BN45 F45:H45 F47:I47 L33:BN35 I32:BN32 L31:BN31 F21:BN22 I31:K31 H32 H33:K35 I45:K45 I48:K48 J46:K46 I44 J44:K44 J47:K47 F44 I30:K30 H37:K42 I36:K36" formula="1" unlockedFormula="1"/>
    <ignoredError sqref="F49:BN4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BN50"/>
  <sheetViews>
    <sheetView showGridLines="0" zoomScale="80" zoomScaleNormal="80" workbookViewId="0" topLeftCell="A13">
      <selection pane="topLeft" activeCell="A1" sqref="A1"/>
    </sheetView>
  </sheetViews>
  <sheetFormatPr defaultColWidth="9.14285714285714" defaultRowHeight="12.75"/>
  <cols>
    <col min="1" max="1" width="1.71428571428571" style="107" customWidth="1"/>
    <col min="2" max="2" width="61.5714285714286" style="108" customWidth="1"/>
    <col min="3" max="3" width="9.71428571428571" style="107" customWidth="1"/>
    <col min="4" max="4" width="8.85714285714286" style="107" bestFit="1" customWidth="1"/>
    <col min="5" max="5" width="8.57142857142857" style="107" bestFit="1" customWidth="1"/>
    <col min="6" max="6" width="10.8571428571429" style="107" bestFit="1" customWidth="1"/>
    <col min="7" max="7" width="8.85714285714286" style="107" bestFit="1" customWidth="1"/>
    <col min="8" max="8" width="7.71428571428571" style="107" bestFit="1" customWidth="1"/>
    <col min="9" max="9" width="10.8571428571429" style="107" bestFit="1" customWidth="1"/>
    <col min="10" max="10" width="9.85714285714286" style="107" bestFit="1" customWidth="1"/>
    <col min="11" max="11" width="9.57142857142857" style="107" bestFit="1" customWidth="1"/>
    <col min="12" max="12" width="2" style="7" customWidth="1"/>
    <col min="13" max="13" width="61.5714285714286" style="108" customWidth="1"/>
    <col min="14" max="14" width="9.71428571428571" style="107" customWidth="1"/>
    <col min="15" max="15" width="8.85714285714286" style="107" bestFit="1" customWidth="1"/>
    <col min="16" max="16" width="8" style="107" bestFit="1" customWidth="1"/>
    <col min="17" max="17" width="9.85714285714286" style="107" bestFit="1" customWidth="1"/>
    <col min="18" max="18" width="8.85714285714286" style="107" bestFit="1" customWidth="1"/>
    <col min="19" max="19" width="7.71428571428571" style="107" bestFit="1" customWidth="1"/>
    <col min="20" max="21" width="9.85714285714286" style="107" bestFit="1" customWidth="1"/>
    <col min="22" max="22" width="9.57142857142857" style="107" bestFit="1" customWidth="1"/>
    <col min="23" max="23" width="2.71428571428571" style="7" customWidth="1"/>
    <col min="24" max="24" width="61.5714285714286" style="108" customWidth="1"/>
    <col min="25" max="25" width="9.71428571428571" style="107" customWidth="1"/>
    <col min="26" max="26" width="8.85714285714286" style="107" bestFit="1" customWidth="1"/>
    <col min="27" max="27" width="8" style="107" bestFit="1" customWidth="1"/>
    <col min="28" max="28" width="10.7142857142857" style="107" bestFit="1" customWidth="1"/>
    <col min="29" max="29" width="8.85714285714286" style="107" bestFit="1" customWidth="1"/>
    <col min="30" max="30" width="7.71428571428571" style="107" bestFit="1" customWidth="1"/>
    <col min="31" max="31" width="10.7142857142857" style="107" bestFit="1" customWidth="1"/>
    <col min="32" max="32" width="9.85714285714286" style="107" bestFit="1" customWidth="1"/>
    <col min="33" max="33" width="9.57142857142857" style="107" bestFit="1" customWidth="1"/>
    <col min="34" max="34" width="2.71428571428571" style="7" customWidth="1"/>
    <col min="35" max="35" width="61.5714285714286" style="108" customWidth="1"/>
    <col min="36" max="36" width="9.71428571428571" style="107" customWidth="1"/>
    <col min="37" max="37" width="8.85714285714286" style="107" bestFit="1" customWidth="1"/>
    <col min="38" max="38" width="8.57142857142857" style="107" bestFit="1" customWidth="1"/>
    <col min="39" max="39" width="10.8571428571429" style="107" bestFit="1" customWidth="1"/>
    <col min="40" max="40" width="8.85714285714286" style="107" bestFit="1" customWidth="1"/>
    <col min="41" max="41" width="7.71428571428571" style="107" bestFit="1" customWidth="1"/>
    <col min="42" max="42" width="10.8571428571429" style="107" bestFit="1" customWidth="1"/>
    <col min="43" max="43" width="9.85714285714286" style="107" bestFit="1" customWidth="1"/>
    <col min="44" max="44" width="9.57142857142857" style="107" bestFit="1" customWidth="1"/>
    <col min="45" max="45" width="3.57142857142857" style="7" customWidth="1"/>
    <col min="46" max="46" width="61.5714285714286" style="108" customWidth="1"/>
    <col min="47" max="47" width="9.71428571428571" style="107" customWidth="1"/>
    <col min="48" max="48" width="8.85714285714286" style="107" bestFit="1" customWidth="1"/>
    <col min="49" max="49" width="8.57142857142857" style="107" bestFit="1" customWidth="1"/>
    <col min="50" max="50" width="10.8571428571429" style="107" bestFit="1" customWidth="1"/>
    <col min="51" max="51" width="8.85714285714286" style="107" bestFit="1" customWidth="1"/>
    <col min="52" max="52" width="7.71428571428571" style="107" bestFit="1" customWidth="1"/>
    <col min="53" max="53" width="10.7142857142857" style="107" bestFit="1" customWidth="1"/>
    <col min="54" max="54" width="9.85714285714286" style="107" bestFit="1" customWidth="1"/>
    <col min="55" max="55" width="9.57142857142857" style="107" bestFit="1" customWidth="1"/>
    <col min="56" max="56" width="3.28571428571429" style="7" customWidth="1"/>
    <col min="57" max="57" width="61.5714285714286" style="108" customWidth="1"/>
    <col min="58" max="58" width="9.71428571428571" style="107" customWidth="1"/>
    <col min="59" max="59" width="8.85714285714286" style="107" bestFit="1" customWidth="1"/>
    <col min="60" max="60" width="8.57142857142857" style="107" bestFit="1" customWidth="1"/>
    <col min="61" max="61" width="10.8571428571429" style="107" bestFit="1" customWidth="1"/>
    <col min="62" max="62" width="8.85714285714286" style="107" bestFit="1" customWidth="1"/>
    <col min="63" max="63" width="7.71428571428571" style="107" bestFit="1" customWidth="1"/>
    <col min="64" max="64" width="10.8571428571429" style="107" bestFit="1" customWidth="1"/>
    <col min="65" max="65" width="9.85714285714286" style="107" bestFit="1" customWidth="1"/>
    <col min="66" max="66" width="9.57142857142857" style="107" bestFit="1" customWidth="1"/>
    <col min="67" max="16384" width="9.14285714285714" style="7"/>
  </cols>
  <sheetData>
    <row r="1" spans="1:66" ht="12.75">
      <c r="A1" s="1"/>
      <c r="B1" s="2" t="s">
        <v>0</v>
      </c>
      <c r="C1" s="3" t="s">
        <v>59</v>
      </c>
      <c r="D1" s="4"/>
      <c r="E1" s="5"/>
      <c r="F1" s="6"/>
      <c r="G1" s="6"/>
      <c r="H1" s="1"/>
      <c r="I1" s="1"/>
      <c r="J1" s="1"/>
      <c r="K1" s="1"/>
      <c r="M1" s="2" t="s">
        <v>0</v>
      </c>
      <c r="N1" s="3" t="s">
        <v>59</v>
      </c>
      <c r="O1" s="4"/>
      <c r="P1" s="5"/>
      <c r="Q1" s="6"/>
      <c r="R1" s="6"/>
      <c r="S1" s="1"/>
      <c r="T1" s="1"/>
      <c r="U1" s="1"/>
      <c r="V1" s="1"/>
      <c r="X1" s="2" t="s">
        <v>0</v>
      </c>
      <c r="Y1" s="3" t="s">
        <v>59</v>
      </c>
      <c r="Z1" s="4"/>
      <c r="AA1" s="5"/>
      <c r="AB1" s="6"/>
      <c r="AC1" s="6"/>
      <c r="AD1" s="1"/>
      <c r="AE1" s="1"/>
      <c r="AF1" s="1"/>
      <c r="AG1" s="1"/>
      <c r="AI1" s="2" t="s">
        <v>0</v>
      </c>
      <c r="AJ1" s="3" t="s">
        <v>59</v>
      </c>
      <c r="AK1" s="4"/>
      <c r="AL1" s="5"/>
      <c r="AM1" s="6"/>
      <c r="AN1" s="6"/>
      <c r="AO1" s="1"/>
      <c r="AP1" s="1"/>
      <c r="AQ1" s="1"/>
      <c r="AR1" s="1"/>
      <c r="AT1" s="2" t="s">
        <v>0</v>
      </c>
      <c r="AU1" s="3" t="s">
        <v>59</v>
      </c>
      <c r="AV1" s="4"/>
      <c r="AW1" s="5"/>
      <c r="AX1" s="6"/>
      <c r="AY1" s="6"/>
      <c r="AZ1" s="1"/>
      <c r="BA1" s="1"/>
      <c r="BB1" s="1"/>
      <c r="BC1" s="1"/>
      <c r="BE1" s="2" t="s">
        <v>0</v>
      </c>
      <c r="BF1" s="3" t="s">
        <v>59</v>
      </c>
      <c r="BG1" s="4"/>
      <c r="BH1" s="5"/>
      <c r="BI1" s="6"/>
      <c r="BJ1" s="6"/>
      <c r="BK1" s="1"/>
      <c r="BL1" s="1"/>
      <c r="BM1" s="1"/>
      <c r="BN1" s="1"/>
    </row>
    <row r="2" spans="1:66" ht="12.75">
      <c r="A2" s="1"/>
      <c r="B2" s="2" t="s">
        <v>2</v>
      </c>
      <c r="C2" s="3" t="s">
        <v>61</v>
      </c>
      <c r="D2" s="4"/>
      <c r="E2" s="5"/>
      <c r="F2" s="6"/>
      <c r="G2" s="6"/>
      <c r="H2" s="1"/>
      <c r="I2" s="1"/>
      <c r="J2" s="1"/>
      <c r="K2" s="1"/>
      <c r="M2" s="2" t="s">
        <v>2</v>
      </c>
      <c r="N2" s="3" t="s">
        <v>61</v>
      </c>
      <c r="O2" s="4"/>
      <c r="P2" s="5"/>
      <c r="Q2" s="6"/>
      <c r="R2" s="6"/>
      <c r="S2" s="1"/>
      <c r="T2" s="1"/>
      <c r="U2" s="1"/>
      <c r="V2" s="1"/>
      <c r="X2" s="2" t="s">
        <v>2</v>
      </c>
      <c r="Y2" s="3" t="s">
        <v>61</v>
      </c>
      <c r="Z2" s="4"/>
      <c r="AA2" s="5"/>
      <c r="AB2" s="6"/>
      <c r="AC2" s="6"/>
      <c r="AD2" s="1"/>
      <c r="AE2" s="1"/>
      <c r="AF2" s="1"/>
      <c r="AG2" s="1"/>
      <c r="AI2" s="2" t="s">
        <v>2</v>
      </c>
      <c r="AJ2" s="3" t="s">
        <v>61</v>
      </c>
      <c r="AK2" s="4"/>
      <c r="AL2" s="5"/>
      <c r="AM2" s="6"/>
      <c r="AN2" s="6"/>
      <c r="AO2" s="1"/>
      <c r="AP2" s="1"/>
      <c r="AQ2" s="1"/>
      <c r="AR2" s="1"/>
      <c r="AT2" s="2" t="s">
        <v>2</v>
      </c>
      <c r="AU2" s="3" t="s">
        <v>61</v>
      </c>
      <c r="AV2" s="4"/>
      <c r="AW2" s="5"/>
      <c r="AX2" s="6"/>
      <c r="AY2" s="6"/>
      <c r="AZ2" s="1"/>
      <c r="BA2" s="1"/>
      <c r="BB2" s="1"/>
      <c r="BC2" s="1"/>
      <c r="BE2" s="2" t="s">
        <v>2</v>
      </c>
      <c r="BF2" s="3" t="s">
        <v>61</v>
      </c>
      <c r="BG2" s="4"/>
      <c r="BH2" s="5"/>
      <c r="BI2" s="6"/>
      <c r="BJ2" s="6"/>
      <c r="BK2" s="1"/>
      <c r="BL2" s="1"/>
      <c r="BM2" s="1"/>
      <c r="BN2" s="1"/>
    </row>
    <row r="3" spans="1:66" ht="12.75">
      <c r="A3" s="1"/>
      <c r="B3" s="2" t="s">
        <v>4</v>
      </c>
      <c r="C3" s="9">
        <f>E3</f>
        <v>328500</v>
      </c>
      <c r="D3" s="10" t="s">
        <v>5</v>
      </c>
      <c r="E3" s="110">
        <v>328500</v>
      </c>
      <c r="F3" s="1"/>
      <c r="G3" s="1"/>
      <c r="H3" s="11"/>
      <c r="I3" s="11"/>
      <c r="J3" s="11"/>
      <c r="K3" s="11"/>
      <c r="M3" s="2" t="s">
        <v>4</v>
      </c>
      <c r="N3" s="9">
        <v>20000</v>
      </c>
      <c r="O3" s="10" t="s">
        <v>5</v>
      </c>
      <c r="P3" s="110">
        <f>N3</f>
        <v>20000</v>
      </c>
      <c r="Q3" s="1"/>
      <c r="R3" s="1"/>
      <c r="S3" s="11"/>
      <c r="T3" s="11"/>
      <c r="U3" s="11"/>
      <c r="V3" s="11"/>
      <c r="X3" s="2" t="s">
        <v>4</v>
      </c>
      <c r="Y3" s="9">
        <v>100000</v>
      </c>
      <c r="Z3" s="10" t="s">
        <v>5</v>
      </c>
      <c r="AA3" s="110">
        <f>Y3</f>
        <v>100000</v>
      </c>
      <c r="AB3" s="1"/>
      <c r="AC3" s="1"/>
      <c r="AD3" s="11"/>
      <c r="AE3" s="11"/>
      <c r="AF3" s="11"/>
      <c r="AG3" s="11"/>
      <c r="AI3" s="2" t="s">
        <v>4</v>
      </c>
      <c r="AJ3" s="9">
        <v>200000</v>
      </c>
      <c r="AK3" s="10" t="s">
        <v>5</v>
      </c>
      <c r="AL3" s="110">
        <f>AJ3</f>
        <v>200000</v>
      </c>
      <c r="AM3" s="1"/>
      <c r="AN3" s="1"/>
      <c r="AO3" s="11"/>
      <c r="AP3" s="11"/>
      <c r="AQ3" s="11"/>
      <c r="AR3" s="11"/>
      <c r="AT3" s="2" t="s">
        <v>4</v>
      </c>
      <c r="AU3" s="9">
        <v>500000</v>
      </c>
      <c r="AV3" s="10" t="s">
        <v>5</v>
      </c>
      <c r="AW3" s="110">
        <f>AU3</f>
        <v>500000</v>
      </c>
      <c r="AX3" s="1"/>
      <c r="AY3" s="1"/>
      <c r="AZ3" s="11"/>
      <c r="BA3" s="11"/>
      <c r="BB3" s="11"/>
      <c r="BC3" s="11"/>
      <c r="BE3" s="2" t="s">
        <v>4</v>
      </c>
      <c r="BF3" s="9">
        <f>BH3</f>
        <v>328500</v>
      </c>
      <c r="BG3" s="10" t="s">
        <v>5</v>
      </c>
      <c r="BH3" s="110">
        <v>328500</v>
      </c>
      <c r="BI3" s="1"/>
      <c r="BJ3" s="1"/>
      <c r="BK3" s="11"/>
      <c r="BL3" s="11"/>
      <c r="BM3" s="11"/>
      <c r="BN3" s="11"/>
    </row>
    <row r="4" spans="1:66" ht="12.75">
      <c r="A4" s="1"/>
      <c r="B4" s="2" t="s">
        <v>6</v>
      </c>
      <c r="C4" s="9">
        <f>E4</f>
        <v>500</v>
      </c>
      <c r="D4" s="12" t="s">
        <v>7</v>
      </c>
      <c r="E4" s="109">
        <v>500</v>
      </c>
      <c r="F4" s="13"/>
      <c r="G4" s="13"/>
      <c r="H4" s="13"/>
      <c r="I4" s="1"/>
      <c r="J4" s="1"/>
      <c r="K4" s="1"/>
      <c r="M4" s="2" t="s">
        <v>6</v>
      </c>
      <c r="N4" s="9">
        <v>60</v>
      </c>
      <c r="O4" s="12" t="s">
        <v>7</v>
      </c>
      <c r="P4" s="109">
        <f>N4</f>
        <v>60</v>
      </c>
      <c r="Q4" s="13"/>
      <c r="R4" s="13"/>
      <c r="S4" s="13"/>
      <c r="T4" s="1"/>
      <c r="U4" s="1"/>
      <c r="V4" s="1"/>
      <c r="X4" s="2" t="s">
        <v>6</v>
      </c>
      <c r="Y4" s="9">
        <v>250</v>
      </c>
      <c r="Z4" s="12" t="s">
        <v>7</v>
      </c>
      <c r="AA4" s="109">
        <f>Y4</f>
        <v>250</v>
      </c>
      <c r="AB4" s="13"/>
      <c r="AC4" s="13"/>
      <c r="AD4" s="13"/>
      <c r="AE4" s="1"/>
      <c r="AF4" s="1"/>
      <c r="AG4" s="1"/>
      <c r="AI4" s="2" t="s">
        <v>6</v>
      </c>
      <c r="AJ4" s="9">
        <v>400</v>
      </c>
      <c r="AK4" s="12" t="s">
        <v>7</v>
      </c>
      <c r="AL4" s="109">
        <f>AJ4</f>
        <v>400</v>
      </c>
      <c r="AM4" s="13"/>
      <c r="AN4" s="13"/>
      <c r="AO4" s="13"/>
      <c r="AP4" s="1"/>
      <c r="AQ4" s="1"/>
      <c r="AR4" s="1"/>
      <c r="AT4" s="2" t="s">
        <v>6</v>
      </c>
      <c r="AU4" s="9">
        <v>750</v>
      </c>
      <c r="AV4" s="12" t="s">
        <v>7</v>
      </c>
      <c r="AW4" s="109">
        <f>AU4</f>
        <v>750</v>
      </c>
      <c r="AX4" s="13"/>
      <c r="AY4" s="13"/>
      <c r="AZ4" s="13"/>
      <c r="BA4" s="1"/>
      <c r="BB4" s="1"/>
      <c r="BC4" s="1"/>
      <c r="BE4" s="2" t="s">
        <v>6</v>
      </c>
      <c r="BF4" s="9">
        <f>BH4</f>
        <v>500</v>
      </c>
      <c r="BG4" s="12" t="s">
        <v>7</v>
      </c>
      <c r="BH4" s="109">
        <v>500</v>
      </c>
      <c r="BI4" s="13"/>
      <c r="BJ4" s="13"/>
      <c r="BK4" s="13"/>
      <c r="BL4" s="1"/>
      <c r="BM4" s="1"/>
      <c r="BN4" s="1"/>
    </row>
    <row r="5" spans="1:66" ht="12.75">
      <c r="A5" s="1"/>
      <c r="B5" s="2" t="s">
        <v>8</v>
      </c>
      <c r="C5" s="14">
        <v>1.0602</v>
      </c>
      <c r="D5" s="1"/>
      <c r="E5" s="111">
        <f>C5</f>
        <v>1.0602</v>
      </c>
      <c r="F5" s="1"/>
      <c r="G5" s="1"/>
      <c r="H5" s="1"/>
      <c r="I5" s="1"/>
      <c r="J5" s="1"/>
      <c r="K5" s="1"/>
      <c r="M5" s="2" t="s">
        <v>8</v>
      </c>
      <c r="N5" s="14">
        <v>1.0602</v>
      </c>
      <c r="O5" s="1"/>
      <c r="P5" s="111">
        <f>N5</f>
        <v>1.0602</v>
      </c>
      <c r="Q5" s="1"/>
      <c r="R5" s="1"/>
      <c r="S5" s="1"/>
      <c r="T5" s="1"/>
      <c r="U5" s="1"/>
      <c r="V5" s="1"/>
      <c r="X5" s="2" t="s">
        <v>8</v>
      </c>
      <c r="Y5" s="14">
        <v>1.0602</v>
      </c>
      <c r="Z5" s="1"/>
      <c r="AA5" s="111">
        <f>Y5</f>
        <v>1.0602</v>
      </c>
      <c r="AB5" s="1"/>
      <c r="AC5" s="1"/>
      <c r="AD5" s="1"/>
      <c r="AE5" s="1"/>
      <c r="AF5" s="1"/>
      <c r="AG5" s="1"/>
      <c r="AI5" s="2" t="s">
        <v>8</v>
      </c>
      <c r="AJ5" s="14">
        <v>1.0602</v>
      </c>
      <c r="AK5" s="1"/>
      <c r="AL5" s="111">
        <f>AJ5</f>
        <v>1.0602</v>
      </c>
      <c r="AM5" s="1"/>
      <c r="AN5" s="1"/>
      <c r="AO5" s="1"/>
      <c r="AP5" s="1"/>
      <c r="AQ5" s="1"/>
      <c r="AR5" s="1"/>
      <c r="AT5" s="2" t="s">
        <v>8</v>
      </c>
      <c r="AU5" s="14">
        <v>1.0602</v>
      </c>
      <c r="AV5" s="1"/>
      <c r="AW5" s="111">
        <f>AU5</f>
        <v>1.0602</v>
      </c>
      <c r="AX5" s="1"/>
      <c r="AY5" s="1"/>
      <c r="AZ5" s="1"/>
      <c r="BA5" s="1"/>
      <c r="BB5" s="1"/>
      <c r="BC5" s="1"/>
      <c r="BE5" s="2" t="s">
        <v>8</v>
      </c>
      <c r="BF5" s="14">
        <v>1.0602</v>
      </c>
      <c r="BG5" s="1"/>
      <c r="BH5" s="111">
        <f>BF5</f>
        <v>1.0602</v>
      </c>
      <c r="BI5" s="1"/>
      <c r="BJ5" s="1"/>
      <c r="BK5" s="1"/>
      <c r="BL5" s="1"/>
      <c r="BM5" s="1"/>
      <c r="BN5" s="1"/>
    </row>
    <row r="6" spans="1:66" ht="12.75">
      <c r="A6" s="1"/>
      <c r="B6" s="2" t="s">
        <v>9</v>
      </c>
      <c r="C6" s="14">
        <v>1.0560000000000001</v>
      </c>
      <c r="D6" s="1"/>
      <c r="E6" s="111">
        <f>C6</f>
        <v>1.0560000000000001</v>
      </c>
      <c r="F6" s="1"/>
      <c r="G6" s="1"/>
      <c r="H6" s="1"/>
      <c r="I6" s="1"/>
      <c r="J6" s="1"/>
      <c r="K6" s="1"/>
      <c r="M6" s="2" t="s">
        <v>9</v>
      </c>
      <c r="N6" s="14">
        <v>1.0560000000000001</v>
      </c>
      <c r="O6" s="1"/>
      <c r="P6" s="111">
        <f>N6</f>
        <v>1.0560000000000001</v>
      </c>
      <c r="Q6" s="1"/>
      <c r="R6" s="1"/>
      <c r="S6" s="1"/>
      <c r="T6" s="1"/>
      <c r="U6" s="1"/>
      <c r="V6" s="1"/>
      <c r="X6" s="2" t="s">
        <v>9</v>
      </c>
      <c r="Y6" s="14">
        <v>1.0560000000000001</v>
      </c>
      <c r="Z6" s="1"/>
      <c r="AA6" s="111">
        <f>Y6</f>
        <v>1.0560000000000001</v>
      </c>
      <c r="AB6" s="1"/>
      <c r="AC6" s="1"/>
      <c r="AD6" s="1"/>
      <c r="AE6" s="1"/>
      <c r="AF6" s="1"/>
      <c r="AG6" s="1"/>
      <c r="AI6" s="2" t="s">
        <v>9</v>
      </c>
      <c r="AJ6" s="14">
        <v>1.0560000000000001</v>
      </c>
      <c r="AK6" s="1"/>
      <c r="AL6" s="111">
        <f>AJ6</f>
        <v>1.0560000000000001</v>
      </c>
      <c r="AM6" s="1"/>
      <c r="AN6" s="1"/>
      <c r="AO6" s="1"/>
      <c r="AP6" s="1"/>
      <c r="AQ6" s="1"/>
      <c r="AR6" s="1"/>
      <c r="AT6" s="2" t="s">
        <v>9</v>
      </c>
      <c r="AU6" s="14">
        <v>1.0560000000000001</v>
      </c>
      <c r="AV6" s="1"/>
      <c r="AW6" s="111">
        <f>AU6</f>
        <v>1.0560000000000001</v>
      </c>
      <c r="AX6" s="1"/>
      <c r="AY6" s="1"/>
      <c r="AZ6" s="1"/>
      <c r="BA6" s="1"/>
      <c r="BB6" s="1"/>
      <c r="BC6" s="1"/>
      <c r="BE6" s="2" t="s">
        <v>9</v>
      </c>
      <c r="BF6" s="14">
        <v>1.0560000000000001</v>
      </c>
      <c r="BG6" s="1"/>
      <c r="BH6" s="111">
        <f>BF6</f>
        <v>1.0560000000000001</v>
      </c>
      <c r="BI6" s="1"/>
      <c r="BJ6" s="1"/>
      <c r="BK6" s="1"/>
      <c r="BL6" s="1"/>
      <c r="BM6" s="1"/>
      <c r="BN6" s="1"/>
    </row>
    <row r="7" spans="1:66" ht="12.75">
      <c r="A7" s="1"/>
      <c r="B7" s="15"/>
      <c r="C7" s="16"/>
      <c r="D7" s="1"/>
      <c r="E7" s="1"/>
      <c r="F7" s="1"/>
      <c r="G7" s="1"/>
      <c r="H7" s="1"/>
      <c r="I7" s="1"/>
      <c r="J7" s="1"/>
      <c r="K7" s="1"/>
      <c r="M7" s="15"/>
      <c r="N7" s="16"/>
      <c r="O7" s="1"/>
      <c r="P7" s="1"/>
      <c r="Q7" s="1"/>
      <c r="R7" s="1"/>
      <c r="S7" s="1"/>
      <c r="T7" s="1"/>
      <c r="U7" s="1"/>
      <c r="V7" s="1"/>
      <c r="X7" s="15"/>
      <c r="Y7" s="16"/>
      <c r="Z7" s="1"/>
      <c r="AA7" s="1"/>
      <c r="AB7" s="1"/>
      <c r="AC7" s="1"/>
      <c r="AD7" s="1"/>
      <c r="AE7" s="1"/>
      <c r="AF7" s="1"/>
      <c r="AG7" s="1"/>
      <c r="AI7" s="15"/>
      <c r="AJ7" s="16"/>
      <c r="AK7" s="1"/>
      <c r="AL7" s="1"/>
      <c r="AM7" s="1"/>
      <c r="AN7" s="1"/>
      <c r="AO7" s="1"/>
      <c r="AP7" s="1"/>
      <c r="AQ7" s="1"/>
      <c r="AR7" s="1"/>
      <c r="AT7" s="15"/>
      <c r="AU7" s="16"/>
      <c r="AV7" s="1"/>
      <c r="AW7" s="1"/>
      <c r="AX7" s="1"/>
      <c r="AY7" s="1"/>
      <c r="AZ7" s="1"/>
      <c r="BA7" s="1"/>
      <c r="BB7" s="1"/>
      <c r="BC7" s="1"/>
      <c r="BE7" s="15"/>
      <c r="BF7" s="16"/>
      <c r="BG7" s="1"/>
      <c r="BH7" s="1"/>
      <c r="BI7" s="1"/>
      <c r="BJ7" s="1"/>
      <c r="BK7" s="1"/>
      <c r="BL7" s="1"/>
      <c r="BM7" s="1"/>
      <c r="BN7" s="1"/>
    </row>
    <row r="8" spans="1:66" ht="13.5" thickBot="1">
      <c r="A8" s="1"/>
      <c r="B8" s="17"/>
      <c r="C8" s="1"/>
      <c r="D8" s="1"/>
      <c r="E8" s="1"/>
      <c r="F8" s="1"/>
      <c r="G8" s="1"/>
      <c r="H8" s="1"/>
      <c r="I8" s="1"/>
      <c r="J8" s="1"/>
      <c r="K8" s="1"/>
      <c r="M8" s="17"/>
      <c r="N8" s="1"/>
      <c r="O8" s="1"/>
      <c r="P8" s="1"/>
      <c r="Q8" s="1"/>
      <c r="R8" s="1"/>
      <c r="S8" s="1"/>
      <c r="T8" s="1"/>
      <c r="U8" s="1"/>
      <c r="V8" s="1"/>
      <c r="X8" s="17"/>
      <c r="Y8" s="1"/>
      <c r="Z8" s="1"/>
      <c r="AA8" s="1"/>
      <c r="AB8" s="1"/>
      <c r="AC8" s="1"/>
      <c r="AD8" s="1"/>
      <c r="AE8" s="1"/>
      <c r="AF8" s="1"/>
      <c r="AG8" s="1"/>
      <c r="AI8" s="17"/>
      <c r="AJ8" s="1"/>
      <c r="AK8" s="1"/>
      <c r="AL8" s="1"/>
      <c r="AM8" s="1"/>
      <c r="AN8" s="1"/>
      <c r="AO8" s="1"/>
      <c r="AP8" s="1"/>
      <c r="AQ8" s="1"/>
      <c r="AR8" s="1"/>
      <c r="AT8" s="17"/>
      <c r="AU8" s="1"/>
      <c r="AV8" s="1"/>
      <c r="AW8" s="1"/>
      <c r="AX8" s="1"/>
      <c r="AY8" s="1"/>
      <c r="AZ8" s="1"/>
      <c r="BA8" s="1"/>
      <c r="BB8" s="1"/>
      <c r="BC8" s="1"/>
      <c r="BE8" s="17"/>
      <c r="BF8" s="1"/>
      <c r="BG8" s="1"/>
      <c r="BH8" s="1"/>
      <c r="BI8" s="1"/>
      <c r="BJ8" s="1"/>
      <c r="BK8" s="1"/>
      <c r="BL8" s="1"/>
      <c r="BM8" s="1"/>
      <c r="BN8" s="1"/>
    </row>
    <row r="9" spans="1:66" ht="15" customHeight="1">
      <c r="A9" s="1"/>
      <c r="B9" s="200" t="s">
        <v>10</v>
      </c>
      <c r="C9" s="203" t="s">
        <v>11</v>
      </c>
      <c r="D9" s="206" t="s">
        <v>12</v>
      </c>
      <c r="E9" s="207"/>
      <c r="F9" s="208"/>
      <c r="G9" s="206" t="s">
        <v>13</v>
      </c>
      <c r="H9" s="207"/>
      <c r="I9" s="208"/>
      <c r="J9" s="207" t="s">
        <v>14</v>
      </c>
      <c r="K9" s="208"/>
      <c r="M9" s="200" t="s">
        <v>10</v>
      </c>
      <c r="N9" s="203" t="s">
        <v>11</v>
      </c>
      <c r="O9" s="206" t="s">
        <v>12</v>
      </c>
      <c r="P9" s="207"/>
      <c r="Q9" s="208"/>
      <c r="R9" s="206" t="s">
        <v>13</v>
      </c>
      <c r="S9" s="207"/>
      <c r="T9" s="208"/>
      <c r="U9" s="207" t="s">
        <v>14</v>
      </c>
      <c r="V9" s="208"/>
      <c r="X9" s="200" t="s">
        <v>10</v>
      </c>
      <c r="Y9" s="203" t="s">
        <v>11</v>
      </c>
      <c r="Z9" s="206" t="s">
        <v>12</v>
      </c>
      <c r="AA9" s="207"/>
      <c r="AB9" s="208"/>
      <c r="AC9" s="206" t="s">
        <v>13</v>
      </c>
      <c r="AD9" s="207"/>
      <c r="AE9" s="208"/>
      <c r="AF9" s="207" t="s">
        <v>14</v>
      </c>
      <c r="AG9" s="208"/>
      <c r="AI9" s="200" t="s">
        <v>10</v>
      </c>
      <c r="AJ9" s="203" t="s">
        <v>11</v>
      </c>
      <c r="AK9" s="206" t="s">
        <v>12</v>
      </c>
      <c r="AL9" s="207"/>
      <c r="AM9" s="208"/>
      <c r="AN9" s="206" t="s">
        <v>13</v>
      </c>
      <c r="AO9" s="207"/>
      <c r="AP9" s="208"/>
      <c r="AQ9" s="207" t="s">
        <v>14</v>
      </c>
      <c r="AR9" s="208"/>
      <c r="AT9" s="200" t="s">
        <v>10</v>
      </c>
      <c r="AU9" s="203" t="s">
        <v>11</v>
      </c>
      <c r="AV9" s="206" t="s">
        <v>12</v>
      </c>
      <c r="AW9" s="207"/>
      <c r="AX9" s="208"/>
      <c r="AY9" s="206" t="s">
        <v>13</v>
      </c>
      <c r="AZ9" s="207"/>
      <c r="BA9" s="208"/>
      <c r="BB9" s="207" t="s">
        <v>14</v>
      </c>
      <c r="BC9" s="208"/>
      <c r="BE9" s="200" t="s">
        <v>10</v>
      </c>
      <c r="BF9" s="203" t="s">
        <v>11</v>
      </c>
      <c r="BG9" s="206" t="s">
        <v>12</v>
      </c>
      <c r="BH9" s="207"/>
      <c r="BI9" s="208"/>
      <c r="BJ9" s="206" t="s">
        <v>13</v>
      </c>
      <c r="BK9" s="207"/>
      <c r="BL9" s="208"/>
      <c r="BM9" s="207" t="s">
        <v>14</v>
      </c>
      <c r="BN9" s="208"/>
    </row>
    <row r="10" spans="1:66" ht="15" customHeight="1">
      <c r="A10" s="1"/>
      <c r="B10" s="201"/>
      <c r="C10" s="204"/>
      <c r="D10" s="18" t="s">
        <v>15</v>
      </c>
      <c r="E10" s="19" t="s">
        <v>16</v>
      </c>
      <c r="F10" s="20" t="s">
        <v>17</v>
      </c>
      <c r="G10" s="18" t="s">
        <v>15</v>
      </c>
      <c r="H10" s="21" t="s">
        <v>16</v>
      </c>
      <c r="I10" s="20" t="s">
        <v>17</v>
      </c>
      <c r="J10" s="209" t="s">
        <v>18</v>
      </c>
      <c r="K10" s="211" t="s">
        <v>19</v>
      </c>
      <c r="M10" s="201"/>
      <c r="N10" s="204"/>
      <c r="O10" s="18" t="s">
        <v>15</v>
      </c>
      <c r="P10" s="19" t="s">
        <v>16</v>
      </c>
      <c r="Q10" s="20" t="s">
        <v>17</v>
      </c>
      <c r="R10" s="18" t="s">
        <v>15</v>
      </c>
      <c r="S10" s="21" t="s">
        <v>16</v>
      </c>
      <c r="T10" s="20" t="s">
        <v>17</v>
      </c>
      <c r="U10" s="209" t="s">
        <v>18</v>
      </c>
      <c r="V10" s="211" t="s">
        <v>19</v>
      </c>
      <c r="X10" s="201"/>
      <c r="Y10" s="204"/>
      <c r="Z10" s="18" t="s">
        <v>15</v>
      </c>
      <c r="AA10" s="19" t="s">
        <v>16</v>
      </c>
      <c r="AB10" s="20" t="s">
        <v>17</v>
      </c>
      <c r="AC10" s="18" t="s">
        <v>15</v>
      </c>
      <c r="AD10" s="21" t="s">
        <v>16</v>
      </c>
      <c r="AE10" s="20" t="s">
        <v>17</v>
      </c>
      <c r="AF10" s="209" t="s">
        <v>18</v>
      </c>
      <c r="AG10" s="211" t="s">
        <v>19</v>
      </c>
      <c r="AI10" s="201"/>
      <c r="AJ10" s="204"/>
      <c r="AK10" s="18" t="s">
        <v>15</v>
      </c>
      <c r="AL10" s="19" t="s">
        <v>16</v>
      </c>
      <c r="AM10" s="20" t="s">
        <v>17</v>
      </c>
      <c r="AN10" s="18" t="s">
        <v>15</v>
      </c>
      <c r="AO10" s="21" t="s">
        <v>16</v>
      </c>
      <c r="AP10" s="20" t="s">
        <v>17</v>
      </c>
      <c r="AQ10" s="209" t="s">
        <v>18</v>
      </c>
      <c r="AR10" s="211" t="s">
        <v>19</v>
      </c>
      <c r="AT10" s="201"/>
      <c r="AU10" s="204"/>
      <c r="AV10" s="18" t="s">
        <v>15</v>
      </c>
      <c r="AW10" s="19" t="s">
        <v>16</v>
      </c>
      <c r="AX10" s="20" t="s">
        <v>17</v>
      </c>
      <c r="AY10" s="18" t="s">
        <v>15</v>
      </c>
      <c r="AZ10" s="21" t="s">
        <v>16</v>
      </c>
      <c r="BA10" s="20" t="s">
        <v>17</v>
      </c>
      <c r="BB10" s="209" t="s">
        <v>18</v>
      </c>
      <c r="BC10" s="211" t="s">
        <v>19</v>
      </c>
      <c r="BE10" s="201"/>
      <c r="BF10" s="204"/>
      <c r="BG10" s="18" t="s">
        <v>15</v>
      </c>
      <c r="BH10" s="19" t="s">
        <v>16</v>
      </c>
      <c r="BI10" s="20" t="s">
        <v>17</v>
      </c>
      <c r="BJ10" s="18" t="s">
        <v>15</v>
      </c>
      <c r="BK10" s="21" t="s">
        <v>16</v>
      </c>
      <c r="BL10" s="20" t="s">
        <v>17</v>
      </c>
      <c r="BM10" s="209" t="s">
        <v>18</v>
      </c>
      <c r="BN10" s="211" t="s">
        <v>19</v>
      </c>
    </row>
    <row r="11" spans="1:66" ht="13.5" thickBot="1">
      <c r="A11" s="1"/>
      <c r="B11" s="202"/>
      <c r="C11" s="205"/>
      <c r="D11" s="22" t="s">
        <v>20</v>
      </c>
      <c r="E11" s="23"/>
      <c r="F11" s="24" t="s">
        <v>20</v>
      </c>
      <c r="G11" s="22" t="s">
        <v>20</v>
      </c>
      <c r="H11" s="25"/>
      <c r="I11" s="24" t="s">
        <v>20</v>
      </c>
      <c r="J11" s="210"/>
      <c r="K11" s="212"/>
      <c r="M11" s="202"/>
      <c r="N11" s="205"/>
      <c r="O11" s="22" t="s">
        <v>20</v>
      </c>
      <c r="P11" s="23"/>
      <c r="Q11" s="24" t="s">
        <v>20</v>
      </c>
      <c r="R11" s="22" t="s">
        <v>20</v>
      </c>
      <c r="S11" s="25"/>
      <c r="T11" s="24" t="s">
        <v>20</v>
      </c>
      <c r="U11" s="210"/>
      <c r="V11" s="212"/>
      <c r="X11" s="202"/>
      <c r="Y11" s="205"/>
      <c r="Z11" s="22" t="s">
        <v>20</v>
      </c>
      <c r="AA11" s="23"/>
      <c r="AB11" s="24" t="s">
        <v>20</v>
      </c>
      <c r="AC11" s="22" t="s">
        <v>20</v>
      </c>
      <c r="AD11" s="25"/>
      <c r="AE11" s="24" t="s">
        <v>20</v>
      </c>
      <c r="AF11" s="210"/>
      <c r="AG11" s="212"/>
      <c r="AI11" s="202"/>
      <c r="AJ11" s="205"/>
      <c r="AK11" s="22" t="s">
        <v>20</v>
      </c>
      <c r="AL11" s="23"/>
      <c r="AM11" s="24" t="s">
        <v>20</v>
      </c>
      <c r="AN11" s="22" t="s">
        <v>20</v>
      </c>
      <c r="AO11" s="25"/>
      <c r="AP11" s="24" t="s">
        <v>20</v>
      </c>
      <c r="AQ11" s="210"/>
      <c r="AR11" s="212"/>
      <c r="AT11" s="202"/>
      <c r="AU11" s="205"/>
      <c r="AV11" s="22" t="s">
        <v>20</v>
      </c>
      <c r="AW11" s="23"/>
      <c r="AX11" s="24" t="s">
        <v>20</v>
      </c>
      <c r="AY11" s="22" t="s">
        <v>20</v>
      </c>
      <c r="AZ11" s="25"/>
      <c r="BA11" s="24" t="s">
        <v>20</v>
      </c>
      <c r="BB11" s="210"/>
      <c r="BC11" s="212"/>
      <c r="BE11" s="202"/>
      <c r="BF11" s="205"/>
      <c r="BG11" s="22" t="s">
        <v>20</v>
      </c>
      <c r="BH11" s="23"/>
      <c r="BI11" s="24" t="s">
        <v>20</v>
      </c>
      <c r="BJ11" s="22" t="s">
        <v>20</v>
      </c>
      <c r="BK11" s="25"/>
      <c r="BL11" s="24" t="s">
        <v>20</v>
      </c>
      <c r="BM11" s="210"/>
      <c r="BN11" s="212"/>
    </row>
    <row r="12" spans="1:66" ht="12.75">
      <c r="A12" s="1"/>
      <c r="B12" s="26" t="s">
        <v>21</v>
      </c>
      <c r="C12" s="27" t="s">
        <v>22</v>
      </c>
      <c r="D12" s="28">
        <v>77.50</v>
      </c>
      <c r="E12" s="29">
        <v>1</v>
      </c>
      <c r="F12" s="30">
        <f>E12*D12</f>
        <v>77.50</v>
      </c>
      <c r="G12" s="31">
        <v>84.20</v>
      </c>
      <c r="H12" s="32">
        <v>1</v>
      </c>
      <c r="I12" s="30">
        <f>H12*G12</f>
        <v>84.20</v>
      </c>
      <c r="J12" s="33">
        <f t="shared" si="0" ref="J12:J37">I12-F12</f>
        <v>6.7000000000000028</v>
      </c>
      <c r="K12" s="34">
        <f>IF(ISERROR(J12/F12),"",J12/F12)</f>
        <v>0.086451612903225838</v>
      </c>
      <c r="M12" s="26" t="s">
        <v>21</v>
      </c>
      <c r="N12" s="27" t="s">
        <v>22</v>
      </c>
      <c r="O12" s="28">
        <v>77.50</v>
      </c>
      <c r="P12" s="29">
        <v>1</v>
      </c>
      <c r="Q12" s="30">
        <f>P12*O12</f>
        <v>77.50</v>
      </c>
      <c r="R12" s="31">
        <v>84.20</v>
      </c>
      <c r="S12" s="32">
        <v>1</v>
      </c>
      <c r="T12" s="30">
        <f>S12*R12</f>
        <v>84.20</v>
      </c>
      <c r="U12" s="33">
        <f t="shared" si="1" ref="U12:U20">T12-Q12</f>
        <v>6.7000000000000028</v>
      </c>
      <c r="V12" s="34">
        <f>IF(ISERROR(U12/Q12),"",U12/Q12)</f>
        <v>0.086451612903225838</v>
      </c>
      <c r="X12" s="26" t="s">
        <v>21</v>
      </c>
      <c r="Y12" s="27" t="s">
        <v>22</v>
      </c>
      <c r="Z12" s="28">
        <v>77.50</v>
      </c>
      <c r="AA12" s="29">
        <v>1</v>
      </c>
      <c r="AB12" s="30">
        <f>AA12*Z12</f>
        <v>77.50</v>
      </c>
      <c r="AC12" s="31">
        <v>84.20</v>
      </c>
      <c r="AD12" s="32">
        <v>1</v>
      </c>
      <c r="AE12" s="30">
        <f>AD12*AC12</f>
        <v>84.20</v>
      </c>
      <c r="AF12" s="33">
        <f t="shared" si="2" ref="AF12:AF20">AE12-AB12</f>
        <v>6.7000000000000028</v>
      </c>
      <c r="AG12" s="34">
        <f>IF(ISERROR(AF12/AB12),"",AF12/AB12)</f>
        <v>0.086451612903225838</v>
      </c>
      <c r="AI12" s="26" t="s">
        <v>21</v>
      </c>
      <c r="AJ12" s="27" t="s">
        <v>22</v>
      </c>
      <c r="AK12" s="28">
        <v>77.50</v>
      </c>
      <c r="AL12" s="29">
        <v>1</v>
      </c>
      <c r="AM12" s="30">
        <f>AL12*AK12</f>
        <v>77.50</v>
      </c>
      <c r="AN12" s="31">
        <v>84.20</v>
      </c>
      <c r="AO12" s="32">
        <v>1</v>
      </c>
      <c r="AP12" s="30">
        <f>AO12*AN12</f>
        <v>84.20</v>
      </c>
      <c r="AQ12" s="33">
        <f t="shared" si="3" ref="AQ12:AQ20">AP12-AM12</f>
        <v>6.7000000000000028</v>
      </c>
      <c r="AR12" s="34">
        <f>IF(ISERROR(AQ12/AM12),"",AQ12/AM12)</f>
        <v>0.086451612903225838</v>
      </c>
      <c r="AT12" s="26" t="s">
        <v>21</v>
      </c>
      <c r="AU12" s="27" t="s">
        <v>22</v>
      </c>
      <c r="AV12" s="28">
        <v>77.50</v>
      </c>
      <c r="AW12" s="29">
        <v>1</v>
      </c>
      <c r="AX12" s="30">
        <f>AW12*AV12</f>
        <v>77.50</v>
      </c>
      <c r="AY12" s="31">
        <v>84.20</v>
      </c>
      <c r="AZ12" s="32">
        <v>1</v>
      </c>
      <c r="BA12" s="30">
        <f>AZ12*AY12</f>
        <v>84.20</v>
      </c>
      <c r="BB12" s="33">
        <f t="shared" si="4" ref="BB12:BB20">BA12-AX12</f>
        <v>6.7000000000000028</v>
      </c>
      <c r="BC12" s="34">
        <f>IF(ISERROR(BB12/AX12),"",BB12/AX12)</f>
        <v>0.086451612903225838</v>
      </c>
      <c r="BE12" s="26" t="s">
        <v>21</v>
      </c>
      <c r="BF12" s="27" t="s">
        <v>22</v>
      </c>
      <c r="BG12" s="28">
        <v>77.50</v>
      </c>
      <c r="BH12" s="29">
        <v>1</v>
      </c>
      <c r="BI12" s="30">
        <f>BH12*BG12</f>
        <v>77.50</v>
      </c>
      <c r="BJ12" s="31">
        <v>84.20</v>
      </c>
      <c r="BK12" s="32">
        <v>1</v>
      </c>
      <c r="BL12" s="30">
        <f>BK12*BJ12</f>
        <v>84.20</v>
      </c>
      <c r="BM12" s="33">
        <f t="shared" si="5" ref="BM12:BM20">BL12-BI12</f>
        <v>6.7000000000000028</v>
      </c>
      <c r="BN12" s="34">
        <f>IF(ISERROR(BM12/BI12),"",BM12/BI12)</f>
        <v>0.086451612903225838</v>
      </c>
    </row>
    <row r="13" spans="1:66" ht="12.75">
      <c r="A13" s="1"/>
      <c r="B13" s="35" t="s">
        <v>23</v>
      </c>
      <c r="C13" s="36"/>
      <c r="D13" s="37">
        <v>0</v>
      </c>
      <c r="E13" s="38">
        <v>1</v>
      </c>
      <c r="F13" s="39">
        <f t="shared" si="6" ref="F13:F20">E13*D13</f>
        <v>0</v>
      </c>
      <c r="G13" s="40">
        <v>0</v>
      </c>
      <c r="H13" s="41">
        <v>1</v>
      </c>
      <c r="I13" s="39">
        <f>H13*G13</f>
        <v>0</v>
      </c>
      <c r="J13" s="42">
        <f t="shared" si="0"/>
        <v>0</v>
      </c>
      <c r="K13" s="43" t="str">
        <f t="shared" si="7" ref="K13:K42">IF(ISERROR(J13/F13),"",J13/F13)</f>
        <v/>
      </c>
      <c r="M13" s="35" t="s">
        <v>23</v>
      </c>
      <c r="N13" s="36"/>
      <c r="O13" s="37">
        <v>0</v>
      </c>
      <c r="P13" s="38">
        <v>1</v>
      </c>
      <c r="Q13" s="39">
        <f t="shared" si="8" ref="Q13:Q20">P13*O13</f>
        <v>0</v>
      </c>
      <c r="R13" s="40">
        <v>0</v>
      </c>
      <c r="S13" s="41">
        <v>1</v>
      </c>
      <c r="T13" s="39">
        <f>S13*R13</f>
        <v>0</v>
      </c>
      <c r="U13" s="42">
        <f t="shared" si="1"/>
        <v>0</v>
      </c>
      <c r="V13" s="43" t="str">
        <f t="shared" si="9" ref="V13:V20">IF(ISERROR(U13/Q13),"",U13/Q13)</f>
        <v/>
      </c>
      <c r="X13" s="35" t="s">
        <v>23</v>
      </c>
      <c r="Y13" s="36"/>
      <c r="Z13" s="37">
        <v>0</v>
      </c>
      <c r="AA13" s="38">
        <v>1</v>
      </c>
      <c r="AB13" s="39">
        <f t="shared" si="10" ref="AB13:AB20">AA13*Z13</f>
        <v>0</v>
      </c>
      <c r="AC13" s="40">
        <v>0</v>
      </c>
      <c r="AD13" s="41">
        <v>1</v>
      </c>
      <c r="AE13" s="39">
        <f>AD13*AC13</f>
        <v>0</v>
      </c>
      <c r="AF13" s="42">
        <f t="shared" si="2"/>
        <v>0</v>
      </c>
      <c r="AG13" s="43" t="str">
        <f t="shared" si="11" ref="AG13:AG20">IF(ISERROR(AF13/AB13),"",AF13/AB13)</f>
        <v/>
      </c>
      <c r="AI13" s="35" t="s">
        <v>23</v>
      </c>
      <c r="AJ13" s="36"/>
      <c r="AK13" s="37">
        <v>0</v>
      </c>
      <c r="AL13" s="38">
        <v>1</v>
      </c>
      <c r="AM13" s="39">
        <f t="shared" si="12" ref="AM13:AM20">AL13*AK13</f>
        <v>0</v>
      </c>
      <c r="AN13" s="40">
        <v>0</v>
      </c>
      <c r="AO13" s="41">
        <v>1</v>
      </c>
      <c r="AP13" s="39">
        <f>AO13*AN13</f>
        <v>0</v>
      </c>
      <c r="AQ13" s="42">
        <f t="shared" si="3"/>
        <v>0</v>
      </c>
      <c r="AR13" s="43" t="str">
        <f t="shared" si="13" ref="AR13:AR20">IF(ISERROR(AQ13/AM13),"",AQ13/AM13)</f>
        <v/>
      </c>
      <c r="AT13" s="35" t="s">
        <v>23</v>
      </c>
      <c r="AU13" s="36"/>
      <c r="AV13" s="37">
        <v>0</v>
      </c>
      <c r="AW13" s="38">
        <v>1</v>
      </c>
      <c r="AX13" s="39">
        <f t="shared" si="14" ref="AX13:AX20">AW13*AV13</f>
        <v>0</v>
      </c>
      <c r="AY13" s="40">
        <v>0</v>
      </c>
      <c r="AZ13" s="41">
        <v>1</v>
      </c>
      <c r="BA13" s="39">
        <f>AZ13*AY13</f>
        <v>0</v>
      </c>
      <c r="BB13" s="42">
        <f t="shared" si="4"/>
        <v>0</v>
      </c>
      <c r="BC13" s="43" t="str">
        <f t="shared" si="15" ref="BC13:BC20">IF(ISERROR(BB13/AX13),"",BB13/AX13)</f>
        <v/>
      </c>
      <c r="BE13" s="35" t="s">
        <v>23</v>
      </c>
      <c r="BF13" s="36"/>
      <c r="BG13" s="37">
        <v>0</v>
      </c>
      <c r="BH13" s="38">
        <v>1</v>
      </c>
      <c r="BI13" s="39">
        <f t="shared" si="16" ref="BI13:BI20">BH13*BG13</f>
        <v>0</v>
      </c>
      <c r="BJ13" s="40">
        <v>0</v>
      </c>
      <c r="BK13" s="41">
        <v>1</v>
      </c>
      <c r="BL13" s="39">
        <f>BK13*BJ13</f>
        <v>0</v>
      </c>
      <c r="BM13" s="42">
        <f t="shared" si="5"/>
        <v>0</v>
      </c>
      <c r="BN13" s="43" t="str">
        <f t="shared" si="17" ref="BN13:BN20">IF(ISERROR(BM13/BI13),"",BM13/BI13)</f>
        <v/>
      </c>
    </row>
    <row r="14" spans="1:66" ht="25.5">
      <c r="A14" s="1"/>
      <c r="B14" s="26" t="s">
        <v>24</v>
      </c>
      <c r="C14" s="27" t="s">
        <v>22</v>
      </c>
      <c r="D14" s="28">
        <v>0</v>
      </c>
      <c r="E14" s="29">
        <v>1</v>
      </c>
      <c r="F14" s="30">
        <f t="shared" si="6"/>
        <v>0</v>
      </c>
      <c r="G14" s="31">
        <v>0</v>
      </c>
      <c r="H14" s="32">
        <v>1</v>
      </c>
      <c r="I14" s="30">
        <f t="shared" si="18" ref="I14:I20">H14*G14</f>
        <v>0</v>
      </c>
      <c r="J14" s="33">
        <f t="shared" si="0"/>
        <v>0</v>
      </c>
      <c r="K14" s="34" t="str">
        <f t="shared" si="7"/>
        <v/>
      </c>
      <c r="M14" s="26" t="s">
        <v>24</v>
      </c>
      <c r="N14" s="27" t="s">
        <v>22</v>
      </c>
      <c r="O14" s="28">
        <v>0</v>
      </c>
      <c r="P14" s="29">
        <v>1</v>
      </c>
      <c r="Q14" s="30">
        <f t="shared" si="8"/>
        <v>0</v>
      </c>
      <c r="R14" s="31">
        <v>0</v>
      </c>
      <c r="S14" s="32">
        <v>1</v>
      </c>
      <c r="T14" s="30">
        <f t="shared" si="19" ref="T14:T20">S14*R14</f>
        <v>0</v>
      </c>
      <c r="U14" s="33">
        <f t="shared" si="1"/>
        <v>0</v>
      </c>
      <c r="V14" s="34" t="str">
        <f t="shared" si="9"/>
        <v/>
      </c>
      <c r="X14" s="26" t="s">
        <v>24</v>
      </c>
      <c r="Y14" s="27" t="s">
        <v>22</v>
      </c>
      <c r="Z14" s="28">
        <v>0</v>
      </c>
      <c r="AA14" s="29">
        <v>1</v>
      </c>
      <c r="AB14" s="30">
        <f t="shared" si="10"/>
        <v>0</v>
      </c>
      <c r="AC14" s="31">
        <v>0</v>
      </c>
      <c r="AD14" s="32">
        <v>1</v>
      </c>
      <c r="AE14" s="30">
        <f t="shared" si="20" ref="AE14:AE20">AD14*AC14</f>
        <v>0</v>
      </c>
      <c r="AF14" s="33">
        <f t="shared" si="2"/>
        <v>0</v>
      </c>
      <c r="AG14" s="34" t="str">
        <f t="shared" si="11"/>
        <v/>
      </c>
      <c r="AI14" s="26" t="s">
        <v>24</v>
      </c>
      <c r="AJ14" s="27" t="s">
        <v>22</v>
      </c>
      <c r="AK14" s="28">
        <v>0</v>
      </c>
      <c r="AL14" s="29">
        <v>1</v>
      </c>
      <c r="AM14" s="30">
        <f t="shared" si="12"/>
        <v>0</v>
      </c>
      <c r="AN14" s="31">
        <v>0</v>
      </c>
      <c r="AO14" s="32">
        <v>1</v>
      </c>
      <c r="AP14" s="30">
        <f t="shared" si="21" ref="AP14:AP20">AO14*AN14</f>
        <v>0</v>
      </c>
      <c r="AQ14" s="33">
        <f t="shared" si="3"/>
        <v>0</v>
      </c>
      <c r="AR14" s="34" t="str">
        <f t="shared" si="13"/>
        <v/>
      </c>
      <c r="AT14" s="26" t="s">
        <v>24</v>
      </c>
      <c r="AU14" s="27" t="s">
        <v>22</v>
      </c>
      <c r="AV14" s="28">
        <v>0</v>
      </c>
      <c r="AW14" s="29">
        <v>1</v>
      </c>
      <c r="AX14" s="30">
        <f t="shared" si="14"/>
        <v>0</v>
      </c>
      <c r="AY14" s="31">
        <v>0</v>
      </c>
      <c r="AZ14" s="32">
        <v>1</v>
      </c>
      <c r="BA14" s="30">
        <f t="shared" si="22" ref="BA14:BA20">AZ14*AY14</f>
        <v>0</v>
      </c>
      <c r="BB14" s="33">
        <f t="shared" si="4"/>
        <v>0</v>
      </c>
      <c r="BC14" s="34" t="str">
        <f t="shared" si="15"/>
        <v/>
      </c>
      <c r="BE14" s="26" t="s">
        <v>24</v>
      </c>
      <c r="BF14" s="27" t="s">
        <v>22</v>
      </c>
      <c r="BG14" s="28">
        <v>0</v>
      </c>
      <c r="BH14" s="29">
        <v>1</v>
      </c>
      <c r="BI14" s="30">
        <f t="shared" si="16"/>
        <v>0</v>
      </c>
      <c r="BJ14" s="31">
        <v>0</v>
      </c>
      <c r="BK14" s="32">
        <v>1</v>
      </c>
      <c r="BL14" s="30">
        <f t="shared" si="23" ref="BL14:BL20">BK14*BJ14</f>
        <v>0</v>
      </c>
      <c r="BM14" s="33">
        <f t="shared" si="5"/>
        <v>0</v>
      </c>
      <c r="BN14" s="34" t="str">
        <f t="shared" si="17"/>
        <v/>
      </c>
    </row>
    <row r="15" spans="1:66" ht="12.75">
      <c r="A15" s="1"/>
      <c r="B15" s="35" t="s">
        <v>25</v>
      </c>
      <c r="C15" s="36" t="s">
        <v>22</v>
      </c>
      <c r="D15" s="37">
        <v>0</v>
      </c>
      <c r="E15" s="38">
        <v>1</v>
      </c>
      <c r="F15" s="39">
        <f t="shared" si="6"/>
        <v>0</v>
      </c>
      <c r="G15" s="40">
        <v>0</v>
      </c>
      <c r="H15" s="41">
        <v>1</v>
      </c>
      <c r="I15" s="39">
        <f t="shared" si="18"/>
        <v>0</v>
      </c>
      <c r="J15" s="42">
        <f t="shared" si="0"/>
        <v>0</v>
      </c>
      <c r="K15" s="43" t="str">
        <f t="shared" si="7"/>
        <v/>
      </c>
      <c r="M15" s="35" t="s">
        <v>25</v>
      </c>
      <c r="N15" s="36" t="s">
        <v>22</v>
      </c>
      <c r="O15" s="37">
        <v>0</v>
      </c>
      <c r="P15" s="38">
        <v>1</v>
      </c>
      <c r="Q15" s="39">
        <f t="shared" si="8"/>
        <v>0</v>
      </c>
      <c r="R15" s="40">
        <v>0</v>
      </c>
      <c r="S15" s="41">
        <v>1</v>
      </c>
      <c r="T15" s="39">
        <f t="shared" si="19"/>
        <v>0</v>
      </c>
      <c r="U15" s="42">
        <f t="shared" si="1"/>
        <v>0</v>
      </c>
      <c r="V15" s="43" t="str">
        <f t="shared" si="9"/>
        <v/>
      </c>
      <c r="X15" s="35" t="s">
        <v>25</v>
      </c>
      <c r="Y15" s="36" t="s">
        <v>22</v>
      </c>
      <c r="Z15" s="37">
        <v>0</v>
      </c>
      <c r="AA15" s="38">
        <v>1</v>
      </c>
      <c r="AB15" s="39">
        <f t="shared" si="10"/>
        <v>0</v>
      </c>
      <c r="AC15" s="40">
        <v>0</v>
      </c>
      <c r="AD15" s="41">
        <v>1</v>
      </c>
      <c r="AE15" s="39">
        <f t="shared" si="20"/>
        <v>0</v>
      </c>
      <c r="AF15" s="42">
        <f t="shared" si="2"/>
        <v>0</v>
      </c>
      <c r="AG15" s="43" t="str">
        <f t="shared" si="11"/>
        <v/>
      </c>
      <c r="AI15" s="35" t="s">
        <v>25</v>
      </c>
      <c r="AJ15" s="36" t="s">
        <v>22</v>
      </c>
      <c r="AK15" s="37">
        <v>0</v>
      </c>
      <c r="AL15" s="38">
        <v>1</v>
      </c>
      <c r="AM15" s="39">
        <f t="shared" si="12"/>
        <v>0</v>
      </c>
      <c r="AN15" s="40">
        <v>0</v>
      </c>
      <c r="AO15" s="41">
        <v>1</v>
      </c>
      <c r="AP15" s="39">
        <f t="shared" si="21"/>
        <v>0</v>
      </c>
      <c r="AQ15" s="42">
        <f t="shared" si="3"/>
        <v>0</v>
      </c>
      <c r="AR15" s="43" t="str">
        <f t="shared" si="13"/>
        <v/>
      </c>
      <c r="AT15" s="35" t="s">
        <v>25</v>
      </c>
      <c r="AU15" s="36" t="s">
        <v>22</v>
      </c>
      <c r="AV15" s="37">
        <v>0</v>
      </c>
      <c r="AW15" s="38">
        <v>1</v>
      </c>
      <c r="AX15" s="39">
        <f t="shared" si="14"/>
        <v>0</v>
      </c>
      <c r="AY15" s="40">
        <v>0</v>
      </c>
      <c r="AZ15" s="41">
        <v>1</v>
      </c>
      <c r="BA15" s="39">
        <f t="shared" si="22"/>
        <v>0</v>
      </c>
      <c r="BB15" s="42">
        <f t="shared" si="4"/>
        <v>0</v>
      </c>
      <c r="BC15" s="43" t="str">
        <f t="shared" si="15"/>
        <v/>
      </c>
      <c r="BE15" s="35" t="s">
        <v>25</v>
      </c>
      <c r="BF15" s="36" t="s">
        <v>22</v>
      </c>
      <c r="BG15" s="37">
        <v>0</v>
      </c>
      <c r="BH15" s="38">
        <v>1</v>
      </c>
      <c r="BI15" s="39">
        <f t="shared" si="16"/>
        <v>0</v>
      </c>
      <c r="BJ15" s="40">
        <v>0</v>
      </c>
      <c r="BK15" s="41">
        <v>1</v>
      </c>
      <c r="BL15" s="39">
        <f t="shared" si="23"/>
        <v>0</v>
      </c>
      <c r="BM15" s="42">
        <f t="shared" si="5"/>
        <v>0</v>
      </c>
      <c r="BN15" s="43" t="str">
        <f t="shared" si="17"/>
        <v/>
      </c>
    </row>
    <row r="16" spans="1:66" ht="12.75">
      <c r="A16" s="1"/>
      <c r="B16" s="26" t="s">
        <v>26</v>
      </c>
      <c r="C16" s="27" t="s">
        <v>22</v>
      </c>
      <c r="D16" s="28">
        <v>51.28</v>
      </c>
      <c r="E16" s="29">
        <v>1</v>
      </c>
      <c r="F16" s="30">
        <f t="shared" si="6"/>
        <v>51.28</v>
      </c>
      <c r="G16" s="31">
        <v>51.28</v>
      </c>
      <c r="H16" s="32">
        <v>1</v>
      </c>
      <c r="I16" s="30">
        <f t="shared" si="18"/>
        <v>51.28</v>
      </c>
      <c r="J16" s="33">
        <f t="shared" si="0"/>
        <v>0</v>
      </c>
      <c r="K16" s="34">
        <f t="shared" si="7"/>
        <v>0</v>
      </c>
      <c r="M16" s="26" t="s">
        <v>26</v>
      </c>
      <c r="N16" s="27" t="s">
        <v>22</v>
      </c>
      <c r="O16" s="28">
        <v>51.28</v>
      </c>
      <c r="P16" s="29">
        <v>1</v>
      </c>
      <c r="Q16" s="30">
        <f t="shared" si="8"/>
        <v>51.28</v>
      </c>
      <c r="R16" s="31">
        <v>51.28</v>
      </c>
      <c r="S16" s="32">
        <v>1</v>
      </c>
      <c r="T16" s="30">
        <f t="shared" si="19"/>
        <v>51.28</v>
      </c>
      <c r="U16" s="33">
        <f t="shared" si="1"/>
        <v>0</v>
      </c>
      <c r="V16" s="34">
        <f t="shared" si="9"/>
        <v>0</v>
      </c>
      <c r="X16" s="26" t="s">
        <v>26</v>
      </c>
      <c r="Y16" s="27" t="s">
        <v>22</v>
      </c>
      <c r="Z16" s="28">
        <v>51.28</v>
      </c>
      <c r="AA16" s="29">
        <v>1</v>
      </c>
      <c r="AB16" s="30">
        <f t="shared" si="10"/>
        <v>51.28</v>
      </c>
      <c r="AC16" s="31">
        <v>51.28</v>
      </c>
      <c r="AD16" s="32">
        <v>1</v>
      </c>
      <c r="AE16" s="30">
        <f t="shared" si="20"/>
        <v>51.28</v>
      </c>
      <c r="AF16" s="33">
        <f t="shared" si="2"/>
        <v>0</v>
      </c>
      <c r="AG16" s="34">
        <f t="shared" si="11"/>
        <v>0</v>
      </c>
      <c r="AI16" s="26" t="s">
        <v>26</v>
      </c>
      <c r="AJ16" s="27" t="s">
        <v>22</v>
      </c>
      <c r="AK16" s="28">
        <v>51.28</v>
      </c>
      <c r="AL16" s="29">
        <v>1</v>
      </c>
      <c r="AM16" s="30">
        <f t="shared" si="12"/>
        <v>51.28</v>
      </c>
      <c r="AN16" s="31">
        <v>51.28</v>
      </c>
      <c r="AO16" s="32">
        <v>1</v>
      </c>
      <c r="AP16" s="30">
        <f t="shared" si="21"/>
        <v>51.28</v>
      </c>
      <c r="AQ16" s="33">
        <f t="shared" si="3"/>
        <v>0</v>
      </c>
      <c r="AR16" s="34">
        <f t="shared" si="13"/>
        <v>0</v>
      </c>
      <c r="AT16" s="26" t="s">
        <v>26</v>
      </c>
      <c r="AU16" s="27" t="s">
        <v>22</v>
      </c>
      <c r="AV16" s="28">
        <v>51.28</v>
      </c>
      <c r="AW16" s="29">
        <v>1</v>
      </c>
      <c r="AX16" s="30">
        <f t="shared" si="14"/>
        <v>51.28</v>
      </c>
      <c r="AY16" s="31">
        <v>51.28</v>
      </c>
      <c r="AZ16" s="32">
        <v>1</v>
      </c>
      <c r="BA16" s="30">
        <f t="shared" si="22"/>
        <v>51.28</v>
      </c>
      <c r="BB16" s="33">
        <f t="shared" si="4"/>
        <v>0</v>
      </c>
      <c r="BC16" s="34">
        <f t="shared" si="15"/>
        <v>0</v>
      </c>
      <c r="BE16" s="26" t="s">
        <v>26</v>
      </c>
      <c r="BF16" s="27" t="s">
        <v>22</v>
      </c>
      <c r="BG16" s="28">
        <v>51.28</v>
      </c>
      <c r="BH16" s="29">
        <v>1</v>
      </c>
      <c r="BI16" s="30">
        <f t="shared" si="16"/>
        <v>51.28</v>
      </c>
      <c r="BJ16" s="31">
        <v>51.28</v>
      </c>
      <c r="BK16" s="32">
        <v>1</v>
      </c>
      <c r="BL16" s="30">
        <f t="shared" si="23"/>
        <v>51.28</v>
      </c>
      <c r="BM16" s="33">
        <f t="shared" si="5"/>
        <v>0</v>
      </c>
      <c r="BN16" s="34">
        <f t="shared" si="17"/>
        <v>0</v>
      </c>
    </row>
    <row r="17" spans="1:66" ht="12.75">
      <c r="A17" s="1"/>
      <c r="B17" s="35" t="s">
        <v>27</v>
      </c>
      <c r="C17" s="36" t="s">
        <v>80</v>
      </c>
      <c r="D17" s="37">
        <v>3.456</v>
      </c>
      <c r="E17" s="44">
        <f>IF(E4&gt;0,E4,E3)</f>
        <v>500</v>
      </c>
      <c r="F17" s="39">
        <f t="shared" si="6"/>
        <v>1728</v>
      </c>
      <c r="G17" s="40">
        <v>3.7412000000000001</v>
      </c>
      <c r="H17" s="44">
        <f>IF(E4&gt;0,E4,E3)</f>
        <v>500</v>
      </c>
      <c r="I17" s="39">
        <f t="shared" si="18"/>
        <v>1870.60</v>
      </c>
      <c r="J17" s="42">
        <f t="shared" si="0"/>
        <v>142.60000000000014</v>
      </c>
      <c r="K17" s="43">
        <f t="shared" si="7"/>
        <v>0.08252314814814822</v>
      </c>
      <c r="M17" s="35" t="s">
        <v>27</v>
      </c>
      <c r="N17" s="36" t="s">
        <v>80</v>
      </c>
      <c r="O17" s="37">
        <v>3.456</v>
      </c>
      <c r="P17" s="44">
        <f>IF(P4&gt;0,P4,P3)</f>
        <v>60</v>
      </c>
      <c r="Q17" s="39">
        <f t="shared" si="8"/>
        <v>207.36</v>
      </c>
      <c r="R17" s="40">
        <v>3.7412000000000001</v>
      </c>
      <c r="S17" s="44">
        <f>IF(P4&gt;0,P4,P3)</f>
        <v>60</v>
      </c>
      <c r="T17" s="39">
        <f t="shared" si="19"/>
        <v>224.47200000000001</v>
      </c>
      <c r="U17" s="42">
        <f t="shared" si="1"/>
        <v>17.112000000000023</v>
      </c>
      <c r="V17" s="43">
        <f t="shared" si="9"/>
        <v>0.082523148148148262</v>
      </c>
      <c r="X17" s="35" t="s">
        <v>27</v>
      </c>
      <c r="Y17" s="36" t="s">
        <v>80</v>
      </c>
      <c r="Z17" s="37">
        <v>3.456</v>
      </c>
      <c r="AA17" s="44">
        <f>IF(AA4&gt;0,AA4,AA3)</f>
        <v>250</v>
      </c>
      <c r="AB17" s="39">
        <f t="shared" si="10"/>
        <v>864</v>
      </c>
      <c r="AC17" s="40">
        <v>3.7412000000000001</v>
      </c>
      <c r="AD17" s="44">
        <f>IF(AA4&gt;0,AA4,AA3)</f>
        <v>250</v>
      </c>
      <c r="AE17" s="39">
        <f t="shared" si="20"/>
        <v>935.30</v>
      </c>
      <c r="AF17" s="42">
        <f t="shared" si="2"/>
        <v>71.300000000000068</v>
      </c>
      <c r="AG17" s="43">
        <f t="shared" si="11"/>
        <v>0.08252314814814822</v>
      </c>
      <c r="AI17" s="35" t="s">
        <v>27</v>
      </c>
      <c r="AJ17" s="36" t="s">
        <v>80</v>
      </c>
      <c r="AK17" s="37">
        <v>3.456</v>
      </c>
      <c r="AL17" s="44">
        <f>IF(AL4&gt;0,AL4,AL3)</f>
        <v>400</v>
      </c>
      <c r="AM17" s="39">
        <f t="shared" si="12"/>
        <v>1382.40</v>
      </c>
      <c r="AN17" s="40">
        <v>3.7412000000000001</v>
      </c>
      <c r="AO17" s="44">
        <f>IF(AL4&gt;0,AL4,AL3)</f>
        <v>400</v>
      </c>
      <c r="AP17" s="39">
        <f t="shared" si="21"/>
        <v>1496.48</v>
      </c>
      <c r="AQ17" s="42">
        <f t="shared" si="3"/>
        <v>114.07999999999993</v>
      </c>
      <c r="AR17" s="43">
        <f t="shared" si="13"/>
        <v>0.082523148148148096</v>
      </c>
      <c r="AT17" s="35" t="s">
        <v>27</v>
      </c>
      <c r="AU17" s="36" t="s">
        <v>80</v>
      </c>
      <c r="AV17" s="37">
        <v>3.456</v>
      </c>
      <c r="AW17" s="44">
        <f>IF(AW4&gt;0,AW4,AW3)</f>
        <v>750</v>
      </c>
      <c r="AX17" s="39">
        <f t="shared" si="14"/>
        <v>2592</v>
      </c>
      <c r="AY17" s="40">
        <v>3.7412000000000001</v>
      </c>
      <c r="AZ17" s="44">
        <f>IF(AW4&gt;0,AW4,AW3)</f>
        <v>750</v>
      </c>
      <c r="BA17" s="39">
        <f t="shared" si="22"/>
        <v>2805.90</v>
      </c>
      <c r="BB17" s="42">
        <f t="shared" si="4"/>
        <v>213.90000000000009</v>
      </c>
      <c r="BC17" s="43">
        <f t="shared" si="15"/>
        <v>0.082523148148148179</v>
      </c>
      <c r="BE17" s="35" t="s">
        <v>27</v>
      </c>
      <c r="BF17" s="36" t="s">
        <v>80</v>
      </c>
      <c r="BG17" s="37">
        <v>3.456</v>
      </c>
      <c r="BH17" s="44">
        <f>IF(BH4&gt;0,BH4,BH3)</f>
        <v>500</v>
      </c>
      <c r="BI17" s="39">
        <f t="shared" si="16"/>
        <v>1728</v>
      </c>
      <c r="BJ17" s="40">
        <v>3.7412000000000001</v>
      </c>
      <c r="BK17" s="44">
        <f>IF(BH4&gt;0,BH4,BH3)</f>
        <v>500</v>
      </c>
      <c r="BL17" s="39">
        <f t="shared" si="23"/>
        <v>1870.60</v>
      </c>
      <c r="BM17" s="42">
        <f t="shared" si="5"/>
        <v>142.60000000000014</v>
      </c>
      <c r="BN17" s="43">
        <f t="shared" si="17"/>
        <v>0.08252314814814822</v>
      </c>
    </row>
    <row r="18" spans="1:66" ht="12.75">
      <c r="A18" s="1"/>
      <c r="B18" s="26" t="s">
        <v>29</v>
      </c>
      <c r="C18" s="27"/>
      <c r="D18" s="28">
        <v>0</v>
      </c>
      <c r="E18" s="45">
        <f>IF(E4&gt;0,E4,E3)</f>
        <v>500</v>
      </c>
      <c r="F18" s="30">
        <f t="shared" si="6"/>
        <v>0</v>
      </c>
      <c r="G18" s="31">
        <v>0</v>
      </c>
      <c r="H18" s="45">
        <f>IF(E4&gt;0,E4,E3)</f>
        <v>500</v>
      </c>
      <c r="I18" s="30">
        <f t="shared" si="18"/>
        <v>0</v>
      </c>
      <c r="J18" s="33">
        <f t="shared" si="0"/>
        <v>0</v>
      </c>
      <c r="K18" s="34" t="str">
        <f t="shared" si="7"/>
        <v/>
      </c>
      <c r="M18" s="26" t="s">
        <v>29</v>
      </c>
      <c r="N18" s="27"/>
      <c r="O18" s="28">
        <v>0</v>
      </c>
      <c r="P18" s="45">
        <f>IF(P4&gt;0,P4,P3)</f>
        <v>60</v>
      </c>
      <c r="Q18" s="30">
        <f t="shared" si="8"/>
        <v>0</v>
      </c>
      <c r="R18" s="31">
        <v>0</v>
      </c>
      <c r="S18" s="45">
        <f>IF(P4&gt;0,P4,P3)</f>
        <v>60</v>
      </c>
      <c r="T18" s="30">
        <f t="shared" si="19"/>
        <v>0</v>
      </c>
      <c r="U18" s="33">
        <f t="shared" si="1"/>
        <v>0</v>
      </c>
      <c r="V18" s="34" t="str">
        <f t="shared" si="9"/>
        <v/>
      </c>
      <c r="X18" s="26" t="s">
        <v>29</v>
      </c>
      <c r="Y18" s="27"/>
      <c r="Z18" s="28">
        <v>0</v>
      </c>
      <c r="AA18" s="45">
        <f>IF(AA4&gt;0,AA4,AA3)</f>
        <v>250</v>
      </c>
      <c r="AB18" s="30">
        <f t="shared" si="10"/>
        <v>0</v>
      </c>
      <c r="AC18" s="31">
        <v>0</v>
      </c>
      <c r="AD18" s="45">
        <f>IF(AA4&gt;0,AA4,AA3)</f>
        <v>250</v>
      </c>
      <c r="AE18" s="30">
        <f t="shared" si="20"/>
        <v>0</v>
      </c>
      <c r="AF18" s="33">
        <f t="shared" si="2"/>
        <v>0</v>
      </c>
      <c r="AG18" s="34" t="str">
        <f t="shared" si="11"/>
        <v/>
      </c>
      <c r="AI18" s="26" t="s">
        <v>29</v>
      </c>
      <c r="AJ18" s="27"/>
      <c r="AK18" s="28">
        <v>0</v>
      </c>
      <c r="AL18" s="45">
        <f>IF(AL4&gt;0,AL4,AL3)</f>
        <v>400</v>
      </c>
      <c r="AM18" s="30">
        <f t="shared" si="12"/>
        <v>0</v>
      </c>
      <c r="AN18" s="31">
        <v>0</v>
      </c>
      <c r="AO18" s="45">
        <f>IF(AL4&gt;0,AL4,AL3)</f>
        <v>400</v>
      </c>
      <c r="AP18" s="30">
        <f t="shared" si="21"/>
        <v>0</v>
      </c>
      <c r="AQ18" s="33">
        <f t="shared" si="3"/>
        <v>0</v>
      </c>
      <c r="AR18" s="34" t="str">
        <f t="shared" si="13"/>
        <v/>
      </c>
      <c r="AT18" s="26" t="s">
        <v>29</v>
      </c>
      <c r="AU18" s="27"/>
      <c r="AV18" s="28">
        <v>0</v>
      </c>
      <c r="AW18" s="45">
        <f>IF(AW4&gt;0,AW4,AW3)</f>
        <v>750</v>
      </c>
      <c r="AX18" s="30">
        <f t="shared" si="14"/>
        <v>0</v>
      </c>
      <c r="AY18" s="31">
        <v>0</v>
      </c>
      <c r="AZ18" s="45">
        <f>IF(AW4&gt;0,AW4,AW3)</f>
        <v>750</v>
      </c>
      <c r="BA18" s="30">
        <f t="shared" si="22"/>
        <v>0</v>
      </c>
      <c r="BB18" s="33">
        <f t="shared" si="4"/>
        <v>0</v>
      </c>
      <c r="BC18" s="34" t="str">
        <f t="shared" si="15"/>
        <v/>
      </c>
      <c r="BE18" s="26" t="s">
        <v>29</v>
      </c>
      <c r="BF18" s="27"/>
      <c r="BG18" s="28">
        <v>0</v>
      </c>
      <c r="BH18" s="45">
        <f>IF(BH4&gt;0,BH4,BH3)</f>
        <v>500</v>
      </c>
      <c r="BI18" s="30">
        <f t="shared" si="16"/>
        <v>0</v>
      </c>
      <c r="BJ18" s="31">
        <v>0</v>
      </c>
      <c r="BK18" s="45">
        <f>IF(BH4&gt;0,BH4,BH3)</f>
        <v>500</v>
      </c>
      <c r="BL18" s="30">
        <f t="shared" si="23"/>
        <v>0</v>
      </c>
      <c r="BM18" s="33">
        <f t="shared" si="5"/>
        <v>0</v>
      </c>
      <c r="BN18" s="34" t="str">
        <f t="shared" si="17"/>
        <v/>
      </c>
    </row>
    <row r="19" spans="1:66" ht="12.75">
      <c r="A19" s="1"/>
      <c r="B19" s="35" t="s">
        <v>30</v>
      </c>
      <c r="C19" s="36"/>
      <c r="D19" s="37">
        <v>0</v>
      </c>
      <c r="E19" s="44">
        <f>IF(E4&gt;0,E4,E3)</f>
        <v>500</v>
      </c>
      <c r="F19" s="39">
        <f t="shared" si="6"/>
        <v>0</v>
      </c>
      <c r="G19" s="40">
        <v>0</v>
      </c>
      <c r="H19" s="44">
        <f>IF(E4&gt;0,E4,E3)</f>
        <v>500</v>
      </c>
      <c r="I19" s="39">
        <f t="shared" si="18"/>
        <v>0</v>
      </c>
      <c r="J19" s="42">
        <f t="shared" si="0"/>
        <v>0</v>
      </c>
      <c r="K19" s="43" t="str">
        <f t="shared" si="7"/>
        <v/>
      </c>
      <c r="M19" s="35" t="s">
        <v>30</v>
      </c>
      <c r="N19" s="36"/>
      <c r="O19" s="37">
        <v>0</v>
      </c>
      <c r="P19" s="44">
        <f>IF(P4&gt;0,P4,P3)</f>
        <v>60</v>
      </c>
      <c r="Q19" s="39">
        <f t="shared" si="8"/>
        <v>0</v>
      </c>
      <c r="R19" s="40">
        <v>0</v>
      </c>
      <c r="S19" s="44">
        <f>IF(P4&gt;0,P4,P3)</f>
        <v>60</v>
      </c>
      <c r="T19" s="39">
        <f t="shared" si="19"/>
        <v>0</v>
      </c>
      <c r="U19" s="42">
        <f t="shared" si="1"/>
        <v>0</v>
      </c>
      <c r="V19" s="43" t="str">
        <f t="shared" si="9"/>
        <v/>
      </c>
      <c r="X19" s="35" t="s">
        <v>30</v>
      </c>
      <c r="Y19" s="36"/>
      <c r="Z19" s="37">
        <v>0</v>
      </c>
      <c r="AA19" s="44">
        <f>IF(AA4&gt;0,AA4,AA3)</f>
        <v>250</v>
      </c>
      <c r="AB19" s="39">
        <f t="shared" si="10"/>
        <v>0</v>
      </c>
      <c r="AC19" s="40">
        <v>0</v>
      </c>
      <c r="AD19" s="44">
        <f>IF(AA4&gt;0,AA4,AA3)</f>
        <v>250</v>
      </c>
      <c r="AE19" s="39">
        <f t="shared" si="20"/>
        <v>0</v>
      </c>
      <c r="AF19" s="42">
        <f t="shared" si="2"/>
        <v>0</v>
      </c>
      <c r="AG19" s="43" t="str">
        <f t="shared" si="11"/>
        <v/>
      </c>
      <c r="AI19" s="35" t="s">
        <v>30</v>
      </c>
      <c r="AJ19" s="36"/>
      <c r="AK19" s="37">
        <v>0</v>
      </c>
      <c r="AL19" s="44">
        <f>IF(AL4&gt;0,AL4,AL3)</f>
        <v>400</v>
      </c>
      <c r="AM19" s="39">
        <f t="shared" si="12"/>
        <v>0</v>
      </c>
      <c r="AN19" s="40">
        <v>0</v>
      </c>
      <c r="AO19" s="44">
        <f>IF(AL4&gt;0,AL4,AL3)</f>
        <v>400</v>
      </c>
      <c r="AP19" s="39">
        <f t="shared" si="21"/>
        <v>0</v>
      </c>
      <c r="AQ19" s="42">
        <f t="shared" si="3"/>
        <v>0</v>
      </c>
      <c r="AR19" s="43" t="str">
        <f t="shared" si="13"/>
        <v/>
      </c>
      <c r="AT19" s="35" t="s">
        <v>30</v>
      </c>
      <c r="AU19" s="36"/>
      <c r="AV19" s="37">
        <v>0</v>
      </c>
      <c r="AW19" s="44">
        <f>IF(AW4&gt;0,AW4,AW3)</f>
        <v>750</v>
      </c>
      <c r="AX19" s="39">
        <f t="shared" si="14"/>
        <v>0</v>
      </c>
      <c r="AY19" s="40">
        <v>0</v>
      </c>
      <c r="AZ19" s="44">
        <f>IF(AW4&gt;0,AW4,AW3)</f>
        <v>750</v>
      </c>
      <c r="BA19" s="39">
        <f t="shared" si="22"/>
        <v>0</v>
      </c>
      <c r="BB19" s="42">
        <f t="shared" si="4"/>
        <v>0</v>
      </c>
      <c r="BC19" s="43" t="str">
        <f t="shared" si="15"/>
        <v/>
      </c>
      <c r="BE19" s="35" t="s">
        <v>30</v>
      </c>
      <c r="BF19" s="36"/>
      <c r="BG19" s="37">
        <v>0</v>
      </c>
      <c r="BH19" s="44">
        <f>IF(BH4&gt;0,BH4,BH3)</f>
        <v>500</v>
      </c>
      <c r="BI19" s="39">
        <f t="shared" si="16"/>
        <v>0</v>
      </c>
      <c r="BJ19" s="40">
        <v>0</v>
      </c>
      <c r="BK19" s="44">
        <f>IF(BH4&gt;0,BH4,BH3)</f>
        <v>500</v>
      </c>
      <c r="BL19" s="39">
        <f t="shared" si="23"/>
        <v>0</v>
      </c>
      <c r="BM19" s="42">
        <f t="shared" si="5"/>
        <v>0</v>
      </c>
      <c r="BN19" s="43" t="str">
        <f t="shared" si="17"/>
        <v/>
      </c>
    </row>
    <row r="20" spans="1:66" ht="31.5" customHeight="1">
      <c r="A20" s="1"/>
      <c r="B20" s="26" t="s">
        <v>31</v>
      </c>
      <c r="C20" s="27" t="s">
        <v>80</v>
      </c>
      <c r="D20" s="28">
        <v>0</v>
      </c>
      <c r="E20" s="45">
        <f>IF(E4&gt;0,E4,E3)</f>
        <v>500</v>
      </c>
      <c r="F20" s="30">
        <f t="shared" si="6"/>
        <v>0</v>
      </c>
      <c r="G20" s="31">
        <v>0</v>
      </c>
      <c r="H20" s="45">
        <f>IF(E4&gt;0,E4,E3)</f>
        <v>500</v>
      </c>
      <c r="I20" s="30">
        <f t="shared" si="18"/>
        <v>0</v>
      </c>
      <c r="J20" s="33">
        <f t="shared" si="0"/>
        <v>0</v>
      </c>
      <c r="K20" s="34" t="str">
        <f t="shared" si="7"/>
        <v/>
      </c>
      <c r="M20" s="26" t="s">
        <v>31</v>
      </c>
      <c r="N20" s="27" t="s">
        <v>80</v>
      </c>
      <c r="O20" s="28">
        <v>0</v>
      </c>
      <c r="P20" s="45">
        <f>IF(P4&gt;0,P4,P3)</f>
        <v>60</v>
      </c>
      <c r="Q20" s="30">
        <f t="shared" si="8"/>
        <v>0</v>
      </c>
      <c r="R20" s="31">
        <v>0</v>
      </c>
      <c r="S20" s="45">
        <f>IF(P4&gt;0,P4,P3)</f>
        <v>60</v>
      </c>
      <c r="T20" s="30">
        <f t="shared" si="19"/>
        <v>0</v>
      </c>
      <c r="U20" s="33">
        <f t="shared" si="1"/>
        <v>0</v>
      </c>
      <c r="V20" s="34" t="str">
        <f t="shared" si="9"/>
        <v/>
      </c>
      <c r="X20" s="26" t="s">
        <v>31</v>
      </c>
      <c r="Y20" s="27" t="s">
        <v>80</v>
      </c>
      <c r="Z20" s="28">
        <v>0</v>
      </c>
      <c r="AA20" s="45">
        <f>IF(AA4&gt;0,AA4,AA3)</f>
        <v>250</v>
      </c>
      <c r="AB20" s="30">
        <f t="shared" si="10"/>
        <v>0</v>
      </c>
      <c r="AC20" s="31">
        <v>0</v>
      </c>
      <c r="AD20" s="45">
        <f>IF(AA4&gt;0,AA4,AA3)</f>
        <v>250</v>
      </c>
      <c r="AE20" s="30">
        <f t="shared" si="20"/>
        <v>0</v>
      </c>
      <c r="AF20" s="33">
        <f t="shared" si="2"/>
        <v>0</v>
      </c>
      <c r="AG20" s="34" t="str">
        <f t="shared" si="11"/>
        <v/>
      </c>
      <c r="AI20" s="26" t="s">
        <v>31</v>
      </c>
      <c r="AJ20" s="27" t="s">
        <v>80</v>
      </c>
      <c r="AK20" s="28">
        <v>0</v>
      </c>
      <c r="AL20" s="45">
        <f>IF(AL4&gt;0,AL4,AL3)</f>
        <v>400</v>
      </c>
      <c r="AM20" s="30">
        <f t="shared" si="12"/>
        <v>0</v>
      </c>
      <c r="AN20" s="31">
        <v>0</v>
      </c>
      <c r="AO20" s="45">
        <f>IF(AL4&gt;0,AL4,AL3)</f>
        <v>400</v>
      </c>
      <c r="AP20" s="30">
        <f t="shared" si="21"/>
        <v>0</v>
      </c>
      <c r="AQ20" s="33">
        <f t="shared" si="3"/>
        <v>0</v>
      </c>
      <c r="AR20" s="34" t="str">
        <f t="shared" si="13"/>
        <v/>
      </c>
      <c r="AT20" s="26" t="s">
        <v>31</v>
      </c>
      <c r="AU20" s="27" t="s">
        <v>80</v>
      </c>
      <c r="AV20" s="28">
        <v>0</v>
      </c>
      <c r="AW20" s="45">
        <f>IF(AW4&gt;0,AW4,AW3)</f>
        <v>750</v>
      </c>
      <c r="AX20" s="30">
        <f t="shared" si="14"/>
        <v>0</v>
      </c>
      <c r="AY20" s="31">
        <v>0</v>
      </c>
      <c r="AZ20" s="45">
        <f>IF(AW4&gt;0,AW4,AW3)</f>
        <v>750</v>
      </c>
      <c r="BA20" s="30">
        <f t="shared" si="22"/>
        <v>0</v>
      </c>
      <c r="BB20" s="33">
        <f t="shared" si="4"/>
        <v>0</v>
      </c>
      <c r="BC20" s="34" t="str">
        <f t="shared" si="15"/>
        <v/>
      </c>
      <c r="BE20" s="26" t="s">
        <v>31</v>
      </c>
      <c r="BF20" s="27" t="s">
        <v>80</v>
      </c>
      <c r="BG20" s="28">
        <v>0</v>
      </c>
      <c r="BH20" s="45">
        <f>IF(BH4&gt;0,BH4,BH3)</f>
        <v>500</v>
      </c>
      <c r="BI20" s="30">
        <f t="shared" si="16"/>
        <v>0</v>
      </c>
      <c r="BJ20" s="31">
        <v>0</v>
      </c>
      <c r="BK20" s="45">
        <f>IF(BH4&gt;0,BH4,BH3)</f>
        <v>500</v>
      </c>
      <c r="BL20" s="30">
        <f t="shared" si="23"/>
        <v>0</v>
      </c>
      <c r="BM20" s="33">
        <f t="shared" si="5"/>
        <v>0</v>
      </c>
      <c r="BN20" s="34" t="str">
        <f t="shared" si="17"/>
        <v/>
      </c>
    </row>
    <row r="21" spans="1:66" ht="12.75">
      <c r="A21" s="1"/>
      <c r="B21" s="46" t="s">
        <v>32</v>
      </c>
      <c r="C21" s="47"/>
      <c r="D21" s="48"/>
      <c r="E21" s="49"/>
      <c r="F21" s="50">
        <f>SUM(F12:F20)</f>
        <v>1856.78</v>
      </c>
      <c r="G21" s="51"/>
      <c r="H21" s="52"/>
      <c r="I21" s="50">
        <f>SUM(I12:I20)</f>
        <v>2006.0800000000002</v>
      </c>
      <c r="J21" s="53">
        <f>I21-F21</f>
        <v>149.30000000000018</v>
      </c>
      <c r="K21" s="114">
        <f>IF((F21)=0,"",(J21/F21))</f>
        <v>0.080408018182014124</v>
      </c>
      <c r="M21" s="46" t="s">
        <v>32</v>
      </c>
      <c r="N21" s="47"/>
      <c r="O21" s="48"/>
      <c r="P21" s="49"/>
      <c r="Q21" s="50">
        <f>SUM(Q12:Q20)</f>
        <v>336.14</v>
      </c>
      <c r="R21" s="51"/>
      <c r="S21" s="52"/>
      <c r="T21" s="50">
        <f>SUM(T12:T20)</f>
        <v>359.952</v>
      </c>
      <c r="U21" s="53">
        <f>T21-Q21</f>
        <v>23.812000000000012</v>
      </c>
      <c r="V21" s="114">
        <f>IF((Q21)=0,"",(U21/Q21))</f>
        <v>0.070839531147736098</v>
      </c>
      <c r="X21" s="46" t="s">
        <v>32</v>
      </c>
      <c r="Y21" s="47"/>
      <c r="Z21" s="48"/>
      <c r="AA21" s="49"/>
      <c r="AB21" s="50">
        <f>SUM(AB12:AB20)</f>
        <v>992.78</v>
      </c>
      <c r="AC21" s="51"/>
      <c r="AD21" s="52"/>
      <c r="AE21" s="50">
        <f>SUM(AE12:AE20)</f>
        <v>1070.7800000000002</v>
      </c>
      <c r="AF21" s="53">
        <f>AE21-AB21</f>
        <v>78.000000000000227</v>
      </c>
      <c r="AG21" s="114">
        <f>IF((AB21)=0,"",(AF21/AB21))</f>
        <v>0.07856725558532629</v>
      </c>
      <c r="AI21" s="46" t="s">
        <v>32</v>
      </c>
      <c r="AJ21" s="47"/>
      <c r="AK21" s="48"/>
      <c r="AL21" s="49"/>
      <c r="AM21" s="50">
        <f>SUM(AM12:AM20)</f>
        <v>1511.18</v>
      </c>
      <c r="AN21" s="51"/>
      <c r="AO21" s="52"/>
      <c r="AP21" s="50">
        <f>SUM(AP12:AP20)</f>
        <v>1631.96</v>
      </c>
      <c r="AQ21" s="53">
        <f>AP21-AM21</f>
        <v>120.77999999999997</v>
      </c>
      <c r="AR21" s="114">
        <f>IF((AM21)=0,"",(AQ21/AM21))</f>
        <v>0.079924297568787286</v>
      </c>
      <c r="AT21" s="46" t="s">
        <v>32</v>
      </c>
      <c r="AU21" s="47"/>
      <c r="AV21" s="48"/>
      <c r="AW21" s="49"/>
      <c r="AX21" s="50">
        <f>SUM(AX12:AX20)</f>
        <v>2720.78</v>
      </c>
      <c r="AY21" s="51"/>
      <c r="AZ21" s="52"/>
      <c r="BA21" s="50">
        <f>SUM(BA12:BA20)</f>
        <v>2941.38</v>
      </c>
      <c r="BB21" s="53">
        <f>BA21-AX21</f>
        <v>220.59999999999991</v>
      </c>
      <c r="BC21" s="114">
        <f>IF((AX21)=0,"",(BB21/AX21))</f>
        <v>0.081079690382904857</v>
      </c>
      <c r="BE21" s="46" t="s">
        <v>32</v>
      </c>
      <c r="BF21" s="47"/>
      <c r="BG21" s="48"/>
      <c r="BH21" s="49"/>
      <c r="BI21" s="50">
        <f>SUM(BI12:BI20)</f>
        <v>1856.78</v>
      </c>
      <c r="BJ21" s="51"/>
      <c r="BK21" s="52"/>
      <c r="BL21" s="50">
        <f>SUM(BL12:BL20)</f>
        <v>2006.0800000000002</v>
      </c>
      <c r="BM21" s="53">
        <f>BL21-BI21</f>
        <v>149.30000000000018</v>
      </c>
      <c r="BN21" s="114">
        <f>IF((BI21)=0,"",(BM21/BI21))</f>
        <v>0.080408018182014124</v>
      </c>
    </row>
    <row r="22" spans="1:66" ht="25.5">
      <c r="A22" s="1"/>
      <c r="B22" s="26" t="s">
        <v>77</v>
      </c>
      <c r="C22" s="27" t="s">
        <v>22</v>
      </c>
      <c r="D22" s="28">
        <v>0</v>
      </c>
      <c r="E22" s="45">
        <v>0</v>
      </c>
      <c r="F22" s="30">
        <f>E22*D22</f>
        <v>0</v>
      </c>
      <c r="G22" s="31">
        <v>0</v>
      </c>
      <c r="H22" s="45">
        <v>1</v>
      </c>
      <c r="I22" s="30">
        <f>H22*G22</f>
        <v>0</v>
      </c>
      <c r="J22" s="33">
        <f t="shared" si="0"/>
        <v>0</v>
      </c>
      <c r="K22" s="34" t="str">
        <f t="shared" si="7"/>
        <v/>
      </c>
      <c r="M22" s="26" t="s">
        <v>77</v>
      </c>
      <c r="N22" s="27" t="s">
        <v>22</v>
      </c>
      <c r="O22" s="28">
        <v>0</v>
      </c>
      <c r="P22" s="45">
        <v>0</v>
      </c>
      <c r="Q22" s="30">
        <f>P22*O22</f>
        <v>0</v>
      </c>
      <c r="R22" s="31">
        <v>0</v>
      </c>
      <c r="S22" s="45">
        <v>1</v>
      </c>
      <c r="T22" s="30">
        <f>S22*R22</f>
        <v>0</v>
      </c>
      <c r="U22" s="33">
        <f t="shared" si="24" ref="U22:U37">T22-Q22</f>
        <v>0</v>
      </c>
      <c r="V22" s="34" t="str">
        <f t="shared" si="25" ref="V22:V28">IF(ISERROR(U22/Q22),"",U22/Q22)</f>
        <v/>
      </c>
      <c r="X22" s="26" t="s">
        <v>77</v>
      </c>
      <c r="Y22" s="27" t="s">
        <v>22</v>
      </c>
      <c r="Z22" s="28">
        <v>0</v>
      </c>
      <c r="AA22" s="45">
        <v>0</v>
      </c>
      <c r="AB22" s="30">
        <f>AA22*Z22</f>
        <v>0</v>
      </c>
      <c r="AC22" s="31">
        <v>0</v>
      </c>
      <c r="AD22" s="45">
        <v>1</v>
      </c>
      <c r="AE22" s="30">
        <f>AD22*AC22</f>
        <v>0</v>
      </c>
      <c r="AF22" s="33">
        <f t="shared" si="26" ref="AF22:AF37">AE22-AB22</f>
        <v>0</v>
      </c>
      <c r="AG22" s="34" t="str">
        <f t="shared" si="27" ref="AG22:AG28">IF(ISERROR(AF22/AB22),"",AF22/AB22)</f>
        <v/>
      </c>
      <c r="AI22" s="26" t="s">
        <v>77</v>
      </c>
      <c r="AJ22" s="27" t="s">
        <v>22</v>
      </c>
      <c r="AK22" s="28">
        <v>0</v>
      </c>
      <c r="AL22" s="45">
        <v>0</v>
      </c>
      <c r="AM22" s="30">
        <f>AL22*AK22</f>
        <v>0</v>
      </c>
      <c r="AN22" s="31">
        <v>0</v>
      </c>
      <c r="AO22" s="45">
        <v>1</v>
      </c>
      <c r="AP22" s="30">
        <f>AO22*AN22</f>
        <v>0</v>
      </c>
      <c r="AQ22" s="33">
        <f t="shared" si="28" ref="AQ22:AQ37">AP22-AM22</f>
        <v>0</v>
      </c>
      <c r="AR22" s="34" t="str">
        <f t="shared" si="29" ref="AR22:AR28">IF(ISERROR(AQ22/AM22),"",AQ22/AM22)</f>
        <v/>
      </c>
      <c r="AT22" s="26" t="s">
        <v>77</v>
      </c>
      <c r="AU22" s="27" t="s">
        <v>22</v>
      </c>
      <c r="AV22" s="28">
        <v>0</v>
      </c>
      <c r="AW22" s="45">
        <v>0</v>
      </c>
      <c r="AX22" s="30">
        <f>AW22*AV22</f>
        <v>0</v>
      </c>
      <c r="AY22" s="31">
        <v>0</v>
      </c>
      <c r="AZ22" s="45">
        <v>1</v>
      </c>
      <c r="BA22" s="30">
        <f>AZ22*AY22</f>
        <v>0</v>
      </c>
      <c r="BB22" s="33">
        <f t="shared" si="30" ref="BB22:BB37">BA22-AX22</f>
        <v>0</v>
      </c>
      <c r="BC22" s="34" t="str">
        <f t="shared" si="31" ref="BC22:BC28">IF(ISERROR(BB22/AX22),"",BB22/AX22)</f>
        <v/>
      </c>
      <c r="BE22" s="26" t="s">
        <v>77</v>
      </c>
      <c r="BF22" s="27" t="s">
        <v>22</v>
      </c>
      <c r="BG22" s="28">
        <v>0</v>
      </c>
      <c r="BH22" s="45">
        <v>0</v>
      </c>
      <c r="BI22" s="30">
        <f>BH22*BG22</f>
        <v>0</v>
      </c>
      <c r="BJ22" s="31">
        <v>0</v>
      </c>
      <c r="BK22" s="45">
        <v>1</v>
      </c>
      <c r="BL22" s="30">
        <f>BK22*BJ22</f>
        <v>0</v>
      </c>
      <c r="BM22" s="33">
        <f t="shared" si="32" ref="BM22:BM37">BL22-BI22</f>
        <v>0</v>
      </c>
      <c r="BN22" s="34" t="str">
        <f t="shared" si="33" ref="BN22:BN28">IF(ISERROR(BM22/BI22),"",BM22/BI22)</f>
        <v/>
      </c>
    </row>
    <row r="23" spans="1:66" ht="25.5">
      <c r="A23" s="1"/>
      <c r="B23" s="35" t="s">
        <v>33</v>
      </c>
      <c r="C23" s="36" t="s">
        <v>80</v>
      </c>
      <c r="D23" s="37">
        <v>1.1259999999999999</v>
      </c>
      <c r="E23" s="44">
        <f>IF(E4&gt;0,E4,E3)</f>
        <v>500</v>
      </c>
      <c r="F23" s="39">
        <f t="shared" si="34" ref="F23:F27">E23*D23</f>
        <v>563</v>
      </c>
      <c r="G23" s="40">
        <v>0</v>
      </c>
      <c r="H23" s="44">
        <f>IF(E4&gt;0,E4,E3)</f>
        <v>500</v>
      </c>
      <c r="I23" s="39">
        <f t="shared" si="35" ref="I23:I27">H23*G23</f>
        <v>0</v>
      </c>
      <c r="J23" s="42">
        <f t="shared" si="0"/>
        <v>-563</v>
      </c>
      <c r="K23" s="43">
        <f t="shared" si="7"/>
        <v>-1</v>
      </c>
      <c r="M23" s="35" t="s">
        <v>33</v>
      </c>
      <c r="N23" s="36" t="s">
        <v>80</v>
      </c>
      <c r="O23" s="37">
        <v>1.1259999999999999</v>
      </c>
      <c r="P23" s="44">
        <f>IF(P4&gt;0,P4,P3)</f>
        <v>60</v>
      </c>
      <c r="Q23" s="39">
        <f t="shared" si="36" ref="Q23:Q25">P23*O23</f>
        <v>67.559999999999988</v>
      </c>
      <c r="R23" s="40">
        <v>0</v>
      </c>
      <c r="S23" s="44">
        <f>IF(P4&gt;0,P4,P3)</f>
        <v>60</v>
      </c>
      <c r="T23" s="39">
        <f t="shared" si="37" ref="T23:T25">S23*R23</f>
        <v>0</v>
      </c>
      <c r="U23" s="42">
        <f t="shared" si="24"/>
        <v>-67.559999999999988</v>
      </c>
      <c r="V23" s="43">
        <f t="shared" si="25"/>
        <v>-1</v>
      </c>
      <c r="X23" s="35" t="s">
        <v>33</v>
      </c>
      <c r="Y23" s="36" t="s">
        <v>80</v>
      </c>
      <c r="Z23" s="37">
        <v>1.1259999999999999</v>
      </c>
      <c r="AA23" s="44">
        <f>IF(AA4&gt;0,AA4,AA3)</f>
        <v>250</v>
      </c>
      <c r="AB23" s="39">
        <f t="shared" si="38" ref="AB23:AB25">AA23*Z23</f>
        <v>281.50</v>
      </c>
      <c r="AC23" s="40">
        <v>0</v>
      </c>
      <c r="AD23" s="44">
        <f>IF(AA4&gt;0,AA4,AA3)</f>
        <v>250</v>
      </c>
      <c r="AE23" s="39">
        <f t="shared" si="39" ref="AE23:AE25">AD23*AC23</f>
        <v>0</v>
      </c>
      <c r="AF23" s="42">
        <f t="shared" si="26"/>
        <v>-281.50</v>
      </c>
      <c r="AG23" s="43">
        <f t="shared" si="27"/>
        <v>-1</v>
      </c>
      <c r="AI23" s="35" t="s">
        <v>33</v>
      </c>
      <c r="AJ23" s="36" t="s">
        <v>80</v>
      </c>
      <c r="AK23" s="37">
        <v>1.1259999999999999</v>
      </c>
      <c r="AL23" s="44">
        <f>IF(AL4&gt;0,AL4,AL3)</f>
        <v>400</v>
      </c>
      <c r="AM23" s="39">
        <f t="shared" si="40" ref="AM23:AM25">AL23*AK23</f>
        <v>450.40</v>
      </c>
      <c r="AN23" s="40">
        <v>0</v>
      </c>
      <c r="AO23" s="44">
        <f>IF(AL4&gt;0,AL4,AL3)</f>
        <v>400</v>
      </c>
      <c r="AP23" s="39">
        <f t="shared" si="41" ref="AP23:AP25">AO23*AN23</f>
        <v>0</v>
      </c>
      <c r="AQ23" s="42">
        <f t="shared" si="28"/>
        <v>-450.40</v>
      </c>
      <c r="AR23" s="43">
        <f t="shared" si="29"/>
        <v>-1</v>
      </c>
      <c r="AT23" s="35" t="s">
        <v>33</v>
      </c>
      <c r="AU23" s="36" t="s">
        <v>80</v>
      </c>
      <c r="AV23" s="37">
        <v>1.1259999999999999</v>
      </c>
      <c r="AW23" s="44">
        <f>IF(AW4&gt;0,AW4,AW3)</f>
        <v>750</v>
      </c>
      <c r="AX23" s="39">
        <f t="shared" si="42" ref="AX23:AX25">AW23*AV23</f>
        <v>844.49999999999989</v>
      </c>
      <c r="AY23" s="40">
        <v>0</v>
      </c>
      <c r="AZ23" s="44">
        <f>IF(AW4&gt;0,AW4,AW3)</f>
        <v>750</v>
      </c>
      <c r="BA23" s="39">
        <f t="shared" si="43" ref="BA23:BA25">AZ23*AY23</f>
        <v>0</v>
      </c>
      <c r="BB23" s="42">
        <f t="shared" si="30"/>
        <v>-844.49999999999989</v>
      </c>
      <c r="BC23" s="43">
        <f t="shared" si="31"/>
        <v>-1</v>
      </c>
      <c r="BE23" s="35" t="s">
        <v>33</v>
      </c>
      <c r="BF23" s="36" t="s">
        <v>80</v>
      </c>
      <c r="BG23" s="37">
        <v>1.1259999999999999</v>
      </c>
      <c r="BH23" s="44">
        <f>IF(BH4&gt;0,BH4,BH3)</f>
        <v>500</v>
      </c>
      <c r="BI23" s="39">
        <f t="shared" si="44" ref="BI23:BI25">BH23*BG23</f>
        <v>563</v>
      </c>
      <c r="BJ23" s="40">
        <v>0</v>
      </c>
      <c r="BK23" s="44">
        <f>IF(BH4&gt;0,BH4,BH3)</f>
        <v>500</v>
      </c>
      <c r="BL23" s="39">
        <f t="shared" si="45" ref="BL23:BL25">BK23*BJ23</f>
        <v>0</v>
      </c>
      <c r="BM23" s="42">
        <f t="shared" si="32"/>
        <v>-563</v>
      </c>
      <c r="BN23" s="43">
        <f t="shared" si="33"/>
        <v>-1</v>
      </c>
    </row>
    <row r="24" spans="1:66" ht="25.5">
      <c r="A24" s="1"/>
      <c r="B24" s="26" t="s">
        <v>34</v>
      </c>
      <c r="C24" s="27" t="s">
        <v>80</v>
      </c>
      <c r="D24" s="28">
        <v>0</v>
      </c>
      <c r="E24" s="45">
        <f>IF(E4&gt;0,E4,E3)</f>
        <v>500</v>
      </c>
      <c r="F24" s="30">
        <f t="shared" si="34"/>
        <v>0</v>
      </c>
      <c r="G24" s="31">
        <v>0.0332</v>
      </c>
      <c r="H24" s="45">
        <f>IF(E4&gt;0,E4,E3)</f>
        <v>500</v>
      </c>
      <c r="I24" s="30">
        <f t="shared" si="35"/>
        <v>16.60</v>
      </c>
      <c r="J24" s="33">
        <f t="shared" si="0"/>
        <v>16.60</v>
      </c>
      <c r="K24" s="34" t="str">
        <f t="shared" si="7"/>
        <v/>
      </c>
      <c r="M24" s="26" t="s">
        <v>34</v>
      </c>
      <c r="N24" s="27" t="s">
        <v>80</v>
      </c>
      <c r="O24" s="28">
        <v>0</v>
      </c>
      <c r="P24" s="45">
        <f>IF(P4&gt;0,P4,P3)</f>
        <v>60</v>
      </c>
      <c r="Q24" s="30">
        <f t="shared" si="36"/>
        <v>0</v>
      </c>
      <c r="R24" s="31">
        <v>0.0332</v>
      </c>
      <c r="S24" s="45">
        <f>IF(P4&gt;0,P4,P3)</f>
        <v>60</v>
      </c>
      <c r="T24" s="30">
        <f t="shared" si="37"/>
        <v>1.992</v>
      </c>
      <c r="U24" s="33">
        <f t="shared" si="24"/>
        <v>1.992</v>
      </c>
      <c r="V24" s="34" t="str">
        <f t="shared" si="25"/>
        <v/>
      </c>
      <c r="X24" s="26" t="s">
        <v>34</v>
      </c>
      <c r="Y24" s="27" t="s">
        <v>80</v>
      </c>
      <c r="Z24" s="28">
        <v>0</v>
      </c>
      <c r="AA24" s="45">
        <f>IF(AA4&gt;0,AA4,AA3)</f>
        <v>250</v>
      </c>
      <c r="AB24" s="30">
        <f t="shared" si="38"/>
        <v>0</v>
      </c>
      <c r="AC24" s="31">
        <v>0.0332</v>
      </c>
      <c r="AD24" s="45">
        <f>IF(AA4&gt;0,AA4,AA3)</f>
        <v>250</v>
      </c>
      <c r="AE24" s="30">
        <f t="shared" si="39"/>
        <v>8.3000000000000007</v>
      </c>
      <c r="AF24" s="33">
        <f t="shared" si="26"/>
        <v>8.3000000000000007</v>
      </c>
      <c r="AG24" s="34" t="str">
        <f t="shared" si="27"/>
        <v/>
      </c>
      <c r="AI24" s="26" t="s">
        <v>34</v>
      </c>
      <c r="AJ24" s="27" t="s">
        <v>80</v>
      </c>
      <c r="AK24" s="28">
        <v>0</v>
      </c>
      <c r="AL24" s="45">
        <f>IF(AL4&gt;0,AL4,AL3)</f>
        <v>400</v>
      </c>
      <c r="AM24" s="30">
        <f t="shared" si="40"/>
        <v>0</v>
      </c>
      <c r="AN24" s="31">
        <v>0.0332</v>
      </c>
      <c r="AO24" s="45">
        <f>IF(AL4&gt;0,AL4,AL3)</f>
        <v>400</v>
      </c>
      <c r="AP24" s="30">
        <f t="shared" si="41"/>
        <v>13.28</v>
      </c>
      <c r="AQ24" s="33">
        <f t="shared" si="28"/>
        <v>13.28</v>
      </c>
      <c r="AR24" s="34" t="str">
        <f t="shared" si="29"/>
        <v/>
      </c>
      <c r="AT24" s="26" t="s">
        <v>34</v>
      </c>
      <c r="AU24" s="27" t="s">
        <v>80</v>
      </c>
      <c r="AV24" s="28">
        <v>0</v>
      </c>
      <c r="AW24" s="45">
        <f>IF(AW4&gt;0,AW4,AW3)</f>
        <v>750</v>
      </c>
      <c r="AX24" s="30">
        <f t="shared" si="42"/>
        <v>0</v>
      </c>
      <c r="AY24" s="31">
        <v>0.0332</v>
      </c>
      <c r="AZ24" s="45">
        <f>IF(AW4&gt;0,AW4,AW3)</f>
        <v>750</v>
      </c>
      <c r="BA24" s="30">
        <f t="shared" si="43"/>
        <v>24.90</v>
      </c>
      <c r="BB24" s="33">
        <f t="shared" si="30"/>
        <v>24.90</v>
      </c>
      <c r="BC24" s="34" t="str">
        <f t="shared" si="31"/>
        <v/>
      </c>
      <c r="BE24" s="26" t="s">
        <v>34</v>
      </c>
      <c r="BF24" s="27" t="s">
        <v>80</v>
      </c>
      <c r="BG24" s="28">
        <v>0</v>
      </c>
      <c r="BH24" s="45">
        <f>IF(BH4&gt;0,BH4,BH3)</f>
        <v>500</v>
      </c>
      <c r="BI24" s="30">
        <f t="shared" si="44"/>
        <v>0</v>
      </c>
      <c r="BJ24" s="31">
        <v>0.0332</v>
      </c>
      <c r="BK24" s="45">
        <f>IF(BH4&gt;0,BH4,BH3)</f>
        <v>500</v>
      </c>
      <c r="BL24" s="30">
        <f t="shared" si="45"/>
        <v>16.60</v>
      </c>
      <c r="BM24" s="33">
        <f t="shared" si="32"/>
        <v>16.60</v>
      </c>
      <c r="BN24" s="34" t="str">
        <f t="shared" si="33"/>
        <v/>
      </c>
    </row>
    <row r="25" spans="1:66" ht="25.5">
      <c r="A25" s="1"/>
      <c r="B25" s="35" t="s">
        <v>35</v>
      </c>
      <c r="C25" s="36" t="s">
        <v>80</v>
      </c>
      <c r="D25" s="37">
        <v>0.0293</v>
      </c>
      <c r="E25" s="44">
        <f>IF(E4&gt;0,E4,E3)</f>
        <v>500</v>
      </c>
      <c r="F25" s="39">
        <f t="shared" si="34"/>
        <v>14.65</v>
      </c>
      <c r="G25" s="40">
        <v>0.49719999999999998</v>
      </c>
      <c r="H25" s="44">
        <f>IF(E4&gt;0,E4,E3)</f>
        <v>500</v>
      </c>
      <c r="I25" s="39">
        <f t="shared" si="35"/>
        <v>248.60</v>
      </c>
      <c r="J25" s="42">
        <f t="shared" si="0"/>
        <v>233.95</v>
      </c>
      <c r="K25" s="43">
        <f t="shared" si="7"/>
        <v>15.969283276450511</v>
      </c>
      <c r="M25" s="35" t="s">
        <v>35</v>
      </c>
      <c r="N25" s="36" t="s">
        <v>80</v>
      </c>
      <c r="O25" s="37">
        <v>0.0293</v>
      </c>
      <c r="P25" s="44">
        <f>IF(P4&gt;0,P4,P3)</f>
        <v>60</v>
      </c>
      <c r="Q25" s="39">
        <f t="shared" si="36"/>
        <v>1.758</v>
      </c>
      <c r="R25" s="40">
        <v>0.49719999999999998</v>
      </c>
      <c r="S25" s="44">
        <f>IF(P4&gt;0,P4,P3)</f>
        <v>60</v>
      </c>
      <c r="T25" s="39">
        <f t="shared" si="37"/>
        <v>29.831999999999997</v>
      </c>
      <c r="U25" s="42">
        <f t="shared" si="24"/>
        <v>28.073999999999998</v>
      </c>
      <c r="V25" s="43">
        <f t="shared" si="25"/>
        <v>15.969283276450511</v>
      </c>
      <c r="X25" s="35" t="s">
        <v>35</v>
      </c>
      <c r="Y25" s="36" t="s">
        <v>80</v>
      </c>
      <c r="Z25" s="37">
        <v>0.0293</v>
      </c>
      <c r="AA25" s="44">
        <f>IF(AA4&gt;0,AA4,AA3)</f>
        <v>250</v>
      </c>
      <c r="AB25" s="39">
        <f t="shared" si="38"/>
        <v>7.325</v>
      </c>
      <c r="AC25" s="40">
        <v>0.49719999999999998</v>
      </c>
      <c r="AD25" s="44">
        <f>IF(AA4&gt;0,AA4,AA3)</f>
        <v>250</v>
      </c>
      <c r="AE25" s="39">
        <f t="shared" si="39"/>
        <v>124.30</v>
      </c>
      <c r="AF25" s="42">
        <f t="shared" si="26"/>
        <v>116.97499999999999</v>
      </c>
      <c r="AG25" s="43">
        <f t="shared" si="27"/>
        <v>15.969283276450511</v>
      </c>
      <c r="AI25" s="35" t="s">
        <v>35</v>
      </c>
      <c r="AJ25" s="36" t="s">
        <v>80</v>
      </c>
      <c r="AK25" s="37">
        <v>0.0293</v>
      </c>
      <c r="AL25" s="44">
        <f>IF(AL4&gt;0,AL4,AL3)</f>
        <v>400</v>
      </c>
      <c r="AM25" s="39">
        <f t="shared" si="40"/>
        <v>11.72</v>
      </c>
      <c r="AN25" s="40">
        <v>0.49719999999999998</v>
      </c>
      <c r="AO25" s="44">
        <f>IF(AL4&gt;0,AL4,AL3)</f>
        <v>400</v>
      </c>
      <c r="AP25" s="39">
        <f t="shared" si="41"/>
        <v>198.88</v>
      </c>
      <c r="AQ25" s="42">
        <f t="shared" si="28"/>
        <v>187.16</v>
      </c>
      <c r="AR25" s="43">
        <f t="shared" si="29"/>
        <v>15.969283276450511</v>
      </c>
      <c r="AT25" s="35" t="s">
        <v>35</v>
      </c>
      <c r="AU25" s="36" t="s">
        <v>80</v>
      </c>
      <c r="AV25" s="37">
        <v>0.0293</v>
      </c>
      <c r="AW25" s="44">
        <f>IF(AW4&gt;0,AW4,AW3)</f>
        <v>750</v>
      </c>
      <c r="AX25" s="39">
        <f t="shared" si="42"/>
        <v>21.975</v>
      </c>
      <c r="AY25" s="40">
        <v>0.49719999999999998</v>
      </c>
      <c r="AZ25" s="44">
        <f>IF(AW4&gt;0,AW4,AW3)</f>
        <v>750</v>
      </c>
      <c r="BA25" s="39">
        <f t="shared" si="43"/>
        <v>372.90</v>
      </c>
      <c r="BB25" s="42">
        <f t="shared" si="30"/>
        <v>350.92499999999995</v>
      </c>
      <c r="BC25" s="43">
        <f t="shared" si="31"/>
        <v>15.96928327645051</v>
      </c>
      <c r="BE25" s="35" t="s">
        <v>35</v>
      </c>
      <c r="BF25" s="36" t="s">
        <v>80</v>
      </c>
      <c r="BG25" s="37">
        <v>0.0293</v>
      </c>
      <c r="BH25" s="44">
        <f>IF(BH4&gt;0,BH4,BH3)</f>
        <v>500</v>
      </c>
      <c r="BI25" s="39">
        <f t="shared" si="44"/>
        <v>14.65</v>
      </c>
      <c r="BJ25" s="40">
        <v>0.49719999999999998</v>
      </c>
      <c r="BK25" s="44">
        <f>IF(BH4&gt;0,BH4,BH3)</f>
        <v>500</v>
      </c>
      <c r="BL25" s="39">
        <f t="shared" si="45"/>
        <v>248.60</v>
      </c>
      <c r="BM25" s="42">
        <f t="shared" si="32"/>
        <v>233.95</v>
      </c>
      <c r="BN25" s="43">
        <f t="shared" si="33"/>
        <v>15.969283276450511</v>
      </c>
    </row>
    <row r="26" spans="1:66" ht="12.75">
      <c r="A26" s="1"/>
      <c r="B26" s="26" t="s">
        <v>36</v>
      </c>
      <c r="C26" s="27" t="s">
        <v>80</v>
      </c>
      <c r="D26" s="28">
        <v>0.47339999999999999</v>
      </c>
      <c r="E26" s="45">
        <f>IF(E4&gt;0,E4,E3)</f>
        <v>500</v>
      </c>
      <c r="F26" s="30">
        <f>E26*D26</f>
        <v>236.70</v>
      </c>
      <c r="G26" s="31">
        <v>1.0483</v>
      </c>
      <c r="H26" s="45">
        <f>IF(E4&gt;0,E4,E3)</f>
        <v>500</v>
      </c>
      <c r="I26" s="30">
        <f>H26*G26</f>
        <v>524.15</v>
      </c>
      <c r="J26" s="33">
        <f t="shared" si="0"/>
        <v>287.45</v>
      </c>
      <c r="K26" s="34">
        <f t="shared" si="7"/>
        <v>1.2144064216307562</v>
      </c>
      <c r="M26" s="26" t="s">
        <v>36</v>
      </c>
      <c r="N26" s="27" t="s">
        <v>80</v>
      </c>
      <c r="O26" s="28">
        <v>0.47339999999999999</v>
      </c>
      <c r="P26" s="45">
        <f>IF(P4&gt;0,P4,P3)</f>
        <v>60</v>
      </c>
      <c r="Q26" s="30">
        <f>P26*O26</f>
        <v>28.404</v>
      </c>
      <c r="R26" s="31">
        <v>1.0483</v>
      </c>
      <c r="S26" s="45">
        <f>IF(P4&gt;0,P4,P3)</f>
        <v>60</v>
      </c>
      <c r="T26" s="30">
        <f>S26*R26</f>
        <v>62.898000000000003</v>
      </c>
      <c r="U26" s="33">
        <f t="shared" si="24"/>
        <v>34.494</v>
      </c>
      <c r="V26" s="34">
        <f t="shared" si="25"/>
        <v>1.2144064216307562</v>
      </c>
      <c r="X26" s="26" t="s">
        <v>36</v>
      </c>
      <c r="Y26" s="27" t="s">
        <v>80</v>
      </c>
      <c r="Z26" s="28">
        <v>0.47339999999999999</v>
      </c>
      <c r="AA26" s="45">
        <f>IF(AA4&gt;0,AA4,AA3)</f>
        <v>250</v>
      </c>
      <c r="AB26" s="30">
        <f>AA26*Z26</f>
        <v>118.35</v>
      </c>
      <c r="AC26" s="31">
        <v>1.0483</v>
      </c>
      <c r="AD26" s="45">
        <f>IF(AA4&gt;0,AA4,AA3)</f>
        <v>250</v>
      </c>
      <c r="AE26" s="30">
        <f>AD26*AC26</f>
        <v>262.075</v>
      </c>
      <c r="AF26" s="33">
        <f t="shared" si="26"/>
        <v>143.72499999999999</v>
      </c>
      <c r="AG26" s="34">
        <f t="shared" si="27"/>
        <v>1.2144064216307562</v>
      </c>
      <c r="AI26" s="26" t="s">
        <v>36</v>
      </c>
      <c r="AJ26" s="27" t="s">
        <v>80</v>
      </c>
      <c r="AK26" s="28">
        <v>0.47339999999999999</v>
      </c>
      <c r="AL26" s="45">
        <f>IF(AL4&gt;0,AL4,AL3)</f>
        <v>400</v>
      </c>
      <c r="AM26" s="30">
        <f>AL26*AK26</f>
        <v>189.36</v>
      </c>
      <c r="AN26" s="31">
        <v>1.0483</v>
      </c>
      <c r="AO26" s="45">
        <f>IF(AL4&gt;0,AL4,AL3)</f>
        <v>400</v>
      </c>
      <c r="AP26" s="30">
        <f>AO26*AN26</f>
        <v>419.32</v>
      </c>
      <c r="AQ26" s="33">
        <f t="shared" si="28"/>
        <v>229.96</v>
      </c>
      <c r="AR26" s="34">
        <f t="shared" si="29"/>
        <v>1.2144064216307564</v>
      </c>
      <c r="AT26" s="26" t="s">
        <v>36</v>
      </c>
      <c r="AU26" s="27" t="s">
        <v>80</v>
      </c>
      <c r="AV26" s="28">
        <v>0.47339999999999999</v>
      </c>
      <c r="AW26" s="45">
        <f>IF(AW4&gt;0,AW4,AW3)</f>
        <v>750</v>
      </c>
      <c r="AX26" s="30">
        <f>AW26*AV26</f>
        <v>355.05</v>
      </c>
      <c r="AY26" s="31">
        <v>1.0483</v>
      </c>
      <c r="AZ26" s="45">
        <f>IF(AW4&gt;0,AW4,AW3)</f>
        <v>750</v>
      </c>
      <c r="BA26" s="30">
        <f>AZ26*AY26</f>
        <v>786.225</v>
      </c>
      <c r="BB26" s="33">
        <f t="shared" si="30"/>
        <v>431.175</v>
      </c>
      <c r="BC26" s="34">
        <f t="shared" si="31"/>
        <v>1.2144064216307562</v>
      </c>
      <c r="BE26" s="26" t="s">
        <v>36</v>
      </c>
      <c r="BF26" s="27" t="s">
        <v>80</v>
      </c>
      <c r="BG26" s="28">
        <v>0.47339999999999999</v>
      </c>
      <c r="BH26" s="45">
        <f>IF(BH4&gt;0,BH4,BH3)</f>
        <v>500</v>
      </c>
      <c r="BI26" s="30">
        <f>BH26*BG26</f>
        <v>236.70</v>
      </c>
      <c r="BJ26" s="31">
        <v>1.0483</v>
      </c>
      <c r="BK26" s="45">
        <f>IF(BH4&gt;0,BH4,BH3)</f>
        <v>500</v>
      </c>
      <c r="BL26" s="30">
        <f>BK26*BJ26</f>
        <v>524.15</v>
      </c>
      <c r="BM26" s="33">
        <f t="shared" si="32"/>
        <v>287.45</v>
      </c>
      <c r="BN26" s="34">
        <f t="shared" si="33"/>
        <v>1.2144064216307562</v>
      </c>
    </row>
    <row r="27" spans="1:66" ht="12.75">
      <c r="A27" s="1"/>
      <c r="B27" s="35" t="s">
        <v>37</v>
      </c>
      <c r="C27" s="36" t="s">
        <v>28</v>
      </c>
      <c r="D27" s="37">
        <v>0</v>
      </c>
      <c r="E27" s="44">
        <f>IF(D27=0,0,E3*C5-C3)</f>
        <v>0</v>
      </c>
      <c r="F27" s="39">
        <f t="shared" si="34"/>
        <v>0</v>
      </c>
      <c r="G27" s="40">
        <v>0</v>
      </c>
      <c r="H27" s="44">
        <f>IF(G27=0,0,C3*C6-C3)</f>
        <v>0</v>
      </c>
      <c r="I27" s="39">
        <f t="shared" si="35"/>
        <v>0</v>
      </c>
      <c r="J27" s="42">
        <f t="shared" si="0"/>
        <v>0</v>
      </c>
      <c r="K27" s="43" t="str">
        <f t="shared" si="7"/>
        <v/>
      </c>
      <c r="M27" s="35" t="s">
        <v>37</v>
      </c>
      <c r="N27" s="36" t="s">
        <v>28</v>
      </c>
      <c r="O27" s="37">
        <v>0</v>
      </c>
      <c r="P27" s="44">
        <f>IF(O27=0,0,P3*N5-N3)</f>
        <v>0</v>
      </c>
      <c r="Q27" s="39">
        <f t="shared" si="46" ref="Q27">P27*O27</f>
        <v>0</v>
      </c>
      <c r="R27" s="40">
        <v>0</v>
      </c>
      <c r="S27" s="44">
        <f>IF(R27=0,0,N3*N6-N3)</f>
        <v>0</v>
      </c>
      <c r="T27" s="39">
        <f t="shared" si="47" ref="T27">S27*R27</f>
        <v>0</v>
      </c>
      <c r="U27" s="42">
        <f t="shared" si="24"/>
        <v>0</v>
      </c>
      <c r="V27" s="43" t="str">
        <f t="shared" si="25"/>
        <v/>
      </c>
      <c r="X27" s="35" t="s">
        <v>37</v>
      </c>
      <c r="Y27" s="36" t="s">
        <v>28</v>
      </c>
      <c r="Z27" s="37">
        <v>0</v>
      </c>
      <c r="AA27" s="44">
        <f>IF(Z27=0,0,AA3*Y5-Y3)</f>
        <v>0</v>
      </c>
      <c r="AB27" s="39">
        <f t="shared" si="48" ref="AB27">AA27*Z27</f>
        <v>0</v>
      </c>
      <c r="AC27" s="40">
        <v>0</v>
      </c>
      <c r="AD27" s="44">
        <f>IF(AC27=0,0,Y3*Y6-Y3)</f>
        <v>0</v>
      </c>
      <c r="AE27" s="39">
        <f t="shared" si="49" ref="AE27">AD27*AC27</f>
        <v>0</v>
      </c>
      <c r="AF27" s="42">
        <f t="shared" si="26"/>
        <v>0</v>
      </c>
      <c r="AG27" s="43" t="str">
        <f t="shared" si="27"/>
        <v/>
      </c>
      <c r="AI27" s="35" t="s">
        <v>37</v>
      </c>
      <c r="AJ27" s="36" t="s">
        <v>28</v>
      </c>
      <c r="AK27" s="37">
        <v>0</v>
      </c>
      <c r="AL27" s="44">
        <f>IF(AK27=0,0,AL3*AJ5-AJ3)</f>
        <v>0</v>
      </c>
      <c r="AM27" s="39">
        <f t="shared" si="50" ref="AM27">AL27*AK27</f>
        <v>0</v>
      </c>
      <c r="AN27" s="40">
        <v>0</v>
      </c>
      <c r="AO27" s="44">
        <f>IF(AN27=0,0,AJ3*AJ6-AJ3)</f>
        <v>0</v>
      </c>
      <c r="AP27" s="39">
        <f t="shared" si="51" ref="AP27">AO27*AN27</f>
        <v>0</v>
      </c>
      <c r="AQ27" s="42">
        <f t="shared" si="28"/>
        <v>0</v>
      </c>
      <c r="AR27" s="43" t="str">
        <f t="shared" si="29"/>
        <v/>
      </c>
      <c r="AT27" s="35" t="s">
        <v>37</v>
      </c>
      <c r="AU27" s="36" t="s">
        <v>28</v>
      </c>
      <c r="AV27" s="37">
        <v>0</v>
      </c>
      <c r="AW27" s="44">
        <f>IF(AV27=0,0,AW3*AU5-AU3)</f>
        <v>0</v>
      </c>
      <c r="AX27" s="39">
        <f t="shared" si="52" ref="AX27">AW27*AV27</f>
        <v>0</v>
      </c>
      <c r="AY27" s="40">
        <v>0</v>
      </c>
      <c r="AZ27" s="44">
        <f>IF(AY27=0,0,AU3*AU6-AU3)</f>
        <v>0</v>
      </c>
      <c r="BA27" s="39">
        <f t="shared" si="53" ref="BA27">AZ27*AY27</f>
        <v>0</v>
      </c>
      <c r="BB27" s="42">
        <f t="shared" si="30"/>
        <v>0</v>
      </c>
      <c r="BC27" s="43" t="str">
        <f t="shared" si="31"/>
        <v/>
      </c>
      <c r="BE27" s="35" t="s">
        <v>37</v>
      </c>
      <c r="BF27" s="36" t="s">
        <v>28</v>
      </c>
      <c r="BG27" s="37">
        <v>0</v>
      </c>
      <c r="BH27" s="44">
        <f>IF(BG27=0,0,BH3*BF5-BF3)</f>
        <v>0</v>
      </c>
      <c r="BI27" s="39">
        <f t="shared" si="54" ref="BI27">BH27*BG27</f>
        <v>0</v>
      </c>
      <c r="BJ27" s="40">
        <v>0</v>
      </c>
      <c r="BK27" s="44">
        <f>IF(BJ27=0,0,BF3*BF6-BF3)</f>
        <v>0</v>
      </c>
      <c r="BL27" s="39">
        <f t="shared" si="55" ref="BL27">BK27*BJ27</f>
        <v>0</v>
      </c>
      <c r="BM27" s="42">
        <f t="shared" si="32"/>
        <v>0</v>
      </c>
      <c r="BN27" s="43" t="str">
        <f t="shared" si="33"/>
        <v/>
      </c>
    </row>
    <row r="28" spans="1:66" ht="12.75">
      <c r="A28" s="1"/>
      <c r="B28" s="26" t="s">
        <v>38</v>
      </c>
      <c r="C28" s="27" t="s">
        <v>22</v>
      </c>
      <c r="D28" s="28">
        <v>0</v>
      </c>
      <c r="E28" s="29">
        <v>1</v>
      </c>
      <c r="F28" s="30">
        <f>E28*D28</f>
        <v>0</v>
      </c>
      <c r="G28" s="28">
        <v>0</v>
      </c>
      <c r="H28" s="29">
        <v>1</v>
      </c>
      <c r="I28" s="30">
        <f>H28*G28</f>
        <v>0</v>
      </c>
      <c r="J28" s="33">
        <f t="shared" si="0"/>
        <v>0</v>
      </c>
      <c r="K28" s="34" t="str">
        <f t="shared" si="7"/>
        <v/>
      </c>
      <c r="M28" s="26" t="s">
        <v>38</v>
      </c>
      <c r="N28" s="27" t="s">
        <v>22</v>
      </c>
      <c r="O28" s="28">
        <v>0</v>
      </c>
      <c r="P28" s="29">
        <v>1</v>
      </c>
      <c r="Q28" s="30">
        <f>P28*O28</f>
        <v>0</v>
      </c>
      <c r="R28" s="28">
        <v>0</v>
      </c>
      <c r="S28" s="29">
        <v>1</v>
      </c>
      <c r="T28" s="30">
        <f>S28*R28</f>
        <v>0</v>
      </c>
      <c r="U28" s="33">
        <f t="shared" si="24"/>
        <v>0</v>
      </c>
      <c r="V28" s="34" t="str">
        <f t="shared" si="25"/>
        <v/>
      </c>
      <c r="X28" s="26" t="s">
        <v>38</v>
      </c>
      <c r="Y28" s="27" t="s">
        <v>22</v>
      </c>
      <c r="Z28" s="28">
        <v>0</v>
      </c>
      <c r="AA28" s="29">
        <v>1</v>
      </c>
      <c r="AB28" s="30">
        <f>AA28*Z28</f>
        <v>0</v>
      </c>
      <c r="AC28" s="28">
        <v>0</v>
      </c>
      <c r="AD28" s="29">
        <v>1</v>
      </c>
      <c r="AE28" s="30">
        <f>AD28*AC28</f>
        <v>0</v>
      </c>
      <c r="AF28" s="33">
        <f t="shared" si="26"/>
        <v>0</v>
      </c>
      <c r="AG28" s="34" t="str">
        <f t="shared" si="27"/>
        <v/>
      </c>
      <c r="AI28" s="26" t="s">
        <v>38</v>
      </c>
      <c r="AJ28" s="27" t="s">
        <v>22</v>
      </c>
      <c r="AK28" s="28">
        <v>0</v>
      </c>
      <c r="AL28" s="29">
        <v>1</v>
      </c>
      <c r="AM28" s="30">
        <f>AL28*AK28</f>
        <v>0</v>
      </c>
      <c r="AN28" s="28">
        <v>0</v>
      </c>
      <c r="AO28" s="29">
        <v>1</v>
      </c>
      <c r="AP28" s="30">
        <f>AO28*AN28</f>
        <v>0</v>
      </c>
      <c r="AQ28" s="33">
        <f t="shared" si="28"/>
        <v>0</v>
      </c>
      <c r="AR28" s="34" t="str">
        <f t="shared" si="29"/>
        <v/>
      </c>
      <c r="AT28" s="26" t="s">
        <v>38</v>
      </c>
      <c r="AU28" s="27" t="s">
        <v>22</v>
      </c>
      <c r="AV28" s="28">
        <v>0</v>
      </c>
      <c r="AW28" s="29">
        <v>1</v>
      </c>
      <c r="AX28" s="30">
        <f>AW28*AV28</f>
        <v>0</v>
      </c>
      <c r="AY28" s="28">
        <v>0</v>
      </c>
      <c r="AZ28" s="29">
        <v>1</v>
      </c>
      <c r="BA28" s="30">
        <f>AZ28*AY28</f>
        <v>0</v>
      </c>
      <c r="BB28" s="33">
        <f t="shared" si="30"/>
        <v>0</v>
      </c>
      <c r="BC28" s="34" t="str">
        <f t="shared" si="31"/>
        <v/>
      </c>
      <c r="BE28" s="26" t="s">
        <v>38</v>
      </c>
      <c r="BF28" s="27" t="s">
        <v>22</v>
      </c>
      <c r="BG28" s="28">
        <v>0</v>
      </c>
      <c r="BH28" s="29">
        <v>1</v>
      </c>
      <c r="BI28" s="30">
        <f>BH28*BG28</f>
        <v>0</v>
      </c>
      <c r="BJ28" s="28">
        <v>0</v>
      </c>
      <c r="BK28" s="29">
        <v>1</v>
      </c>
      <c r="BL28" s="30">
        <f>BK28*BJ28</f>
        <v>0</v>
      </c>
      <c r="BM28" s="33">
        <f t="shared" si="32"/>
        <v>0</v>
      </c>
      <c r="BN28" s="34" t="str">
        <f t="shared" si="33"/>
        <v/>
      </c>
    </row>
    <row r="29" spans="1:66" ht="12.75">
      <c r="A29" s="1"/>
      <c r="B29" s="46" t="s">
        <v>39</v>
      </c>
      <c r="C29" s="55"/>
      <c r="D29" s="56"/>
      <c r="E29" s="49"/>
      <c r="F29" s="57">
        <f>SUM(F22:F28)+F21</f>
        <v>2671.13</v>
      </c>
      <c r="G29" s="58"/>
      <c r="H29" s="52"/>
      <c r="I29" s="57">
        <f>SUM(I22:I28)+I21</f>
        <v>2795.4300000000003</v>
      </c>
      <c r="J29" s="53">
        <f t="shared" si="0"/>
        <v>124.30000000000018</v>
      </c>
      <c r="K29" s="54">
        <f>IF((F29)=0,"",(J29/F29))</f>
        <v>0.046534612692006823</v>
      </c>
      <c r="M29" s="46" t="s">
        <v>39</v>
      </c>
      <c r="N29" s="55"/>
      <c r="O29" s="56"/>
      <c r="P29" s="49"/>
      <c r="Q29" s="57">
        <f>SUM(Q22:Q28)+Q21</f>
        <v>433.86199999999997</v>
      </c>
      <c r="R29" s="58"/>
      <c r="S29" s="52"/>
      <c r="T29" s="57">
        <f>SUM(T22:T28)+T21</f>
        <v>454.67399999999998</v>
      </c>
      <c r="U29" s="53">
        <f t="shared" si="24"/>
        <v>20.812000000000012</v>
      </c>
      <c r="V29" s="54">
        <f>IF((Q29)=0,"",(U29/Q29))</f>
        <v>0.047969169920389465</v>
      </c>
      <c r="X29" s="46" t="s">
        <v>39</v>
      </c>
      <c r="Y29" s="55"/>
      <c r="Z29" s="56"/>
      <c r="AA29" s="49"/>
      <c r="AB29" s="57">
        <f>SUM(AB22:AB28)+AB21</f>
        <v>1399.955</v>
      </c>
      <c r="AC29" s="58"/>
      <c r="AD29" s="52"/>
      <c r="AE29" s="57">
        <f>SUM(AE22:AE28)+AE21</f>
        <v>1465.4550000000002</v>
      </c>
      <c r="AF29" s="53">
        <f t="shared" si="26"/>
        <v>65.500000000000227</v>
      </c>
      <c r="AG29" s="54">
        <f>IF((AB29)=0,"",(AF29/AB29))</f>
        <v>0.046787218160583899</v>
      </c>
      <c r="AI29" s="46" t="s">
        <v>39</v>
      </c>
      <c r="AJ29" s="55"/>
      <c r="AK29" s="56"/>
      <c r="AL29" s="49"/>
      <c r="AM29" s="57">
        <f>SUM(AM22:AM28)+AM21</f>
        <v>2162.66</v>
      </c>
      <c r="AN29" s="58"/>
      <c r="AO29" s="52"/>
      <c r="AP29" s="57">
        <f>SUM(AP22:AP28)+AP21</f>
        <v>2263.44</v>
      </c>
      <c r="AQ29" s="53">
        <f t="shared" si="28"/>
        <v>100.7800000000002</v>
      </c>
      <c r="AR29" s="54">
        <f>IF((AM29)=0,"",(AQ29/AM29))</f>
        <v>0.046600020345315588</v>
      </c>
      <c r="AT29" s="46" t="s">
        <v>39</v>
      </c>
      <c r="AU29" s="55"/>
      <c r="AV29" s="56"/>
      <c r="AW29" s="49"/>
      <c r="AX29" s="57">
        <f>SUM(AX22:AX28)+AX21</f>
        <v>3942.3050000000003</v>
      </c>
      <c r="AY29" s="58"/>
      <c r="AZ29" s="52"/>
      <c r="BA29" s="57">
        <f>SUM(BA22:BA28)+BA21</f>
        <v>4125.4050000000007</v>
      </c>
      <c r="BB29" s="53">
        <f t="shared" si="30"/>
        <v>183.10000000000036</v>
      </c>
      <c r="BC29" s="54">
        <f>IF((AX29)=0,"",(BB29/AX29))</f>
        <v>0.046444909767255536</v>
      </c>
      <c r="BE29" s="46" t="s">
        <v>39</v>
      </c>
      <c r="BF29" s="55"/>
      <c r="BG29" s="56"/>
      <c r="BH29" s="49"/>
      <c r="BI29" s="57">
        <f>SUM(BI22:BI28)+BI21</f>
        <v>2671.13</v>
      </c>
      <c r="BJ29" s="58"/>
      <c r="BK29" s="52"/>
      <c r="BL29" s="57">
        <f>SUM(BL22:BL28)+BL21</f>
        <v>2795.4300000000003</v>
      </c>
      <c r="BM29" s="53">
        <f t="shared" si="32"/>
        <v>124.30000000000018</v>
      </c>
      <c r="BN29" s="54">
        <f>IF((BI29)=0,"",(BM29/BI29))</f>
        <v>0.046534612692006823</v>
      </c>
    </row>
    <row r="30" spans="1:66" ht="12.75">
      <c r="A30" s="1"/>
      <c r="B30" s="59" t="s">
        <v>40</v>
      </c>
      <c r="C30" s="60" t="s">
        <v>80</v>
      </c>
      <c r="D30" s="31">
        <v>2.8647</v>
      </c>
      <c r="E30" s="45">
        <f>IF(E4&gt;0,E4,E3*E5)</f>
        <v>500</v>
      </c>
      <c r="F30" s="30">
        <f>E30*D30</f>
        <v>1432.35</v>
      </c>
      <c r="G30" s="31">
        <v>2.5817000000000001</v>
      </c>
      <c r="H30" s="45">
        <f>IF(E4&gt;0,E4,E3*E6)</f>
        <v>500</v>
      </c>
      <c r="I30" s="30">
        <f>H30*G30</f>
        <v>1290.8500000000001</v>
      </c>
      <c r="J30" s="33">
        <f t="shared" si="0"/>
        <v>-141.49999999999977</v>
      </c>
      <c r="K30" s="34">
        <f t="shared" si="7"/>
        <v>-0.098788703878241901</v>
      </c>
      <c r="M30" s="59" t="s">
        <v>40</v>
      </c>
      <c r="N30" s="60" t="s">
        <v>80</v>
      </c>
      <c r="O30" s="31">
        <v>2.8647</v>
      </c>
      <c r="P30" s="45">
        <f>IF(P4&gt;0,P4,P3*P5)</f>
        <v>60</v>
      </c>
      <c r="Q30" s="30">
        <f>P30*O30</f>
        <v>171.88200000000001</v>
      </c>
      <c r="R30" s="31">
        <v>2.5817000000000001</v>
      </c>
      <c r="S30" s="45">
        <f>IF(P4&gt;0,P4,P3*P6)</f>
        <v>60</v>
      </c>
      <c r="T30" s="30">
        <f>S30*R30</f>
        <v>154.90200000000002</v>
      </c>
      <c r="U30" s="33">
        <f t="shared" si="24"/>
        <v>-16.97999999999999</v>
      </c>
      <c r="V30" s="34">
        <f t="shared" si="56" ref="V30:V31">IF(ISERROR(U30/Q30),"",U30/Q30)</f>
        <v>-0.098788703878241985</v>
      </c>
      <c r="X30" s="59" t="s">
        <v>40</v>
      </c>
      <c r="Y30" s="60" t="s">
        <v>80</v>
      </c>
      <c r="Z30" s="31">
        <v>2.8647</v>
      </c>
      <c r="AA30" s="45">
        <f>IF(AA4&gt;0,AA4,AA3*AA5)</f>
        <v>250</v>
      </c>
      <c r="AB30" s="30">
        <f>AA30*Z30</f>
        <v>716.175</v>
      </c>
      <c r="AC30" s="31">
        <v>2.5817000000000001</v>
      </c>
      <c r="AD30" s="45">
        <f>IF(AA4&gt;0,AA4,AA3*AA6)</f>
        <v>250</v>
      </c>
      <c r="AE30" s="30">
        <f>AD30*AC30</f>
        <v>645.42500000000007</v>
      </c>
      <c r="AF30" s="33">
        <f t="shared" si="26"/>
        <v>-70.749999999999886</v>
      </c>
      <c r="AG30" s="34">
        <f t="shared" si="57" ref="AG30:AG31">IF(ISERROR(AF30/AB30),"",AF30/AB30)</f>
        <v>-0.098788703878241901</v>
      </c>
      <c r="AI30" s="59" t="s">
        <v>40</v>
      </c>
      <c r="AJ30" s="60" t="s">
        <v>80</v>
      </c>
      <c r="AK30" s="31">
        <v>2.8647</v>
      </c>
      <c r="AL30" s="45">
        <f>IF(AL4&gt;0,AL4,AL3*AL5)</f>
        <v>400</v>
      </c>
      <c r="AM30" s="30">
        <f>AL30*AK30</f>
        <v>1145.8800000000001</v>
      </c>
      <c r="AN30" s="31">
        <v>2.5817000000000001</v>
      </c>
      <c r="AO30" s="45">
        <f>IF(AL4&gt;0,AL4,AL3*AL6)</f>
        <v>400</v>
      </c>
      <c r="AP30" s="30">
        <f>AO30*AN30</f>
        <v>1032.68</v>
      </c>
      <c r="AQ30" s="33">
        <f t="shared" si="28"/>
        <v>-113.20000000000005</v>
      </c>
      <c r="AR30" s="34">
        <f t="shared" si="58" ref="AR30:AR31">IF(ISERROR(AQ30/AM30),"",AQ30/AM30)</f>
        <v>-0.098788703878242082</v>
      </c>
      <c r="AT30" s="59" t="s">
        <v>40</v>
      </c>
      <c r="AU30" s="60" t="s">
        <v>80</v>
      </c>
      <c r="AV30" s="31">
        <v>2.8647</v>
      </c>
      <c r="AW30" s="45">
        <f>IF(AW4&gt;0,AW4,AW3*AW5)</f>
        <v>750</v>
      </c>
      <c r="AX30" s="30">
        <f>AW30*AV30</f>
        <v>2148.525</v>
      </c>
      <c r="AY30" s="31">
        <v>2.5817000000000001</v>
      </c>
      <c r="AZ30" s="45">
        <f>IF(AW4&gt;0,AW4,AW3*AW6)</f>
        <v>750</v>
      </c>
      <c r="BA30" s="30">
        <f>AZ30*AY30</f>
        <v>1936.275</v>
      </c>
      <c r="BB30" s="33">
        <f t="shared" si="30"/>
        <v>-212.25</v>
      </c>
      <c r="BC30" s="34">
        <f t="shared" si="59" ref="BC30:BC31">IF(ISERROR(BB30/AX30),"",BB30/AX30)</f>
        <v>-0.09878870387824204</v>
      </c>
      <c r="BE30" s="59" t="s">
        <v>40</v>
      </c>
      <c r="BF30" s="60" t="s">
        <v>80</v>
      </c>
      <c r="BG30" s="31">
        <v>2.8647</v>
      </c>
      <c r="BH30" s="45">
        <f>IF(BH4&gt;0,BH4,BH3*BH5)</f>
        <v>500</v>
      </c>
      <c r="BI30" s="30">
        <f>BH30*BG30</f>
        <v>1432.35</v>
      </c>
      <c r="BJ30" s="31">
        <v>2.5817000000000001</v>
      </c>
      <c r="BK30" s="45">
        <f>IF(BH4&gt;0,BH4,BH3*BH6)</f>
        <v>500</v>
      </c>
      <c r="BL30" s="30">
        <f>BK30*BJ30</f>
        <v>1290.8500000000001</v>
      </c>
      <c r="BM30" s="33">
        <f t="shared" si="32"/>
        <v>-141.49999999999977</v>
      </c>
      <c r="BN30" s="34">
        <f t="shared" si="60" ref="BN30:BN31">IF(ISERROR(BM30/BI30),"",BM30/BI30)</f>
        <v>-0.098788703878241901</v>
      </c>
    </row>
    <row r="31" spans="1:66" ht="12.75">
      <c r="A31" s="1"/>
      <c r="B31" s="59" t="s">
        <v>41</v>
      </c>
      <c r="C31" s="60" t="s">
        <v>80</v>
      </c>
      <c r="D31" s="31">
        <v>2.0573999999999999</v>
      </c>
      <c r="E31" s="45">
        <f>IF(E4&gt;0,E4,E3*E5)</f>
        <v>500</v>
      </c>
      <c r="F31" s="30">
        <f>E31*D31</f>
        <v>1028.70</v>
      </c>
      <c r="G31" s="31">
        <v>2.0847000000000002</v>
      </c>
      <c r="H31" s="45">
        <f>IF(E4&gt;0,E4,E3*E6)</f>
        <v>500</v>
      </c>
      <c r="I31" s="30">
        <f>H31*G31</f>
        <v>1042.3500000000001</v>
      </c>
      <c r="J31" s="33">
        <f t="shared" si="0"/>
        <v>13.650000000000091</v>
      </c>
      <c r="K31" s="34">
        <f t="shared" si="7"/>
        <v>0.013269174686497609</v>
      </c>
      <c r="L31" s="107"/>
      <c r="M31" s="59" t="s">
        <v>41</v>
      </c>
      <c r="N31" s="60" t="s">
        <v>80</v>
      </c>
      <c r="O31" s="31">
        <v>2.0573999999999999</v>
      </c>
      <c r="P31" s="45">
        <f>IF(P4&gt;0,P4,P3*P5)</f>
        <v>60</v>
      </c>
      <c r="Q31" s="30">
        <f>P31*O31</f>
        <v>123.44399999999999</v>
      </c>
      <c r="R31" s="31">
        <v>2.0847000000000002</v>
      </c>
      <c r="S31" s="45">
        <f>IF(P4&gt;0,P4,P3*P6)</f>
        <v>60</v>
      </c>
      <c r="T31" s="30">
        <f>S31*R31</f>
        <v>125.08200000000001</v>
      </c>
      <c r="U31" s="33">
        <f t="shared" si="24"/>
        <v>1.6380000000000194</v>
      </c>
      <c r="V31" s="34">
        <f t="shared" si="56"/>
        <v>0.01326917468649768</v>
      </c>
      <c r="X31" s="59" t="s">
        <v>41</v>
      </c>
      <c r="Y31" s="60" t="s">
        <v>80</v>
      </c>
      <c r="Z31" s="31">
        <v>2.0573999999999999</v>
      </c>
      <c r="AA31" s="45">
        <f>IF(AA4&gt;0,AA4,AA3*AA5)</f>
        <v>250</v>
      </c>
      <c r="AB31" s="30">
        <f>AA31*Z31</f>
        <v>514.35</v>
      </c>
      <c r="AC31" s="31">
        <v>2.0847000000000002</v>
      </c>
      <c r="AD31" s="45">
        <f>IF(AA4&gt;0,AA4,AA3*AA6)</f>
        <v>250</v>
      </c>
      <c r="AE31" s="30">
        <f>AD31*AC31</f>
        <v>521.17500000000007</v>
      </c>
      <c r="AF31" s="33">
        <f t="shared" si="26"/>
        <v>6.8250000000000455</v>
      </c>
      <c r="AG31" s="34">
        <f t="shared" si="57"/>
        <v>0.013269174686497609</v>
      </c>
      <c r="AI31" s="59" t="s">
        <v>41</v>
      </c>
      <c r="AJ31" s="60" t="s">
        <v>80</v>
      </c>
      <c r="AK31" s="31">
        <v>2.0573999999999999</v>
      </c>
      <c r="AL31" s="45">
        <f>IF(AL4&gt;0,AL4,AL3*AL5)</f>
        <v>400</v>
      </c>
      <c r="AM31" s="30">
        <f>AL31*AK31</f>
        <v>822.95999999999992</v>
      </c>
      <c r="AN31" s="31">
        <v>2.0847000000000002</v>
      </c>
      <c r="AO31" s="45">
        <f>IF(AL4&gt;0,AL4,AL3*AL6)</f>
        <v>400</v>
      </c>
      <c r="AP31" s="30">
        <f>AO31*AN31</f>
        <v>833.88000000000011</v>
      </c>
      <c r="AQ31" s="33">
        <f t="shared" si="28"/>
        <v>10.920000000000186</v>
      </c>
      <c r="AR31" s="34">
        <f t="shared" si="58"/>
        <v>0.013269174686497749</v>
      </c>
      <c r="AT31" s="59" t="s">
        <v>41</v>
      </c>
      <c r="AU31" s="60" t="s">
        <v>80</v>
      </c>
      <c r="AV31" s="31">
        <v>2.0573999999999999</v>
      </c>
      <c r="AW31" s="45">
        <f>IF(AW4&gt;0,AW4,AW3*AW5)</f>
        <v>750</v>
      </c>
      <c r="AX31" s="30">
        <f>AW31*AV31</f>
        <v>1543.05</v>
      </c>
      <c r="AY31" s="31">
        <v>2.0847000000000002</v>
      </c>
      <c r="AZ31" s="45">
        <f>IF(AW4&gt;0,AW4,AW3*AW6)</f>
        <v>750</v>
      </c>
      <c r="BA31" s="30">
        <f>AZ31*AY31</f>
        <v>1563.525</v>
      </c>
      <c r="BB31" s="33">
        <f t="shared" si="30"/>
        <v>20.475000000000136</v>
      </c>
      <c r="BC31" s="34">
        <f t="shared" si="59"/>
        <v>0.01326917468649761</v>
      </c>
      <c r="BE31" s="59" t="s">
        <v>41</v>
      </c>
      <c r="BF31" s="60" t="s">
        <v>80</v>
      </c>
      <c r="BG31" s="31">
        <v>2.0573999999999999</v>
      </c>
      <c r="BH31" s="45">
        <f>IF(BH4&gt;0,BH4,BH3*BH5)</f>
        <v>500</v>
      </c>
      <c r="BI31" s="30">
        <f>BH31*BG31</f>
        <v>1028.70</v>
      </c>
      <c r="BJ31" s="31">
        <v>2.0847000000000002</v>
      </c>
      <c r="BK31" s="45">
        <f>IF(BH4&gt;0,BH4,BH3*BH6)</f>
        <v>500</v>
      </c>
      <c r="BL31" s="30">
        <f>BK31*BJ31</f>
        <v>1042.3500000000001</v>
      </c>
      <c r="BM31" s="33">
        <f t="shared" si="32"/>
        <v>13.650000000000091</v>
      </c>
      <c r="BN31" s="34">
        <f t="shared" si="60"/>
        <v>0.013269174686497609</v>
      </c>
    </row>
    <row r="32" spans="1:66" ht="12.75">
      <c r="A32" s="1"/>
      <c r="B32" s="46" t="s">
        <v>42</v>
      </c>
      <c r="C32" s="47"/>
      <c r="D32" s="61"/>
      <c r="E32" s="49"/>
      <c r="F32" s="57">
        <f>SUM(F29:F31)</f>
        <v>5132.1799999999994</v>
      </c>
      <c r="G32" s="62"/>
      <c r="H32" s="63"/>
      <c r="I32" s="57">
        <f>SUM(I29:I31)</f>
        <v>5128.630000000001</v>
      </c>
      <c r="J32" s="53">
        <f t="shared" si="0"/>
        <v>-3.5499999999983629</v>
      </c>
      <c r="K32" s="54">
        <f>IF((F32)=0,"",(J32/F32))</f>
        <v>-0.00069171385259253633</v>
      </c>
      <c r="L32" s="107"/>
      <c r="M32" s="46" t="s">
        <v>42</v>
      </c>
      <c r="N32" s="47"/>
      <c r="O32" s="61"/>
      <c r="P32" s="49"/>
      <c r="Q32" s="57">
        <f>SUM(Q29:Q31)</f>
        <v>729.18799999999987</v>
      </c>
      <c r="R32" s="62"/>
      <c r="S32" s="63"/>
      <c r="T32" s="57">
        <f>SUM(T29:T31)</f>
        <v>734.65800000000002</v>
      </c>
      <c r="U32" s="53">
        <f t="shared" si="24"/>
        <v>5.470000000000141</v>
      </c>
      <c r="V32" s="54">
        <f>IF((Q32)=0,"",(U32/Q32))</f>
        <v>0.0075014948134090823</v>
      </c>
      <c r="X32" s="46" t="s">
        <v>42</v>
      </c>
      <c r="Y32" s="47"/>
      <c r="Z32" s="61"/>
      <c r="AA32" s="49"/>
      <c r="AB32" s="57">
        <f>SUM(AB29:AB31)</f>
        <v>2630.48</v>
      </c>
      <c r="AC32" s="62"/>
      <c r="AD32" s="63"/>
      <c r="AE32" s="57">
        <f>SUM(AE29:AE31)</f>
        <v>2632.0550000000003</v>
      </c>
      <c r="AF32" s="53">
        <f t="shared" si="26"/>
        <v>1.5750000000002729</v>
      </c>
      <c r="AG32" s="54">
        <f>IF((AB32)=0,"",(AF32/AB32))</f>
        <v>0.00059875003801597914</v>
      </c>
      <c r="AI32" s="46" t="s">
        <v>42</v>
      </c>
      <c r="AJ32" s="47"/>
      <c r="AK32" s="61"/>
      <c r="AL32" s="49"/>
      <c r="AM32" s="57">
        <f>SUM(AM29:AM31)</f>
        <v>4131.50</v>
      </c>
      <c r="AN32" s="62"/>
      <c r="AO32" s="63"/>
      <c r="AP32" s="57">
        <f>SUM(AP29:AP31)</f>
        <v>4130</v>
      </c>
      <c r="AQ32" s="53">
        <f t="shared" si="28"/>
        <v>-1.50</v>
      </c>
      <c r="AR32" s="54">
        <f>IF((AM32)=0,"",(AQ32/AM32))</f>
        <v>-0.00036306426237444028</v>
      </c>
      <c r="AT32" s="46" t="s">
        <v>42</v>
      </c>
      <c r="AU32" s="47"/>
      <c r="AV32" s="61"/>
      <c r="AW32" s="49"/>
      <c r="AX32" s="57">
        <f>SUM(AX29:AX31)</f>
        <v>7633.88</v>
      </c>
      <c r="AY32" s="62"/>
      <c r="AZ32" s="63"/>
      <c r="BA32" s="57">
        <f>SUM(BA29:BA31)</f>
        <v>7625.2049999999999</v>
      </c>
      <c r="BB32" s="53">
        <f t="shared" si="30"/>
        <v>-8.6750000000001819</v>
      </c>
      <c r="BC32" s="54">
        <f>IF((AX32)=0,"",(BB32/AX32))</f>
        <v>-0.00113638149931623</v>
      </c>
      <c r="BE32" s="46" t="s">
        <v>42</v>
      </c>
      <c r="BF32" s="47"/>
      <c r="BG32" s="61"/>
      <c r="BH32" s="49"/>
      <c r="BI32" s="57">
        <f>SUM(BI29:BI31)</f>
        <v>5132.1799999999994</v>
      </c>
      <c r="BJ32" s="62"/>
      <c r="BK32" s="63"/>
      <c r="BL32" s="57">
        <f>SUM(BL29:BL31)</f>
        <v>5128.630000000001</v>
      </c>
      <c r="BM32" s="53">
        <f t="shared" si="32"/>
        <v>-3.5499999999983629</v>
      </c>
      <c r="BN32" s="54">
        <f>IF((BI32)=0,"",(BM32/BI32))</f>
        <v>-0.00069171385259253633</v>
      </c>
    </row>
    <row r="33" spans="1:66" ht="12.75">
      <c r="A33" s="1"/>
      <c r="B33" s="26" t="s">
        <v>43</v>
      </c>
      <c r="C33" s="27" t="s">
        <v>28</v>
      </c>
      <c r="D33" s="28">
        <v>0.0044000000000000003</v>
      </c>
      <c r="E33" s="45">
        <f>C3*C5</f>
        <v>348275.70</v>
      </c>
      <c r="F33" s="30">
        <f t="shared" si="61" ref="F33:F40">E33*D33</f>
        <v>1532.41308</v>
      </c>
      <c r="G33" s="31">
        <v>0.0035999999999999999</v>
      </c>
      <c r="H33" s="45">
        <f>C3*C6</f>
        <v>346896</v>
      </c>
      <c r="I33" s="30">
        <f t="shared" si="62" ref="I33:I40">H33*G33</f>
        <v>1248.8255999999999</v>
      </c>
      <c r="J33" s="33">
        <f t="shared" si="0"/>
        <v>-283.58748000000014</v>
      </c>
      <c r="K33" s="34">
        <f t="shared" si="7"/>
        <v>-0.18505942275042453</v>
      </c>
      <c r="L33" s="107"/>
      <c r="M33" s="26" t="s">
        <v>43</v>
      </c>
      <c r="N33" s="27" t="s">
        <v>28</v>
      </c>
      <c r="O33" s="28">
        <v>0.0044000000000000003</v>
      </c>
      <c r="P33" s="45">
        <f>N3*N5</f>
        <v>21204</v>
      </c>
      <c r="Q33" s="30">
        <f t="shared" si="63" ref="Q33:Q40">P33*O33</f>
        <v>93.297600000000003</v>
      </c>
      <c r="R33" s="31">
        <v>0.0035999999999999999</v>
      </c>
      <c r="S33" s="45">
        <f>N3*N6</f>
        <v>21120</v>
      </c>
      <c r="T33" s="30">
        <f t="shared" si="64" ref="T33:T40">S33*R33</f>
        <v>76.031999999999996</v>
      </c>
      <c r="U33" s="33">
        <f t="shared" si="24"/>
        <v>-17.265600000000006</v>
      </c>
      <c r="V33" s="34">
        <f t="shared" si="65" ref="V33:V42">IF(ISERROR(U33/Q33),"",U33/Q33)</f>
        <v>-0.1850594227504245</v>
      </c>
      <c r="X33" s="26" t="s">
        <v>43</v>
      </c>
      <c r="Y33" s="27" t="s">
        <v>28</v>
      </c>
      <c r="Z33" s="28">
        <v>0.0044000000000000003</v>
      </c>
      <c r="AA33" s="45">
        <f>Y3*Y5</f>
        <v>106020</v>
      </c>
      <c r="AB33" s="30">
        <f t="shared" si="66" ref="AB33:AB40">AA33*Z33</f>
        <v>466.48800000000006</v>
      </c>
      <c r="AC33" s="31">
        <v>0.0035999999999999999</v>
      </c>
      <c r="AD33" s="45">
        <f>Y3*Y6</f>
        <v>105600</v>
      </c>
      <c r="AE33" s="30">
        <f t="shared" si="67" ref="AE33:AE40">AD33*AC33</f>
        <v>380.16</v>
      </c>
      <c r="AF33" s="33">
        <f t="shared" si="26"/>
        <v>-86.328000000000088</v>
      </c>
      <c r="AG33" s="34">
        <f t="shared" si="68" ref="AG33:AG42">IF(ISERROR(AF33/AB33),"",AF33/AB33)</f>
        <v>-0.18505942275042461</v>
      </c>
      <c r="AI33" s="26" t="s">
        <v>43</v>
      </c>
      <c r="AJ33" s="27" t="s">
        <v>28</v>
      </c>
      <c r="AK33" s="28">
        <v>0.0044000000000000003</v>
      </c>
      <c r="AL33" s="45">
        <f>AJ3*AJ5</f>
        <v>212040</v>
      </c>
      <c r="AM33" s="30">
        <f t="shared" si="69" ref="AM33:AM40">AL33*AK33</f>
        <v>932.97600000000011</v>
      </c>
      <c r="AN33" s="31">
        <v>0.0035999999999999999</v>
      </c>
      <c r="AO33" s="45">
        <f>AJ3*AJ6</f>
        <v>211200</v>
      </c>
      <c r="AP33" s="30">
        <f t="shared" si="70" ref="AP33:AP40">AO33*AN33</f>
        <v>760.32</v>
      </c>
      <c r="AQ33" s="33">
        <f t="shared" si="28"/>
        <v>-172.65600000000018</v>
      </c>
      <c r="AR33" s="34">
        <f t="shared" si="71" ref="AR33:AR42">IF(ISERROR(AQ33/AM33),"",AQ33/AM33)</f>
        <v>-0.18505942275042461</v>
      </c>
      <c r="AT33" s="26" t="s">
        <v>43</v>
      </c>
      <c r="AU33" s="27" t="s">
        <v>28</v>
      </c>
      <c r="AV33" s="28">
        <v>0.0044000000000000003</v>
      </c>
      <c r="AW33" s="45">
        <f>AU3*AU5</f>
        <v>530100</v>
      </c>
      <c r="AX33" s="30">
        <f t="shared" si="72" ref="AX33:AX40">AW33*AV33</f>
        <v>2332.44</v>
      </c>
      <c r="AY33" s="31">
        <v>0.0035999999999999999</v>
      </c>
      <c r="AZ33" s="45">
        <f>AU3*AU6</f>
        <v>528000</v>
      </c>
      <c r="BA33" s="30">
        <f t="shared" si="73" ref="BA33:BA40">AZ33*AY33</f>
        <v>1900.80</v>
      </c>
      <c r="BB33" s="33">
        <f t="shared" si="30"/>
        <v>-431.6400000000001</v>
      </c>
      <c r="BC33" s="34">
        <f t="shared" si="74" ref="BC33:BC42">IF(ISERROR(BB33/AX33),"",BB33/AX33)</f>
        <v>-0.18505942275042447</v>
      </c>
      <c r="BE33" s="26" t="s">
        <v>43</v>
      </c>
      <c r="BF33" s="27" t="s">
        <v>28</v>
      </c>
      <c r="BG33" s="28">
        <v>0.0044000000000000003</v>
      </c>
      <c r="BH33" s="45">
        <f>BF3*BF5</f>
        <v>348275.70</v>
      </c>
      <c r="BI33" s="30">
        <f t="shared" si="75" ref="BI33:BI40">BH33*BG33</f>
        <v>1532.41308</v>
      </c>
      <c r="BJ33" s="31">
        <v>0.0035999999999999999</v>
      </c>
      <c r="BK33" s="45">
        <f>BF3*BF6</f>
        <v>346896</v>
      </c>
      <c r="BL33" s="30">
        <f t="shared" si="76" ref="BL33:BL40">BK33*BJ33</f>
        <v>1248.8255999999999</v>
      </c>
      <c r="BM33" s="33">
        <f t="shared" si="32"/>
        <v>-283.58748000000014</v>
      </c>
      <c r="BN33" s="34">
        <f t="shared" si="77" ref="BN33:BN42">IF(ISERROR(BM33/BI33),"",BM33/BI33)</f>
        <v>-0.18505942275042453</v>
      </c>
    </row>
    <row r="34" spans="1:66" ht="12.75">
      <c r="A34" s="1"/>
      <c r="B34" s="35" t="s">
        <v>44</v>
      </c>
      <c r="C34" s="36" t="s">
        <v>28</v>
      </c>
      <c r="D34" s="37">
        <v>0.0012999999999999999</v>
      </c>
      <c r="E34" s="44">
        <f>C3*C5</f>
        <v>348275.70</v>
      </c>
      <c r="F34" s="39">
        <f t="shared" si="61"/>
        <v>452.75840999999997</v>
      </c>
      <c r="G34" s="40">
        <v>0.0012999999999999999</v>
      </c>
      <c r="H34" s="44">
        <f>C3*C6</f>
        <v>346896</v>
      </c>
      <c r="I34" s="39">
        <f t="shared" si="62"/>
        <v>450.96479999999997</v>
      </c>
      <c r="J34" s="42">
        <f t="shared" si="0"/>
        <v>-1.793610000000001</v>
      </c>
      <c r="K34" s="43">
        <f t="shared" si="7"/>
        <v>-0.0039615166949632172</v>
      </c>
      <c r="L34" s="107"/>
      <c r="M34" s="35" t="s">
        <v>44</v>
      </c>
      <c r="N34" s="36" t="s">
        <v>28</v>
      </c>
      <c r="O34" s="37">
        <v>0.0012999999999999999</v>
      </c>
      <c r="P34" s="44">
        <f>N3*N5</f>
        <v>21204</v>
      </c>
      <c r="Q34" s="39">
        <f t="shared" si="63"/>
        <v>27.565199999999997</v>
      </c>
      <c r="R34" s="40">
        <v>0.0012999999999999999</v>
      </c>
      <c r="S34" s="44">
        <f>N3*N6</f>
        <v>21120</v>
      </c>
      <c r="T34" s="39">
        <f t="shared" si="64"/>
        <v>27.456</v>
      </c>
      <c r="U34" s="42">
        <f t="shared" si="24"/>
        <v>-0.10919999999999774</v>
      </c>
      <c r="V34" s="43">
        <f t="shared" si="65"/>
        <v>-0.003961516694963133</v>
      </c>
      <c r="X34" s="35" t="s">
        <v>44</v>
      </c>
      <c r="Y34" s="36" t="s">
        <v>28</v>
      </c>
      <c r="Z34" s="37">
        <v>0.0012999999999999999</v>
      </c>
      <c r="AA34" s="44">
        <f>Y3*Y5</f>
        <v>106020</v>
      </c>
      <c r="AB34" s="39">
        <f t="shared" si="66"/>
        <v>137.82599999999999</v>
      </c>
      <c r="AC34" s="40">
        <v>0.0012999999999999999</v>
      </c>
      <c r="AD34" s="44">
        <f>Y3*Y6</f>
        <v>105600</v>
      </c>
      <c r="AE34" s="39">
        <f t="shared" si="67"/>
        <v>137.28</v>
      </c>
      <c r="AF34" s="42">
        <f t="shared" si="26"/>
        <v>-0.54599999999999227</v>
      </c>
      <c r="AG34" s="43">
        <f t="shared" si="68"/>
        <v>-0.0039615166949631582</v>
      </c>
      <c r="AI34" s="35" t="s">
        <v>44</v>
      </c>
      <c r="AJ34" s="36" t="s">
        <v>28</v>
      </c>
      <c r="AK34" s="37">
        <v>0.0012999999999999999</v>
      </c>
      <c r="AL34" s="44">
        <f>AJ3*AJ5</f>
        <v>212040</v>
      </c>
      <c r="AM34" s="39">
        <f t="shared" si="69"/>
        <v>275.65199999999999</v>
      </c>
      <c r="AN34" s="40">
        <v>0.0012999999999999999</v>
      </c>
      <c r="AO34" s="44">
        <f>AJ3*AJ6</f>
        <v>211200</v>
      </c>
      <c r="AP34" s="39">
        <f t="shared" si="70"/>
        <v>274.56</v>
      </c>
      <c r="AQ34" s="42">
        <f t="shared" si="28"/>
        <v>-1.0919999999999845</v>
      </c>
      <c r="AR34" s="43">
        <f t="shared" si="71"/>
        <v>-0.0039615166949631582</v>
      </c>
      <c r="AT34" s="35" t="s">
        <v>44</v>
      </c>
      <c r="AU34" s="36" t="s">
        <v>28</v>
      </c>
      <c r="AV34" s="37">
        <v>0.0012999999999999999</v>
      </c>
      <c r="AW34" s="44">
        <f>AU3*AU5</f>
        <v>530100</v>
      </c>
      <c r="AX34" s="39">
        <f t="shared" si="72"/>
        <v>689.13</v>
      </c>
      <c r="AY34" s="40">
        <v>0.0012999999999999999</v>
      </c>
      <c r="AZ34" s="44">
        <f>AU3*AU6</f>
        <v>528000</v>
      </c>
      <c r="BA34" s="39">
        <f t="shared" si="73"/>
        <v>686.40</v>
      </c>
      <c r="BB34" s="42">
        <f t="shared" si="30"/>
        <v>-2.7300000000000182</v>
      </c>
      <c r="BC34" s="43">
        <f t="shared" si="74"/>
        <v>-0.0039615166949632406</v>
      </c>
      <c r="BE34" s="35" t="s">
        <v>44</v>
      </c>
      <c r="BF34" s="36" t="s">
        <v>28</v>
      </c>
      <c r="BG34" s="37">
        <v>0.0012999999999999999</v>
      </c>
      <c r="BH34" s="44">
        <f>BF3*BF5</f>
        <v>348275.70</v>
      </c>
      <c r="BI34" s="39">
        <f t="shared" si="75"/>
        <v>452.75840999999997</v>
      </c>
      <c r="BJ34" s="40">
        <v>0.0012999999999999999</v>
      </c>
      <c r="BK34" s="44">
        <f>BF3*BF6</f>
        <v>346896</v>
      </c>
      <c r="BL34" s="39">
        <f t="shared" si="76"/>
        <v>450.96479999999997</v>
      </c>
      <c r="BM34" s="42">
        <f t="shared" si="32"/>
        <v>-1.793610000000001</v>
      </c>
      <c r="BN34" s="43">
        <f t="shared" si="77"/>
        <v>-0.0039615166949632172</v>
      </c>
    </row>
    <row r="35" spans="1:66" ht="12.75">
      <c r="A35" s="1"/>
      <c r="B35" s="26" t="s">
        <v>45</v>
      </c>
      <c r="C35" s="27" t="s">
        <v>22</v>
      </c>
      <c r="D35" s="28">
        <v>0.25</v>
      </c>
      <c r="E35" s="29">
        <v>1</v>
      </c>
      <c r="F35" s="30">
        <f t="shared" si="61"/>
        <v>0.25</v>
      </c>
      <c r="G35" s="31">
        <v>0.25</v>
      </c>
      <c r="H35" s="32">
        <v>1</v>
      </c>
      <c r="I35" s="30">
        <f t="shared" si="62"/>
        <v>0.25</v>
      </c>
      <c r="J35" s="33">
        <f t="shared" si="0"/>
        <v>0</v>
      </c>
      <c r="K35" s="34">
        <f t="shared" si="7"/>
        <v>0</v>
      </c>
      <c r="L35" s="107"/>
      <c r="M35" s="26" t="s">
        <v>45</v>
      </c>
      <c r="N35" s="27" t="s">
        <v>22</v>
      </c>
      <c r="O35" s="28">
        <v>0.25</v>
      </c>
      <c r="P35" s="29">
        <v>1</v>
      </c>
      <c r="Q35" s="30">
        <f t="shared" si="63"/>
        <v>0.25</v>
      </c>
      <c r="R35" s="31">
        <v>0.25</v>
      </c>
      <c r="S35" s="32">
        <v>1</v>
      </c>
      <c r="T35" s="30">
        <f t="shared" si="64"/>
        <v>0.25</v>
      </c>
      <c r="U35" s="33">
        <f t="shared" si="24"/>
        <v>0</v>
      </c>
      <c r="V35" s="34">
        <f t="shared" si="65"/>
        <v>0</v>
      </c>
      <c r="X35" s="26" t="s">
        <v>45</v>
      </c>
      <c r="Y35" s="27" t="s">
        <v>22</v>
      </c>
      <c r="Z35" s="28">
        <v>0.25</v>
      </c>
      <c r="AA35" s="29">
        <v>1</v>
      </c>
      <c r="AB35" s="30">
        <f t="shared" si="66"/>
        <v>0.25</v>
      </c>
      <c r="AC35" s="31">
        <v>0.25</v>
      </c>
      <c r="AD35" s="32">
        <v>1</v>
      </c>
      <c r="AE35" s="30">
        <f t="shared" si="67"/>
        <v>0.25</v>
      </c>
      <c r="AF35" s="33">
        <f t="shared" si="26"/>
        <v>0</v>
      </c>
      <c r="AG35" s="34">
        <f t="shared" si="68"/>
        <v>0</v>
      </c>
      <c r="AI35" s="26" t="s">
        <v>45</v>
      </c>
      <c r="AJ35" s="27" t="s">
        <v>22</v>
      </c>
      <c r="AK35" s="28">
        <v>0.25</v>
      </c>
      <c r="AL35" s="29">
        <v>1</v>
      </c>
      <c r="AM35" s="30">
        <f t="shared" si="69"/>
        <v>0.25</v>
      </c>
      <c r="AN35" s="31">
        <v>0.25</v>
      </c>
      <c r="AO35" s="32">
        <v>1</v>
      </c>
      <c r="AP35" s="30">
        <f t="shared" si="70"/>
        <v>0.25</v>
      </c>
      <c r="AQ35" s="33">
        <f t="shared" si="28"/>
        <v>0</v>
      </c>
      <c r="AR35" s="34">
        <f t="shared" si="71"/>
        <v>0</v>
      </c>
      <c r="AT35" s="26" t="s">
        <v>45</v>
      </c>
      <c r="AU35" s="27" t="s">
        <v>22</v>
      </c>
      <c r="AV35" s="28">
        <v>0.25</v>
      </c>
      <c r="AW35" s="29">
        <v>1</v>
      </c>
      <c r="AX35" s="30">
        <f t="shared" si="72"/>
        <v>0.25</v>
      </c>
      <c r="AY35" s="31">
        <v>0.25</v>
      </c>
      <c r="AZ35" s="32">
        <v>1</v>
      </c>
      <c r="BA35" s="30">
        <f t="shared" si="73"/>
        <v>0.25</v>
      </c>
      <c r="BB35" s="33">
        <f t="shared" si="30"/>
        <v>0</v>
      </c>
      <c r="BC35" s="34">
        <f t="shared" si="74"/>
        <v>0</v>
      </c>
      <c r="BE35" s="26" t="s">
        <v>45</v>
      </c>
      <c r="BF35" s="27" t="s">
        <v>22</v>
      </c>
      <c r="BG35" s="28">
        <v>0.25</v>
      </c>
      <c r="BH35" s="29">
        <v>1</v>
      </c>
      <c r="BI35" s="30">
        <f t="shared" si="75"/>
        <v>0.25</v>
      </c>
      <c r="BJ35" s="31">
        <v>0.25</v>
      </c>
      <c r="BK35" s="32">
        <v>1</v>
      </c>
      <c r="BL35" s="30">
        <f t="shared" si="76"/>
        <v>0.25</v>
      </c>
      <c r="BM35" s="33">
        <f t="shared" si="32"/>
        <v>0</v>
      </c>
      <c r="BN35" s="34">
        <f t="shared" si="77"/>
        <v>0</v>
      </c>
    </row>
    <row r="36" spans="1:66" ht="12.75">
      <c r="A36" s="1"/>
      <c r="B36" s="35" t="s">
        <v>46</v>
      </c>
      <c r="C36" s="36" t="s">
        <v>28</v>
      </c>
      <c r="D36" s="37">
        <v>0.0070000000000000001</v>
      </c>
      <c r="E36" s="44">
        <f>C3</f>
        <v>328500</v>
      </c>
      <c r="F36" s="39">
        <f t="shared" si="61"/>
        <v>2299.50</v>
      </c>
      <c r="G36" s="113">
        <v>0.0070000000000000001</v>
      </c>
      <c r="H36" s="44">
        <f>C3</f>
        <v>328500</v>
      </c>
      <c r="I36" s="30">
        <f t="shared" si="62"/>
        <v>2299.50</v>
      </c>
      <c r="J36" s="33">
        <f t="shared" si="0"/>
        <v>0</v>
      </c>
      <c r="K36" s="34">
        <f t="shared" si="7"/>
        <v>0</v>
      </c>
      <c r="L36" s="107"/>
      <c r="M36" s="35" t="s">
        <v>46</v>
      </c>
      <c r="N36" s="36" t="s">
        <v>28</v>
      </c>
      <c r="O36" s="37">
        <v>0.0070000000000000001</v>
      </c>
      <c r="P36" s="44">
        <f>N3</f>
        <v>20000</v>
      </c>
      <c r="Q36" s="39">
        <f t="shared" si="63"/>
        <v>140</v>
      </c>
      <c r="R36" s="113">
        <v>0.0070000000000000001</v>
      </c>
      <c r="S36" s="44">
        <f>N3</f>
        <v>20000</v>
      </c>
      <c r="T36" s="30">
        <f t="shared" si="64"/>
        <v>140</v>
      </c>
      <c r="U36" s="33">
        <f t="shared" si="24"/>
        <v>0</v>
      </c>
      <c r="V36" s="34">
        <f t="shared" si="65"/>
        <v>0</v>
      </c>
      <c r="X36" s="35" t="s">
        <v>46</v>
      </c>
      <c r="Y36" s="36" t="s">
        <v>28</v>
      </c>
      <c r="Z36" s="37">
        <v>0.0070000000000000001</v>
      </c>
      <c r="AA36" s="44">
        <f>Y3</f>
        <v>100000</v>
      </c>
      <c r="AB36" s="39">
        <f t="shared" si="66"/>
        <v>700</v>
      </c>
      <c r="AC36" s="113">
        <v>0.0070000000000000001</v>
      </c>
      <c r="AD36" s="44">
        <f>Y3</f>
        <v>100000</v>
      </c>
      <c r="AE36" s="30">
        <f t="shared" si="67"/>
        <v>700</v>
      </c>
      <c r="AF36" s="33">
        <f t="shared" si="26"/>
        <v>0</v>
      </c>
      <c r="AG36" s="34">
        <f t="shared" si="68"/>
        <v>0</v>
      </c>
      <c r="AI36" s="35" t="s">
        <v>46</v>
      </c>
      <c r="AJ36" s="36" t="s">
        <v>28</v>
      </c>
      <c r="AK36" s="37">
        <v>0.0070000000000000001</v>
      </c>
      <c r="AL36" s="44">
        <f>AJ3</f>
        <v>200000</v>
      </c>
      <c r="AM36" s="39">
        <f t="shared" si="69"/>
        <v>1400</v>
      </c>
      <c r="AN36" s="113">
        <v>0.0070000000000000001</v>
      </c>
      <c r="AO36" s="44">
        <f>AJ3</f>
        <v>200000</v>
      </c>
      <c r="AP36" s="30">
        <f t="shared" si="70"/>
        <v>1400</v>
      </c>
      <c r="AQ36" s="33">
        <f t="shared" si="28"/>
        <v>0</v>
      </c>
      <c r="AR36" s="34">
        <f t="shared" si="71"/>
        <v>0</v>
      </c>
      <c r="AT36" s="35" t="s">
        <v>46</v>
      </c>
      <c r="AU36" s="36" t="s">
        <v>28</v>
      </c>
      <c r="AV36" s="37">
        <v>0.0070000000000000001</v>
      </c>
      <c r="AW36" s="44">
        <f>AU3</f>
        <v>500000</v>
      </c>
      <c r="AX36" s="39">
        <f t="shared" si="72"/>
        <v>3500</v>
      </c>
      <c r="AY36" s="113">
        <v>0.0070000000000000001</v>
      </c>
      <c r="AZ36" s="44">
        <f>AU3</f>
        <v>500000</v>
      </c>
      <c r="BA36" s="30">
        <f t="shared" si="73"/>
        <v>3500</v>
      </c>
      <c r="BB36" s="33">
        <f t="shared" si="30"/>
        <v>0</v>
      </c>
      <c r="BC36" s="34">
        <f t="shared" si="74"/>
        <v>0</v>
      </c>
      <c r="BE36" s="35" t="s">
        <v>46</v>
      </c>
      <c r="BF36" s="36" t="s">
        <v>28</v>
      </c>
      <c r="BG36" s="37">
        <v>0.0070000000000000001</v>
      </c>
      <c r="BH36" s="44">
        <f>BF3</f>
        <v>328500</v>
      </c>
      <c r="BI36" s="39">
        <f t="shared" si="75"/>
        <v>2299.50</v>
      </c>
      <c r="BJ36" s="113">
        <v>0.0070000000000000001</v>
      </c>
      <c r="BK36" s="44">
        <f>BF3</f>
        <v>328500</v>
      </c>
      <c r="BL36" s="30">
        <f t="shared" si="76"/>
        <v>2299.50</v>
      </c>
      <c r="BM36" s="33">
        <f t="shared" si="32"/>
        <v>0</v>
      </c>
      <c r="BN36" s="34">
        <f t="shared" si="77"/>
        <v>0</v>
      </c>
    </row>
    <row r="37" spans="1:66" ht="12.75">
      <c r="A37" s="1"/>
      <c r="B37" s="26" t="s">
        <v>47</v>
      </c>
      <c r="C37" s="27" t="s">
        <v>28</v>
      </c>
      <c r="D37" s="66">
        <v>0</v>
      </c>
      <c r="E37" s="68">
        <f>C3*C5</f>
        <v>348275.70</v>
      </c>
      <c r="F37" s="39">
        <f t="shared" si="61"/>
        <v>0</v>
      </c>
      <c r="G37" s="31">
        <v>0.0011000000000000001</v>
      </c>
      <c r="H37" s="45">
        <f>C3*C6</f>
        <v>346896</v>
      </c>
      <c r="I37" s="30">
        <f t="shared" si="62"/>
        <v>381.5856</v>
      </c>
      <c r="J37" s="33">
        <f t="shared" si="0"/>
        <v>381.5856</v>
      </c>
      <c r="K37" s="34" t="str">
        <f t="shared" si="7"/>
        <v/>
      </c>
      <c r="L37" s="107"/>
      <c r="M37" s="26" t="s">
        <v>47</v>
      </c>
      <c r="N37" s="27" t="s">
        <v>28</v>
      </c>
      <c r="O37" s="66">
        <v>0</v>
      </c>
      <c r="P37" s="68">
        <f>N3*N5</f>
        <v>21204</v>
      </c>
      <c r="Q37" s="39">
        <f t="shared" si="63"/>
        <v>0</v>
      </c>
      <c r="R37" s="31">
        <v>0.0011000000000000001</v>
      </c>
      <c r="S37" s="45">
        <f>N3*N6</f>
        <v>21120</v>
      </c>
      <c r="T37" s="30">
        <f t="shared" si="64"/>
        <v>23.232000000000003</v>
      </c>
      <c r="U37" s="33">
        <f t="shared" si="24"/>
        <v>23.232000000000003</v>
      </c>
      <c r="V37" s="34" t="str">
        <f t="shared" si="65"/>
        <v/>
      </c>
      <c r="X37" s="26" t="s">
        <v>47</v>
      </c>
      <c r="Y37" s="27" t="s">
        <v>28</v>
      </c>
      <c r="Z37" s="66">
        <v>0</v>
      </c>
      <c r="AA37" s="68">
        <f>Y3*Y5</f>
        <v>106020</v>
      </c>
      <c r="AB37" s="39">
        <f t="shared" si="66"/>
        <v>0</v>
      </c>
      <c r="AC37" s="31">
        <v>0.0011000000000000001</v>
      </c>
      <c r="AD37" s="45">
        <f>Y3*Y6</f>
        <v>105600</v>
      </c>
      <c r="AE37" s="30">
        <f t="shared" si="67"/>
        <v>116.16000000000001</v>
      </c>
      <c r="AF37" s="33">
        <f t="shared" si="26"/>
        <v>116.16000000000001</v>
      </c>
      <c r="AG37" s="34" t="str">
        <f t="shared" si="68"/>
        <v/>
      </c>
      <c r="AI37" s="26" t="s">
        <v>47</v>
      </c>
      <c r="AJ37" s="27" t="s">
        <v>28</v>
      </c>
      <c r="AK37" s="66">
        <v>0</v>
      </c>
      <c r="AL37" s="68">
        <f>AJ3*AJ5</f>
        <v>212040</v>
      </c>
      <c r="AM37" s="39">
        <f t="shared" si="69"/>
        <v>0</v>
      </c>
      <c r="AN37" s="31">
        <v>0.0011000000000000001</v>
      </c>
      <c r="AO37" s="45">
        <f>AJ3*AJ6</f>
        <v>211200</v>
      </c>
      <c r="AP37" s="30">
        <f t="shared" si="70"/>
        <v>232.32000000000002</v>
      </c>
      <c r="AQ37" s="33">
        <f t="shared" si="28"/>
        <v>232.32000000000002</v>
      </c>
      <c r="AR37" s="34" t="str">
        <f t="shared" si="71"/>
        <v/>
      </c>
      <c r="AT37" s="26" t="s">
        <v>47</v>
      </c>
      <c r="AU37" s="27" t="s">
        <v>28</v>
      </c>
      <c r="AV37" s="66">
        <v>0</v>
      </c>
      <c r="AW37" s="68">
        <f>AU3*AU5</f>
        <v>530100</v>
      </c>
      <c r="AX37" s="39">
        <f t="shared" si="72"/>
        <v>0</v>
      </c>
      <c r="AY37" s="31">
        <v>0.0011000000000000001</v>
      </c>
      <c r="AZ37" s="45">
        <f>AU3*AU6</f>
        <v>528000</v>
      </c>
      <c r="BA37" s="30">
        <f t="shared" si="73"/>
        <v>580.80000000000007</v>
      </c>
      <c r="BB37" s="33">
        <f t="shared" si="30"/>
        <v>580.80000000000007</v>
      </c>
      <c r="BC37" s="34" t="str">
        <f t="shared" si="74"/>
        <v/>
      </c>
      <c r="BE37" s="26" t="s">
        <v>47</v>
      </c>
      <c r="BF37" s="27" t="s">
        <v>28</v>
      </c>
      <c r="BG37" s="66">
        <v>0</v>
      </c>
      <c r="BH37" s="68">
        <f>BF3*BF5</f>
        <v>348275.70</v>
      </c>
      <c r="BI37" s="39">
        <f t="shared" si="75"/>
        <v>0</v>
      </c>
      <c r="BJ37" s="31">
        <v>0.0011000000000000001</v>
      </c>
      <c r="BK37" s="45">
        <f>BF3*BF6</f>
        <v>346896</v>
      </c>
      <c r="BL37" s="30">
        <f t="shared" si="76"/>
        <v>381.5856</v>
      </c>
      <c r="BM37" s="33">
        <f t="shared" si="32"/>
        <v>381.5856</v>
      </c>
      <c r="BN37" s="34" t="str">
        <f t="shared" si="77"/>
        <v/>
      </c>
    </row>
    <row r="38" spans="1:66" ht="12.75">
      <c r="A38" s="1"/>
      <c r="B38" s="35" t="s">
        <v>48</v>
      </c>
      <c r="C38" s="36" t="s">
        <v>28</v>
      </c>
      <c r="D38" s="125"/>
      <c r="E38" s="65">
        <f>IF(AND(C3*12&gt;=150000),0.64*C3*C5,0.64*C3)</f>
        <v>222896.448</v>
      </c>
      <c r="F38" s="39">
        <f t="shared" si="61"/>
        <v>0</v>
      </c>
      <c r="G38" s="125"/>
      <c r="H38" s="65">
        <f>IF(AND(C3*12&gt;=150000),0.64*C3*C6,0.64*C3)</f>
        <v>222013.44</v>
      </c>
      <c r="I38" s="39">
        <f t="shared" si="62"/>
        <v>0</v>
      </c>
      <c r="J38" s="42">
        <f>I38-F38</f>
        <v>0</v>
      </c>
      <c r="K38" s="43" t="str">
        <f t="shared" si="7"/>
        <v/>
      </c>
      <c r="L38" s="107"/>
      <c r="M38" s="35" t="s">
        <v>48</v>
      </c>
      <c r="N38" s="36" t="s">
        <v>28</v>
      </c>
      <c r="O38" s="125"/>
      <c r="P38" s="65">
        <f>IF(AND(N3*12&gt;=150000),0.64*N3*N5,0.64*N3)</f>
        <v>13570.56</v>
      </c>
      <c r="Q38" s="39">
        <f t="shared" si="63"/>
        <v>0</v>
      </c>
      <c r="R38" s="125"/>
      <c r="S38" s="65">
        <f>IF(AND(N3*12&gt;=150000),0.64*N3*N6,0.64*N3)</f>
        <v>13516.80</v>
      </c>
      <c r="T38" s="39">
        <f t="shared" si="64"/>
        <v>0</v>
      </c>
      <c r="U38" s="42">
        <f>T38-Q38</f>
        <v>0</v>
      </c>
      <c r="V38" s="43" t="str">
        <f t="shared" si="65"/>
        <v/>
      </c>
      <c r="X38" s="35" t="s">
        <v>48</v>
      </c>
      <c r="Y38" s="36" t="s">
        <v>28</v>
      </c>
      <c r="Z38" s="125"/>
      <c r="AA38" s="65">
        <f>IF(AND(Y3*12&gt;=150000),0.64*Y3*Y5,0.64*Y3)</f>
        <v>67852.80</v>
      </c>
      <c r="AB38" s="39">
        <f t="shared" si="66"/>
        <v>0</v>
      </c>
      <c r="AC38" s="125"/>
      <c r="AD38" s="65">
        <f>IF(AND(Y3*12&gt;=150000),0.64*Y3*Y6,0.64*Y3)</f>
        <v>67584</v>
      </c>
      <c r="AE38" s="39">
        <f t="shared" si="67"/>
        <v>0</v>
      </c>
      <c r="AF38" s="42">
        <f>AE38-AB38</f>
        <v>0</v>
      </c>
      <c r="AG38" s="43" t="str">
        <f t="shared" si="68"/>
        <v/>
      </c>
      <c r="AI38" s="35" t="s">
        <v>48</v>
      </c>
      <c r="AJ38" s="36" t="s">
        <v>28</v>
      </c>
      <c r="AK38" s="125"/>
      <c r="AL38" s="65">
        <f>IF(AND(AJ3*12&gt;=150000),0.64*AJ3*AJ5,0.64*AJ3)</f>
        <v>135705.60000000001</v>
      </c>
      <c r="AM38" s="39">
        <f t="shared" si="69"/>
        <v>0</v>
      </c>
      <c r="AN38" s="125"/>
      <c r="AO38" s="65">
        <f>IF(AND(AJ3*12&gt;=150000),0.64*AJ3*AJ6,0.64*AJ3)</f>
        <v>135168</v>
      </c>
      <c r="AP38" s="39">
        <f t="shared" si="70"/>
        <v>0</v>
      </c>
      <c r="AQ38" s="42">
        <f>AP38-AM38</f>
        <v>0</v>
      </c>
      <c r="AR38" s="43" t="str">
        <f t="shared" si="71"/>
        <v/>
      </c>
      <c r="AT38" s="35" t="s">
        <v>48</v>
      </c>
      <c r="AU38" s="36" t="s">
        <v>28</v>
      </c>
      <c r="AV38" s="125"/>
      <c r="AW38" s="65">
        <f>IF(AND(AU3*12&gt;=150000),0.64*AU3*AU5,0.64*AU3)</f>
        <v>339264</v>
      </c>
      <c r="AX38" s="39">
        <f t="shared" si="72"/>
        <v>0</v>
      </c>
      <c r="AY38" s="125"/>
      <c r="AZ38" s="65">
        <f>IF(AND(AU3*12&gt;=150000),0.64*AU3*AU6,0.64*AU3)</f>
        <v>337920</v>
      </c>
      <c r="BA38" s="39">
        <f t="shared" si="73"/>
        <v>0</v>
      </c>
      <c r="BB38" s="42">
        <f>BA38-AX38</f>
        <v>0</v>
      </c>
      <c r="BC38" s="43" t="str">
        <f t="shared" si="74"/>
        <v/>
      </c>
      <c r="BE38" s="35" t="s">
        <v>48</v>
      </c>
      <c r="BF38" s="36" t="s">
        <v>28</v>
      </c>
      <c r="BG38" s="125"/>
      <c r="BH38" s="65">
        <f>IF(AND(BF3*12&gt;=150000),0.64*BF3*BF5,0.64*BF3)</f>
        <v>222896.448</v>
      </c>
      <c r="BI38" s="39">
        <f t="shared" si="75"/>
        <v>0</v>
      </c>
      <c r="BJ38" s="125"/>
      <c r="BK38" s="65">
        <f>IF(AND(BF3*12&gt;=150000),0.64*BF3*BF6,0.64*BF3)</f>
        <v>222013.44</v>
      </c>
      <c r="BL38" s="39">
        <f t="shared" si="76"/>
        <v>0</v>
      </c>
      <c r="BM38" s="42">
        <f>BL38-BI38</f>
        <v>0</v>
      </c>
      <c r="BN38" s="43" t="str">
        <f t="shared" si="77"/>
        <v/>
      </c>
    </row>
    <row r="39" spans="1:66" ht="12.75">
      <c r="A39" s="1"/>
      <c r="B39" s="26" t="s">
        <v>49</v>
      </c>
      <c r="C39" s="27" t="s">
        <v>28</v>
      </c>
      <c r="D39" s="125"/>
      <c r="E39" s="68">
        <f>IF(AND(C3*12&gt;=150000),0.18*C3*C5,0.18*C3)</f>
        <v>62689.626000000004</v>
      </c>
      <c r="F39" s="30">
        <f t="shared" si="61"/>
        <v>0</v>
      </c>
      <c r="G39" s="125"/>
      <c r="H39" s="68">
        <f>IF(AND(C3*12&gt;=150000),0.18*C3*C6,0.18*C3)</f>
        <v>62441.280000000006</v>
      </c>
      <c r="I39" s="30">
        <f t="shared" si="62"/>
        <v>0</v>
      </c>
      <c r="J39" s="33">
        <f>I39-F39</f>
        <v>0</v>
      </c>
      <c r="K39" s="34" t="str">
        <f t="shared" si="7"/>
        <v/>
      </c>
      <c r="L39" s="107"/>
      <c r="M39" s="26" t="s">
        <v>49</v>
      </c>
      <c r="N39" s="27" t="s">
        <v>28</v>
      </c>
      <c r="O39" s="125"/>
      <c r="P39" s="68">
        <f>IF(AND(N3*12&gt;=150000),0.18*N3*N5,0.18*N3)</f>
        <v>3816.7200000000003</v>
      </c>
      <c r="Q39" s="30">
        <f t="shared" si="63"/>
        <v>0</v>
      </c>
      <c r="R39" s="125"/>
      <c r="S39" s="68">
        <f>IF(AND(N3*12&gt;=150000),0.18*N3*N6,0.18*N3)</f>
        <v>3801.6000000000004</v>
      </c>
      <c r="T39" s="30">
        <f t="shared" si="64"/>
        <v>0</v>
      </c>
      <c r="U39" s="33">
        <f>T39-Q39</f>
        <v>0</v>
      </c>
      <c r="V39" s="34" t="str">
        <f t="shared" si="65"/>
        <v/>
      </c>
      <c r="X39" s="26" t="s">
        <v>49</v>
      </c>
      <c r="Y39" s="27" t="s">
        <v>28</v>
      </c>
      <c r="Z39" s="125"/>
      <c r="AA39" s="68">
        <f>IF(AND(Y3*12&gt;=150000),0.18*Y3*Y5,0.18*Y3)</f>
        <v>19083.600000000002</v>
      </c>
      <c r="AB39" s="30">
        <f t="shared" si="66"/>
        <v>0</v>
      </c>
      <c r="AC39" s="125"/>
      <c r="AD39" s="68">
        <f>IF(AND(Y3*12&gt;=150000),0.18*Y3*Y6,0.18*Y3)</f>
        <v>19008</v>
      </c>
      <c r="AE39" s="30">
        <f t="shared" si="67"/>
        <v>0</v>
      </c>
      <c r="AF39" s="33">
        <f>AE39-AB39</f>
        <v>0</v>
      </c>
      <c r="AG39" s="34" t="str">
        <f t="shared" si="68"/>
        <v/>
      </c>
      <c r="AI39" s="26" t="s">
        <v>49</v>
      </c>
      <c r="AJ39" s="27" t="s">
        <v>28</v>
      </c>
      <c r="AK39" s="125"/>
      <c r="AL39" s="68">
        <f>IF(AND(AJ3*12&gt;=150000),0.18*AJ3*AJ5,0.18*AJ3)</f>
        <v>38167.200000000004</v>
      </c>
      <c r="AM39" s="30">
        <f t="shared" si="69"/>
        <v>0</v>
      </c>
      <c r="AN39" s="125"/>
      <c r="AO39" s="68">
        <f>IF(AND(AJ3*12&gt;=150000),0.18*AJ3*AJ6,0.18*AJ3)</f>
        <v>38016</v>
      </c>
      <c r="AP39" s="30">
        <f t="shared" si="70"/>
        <v>0</v>
      </c>
      <c r="AQ39" s="33">
        <f>AP39-AM39</f>
        <v>0</v>
      </c>
      <c r="AR39" s="34" t="str">
        <f t="shared" si="71"/>
        <v/>
      </c>
      <c r="AT39" s="26" t="s">
        <v>49</v>
      </c>
      <c r="AU39" s="27" t="s">
        <v>28</v>
      </c>
      <c r="AV39" s="125"/>
      <c r="AW39" s="68">
        <f>IF(AND(AU3*12&gt;=150000),0.18*AU3*AU5,0.18*AU3)</f>
        <v>95418</v>
      </c>
      <c r="AX39" s="30">
        <f t="shared" si="72"/>
        <v>0</v>
      </c>
      <c r="AY39" s="125"/>
      <c r="AZ39" s="68">
        <f>IF(AND(AU3*12&gt;=150000),0.18*AU3*AU6,0.18*AU3)</f>
        <v>95040</v>
      </c>
      <c r="BA39" s="30">
        <f t="shared" si="73"/>
        <v>0</v>
      </c>
      <c r="BB39" s="33">
        <f>BA39-AX39</f>
        <v>0</v>
      </c>
      <c r="BC39" s="34" t="str">
        <f t="shared" si="74"/>
        <v/>
      </c>
      <c r="BE39" s="26" t="s">
        <v>49</v>
      </c>
      <c r="BF39" s="27" t="s">
        <v>28</v>
      </c>
      <c r="BG39" s="125"/>
      <c r="BH39" s="68">
        <f>IF(AND(BF3*12&gt;=150000),0.18*BF3*BF5,0.18*BF3)</f>
        <v>62689.626000000004</v>
      </c>
      <c r="BI39" s="30">
        <f t="shared" si="75"/>
        <v>0</v>
      </c>
      <c r="BJ39" s="125"/>
      <c r="BK39" s="68">
        <f>IF(AND(BF3*12&gt;=150000),0.18*BF3*BF6,0.18*BF3)</f>
        <v>62441.280000000006</v>
      </c>
      <c r="BL39" s="30">
        <f t="shared" si="76"/>
        <v>0</v>
      </c>
      <c r="BM39" s="33">
        <f>BL39-BI39</f>
        <v>0</v>
      </c>
      <c r="BN39" s="34" t="str">
        <f t="shared" si="77"/>
        <v/>
      </c>
    </row>
    <row r="40" spans="1:66" ht="12.75">
      <c r="A40" s="1"/>
      <c r="B40" s="69" t="s">
        <v>50</v>
      </c>
      <c r="C40" s="36" t="s">
        <v>28</v>
      </c>
      <c r="D40" s="125"/>
      <c r="E40" s="65">
        <f>IF(AND(C3*12&gt;=150000),0.18*C3*C5,0.18*C3)</f>
        <v>62689.626000000004</v>
      </c>
      <c r="F40" s="39">
        <f t="shared" si="61"/>
        <v>0</v>
      </c>
      <c r="G40" s="125"/>
      <c r="H40" s="65">
        <f>IF(AND(C3*12&gt;=150000),0.18*C3*C6,0.18*C3)</f>
        <v>62441.280000000006</v>
      </c>
      <c r="I40" s="39">
        <f t="shared" si="62"/>
        <v>0</v>
      </c>
      <c r="J40" s="42">
        <f>I40-F40</f>
        <v>0</v>
      </c>
      <c r="K40" s="43" t="str">
        <f t="shared" si="7"/>
        <v/>
      </c>
      <c r="L40" s="107"/>
      <c r="M40" s="69" t="s">
        <v>50</v>
      </c>
      <c r="N40" s="36" t="s">
        <v>28</v>
      </c>
      <c r="O40" s="125"/>
      <c r="P40" s="65">
        <f>IF(AND(N3*12&gt;=150000),0.18*N3*N5,0.18*N3)</f>
        <v>3816.7200000000003</v>
      </c>
      <c r="Q40" s="39">
        <f t="shared" si="63"/>
        <v>0</v>
      </c>
      <c r="R40" s="125"/>
      <c r="S40" s="65">
        <f>IF(AND(N3*12&gt;=150000),0.18*N3*N6,0.18*N3)</f>
        <v>3801.6000000000004</v>
      </c>
      <c r="T40" s="39">
        <f t="shared" si="64"/>
        <v>0</v>
      </c>
      <c r="U40" s="42">
        <f>T40-Q40</f>
        <v>0</v>
      </c>
      <c r="V40" s="43" t="str">
        <f t="shared" si="65"/>
        <v/>
      </c>
      <c r="X40" s="69" t="s">
        <v>50</v>
      </c>
      <c r="Y40" s="36" t="s">
        <v>28</v>
      </c>
      <c r="Z40" s="125"/>
      <c r="AA40" s="65">
        <f>IF(AND(Y3*12&gt;=150000),0.18*Y3*Y5,0.18*Y3)</f>
        <v>19083.600000000002</v>
      </c>
      <c r="AB40" s="39">
        <f t="shared" si="66"/>
        <v>0</v>
      </c>
      <c r="AC40" s="125"/>
      <c r="AD40" s="65">
        <f>IF(AND(Y3*12&gt;=150000),0.18*Y3*Y6,0.18*Y3)</f>
        <v>19008</v>
      </c>
      <c r="AE40" s="39">
        <f t="shared" si="67"/>
        <v>0</v>
      </c>
      <c r="AF40" s="42">
        <f>AE40-AB40</f>
        <v>0</v>
      </c>
      <c r="AG40" s="43" t="str">
        <f t="shared" si="68"/>
        <v/>
      </c>
      <c r="AI40" s="69" t="s">
        <v>50</v>
      </c>
      <c r="AJ40" s="36" t="s">
        <v>28</v>
      </c>
      <c r="AK40" s="125"/>
      <c r="AL40" s="65">
        <f>IF(AND(AJ3*12&gt;=150000),0.18*AJ3*AJ5,0.18*AJ3)</f>
        <v>38167.200000000004</v>
      </c>
      <c r="AM40" s="39">
        <f t="shared" si="69"/>
        <v>0</v>
      </c>
      <c r="AN40" s="125"/>
      <c r="AO40" s="65">
        <f>IF(AND(AJ3*12&gt;=150000),0.18*AJ3*AJ6,0.18*AJ3)</f>
        <v>38016</v>
      </c>
      <c r="AP40" s="39">
        <f t="shared" si="70"/>
        <v>0</v>
      </c>
      <c r="AQ40" s="42">
        <f>AP40-AM40</f>
        <v>0</v>
      </c>
      <c r="AR40" s="43" t="str">
        <f t="shared" si="71"/>
        <v/>
      </c>
      <c r="AT40" s="69" t="s">
        <v>50</v>
      </c>
      <c r="AU40" s="36" t="s">
        <v>28</v>
      </c>
      <c r="AV40" s="125"/>
      <c r="AW40" s="65">
        <f>IF(AND(AU3*12&gt;=150000),0.18*AU3*AU5,0.18*AU3)</f>
        <v>95418</v>
      </c>
      <c r="AX40" s="39">
        <f t="shared" si="72"/>
        <v>0</v>
      </c>
      <c r="AY40" s="125"/>
      <c r="AZ40" s="65">
        <f>IF(AND(AU3*12&gt;=150000),0.18*AU3*AU6,0.18*AU3)</f>
        <v>95040</v>
      </c>
      <c r="BA40" s="39">
        <f t="shared" si="73"/>
        <v>0</v>
      </c>
      <c r="BB40" s="42">
        <f>BA40-AX40</f>
        <v>0</v>
      </c>
      <c r="BC40" s="43" t="str">
        <f t="shared" si="74"/>
        <v/>
      </c>
      <c r="BE40" s="69" t="s">
        <v>50</v>
      </c>
      <c r="BF40" s="36" t="s">
        <v>28</v>
      </c>
      <c r="BG40" s="125"/>
      <c r="BH40" s="65">
        <f>IF(AND(BF3*12&gt;=150000),0.18*BF3*BF5,0.18*BF3)</f>
        <v>62689.626000000004</v>
      </c>
      <c r="BI40" s="39">
        <f t="shared" si="75"/>
        <v>0</v>
      </c>
      <c r="BJ40" s="125"/>
      <c r="BK40" s="65">
        <f>IF(AND(BF3*12&gt;=150000),0.18*BF3*BF6,0.18*BF3)</f>
        <v>62441.280000000006</v>
      </c>
      <c r="BL40" s="39">
        <f t="shared" si="76"/>
        <v>0</v>
      </c>
      <c r="BM40" s="42">
        <f>BL40-BI40</f>
        <v>0</v>
      </c>
      <c r="BN40" s="43" t="str">
        <f t="shared" si="77"/>
        <v/>
      </c>
    </row>
    <row r="41" spans="1:66" ht="12.75">
      <c r="A41" s="1"/>
      <c r="B41" s="26" t="s">
        <v>51</v>
      </c>
      <c r="C41" s="27"/>
      <c r="D41" s="125"/>
      <c r="E41" s="68">
        <f>IF(AND(C3*12&gt;=150000),C3*C5,C3)</f>
        <v>348275.70</v>
      </c>
      <c r="F41" s="30">
        <f>E41*D41</f>
        <v>0</v>
      </c>
      <c r="G41" s="125"/>
      <c r="H41" s="68">
        <f>IF(AND(C3*12&gt;=150000),C3*C6,C3)</f>
        <v>346896</v>
      </c>
      <c r="I41" s="30">
        <f>H41*G41</f>
        <v>0</v>
      </c>
      <c r="J41" s="33">
        <f>I41-F41</f>
        <v>0</v>
      </c>
      <c r="K41" s="34" t="str">
        <f t="shared" si="7"/>
        <v/>
      </c>
      <c r="L41" s="107"/>
      <c r="M41" s="26" t="s">
        <v>51</v>
      </c>
      <c r="N41" s="27"/>
      <c r="O41" s="125"/>
      <c r="P41" s="68">
        <f>IF(AND(N3*12&gt;=150000),N3*N5,N3)</f>
        <v>21204</v>
      </c>
      <c r="Q41" s="30">
        <f>P41*O41</f>
        <v>0</v>
      </c>
      <c r="R41" s="125"/>
      <c r="S41" s="68">
        <f>IF(AND(N3*12&gt;=150000),N3*N6,N3)</f>
        <v>21120</v>
      </c>
      <c r="T41" s="30">
        <f>S41*R41</f>
        <v>0</v>
      </c>
      <c r="U41" s="33">
        <f>T41-Q41</f>
        <v>0</v>
      </c>
      <c r="V41" s="34" t="str">
        <f t="shared" si="65"/>
        <v/>
      </c>
      <c r="X41" s="26" t="s">
        <v>51</v>
      </c>
      <c r="Y41" s="27"/>
      <c r="Z41" s="125"/>
      <c r="AA41" s="68">
        <f>IF(AND(Y3*12&gt;=150000),Y3*Y5,Y3)</f>
        <v>106020</v>
      </c>
      <c r="AB41" s="30">
        <f>AA41*Z41</f>
        <v>0</v>
      </c>
      <c r="AC41" s="125"/>
      <c r="AD41" s="68">
        <f>IF(AND(Y3*12&gt;=150000),Y3*Y6,Y3)</f>
        <v>105600</v>
      </c>
      <c r="AE41" s="30">
        <f>AD41*AC41</f>
        <v>0</v>
      </c>
      <c r="AF41" s="33">
        <f>AE41-AB41</f>
        <v>0</v>
      </c>
      <c r="AG41" s="34" t="str">
        <f t="shared" si="68"/>
        <v/>
      </c>
      <c r="AI41" s="26" t="s">
        <v>51</v>
      </c>
      <c r="AJ41" s="27"/>
      <c r="AK41" s="125"/>
      <c r="AL41" s="68">
        <f>IF(AND(AJ3*12&gt;=150000),AJ3*AJ5,AJ3)</f>
        <v>212040</v>
      </c>
      <c r="AM41" s="30">
        <f>AL41*AK41</f>
        <v>0</v>
      </c>
      <c r="AN41" s="125"/>
      <c r="AO41" s="68">
        <f>IF(AND(AJ3*12&gt;=150000),AJ3*AJ6,AJ3)</f>
        <v>211200</v>
      </c>
      <c r="AP41" s="30">
        <f>AO41*AN41</f>
        <v>0</v>
      </c>
      <c r="AQ41" s="33">
        <f>AP41-AM41</f>
        <v>0</v>
      </c>
      <c r="AR41" s="34" t="str">
        <f t="shared" si="71"/>
        <v/>
      </c>
      <c r="AT41" s="26" t="s">
        <v>51</v>
      </c>
      <c r="AU41" s="27"/>
      <c r="AV41" s="125"/>
      <c r="AW41" s="68">
        <f>IF(AND(AU3*12&gt;=150000),AU3*AU5,AU3)</f>
        <v>530100</v>
      </c>
      <c r="AX41" s="30">
        <f>AW41*AV41</f>
        <v>0</v>
      </c>
      <c r="AY41" s="125"/>
      <c r="AZ41" s="68">
        <f>IF(AND(AU3*12&gt;=150000),AU3*AU6,AU3)</f>
        <v>528000</v>
      </c>
      <c r="BA41" s="30">
        <f>AZ41*AY41</f>
        <v>0</v>
      </c>
      <c r="BB41" s="33">
        <f>BA41-AX41</f>
        <v>0</v>
      </c>
      <c r="BC41" s="34" t="str">
        <f t="shared" si="74"/>
        <v/>
      </c>
      <c r="BE41" s="26" t="s">
        <v>51</v>
      </c>
      <c r="BF41" s="27"/>
      <c r="BG41" s="125"/>
      <c r="BH41" s="68">
        <f>IF(AND(BF3*12&gt;=150000),BF3*BF5,BF3)</f>
        <v>348275.70</v>
      </c>
      <c r="BI41" s="30">
        <f>BH41*BG41</f>
        <v>0</v>
      </c>
      <c r="BJ41" s="125"/>
      <c r="BK41" s="68">
        <f>IF(AND(BF3*12&gt;=150000),BF3*BF6,BF3)</f>
        <v>346896</v>
      </c>
      <c r="BL41" s="30">
        <f>BK41*BJ41</f>
        <v>0</v>
      </c>
      <c r="BM41" s="33">
        <f>BL41-BI41</f>
        <v>0</v>
      </c>
      <c r="BN41" s="34" t="str">
        <f t="shared" si="77"/>
        <v/>
      </c>
    </row>
    <row r="42" spans="1:66" ht="13.5" thickBot="1">
      <c r="A42" s="1"/>
      <c r="B42" s="35" t="s">
        <v>52</v>
      </c>
      <c r="C42" s="36" t="s">
        <v>28</v>
      </c>
      <c r="D42" s="37">
        <f>0.0906</f>
        <v>0.0906</v>
      </c>
      <c r="E42" s="44">
        <f>IF(AND(C3*12&gt;=150000),C3*C5,C3)</f>
        <v>348275.70</v>
      </c>
      <c r="F42" s="39">
        <f>E42*D42</f>
        <v>31553.778420000002</v>
      </c>
      <c r="G42" s="37">
        <f>0.0906</f>
        <v>0.0906</v>
      </c>
      <c r="H42" s="44">
        <f>IF(AND(C3*12&gt;=150000),C3*C6,C3)</f>
        <v>346896</v>
      </c>
      <c r="I42" s="39">
        <f>H42*G42</f>
        <v>31428.777600000001</v>
      </c>
      <c r="J42" s="42">
        <f>I42-F42</f>
        <v>-125.00082000000111</v>
      </c>
      <c r="K42" s="43">
        <f t="shared" si="7"/>
        <v>-0.0039615166949632493</v>
      </c>
      <c r="L42" s="107"/>
      <c r="M42" s="35" t="s">
        <v>52</v>
      </c>
      <c r="N42" s="36" t="s">
        <v>28</v>
      </c>
      <c r="O42" s="37">
        <f>0.0906</f>
        <v>0.0906</v>
      </c>
      <c r="P42" s="44">
        <f>IF(AND(N3*12&gt;=150000),N3*N5,N3)</f>
        <v>21204</v>
      </c>
      <c r="Q42" s="39">
        <f>P42*O42</f>
        <v>1921.0824</v>
      </c>
      <c r="R42" s="37">
        <f>0.0906</f>
        <v>0.0906</v>
      </c>
      <c r="S42" s="44">
        <f>IF(AND(N3*12&gt;=150000),N3*N6,N3)</f>
        <v>21120</v>
      </c>
      <c r="T42" s="39">
        <f>S42*R42</f>
        <v>1913.472</v>
      </c>
      <c r="U42" s="42">
        <f>T42-Q42</f>
        <v>-7.6104000000000269</v>
      </c>
      <c r="V42" s="43">
        <f t="shared" si="65"/>
        <v>-0.0039615166949632285</v>
      </c>
      <c r="X42" s="35" t="s">
        <v>52</v>
      </c>
      <c r="Y42" s="36" t="s">
        <v>28</v>
      </c>
      <c r="Z42" s="37">
        <f>0.0906</f>
        <v>0.0906</v>
      </c>
      <c r="AA42" s="44">
        <f>IF(AND(Y3*12&gt;=150000),Y3*Y5,Y3)</f>
        <v>106020</v>
      </c>
      <c r="AB42" s="39">
        <f>AA42*Z42</f>
        <v>9605.4120000000003</v>
      </c>
      <c r="AC42" s="37">
        <f>0.0906</f>
        <v>0.0906</v>
      </c>
      <c r="AD42" s="44">
        <f>IF(AND(Y3*12&gt;=150000),Y3*Y6,Y3)</f>
        <v>105600</v>
      </c>
      <c r="AE42" s="39">
        <f>AD42*AC42</f>
        <v>9567.36</v>
      </c>
      <c r="AF42" s="42">
        <f>AE42-AB42</f>
        <v>-38.05199999999968</v>
      </c>
      <c r="AG42" s="43">
        <f t="shared" si="68"/>
        <v>-0.0039615166949631807</v>
      </c>
      <c r="AI42" s="35" t="s">
        <v>52</v>
      </c>
      <c r="AJ42" s="36" t="s">
        <v>28</v>
      </c>
      <c r="AK42" s="37">
        <f>0.0906</f>
        <v>0.0906</v>
      </c>
      <c r="AL42" s="44">
        <f>IF(AND(AJ3*12&gt;=150000),AJ3*AJ5,AJ3)</f>
        <v>212040</v>
      </c>
      <c r="AM42" s="39">
        <f>AL42*AK42</f>
        <v>19210.824000000001</v>
      </c>
      <c r="AN42" s="37">
        <f>0.0906</f>
        <v>0.0906</v>
      </c>
      <c r="AO42" s="44">
        <f>IF(AND(AJ3*12&gt;=150000),AJ3*AJ6,AJ3)</f>
        <v>211200</v>
      </c>
      <c r="AP42" s="39">
        <f>AO42*AN42</f>
        <v>19134.72</v>
      </c>
      <c r="AQ42" s="42">
        <f>AP42-AM42</f>
        <v>-76.10399999999936</v>
      </c>
      <c r="AR42" s="43">
        <f t="shared" si="71"/>
        <v>-0.0039615166949631807</v>
      </c>
      <c r="AT42" s="35" t="s">
        <v>52</v>
      </c>
      <c r="AU42" s="36" t="s">
        <v>28</v>
      </c>
      <c r="AV42" s="37">
        <f>0.0906</f>
        <v>0.0906</v>
      </c>
      <c r="AW42" s="44">
        <f>IF(AND(AU3*12&gt;=150000),AU3*AU5,AU3)</f>
        <v>530100</v>
      </c>
      <c r="AX42" s="39">
        <f>AW42*AV42</f>
        <v>48027.06</v>
      </c>
      <c r="AY42" s="37">
        <f>0.0906</f>
        <v>0.0906</v>
      </c>
      <c r="AZ42" s="44">
        <f>IF(AND(AU3*12&gt;=150000),AU3*AU6,AU3)</f>
        <v>528000</v>
      </c>
      <c r="BA42" s="39">
        <f>AZ42*AY42</f>
        <v>47836.80</v>
      </c>
      <c r="BB42" s="42">
        <f>BA42-AX42</f>
        <v>-190.25999999999476</v>
      </c>
      <c r="BC42" s="43">
        <f t="shared" si="74"/>
        <v>-0.0039615166949631053</v>
      </c>
      <c r="BE42" s="35" t="s">
        <v>52</v>
      </c>
      <c r="BF42" s="36" t="s">
        <v>28</v>
      </c>
      <c r="BG42" s="37">
        <f>0.0906</f>
        <v>0.0906</v>
      </c>
      <c r="BH42" s="44">
        <f>IF(AND(BF3*12&gt;=150000),BF3*BF5,BF3)</f>
        <v>348275.70</v>
      </c>
      <c r="BI42" s="39">
        <f>BH42*BG42</f>
        <v>31553.778420000002</v>
      </c>
      <c r="BJ42" s="37">
        <f>0.0906</f>
        <v>0.0906</v>
      </c>
      <c r="BK42" s="44">
        <f>IF(AND(BF3*12&gt;=150000),BF3*BF6,BF3)</f>
        <v>346896</v>
      </c>
      <c r="BL42" s="39">
        <f>BK42*BJ42</f>
        <v>31428.777600000001</v>
      </c>
      <c r="BM42" s="42">
        <f>BL42-BI42</f>
        <v>-125.00082000000111</v>
      </c>
      <c r="BN42" s="43">
        <f t="shared" si="77"/>
        <v>-0.0039615166949632493</v>
      </c>
    </row>
    <row r="43" spans="1:66" ht="9" customHeight="1" thickBot="1">
      <c r="A43" s="1"/>
      <c r="B43" s="70"/>
      <c r="C43" s="71"/>
      <c r="D43" s="72"/>
      <c r="E43" s="73"/>
      <c r="F43" s="74"/>
      <c r="G43" s="72"/>
      <c r="H43" s="75"/>
      <c r="I43" s="74"/>
      <c r="J43" s="76"/>
      <c r="K43" s="77"/>
      <c r="L43" s="107"/>
      <c r="M43" s="70"/>
      <c r="N43" s="71"/>
      <c r="O43" s="72"/>
      <c r="P43" s="73"/>
      <c r="Q43" s="74"/>
      <c r="R43" s="72"/>
      <c r="S43" s="75"/>
      <c r="T43" s="74"/>
      <c r="U43" s="76"/>
      <c r="V43" s="77"/>
      <c r="X43" s="70"/>
      <c r="Y43" s="71"/>
      <c r="Z43" s="72"/>
      <c r="AA43" s="73"/>
      <c r="AB43" s="74"/>
      <c r="AC43" s="72"/>
      <c r="AD43" s="75"/>
      <c r="AE43" s="74"/>
      <c r="AF43" s="76"/>
      <c r="AG43" s="77"/>
      <c r="AI43" s="70"/>
      <c r="AJ43" s="71"/>
      <c r="AK43" s="72"/>
      <c r="AL43" s="73"/>
      <c r="AM43" s="74"/>
      <c r="AN43" s="72"/>
      <c r="AO43" s="75"/>
      <c r="AP43" s="74"/>
      <c r="AQ43" s="76"/>
      <c r="AR43" s="77"/>
      <c r="AT43" s="70"/>
      <c r="AU43" s="71"/>
      <c r="AV43" s="72"/>
      <c r="AW43" s="73"/>
      <c r="AX43" s="74"/>
      <c r="AY43" s="72"/>
      <c r="AZ43" s="75"/>
      <c r="BA43" s="74"/>
      <c r="BB43" s="76"/>
      <c r="BC43" s="77"/>
      <c r="BE43" s="70"/>
      <c r="BF43" s="71"/>
      <c r="BG43" s="72"/>
      <c r="BH43" s="73"/>
      <c r="BI43" s="74"/>
      <c r="BJ43" s="72"/>
      <c r="BK43" s="75"/>
      <c r="BL43" s="74"/>
      <c r="BM43" s="76"/>
      <c r="BN43" s="77"/>
    </row>
    <row r="44" spans="1:66" ht="13.5" thickBot="1">
      <c r="A44" s="1"/>
      <c r="B44" s="116" t="s">
        <v>78</v>
      </c>
      <c r="C44" s="117"/>
      <c r="D44" s="118"/>
      <c r="E44" s="119"/>
      <c r="F44" s="120">
        <f>SUM(F33:F42)+F32</f>
        <v>40970.879910000003</v>
      </c>
      <c r="G44" s="121"/>
      <c r="H44" s="122"/>
      <c r="I44" s="120">
        <f>SUM(I33:I42)+I32</f>
        <v>40938.53360000001</v>
      </c>
      <c r="J44" s="123">
        <f>I44-F44</f>
        <v>-32.346309999993537</v>
      </c>
      <c r="K44" s="124">
        <f>IF((F44)=0,"",(J44/F44))</f>
        <v>-0.00078949512607608368</v>
      </c>
      <c r="L44" s="107"/>
      <c r="M44" s="116" t="s">
        <v>78</v>
      </c>
      <c r="N44" s="117"/>
      <c r="O44" s="118"/>
      <c r="P44" s="119"/>
      <c r="Q44" s="120">
        <f>SUM(Q33:Q42)+Q32</f>
        <v>2911.3832000000002</v>
      </c>
      <c r="R44" s="121"/>
      <c r="S44" s="122"/>
      <c r="T44" s="120">
        <f>SUM(T33:T42)+T32</f>
        <v>2915.10</v>
      </c>
      <c r="U44" s="123">
        <f>T44-Q44</f>
        <v>3.7167999999996937</v>
      </c>
      <c r="V44" s="124">
        <f>IF((Q44)=0,"",(U44/Q44))</f>
        <v>0.0012766440364153002</v>
      </c>
      <c r="X44" s="116" t="s">
        <v>78</v>
      </c>
      <c r="Y44" s="117"/>
      <c r="Z44" s="118"/>
      <c r="AA44" s="119"/>
      <c r="AB44" s="120">
        <f>SUM(AB33:AB42)+AB32</f>
        <v>13540.456</v>
      </c>
      <c r="AC44" s="121"/>
      <c r="AD44" s="122"/>
      <c r="AE44" s="120">
        <f>SUM(AE33:AE42)+AE32</f>
        <v>13533.265000000001</v>
      </c>
      <c r="AF44" s="123">
        <f>AE44-AB44</f>
        <v>-7.1909999999988941</v>
      </c>
      <c r="AG44" s="124">
        <f>IF((AB44)=0,"",(AF44/AB44))</f>
        <v>-0.00053107517206207042</v>
      </c>
      <c r="AI44" s="116" t="s">
        <v>78</v>
      </c>
      <c r="AJ44" s="117"/>
      <c r="AK44" s="118"/>
      <c r="AL44" s="119"/>
      <c r="AM44" s="120">
        <f>SUM(AM33:AM42)+AM32</f>
        <v>25951.202000000001</v>
      </c>
      <c r="AN44" s="121"/>
      <c r="AO44" s="122"/>
      <c r="AP44" s="120">
        <f>SUM(AP33:AP42)+AP32</f>
        <v>25932.170000000002</v>
      </c>
      <c r="AQ44" s="123">
        <f>AP44-AM44</f>
        <v>-19.031999999999243</v>
      </c>
      <c r="AR44" s="124">
        <f>IF((AM44)=0,"",(AQ44/AM44))</f>
        <v>-0.00073337643474083556</v>
      </c>
      <c r="AT44" s="116" t="s">
        <v>78</v>
      </c>
      <c r="AU44" s="117"/>
      <c r="AV44" s="118"/>
      <c r="AW44" s="119"/>
      <c r="AX44" s="120">
        <f>SUM(AX33:AX42)+AX32</f>
        <v>62182.759999999995</v>
      </c>
      <c r="AY44" s="121"/>
      <c r="AZ44" s="122"/>
      <c r="BA44" s="120">
        <f>SUM(BA33:BA42)+BA32</f>
        <v>62130.255000000005</v>
      </c>
      <c r="BB44" s="123">
        <f>BA44-AX44</f>
        <v>-52.504999999990105</v>
      </c>
      <c r="BC44" s="124">
        <f>IF((AX44)=0,"",(BB44/AX44))</f>
        <v>-0.00084436586603730851</v>
      </c>
      <c r="BE44" s="116" t="s">
        <v>78</v>
      </c>
      <c r="BF44" s="117"/>
      <c r="BG44" s="118"/>
      <c r="BH44" s="119"/>
      <c r="BI44" s="120">
        <f>SUM(BI33:BI42)+BI32</f>
        <v>40970.879910000003</v>
      </c>
      <c r="BJ44" s="121"/>
      <c r="BK44" s="122"/>
      <c r="BL44" s="120">
        <f>SUM(BL33:BL42)+BL32</f>
        <v>40938.53360000001</v>
      </c>
      <c r="BM44" s="123">
        <f>BL44-BI44</f>
        <v>-32.346309999993537</v>
      </c>
      <c r="BN44" s="124">
        <f>IF((BI44)=0,"",(BM44/BI44))</f>
        <v>-0.00078949512607608368</v>
      </c>
    </row>
    <row r="45" spans="1:66" ht="12.75">
      <c r="A45" s="1"/>
      <c r="B45" s="85" t="s">
        <v>54</v>
      </c>
      <c r="C45" s="27"/>
      <c r="D45" s="79">
        <v>0.13</v>
      </c>
      <c r="E45" s="86"/>
      <c r="F45" s="67">
        <f>F44*D45</f>
        <v>5326.2143883000008</v>
      </c>
      <c r="G45" s="87">
        <v>0.13</v>
      </c>
      <c r="H45" s="29"/>
      <c r="I45" s="67">
        <f>I44*G45</f>
        <v>5322.0093680000018</v>
      </c>
      <c r="J45" s="33">
        <f>I45-F45</f>
        <v>-4.2050202999989779</v>
      </c>
      <c r="K45" s="88">
        <f>IF((F45)=0,"",(J45/F45))</f>
        <v>-0.00078949512607604942</v>
      </c>
      <c r="L45" s="107"/>
      <c r="M45" s="85" t="s">
        <v>54</v>
      </c>
      <c r="N45" s="27"/>
      <c r="O45" s="79">
        <v>0.13</v>
      </c>
      <c r="P45" s="86"/>
      <c r="Q45" s="67">
        <f>Q44*O45</f>
        <v>378.47981600000003</v>
      </c>
      <c r="R45" s="87">
        <v>0.13</v>
      </c>
      <c r="S45" s="29"/>
      <c r="T45" s="67">
        <f>T44*R45</f>
        <v>378.96300000000002</v>
      </c>
      <c r="U45" s="33">
        <f>T45-Q45</f>
        <v>0.48318399999999428</v>
      </c>
      <c r="V45" s="88">
        <f>IF((Q45)=0,"",(U45/Q45))</f>
        <v>0.0012766440364153904</v>
      </c>
      <c r="X45" s="85" t="s">
        <v>54</v>
      </c>
      <c r="Y45" s="27"/>
      <c r="Z45" s="79">
        <v>0.13</v>
      </c>
      <c r="AA45" s="86"/>
      <c r="AB45" s="67">
        <f>AB44*Z45</f>
        <v>1760.25928</v>
      </c>
      <c r="AC45" s="87">
        <v>0.13</v>
      </c>
      <c r="AD45" s="29"/>
      <c r="AE45" s="67">
        <f>AE44*AC45</f>
        <v>1759.3244500000003</v>
      </c>
      <c r="AF45" s="33">
        <f>AE45-AB45</f>
        <v>-0.93482999999969252</v>
      </c>
      <c r="AG45" s="88">
        <f>IF((AB45)=0,"",(AF45/AB45))</f>
        <v>-0.0005310751720619774</v>
      </c>
      <c r="AI45" s="85" t="s">
        <v>54</v>
      </c>
      <c r="AJ45" s="27"/>
      <c r="AK45" s="79">
        <v>0.13</v>
      </c>
      <c r="AL45" s="86"/>
      <c r="AM45" s="67">
        <f>AM44*AK45</f>
        <v>3373.6562600000002</v>
      </c>
      <c r="AN45" s="87">
        <v>0.13</v>
      </c>
      <c r="AO45" s="29"/>
      <c r="AP45" s="67">
        <f>AP44*AN45</f>
        <v>3371.1821000000004</v>
      </c>
      <c r="AQ45" s="33">
        <f>AP45-AM45</f>
        <v>-2.4741599999997561</v>
      </c>
      <c r="AR45" s="88">
        <f>IF((AM45)=0,"",(AQ45/AM45))</f>
        <v>-0.00073337643474079251</v>
      </c>
      <c r="AT45" s="85" t="s">
        <v>54</v>
      </c>
      <c r="AU45" s="27"/>
      <c r="AV45" s="79">
        <v>0.13</v>
      </c>
      <c r="AW45" s="86"/>
      <c r="AX45" s="67">
        <f>AX44*AV45</f>
        <v>8083.7587999999996</v>
      </c>
      <c r="AY45" s="87">
        <v>0.13</v>
      </c>
      <c r="AZ45" s="29"/>
      <c r="BA45" s="67">
        <f>BA44*AY45</f>
        <v>8076.9331500000008</v>
      </c>
      <c r="BB45" s="33">
        <f>BA45-AX45</f>
        <v>-6.8256499999988591</v>
      </c>
      <c r="BC45" s="88">
        <f>IF((AX45)=0,"",(BB45/AX45))</f>
        <v>-0.00084436586603732651</v>
      </c>
      <c r="BE45" s="85" t="s">
        <v>54</v>
      </c>
      <c r="BF45" s="27"/>
      <c r="BG45" s="79">
        <v>0.13</v>
      </c>
      <c r="BH45" s="86"/>
      <c r="BI45" s="67">
        <f>BI44*BG45</f>
        <v>5326.2143883000008</v>
      </c>
      <c r="BJ45" s="87">
        <v>0.13</v>
      </c>
      <c r="BK45" s="29"/>
      <c r="BL45" s="67">
        <f>BL44*BJ45</f>
        <v>5322.0093680000018</v>
      </c>
      <c r="BM45" s="33">
        <f>BL45-BI45</f>
        <v>-4.2050202999989779</v>
      </c>
      <c r="BN45" s="88">
        <f>IF((BI45)=0,"",(BM45/BI45))</f>
        <v>-0.00078949512607604942</v>
      </c>
    </row>
    <row r="46" spans="1:66" ht="12.75">
      <c r="A46" s="1"/>
      <c r="B46" s="89" t="s">
        <v>55</v>
      </c>
      <c r="C46" s="27"/>
      <c r="D46" s="90"/>
      <c r="E46" s="86"/>
      <c r="F46" s="67">
        <f>F44+F45</f>
        <v>46297.094298300006</v>
      </c>
      <c r="G46" s="91"/>
      <c r="H46" s="29"/>
      <c r="I46" s="67">
        <f>I44+I45</f>
        <v>46260.542968000009</v>
      </c>
      <c r="J46" s="33">
        <f>I46-F46</f>
        <v>-36.551330299997062</v>
      </c>
      <c r="K46" s="88">
        <f>IF((F46)=0,"",(J46/F46))</f>
        <v>-0.0007894951260761779</v>
      </c>
      <c r="L46" s="107"/>
      <c r="M46" s="89" t="s">
        <v>55</v>
      </c>
      <c r="N46" s="27"/>
      <c r="O46" s="90"/>
      <c r="P46" s="86"/>
      <c r="Q46" s="67">
        <f>Q44+Q45</f>
        <v>3289.8630160000002</v>
      </c>
      <c r="R46" s="91"/>
      <c r="S46" s="29"/>
      <c r="T46" s="67">
        <f>T44+T45</f>
        <v>3294.0630000000001</v>
      </c>
      <c r="U46" s="33">
        <f>T46-Q46</f>
        <v>4.1999839999998585</v>
      </c>
      <c r="V46" s="88">
        <f>IF((Q46)=0,"",(U46/Q46))</f>
        <v>0.0012766440364153624</v>
      </c>
      <c r="X46" s="89" t="s">
        <v>55</v>
      </c>
      <c r="Y46" s="27"/>
      <c r="Z46" s="90"/>
      <c r="AA46" s="86"/>
      <c r="AB46" s="67">
        <f>AB44+AB45</f>
        <v>15300.71528</v>
      </c>
      <c r="AC46" s="91"/>
      <c r="AD46" s="29"/>
      <c r="AE46" s="67">
        <f>AE44+AE45</f>
        <v>15292.589450000001</v>
      </c>
      <c r="AF46" s="33">
        <f>AE46-AB46</f>
        <v>-8.1258299999990413</v>
      </c>
      <c r="AG46" s="88">
        <f>IF((AB46)=0,"",(AF46/AB46))</f>
        <v>-0.0005310751720620894</v>
      </c>
      <c r="AI46" s="89" t="s">
        <v>55</v>
      </c>
      <c r="AJ46" s="27"/>
      <c r="AK46" s="90"/>
      <c r="AL46" s="86"/>
      <c r="AM46" s="67">
        <f>AM44+AM45</f>
        <v>29324.858260000001</v>
      </c>
      <c r="AN46" s="91"/>
      <c r="AO46" s="29"/>
      <c r="AP46" s="67">
        <f>AP44+AP45</f>
        <v>29303.352100000004</v>
      </c>
      <c r="AQ46" s="33">
        <f>AP46-AM46</f>
        <v>-21.50615999999718</v>
      </c>
      <c r="AR46" s="88">
        <f>IF((AM46)=0,"",(AQ46/AM46))</f>
        <v>-0.00073337643474076866</v>
      </c>
      <c r="AT46" s="89" t="s">
        <v>55</v>
      </c>
      <c r="AU46" s="27"/>
      <c r="AV46" s="90"/>
      <c r="AW46" s="86"/>
      <c r="AX46" s="67">
        <f>AX44+AX45</f>
        <v>70266.518799999991</v>
      </c>
      <c r="AY46" s="91"/>
      <c r="AZ46" s="29"/>
      <c r="BA46" s="67">
        <f>BA44+BA45</f>
        <v>70207.188150000002</v>
      </c>
      <c r="BB46" s="33">
        <f>BA46-AX46</f>
        <v>-59.330649999988964</v>
      </c>
      <c r="BC46" s="88">
        <f>IF((AX46)=0,"",(BB46/AX46))</f>
        <v>-0.00084436586603731068</v>
      </c>
      <c r="BE46" s="89" t="s">
        <v>55</v>
      </c>
      <c r="BF46" s="27"/>
      <c r="BG46" s="90"/>
      <c r="BH46" s="86"/>
      <c r="BI46" s="67">
        <f>BI44+BI45</f>
        <v>46297.094298300006</v>
      </c>
      <c r="BJ46" s="91"/>
      <c r="BK46" s="29"/>
      <c r="BL46" s="67">
        <f>BL44+BL45</f>
        <v>46260.542968000009</v>
      </c>
      <c r="BM46" s="33">
        <f>BL46-BI46</f>
        <v>-36.551330299997062</v>
      </c>
      <c r="BN46" s="88">
        <f>IF((BI46)=0,"",(BM46/BI46))</f>
        <v>-0.0007894951260761779</v>
      </c>
    </row>
    <row r="47" spans="1:66" ht="15.75" thickBot="1">
      <c r="A47" s="1"/>
      <c r="B47" s="92" t="s">
        <v>56</v>
      </c>
      <c r="C47" s="93"/>
      <c r="D47" s="112">
        <v>0</v>
      </c>
      <c r="E47" s="94"/>
      <c r="F47" s="95">
        <f>F46*D47</f>
        <v>0</v>
      </c>
      <c r="G47" s="112">
        <v>0</v>
      </c>
      <c r="H47" s="94"/>
      <c r="I47" s="95">
        <f>I46*G47</f>
        <v>0</v>
      </c>
      <c r="J47" s="96"/>
      <c r="K47" s="97"/>
      <c r="L47" s="107"/>
      <c r="M47" s="92" t="s">
        <v>56</v>
      </c>
      <c r="N47" s="93"/>
      <c r="O47" s="112">
        <v>0</v>
      </c>
      <c r="P47" s="94"/>
      <c r="Q47" s="95">
        <f>Q46*O47</f>
        <v>0</v>
      </c>
      <c r="R47" s="112">
        <v>0</v>
      </c>
      <c r="S47" s="94"/>
      <c r="T47" s="95">
        <f>T46*R47</f>
        <v>0</v>
      </c>
      <c r="U47" s="96"/>
      <c r="V47" s="97"/>
      <c r="X47" s="92" t="s">
        <v>56</v>
      </c>
      <c r="Y47" s="93"/>
      <c r="Z47" s="112">
        <v>0</v>
      </c>
      <c r="AA47" s="94"/>
      <c r="AB47" s="95">
        <f>AB46*Z47</f>
        <v>0</v>
      </c>
      <c r="AC47" s="112">
        <v>0</v>
      </c>
      <c r="AD47" s="94"/>
      <c r="AE47" s="95">
        <f>AE46*AC47</f>
        <v>0</v>
      </c>
      <c r="AF47" s="96"/>
      <c r="AG47" s="97"/>
      <c r="AI47" s="92" t="s">
        <v>56</v>
      </c>
      <c r="AJ47" s="93"/>
      <c r="AK47" s="112">
        <v>0</v>
      </c>
      <c r="AL47" s="94"/>
      <c r="AM47" s="95">
        <f>AM46*AK47</f>
        <v>0</v>
      </c>
      <c r="AN47" s="112">
        <v>0</v>
      </c>
      <c r="AO47" s="94"/>
      <c r="AP47" s="95">
        <f>AP46*AN47</f>
        <v>0</v>
      </c>
      <c r="AQ47" s="96"/>
      <c r="AR47" s="97"/>
      <c r="AT47" s="92" t="s">
        <v>56</v>
      </c>
      <c r="AU47" s="93"/>
      <c r="AV47" s="112">
        <v>0</v>
      </c>
      <c r="AW47" s="94"/>
      <c r="AX47" s="95">
        <f>AX46*AV47</f>
        <v>0</v>
      </c>
      <c r="AY47" s="112">
        <v>0</v>
      </c>
      <c r="AZ47" s="94"/>
      <c r="BA47" s="95">
        <f>BA46*AY47</f>
        <v>0</v>
      </c>
      <c r="BB47" s="96"/>
      <c r="BC47" s="97"/>
      <c r="BE47" s="92" t="s">
        <v>56</v>
      </c>
      <c r="BF47" s="93"/>
      <c r="BG47" s="112">
        <v>0</v>
      </c>
      <c r="BH47" s="94"/>
      <c r="BI47" s="95">
        <f>BI46*BG47</f>
        <v>0</v>
      </c>
      <c r="BJ47" s="112">
        <v>0</v>
      </c>
      <c r="BK47" s="94"/>
      <c r="BL47" s="95">
        <f>BL46*BJ47</f>
        <v>0</v>
      </c>
      <c r="BM47" s="96"/>
      <c r="BN47" s="97"/>
    </row>
    <row r="48" spans="1:66" ht="13.5" thickBot="1">
      <c r="A48" s="1"/>
      <c r="B48" s="98" t="s">
        <v>79</v>
      </c>
      <c r="C48" s="99"/>
      <c r="D48" s="100"/>
      <c r="E48" s="101"/>
      <c r="F48" s="102">
        <f>F46+F47</f>
        <v>46297.094298300006</v>
      </c>
      <c r="G48" s="103"/>
      <c r="H48" s="104"/>
      <c r="I48" s="102">
        <f>I46+I47</f>
        <v>46260.542968000009</v>
      </c>
      <c r="J48" s="105">
        <f>I48-F48</f>
        <v>-36.551330299997062</v>
      </c>
      <c r="K48" s="106">
        <f>IF((F48)=0,"",(J48/F48))</f>
        <v>-0.0007894951260761779</v>
      </c>
      <c r="L48" s="107"/>
      <c r="M48" s="98" t="s">
        <v>79</v>
      </c>
      <c r="N48" s="99"/>
      <c r="O48" s="100"/>
      <c r="P48" s="101"/>
      <c r="Q48" s="102">
        <f>Q46+Q47</f>
        <v>3289.8630160000002</v>
      </c>
      <c r="R48" s="103"/>
      <c r="S48" s="104"/>
      <c r="T48" s="102">
        <f>T46+T47</f>
        <v>3294.0630000000001</v>
      </c>
      <c r="U48" s="105">
        <f>T48-Q48</f>
        <v>4.1999839999998585</v>
      </c>
      <c r="V48" s="106">
        <f>IF((Q48)=0,"",(U48/Q48))</f>
        <v>0.0012766440364153624</v>
      </c>
      <c r="X48" s="98" t="s">
        <v>79</v>
      </c>
      <c r="Y48" s="99"/>
      <c r="Z48" s="100"/>
      <c r="AA48" s="101"/>
      <c r="AB48" s="102">
        <f>AB46+AB47</f>
        <v>15300.71528</v>
      </c>
      <c r="AC48" s="103"/>
      <c r="AD48" s="104"/>
      <c r="AE48" s="102">
        <f>AE46+AE47</f>
        <v>15292.589450000001</v>
      </c>
      <c r="AF48" s="105">
        <f>AE48-AB48</f>
        <v>-8.1258299999990413</v>
      </c>
      <c r="AG48" s="106">
        <f>IF((AB48)=0,"",(AF48/AB48))</f>
        <v>-0.0005310751720620894</v>
      </c>
      <c r="AI48" s="98" t="s">
        <v>79</v>
      </c>
      <c r="AJ48" s="99"/>
      <c r="AK48" s="100"/>
      <c r="AL48" s="101"/>
      <c r="AM48" s="102">
        <f>AM46+AM47</f>
        <v>29324.858260000001</v>
      </c>
      <c r="AN48" s="103"/>
      <c r="AO48" s="104"/>
      <c r="AP48" s="102">
        <f>AP46+AP47</f>
        <v>29303.352100000004</v>
      </c>
      <c r="AQ48" s="105">
        <f>AP48-AM48</f>
        <v>-21.50615999999718</v>
      </c>
      <c r="AR48" s="106">
        <f>IF((AM48)=0,"",(AQ48/AM48))</f>
        <v>-0.00073337643474076866</v>
      </c>
      <c r="AT48" s="98" t="s">
        <v>79</v>
      </c>
      <c r="AU48" s="99"/>
      <c r="AV48" s="100"/>
      <c r="AW48" s="101"/>
      <c r="AX48" s="102">
        <f>AX46+AX47</f>
        <v>70266.518799999991</v>
      </c>
      <c r="AY48" s="103"/>
      <c r="AZ48" s="104"/>
      <c r="BA48" s="102">
        <f>BA46+BA47</f>
        <v>70207.188150000002</v>
      </c>
      <c r="BB48" s="105">
        <f>BA48-AX48</f>
        <v>-59.330649999988964</v>
      </c>
      <c r="BC48" s="106">
        <f>IF((AX48)=0,"",(BB48/AX48))</f>
        <v>-0.00084436586603731068</v>
      </c>
      <c r="BE48" s="98" t="s">
        <v>79</v>
      </c>
      <c r="BF48" s="99"/>
      <c r="BG48" s="100"/>
      <c r="BH48" s="101"/>
      <c r="BI48" s="102">
        <f>BI46+BI47</f>
        <v>46297.094298300006</v>
      </c>
      <c r="BJ48" s="103"/>
      <c r="BK48" s="104"/>
      <c r="BL48" s="102">
        <f>BL46+BL47</f>
        <v>46260.542968000009</v>
      </c>
      <c r="BM48" s="105">
        <f>BL48-BI48</f>
        <v>-36.551330299997062</v>
      </c>
      <c r="BN48" s="106">
        <f>IF((BI48)=0,"",(BM48/BI48))</f>
        <v>-0.0007894951260761779</v>
      </c>
    </row>
    <row r="49" spans="1:66" ht="7.5" customHeight="1" thickBot="1">
      <c r="A49" s="1"/>
      <c r="B49" s="70"/>
      <c r="C49" s="71"/>
      <c r="D49" s="72"/>
      <c r="E49" s="73"/>
      <c r="F49" s="74"/>
      <c r="G49" s="72"/>
      <c r="H49" s="75"/>
      <c r="I49" s="74"/>
      <c r="J49" s="76"/>
      <c r="K49" s="77"/>
      <c r="L49" s="107"/>
      <c r="M49" s="70"/>
      <c r="N49" s="71"/>
      <c r="O49" s="72"/>
      <c r="P49" s="73"/>
      <c r="Q49" s="74"/>
      <c r="R49" s="72"/>
      <c r="S49" s="75"/>
      <c r="T49" s="74"/>
      <c r="U49" s="76"/>
      <c r="V49" s="77"/>
      <c r="X49" s="70"/>
      <c r="Y49" s="71"/>
      <c r="Z49" s="72"/>
      <c r="AA49" s="73"/>
      <c r="AB49" s="74"/>
      <c r="AC49" s="72"/>
      <c r="AD49" s="75"/>
      <c r="AE49" s="74"/>
      <c r="AF49" s="76"/>
      <c r="AG49" s="77"/>
      <c r="AI49" s="70"/>
      <c r="AJ49" s="71"/>
      <c r="AK49" s="72"/>
      <c r="AL49" s="73"/>
      <c r="AM49" s="74"/>
      <c r="AN49" s="72"/>
      <c r="AO49" s="75"/>
      <c r="AP49" s="74"/>
      <c r="AQ49" s="76"/>
      <c r="AR49" s="77"/>
      <c r="AT49" s="70"/>
      <c r="AU49" s="71"/>
      <c r="AV49" s="72"/>
      <c r="AW49" s="73"/>
      <c r="AX49" s="74"/>
      <c r="AY49" s="72"/>
      <c r="AZ49" s="75"/>
      <c r="BA49" s="74"/>
      <c r="BB49" s="76"/>
      <c r="BC49" s="77"/>
      <c r="BE49" s="70"/>
      <c r="BF49" s="71"/>
      <c r="BG49" s="72"/>
      <c r="BH49" s="73"/>
      <c r="BI49" s="74"/>
      <c r="BJ49" s="72"/>
      <c r="BK49" s="75"/>
      <c r="BL49" s="74"/>
      <c r="BM49" s="76"/>
      <c r="BN49" s="77"/>
    </row>
    <row r="50" ht="12.75">
      <c r="L50" s="107"/>
    </row>
  </sheetData>
  <mergeCells count="42">
    <mergeCell ref="B9:B11"/>
    <mergeCell ref="C9:C11"/>
    <mergeCell ref="D9:F9"/>
    <mergeCell ref="G9:I9"/>
    <mergeCell ref="J9:K9"/>
    <mergeCell ref="J10:J11"/>
    <mergeCell ref="K10:K11"/>
    <mergeCell ref="M9:M11"/>
    <mergeCell ref="N9:N11"/>
    <mergeCell ref="O9:Q9"/>
    <mergeCell ref="R9:T9"/>
    <mergeCell ref="U9:V9"/>
    <mergeCell ref="U10:U11"/>
    <mergeCell ref="V10:V11"/>
    <mergeCell ref="X9:X11"/>
    <mergeCell ref="Y9:Y11"/>
    <mergeCell ref="Z9:AB9"/>
    <mergeCell ref="AC9:AE9"/>
    <mergeCell ref="AF9:AG9"/>
    <mergeCell ref="AF10:AF11"/>
    <mergeCell ref="AG10:AG11"/>
    <mergeCell ref="AI9:AI11"/>
    <mergeCell ref="AJ9:AJ11"/>
    <mergeCell ref="AK9:AM9"/>
    <mergeCell ref="AN9:AP9"/>
    <mergeCell ref="AQ9:AR9"/>
    <mergeCell ref="AQ10:AQ11"/>
    <mergeCell ref="AR10:AR11"/>
    <mergeCell ref="AT9:AT11"/>
    <mergeCell ref="AU9:AU11"/>
    <mergeCell ref="AV9:AX9"/>
    <mergeCell ref="AY9:BA9"/>
    <mergeCell ref="BB9:BC9"/>
    <mergeCell ref="BB10:BB11"/>
    <mergeCell ref="BC10:BC11"/>
    <mergeCell ref="BE9:BE11"/>
    <mergeCell ref="BF9:BF11"/>
    <mergeCell ref="BG9:BI9"/>
    <mergeCell ref="BJ9:BL9"/>
    <mergeCell ref="BM9:BN9"/>
    <mergeCell ref="BM10:BM11"/>
    <mergeCell ref="BN10:BN11"/>
  </mergeCells>
  <conditionalFormatting sqref="G36">
    <cfRule type="expression" priority="6" dxfId="0">
      <formula>ISNUMBER(SEARCH("RESIDENTIAL", UPPER($E1),1))</formula>
    </cfRule>
  </conditionalFormatting>
  <conditionalFormatting sqref="R36">
    <cfRule type="expression" priority="5" dxfId="0">
      <formula>ISNUMBER(SEARCH("RESIDENTIAL", UPPER($E1),1))</formula>
    </cfRule>
  </conditionalFormatting>
  <conditionalFormatting sqref="AC36">
    <cfRule type="expression" priority="4" dxfId="0">
      <formula>ISNUMBER(SEARCH("RESIDENTIAL", UPPER($E1),1))</formula>
    </cfRule>
  </conditionalFormatting>
  <conditionalFormatting sqref="AN36">
    <cfRule type="expression" priority="3" dxfId="0">
      <formula>ISNUMBER(SEARCH("RESIDENTIAL", UPPER($E1),1))</formula>
    </cfRule>
  </conditionalFormatting>
  <conditionalFormatting sqref="AY36">
    <cfRule type="expression" priority="2" dxfId="0">
      <formula>ISNUMBER(SEARCH("RESIDENTIAL", UPPER($E1),1))</formula>
    </cfRule>
  </conditionalFormatting>
  <conditionalFormatting sqref="BJ36">
    <cfRule type="expression" priority="1" dxfId="0">
      <formula>ISNUMBER(SEARCH("RESIDENTIAL", UPPER($E1),1))</formula>
    </cfRule>
  </conditionalFormatting>
  <dataValidations count="1">
    <dataValidation type="list" allowBlank="1" showInputMessage="1" showErrorMessage="1" prompt="Select Charge Unit - monthly, per kWh, per kW" sqref="C30:C31 C22:C28 C33:C43 C49 C12:C20 N30:N31 N22:N28 N33:N43 N49 N12:N20 Y30:Y31 Y22:Y28 Y33:Y43 Y49 Y12:Y20 AJ30:AJ31 AJ22:AJ28 AJ33:AJ43 AJ49 AJ12:AJ20 AU30:AU31 AU22:AU28 AU33:AU43 AU49 AU12:AU20 BF30:BF31 BF22:BF28 BF33:BF43 BF49 BF12:BF20">
      <formula1>"Monthly, per kWh, per kW"</formula1>
    </dataValidation>
  </dataValidations>
  <pageMargins left="0.7" right="0.7" top="0.75" bottom="0.75" header="0.3" footer="0.3"/>
  <pageSetup orientation="portrait"/>
  <headerFooter alignWithMargins="0"/>
  <ignoredErrors>
    <ignoredError sqref="C3:E6 F20 F19 D19 F18 D18 F17 D17 D20 I12:K20 D12:F16 B19:C19 B12:C16 G12:H16 L17:BN20 L12:BN16 B20:C20 E20 B17:C17 E17 G17:H17 B18:C18 E18 G18:H18 E19 G19:H19 G20:H20" unlockedFormula="1"/>
    <ignoredError sqref="E31:BN31 E30:BN30 B30:C30 F32:BN32 B32:C32 E25:BN25 E24:BN24 B24:C24 E23:BN23 B23:C23 E26:BN26 B26:C26 B27:BN27 F28:BN28 B28:D28 F29:BN29 B29:C29 B31:C31 F46:BN46 F48:BN48 F47:BN47 F42:BN45 B42:C45 F33:BN41 B33:D41 B46:C48 F21:BN22 B21:C22 B25:C25 D21:E22 E33:E41 E42:E45 D42:D48 E48 E46 E47 D29:E29 E28 D26 D23 D24 D25 D32:E32 D30 D31" formula="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BC50"/>
  <sheetViews>
    <sheetView showGridLines="0" workbookViewId="0" topLeftCell="AU22">
      <selection pane="topLeft" activeCell="A1" sqref="A1"/>
    </sheetView>
  </sheetViews>
  <sheetFormatPr defaultColWidth="9.14285714285714" defaultRowHeight="12.75"/>
  <cols>
    <col min="1" max="1" width="1.71428571428571" style="107" customWidth="1"/>
    <col min="2" max="2" width="61.5714285714286" style="108" customWidth="1"/>
    <col min="3" max="3" width="9.71428571428571" style="107" customWidth="1"/>
    <col min="4" max="4" width="9.42857142857143" style="107" bestFit="1" customWidth="1"/>
    <col min="5" max="5" width="8.85714285714286" style="107" bestFit="1" customWidth="1"/>
    <col min="6" max="6" width="10.7142857142857" style="107" bestFit="1" customWidth="1"/>
    <col min="7" max="7" width="9.42857142857143" style="107" bestFit="1" customWidth="1"/>
    <col min="8" max="8" width="9.42857142857143" style="107" customWidth="1"/>
    <col min="9" max="9" width="11" style="107" customWidth="1"/>
    <col min="10" max="10" width="9.85714285714286" style="107" bestFit="1" customWidth="1"/>
    <col min="11" max="11" width="9.57142857142857" style="107" bestFit="1" customWidth="1"/>
    <col min="12" max="12" width="3.28571428571429" style="7" customWidth="1"/>
    <col min="13" max="13" width="61.5714285714286" style="108" customWidth="1"/>
    <col min="14" max="14" width="9.71428571428571" style="107" customWidth="1"/>
    <col min="15" max="15" width="9.42857142857143" style="107" bestFit="1" customWidth="1"/>
    <col min="16" max="16" width="9.85714285714286" style="107" bestFit="1" customWidth="1"/>
    <col min="17" max="17" width="10.7142857142857" style="107" bestFit="1" customWidth="1"/>
    <col min="18" max="18" width="9.42857142857143" style="107" bestFit="1" customWidth="1"/>
    <col min="19" max="19" width="9.42857142857143" style="107" customWidth="1"/>
    <col min="20" max="20" width="11" style="107" customWidth="1"/>
    <col min="21" max="21" width="9.85714285714286" style="107" bestFit="1" customWidth="1"/>
    <col min="22" max="22" width="9.57142857142857" style="107" bestFit="1" customWidth="1"/>
    <col min="23" max="23" width="2.14285714285714" style="7" customWidth="1"/>
    <col min="24" max="24" width="61.5714285714286" style="108" customWidth="1"/>
    <col min="25" max="25" width="9.71428571428571" style="107" customWidth="1"/>
    <col min="26" max="26" width="9.42857142857143" style="107" bestFit="1" customWidth="1"/>
    <col min="27" max="27" width="8.85714285714286" style="107" bestFit="1" customWidth="1"/>
    <col min="28" max="28" width="10.7142857142857" style="107" bestFit="1" customWidth="1"/>
    <col min="29" max="29" width="9.42857142857143" style="107" bestFit="1" customWidth="1"/>
    <col min="30" max="30" width="9.42857142857143" style="107" customWidth="1"/>
    <col min="31" max="31" width="11" style="107" customWidth="1"/>
    <col min="32" max="32" width="9.85714285714286" style="107" bestFit="1" customWidth="1"/>
    <col min="33" max="33" width="9.57142857142857" style="107" bestFit="1" customWidth="1"/>
    <col min="34" max="34" width="2.14285714285714" style="7" customWidth="1"/>
    <col min="35" max="35" width="61.5714285714286" style="108" customWidth="1"/>
    <col min="36" max="36" width="9.71428571428571" style="107" customWidth="1"/>
    <col min="37" max="37" width="9.42857142857143" style="107" bestFit="1" customWidth="1"/>
    <col min="38" max="38" width="8.85714285714286" style="107" bestFit="1" customWidth="1"/>
    <col min="39" max="39" width="10.7142857142857" style="107" bestFit="1" customWidth="1"/>
    <col min="40" max="40" width="9.42857142857143" style="107" bestFit="1" customWidth="1"/>
    <col min="41" max="41" width="9.42857142857143" style="107" customWidth="1"/>
    <col min="42" max="42" width="11" style="107" customWidth="1"/>
    <col min="43" max="43" width="9.85714285714286" style="107" bestFit="1" customWidth="1"/>
    <col min="44" max="44" width="9.57142857142857" style="107" bestFit="1" customWidth="1"/>
    <col min="45" max="45" width="3.14285714285714" style="7" customWidth="1"/>
    <col min="46" max="46" width="61.5714285714286" style="108" customWidth="1"/>
    <col min="47" max="47" width="9.71428571428571" style="107" customWidth="1"/>
    <col min="48" max="48" width="9.42857142857143" style="107" bestFit="1" customWidth="1"/>
    <col min="49" max="49" width="8.85714285714286" style="107" bestFit="1" customWidth="1"/>
    <col min="50" max="50" width="10.7142857142857" style="107" bestFit="1" customWidth="1"/>
    <col min="51" max="51" width="9.42857142857143" style="107" bestFit="1" customWidth="1"/>
    <col min="52" max="52" width="9.42857142857143" style="107" customWidth="1"/>
    <col min="53" max="53" width="11" style="107" customWidth="1"/>
    <col min="54" max="54" width="9.85714285714286" style="107" bestFit="1" customWidth="1"/>
    <col min="55" max="55" width="9.57142857142857" style="107" bestFit="1" customWidth="1"/>
    <col min="56" max="16384" width="9.14285714285714" style="7"/>
  </cols>
  <sheetData>
    <row r="1" spans="1:55" ht="12.75">
      <c r="A1" s="1"/>
      <c r="B1" s="2" t="s">
        <v>0</v>
      </c>
      <c r="C1" s="3" t="s">
        <v>60</v>
      </c>
      <c r="D1" s="4"/>
      <c r="E1" s="5"/>
      <c r="F1" s="6"/>
      <c r="G1" s="6"/>
      <c r="H1" s="1"/>
      <c r="I1" s="1"/>
      <c r="J1" s="1"/>
      <c r="K1" s="1"/>
      <c r="M1" s="2" t="s">
        <v>0</v>
      </c>
      <c r="N1" s="3" t="s">
        <v>60</v>
      </c>
      <c r="O1" s="4"/>
      <c r="P1" s="5"/>
      <c r="Q1" s="6"/>
      <c r="R1" s="6"/>
      <c r="S1" s="1"/>
      <c r="T1" s="1"/>
      <c r="U1" s="1"/>
      <c r="V1" s="1"/>
      <c r="X1" s="2" t="s">
        <v>0</v>
      </c>
      <c r="Y1" s="3" t="s">
        <v>60</v>
      </c>
      <c r="Z1" s="4"/>
      <c r="AA1" s="5"/>
      <c r="AB1" s="6"/>
      <c r="AC1" s="6"/>
      <c r="AD1" s="1"/>
      <c r="AE1" s="1"/>
      <c r="AF1" s="1"/>
      <c r="AG1" s="1"/>
      <c r="AI1" s="2" t="s">
        <v>0</v>
      </c>
      <c r="AJ1" s="3" t="s">
        <v>60</v>
      </c>
      <c r="AK1" s="4"/>
      <c r="AL1" s="5"/>
      <c r="AM1" s="6"/>
      <c r="AN1" s="6"/>
      <c r="AO1" s="1"/>
      <c r="AP1" s="1"/>
      <c r="AQ1" s="1"/>
      <c r="AR1" s="1"/>
      <c r="AT1" s="2" t="s">
        <v>0</v>
      </c>
      <c r="AU1" s="3" t="s">
        <v>60</v>
      </c>
      <c r="AV1" s="4"/>
      <c r="AW1" s="5"/>
      <c r="AX1" s="6"/>
      <c r="AY1" s="6"/>
      <c r="AZ1" s="1"/>
      <c r="BA1" s="1"/>
      <c r="BB1" s="1"/>
      <c r="BC1" s="1"/>
    </row>
    <row r="2" spans="1:55" ht="12.75">
      <c r="A2" s="1"/>
      <c r="B2" s="2" t="s">
        <v>2</v>
      </c>
      <c r="C2" s="3" t="s">
        <v>61</v>
      </c>
      <c r="D2" s="4"/>
      <c r="E2" s="5"/>
      <c r="F2" s="6"/>
      <c r="G2" s="6"/>
      <c r="H2" s="1"/>
      <c r="I2" s="1"/>
      <c r="J2" s="1"/>
      <c r="K2" s="1"/>
      <c r="M2" s="2" t="s">
        <v>2</v>
      </c>
      <c r="N2" s="3" t="s">
        <v>61</v>
      </c>
      <c r="O2" s="4"/>
      <c r="P2" s="5"/>
      <c r="Q2" s="6"/>
      <c r="R2" s="6"/>
      <c r="S2" s="1"/>
      <c r="T2" s="1"/>
      <c r="U2" s="1"/>
      <c r="V2" s="1"/>
      <c r="X2" s="2" t="s">
        <v>2</v>
      </c>
      <c r="Y2" s="3" t="s">
        <v>61</v>
      </c>
      <c r="Z2" s="4"/>
      <c r="AA2" s="5"/>
      <c r="AB2" s="6"/>
      <c r="AC2" s="6"/>
      <c r="AD2" s="1"/>
      <c r="AE2" s="1"/>
      <c r="AF2" s="1"/>
      <c r="AG2" s="1"/>
      <c r="AI2" s="2" t="s">
        <v>2</v>
      </c>
      <c r="AJ2" s="3" t="s">
        <v>61</v>
      </c>
      <c r="AK2" s="4"/>
      <c r="AL2" s="5"/>
      <c r="AM2" s="6"/>
      <c r="AN2" s="6"/>
      <c r="AO2" s="1"/>
      <c r="AP2" s="1"/>
      <c r="AQ2" s="1"/>
      <c r="AR2" s="1"/>
      <c r="AT2" s="2" t="s">
        <v>2</v>
      </c>
      <c r="AU2" s="3" t="s">
        <v>61</v>
      </c>
      <c r="AV2" s="4"/>
      <c r="AW2" s="5"/>
      <c r="AX2" s="6"/>
      <c r="AY2" s="6"/>
      <c r="AZ2" s="1"/>
      <c r="BA2" s="1"/>
      <c r="BB2" s="1"/>
      <c r="BC2" s="1"/>
    </row>
    <row r="3" spans="1:55" ht="12.75">
      <c r="A3" s="1"/>
      <c r="B3" s="2" t="s">
        <v>4</v>
      </c>
      <c r="C3" s="9">
        <f>E3</f>
        <v>1600000</v>
      </c>
      <c r="D3" s="10" t="s">
        <v>5</v>
      </c>
      <c r="E3" s="110">
        <v>1600000</v>
      </c>
      <c r="F3" s="1"/>
      <c r="G3" s="1"/>
      <c r="H3" s="11"/>
      <c r="I3" s="11"/>
      <c r="J3" s="11"/>
      <c r="K3" s="11"/>
      <c r="M3" s="2" t="s">
        <v>4</v>
      </c>
      <c r="N3" s="9">
        <f>P3</f>
        <v>600000</v>
      </c>
      <c r="O3" s="10" t="s">
        <v>5</v>
      </c>
      <c r="P3" s="110">
        <v>600000</v>
      </c>
      <c r="Q3" s="1"/>
      <c r="R3" s="1"/>
      <c r="S3" s="11"/>
      <c r="T3" s="11"/>
      <c r="U3" s="11"/>
      <c r="V3" s="11"/>
      <c r="X3" s="2" t="s">
        <v>4</v>
      </c>
      <c r="Y3" s="9">
        <f>AA3</f>
        <v>1000000</v>
      </c>
      <c r="Z3" s="10" t="s">
        <v>5</v>
      </c>
      <c r="AA3" s="110">
        <v>1000000</v>
      </c>
      <c r="AB3" s="1"/>
      <c r="AC3" s="1"/>
      <c r="AD3" s="11"/>
      <c r="AE3" s="11"/>
      <c r="AF3" s="11"/>
      <c r="AG3" s="11"/>
      <c r="AI3" s="2" t="s">
        <v>4</v>
      </c>
      <c r="AJ3" s="9">
        <f>AL3</f>
        <v>3000000</v>
      </c>
      <c r="AK3" s="10" t="s">
        <v>5</v>
      </c>
      <c r="AL3" s="110">
        <v>3000000</v>
      </c>
      <c r="AM3" s="1"/>
      <c r="AN3" s="1"/>
      <c r="AO3" s="11"/>
      <c r="AP3" s="11"/>
      <c r="AQ3" s="11"/>
      <c r="AR3" s="11"/>
      <c r="AT3" s="2" t="s">
        <v>4</v>
      </c>
      <c r="AU3" s="9">
        <f>AW3</f>
        <v>5000000</v>
      </c>
      <c r="AV3" s="10" t="s">
        <v>5</v>
      </c>
      <c r="AW3" s="110">
        <v>5000000</v>
      </c>
      <c r="AX3" s="1"/>
      <c r="AY3" s="1"/>
      <c r="AZ3" s="11"/>
      <c r="BA3" s="11"/>
      <c r="BB3" s="11"/>
      <c r="BC3" s="11"/>
    </row>
    <row r="4" spans="1:55" ht="12.75">
      <c r="A4" s="1"/>
      <c r="B4" s="2" t="s">
        <v>6</v>
      </c>
      <c r="C4" s="9">
        <f>E4</f>
        <v>2500</v>
      </c>
      <c r="D4" s="12" t="s">
        <v>7</v>
      </c>
      <c r="E4" s="109">
        <v>2500</v>
      </c>
      <c r="F4" s="13"/>
      <c r="G4" s="13"/>
      <c r="H4" s="13"/>
      <c r="I4" s="1"/>
      <c r="J4" s="1"/>
      <c r="K4" s="1"/>
      <c r="M4" s="2" t="s">
        <v>6</v>
      </c>
      <c r="N4" s="9">
        <f>P4</f>
        <v>1000</v>
      </c>
      <c r="O4" s="12" t="s">
        <v>7</v>
      </c>
      <c r="P4" s="109">
        <v>1000</v>
      </c>
      <c r="Q4" s="13"/>
      <c r="R4" s="13"/>
      <c r="S4" s="13"/>
      <c r="T4" s="1"/>
      <c r="U4" s="1"/>
      <c r="V4" s="1"/>
      <c r="X4" s="2" t="s">
        <v>6</v>
      </c>
      <c r="Y4" s="9">
        <f>AA4</f>
        <v>2000</v>
      </c>
      <c r="Z4" s="12" t="s">
        <v>7</v>
      </c>
      <c r="AA4" s="109">
        <v>2000</v>
      </c>
      <c r="AB4" s="13"/>
      <c r="AC4" s="13"/>
      <c r="AD4" s="13"/>
      <c r="AE4" s="1"/>
      <c r="AF4" s="1"/>
      <c r="AG4" s="1"/>
      <c r="AI4" s="2" t="s">
        <v>6</v>
      </c>
      <c r="AJ4" s="9">
        <f>AL4</f>
        <v>4000</v>
      </c>
      <c r="AK4" s="12" t="s">
        <v>7</v>
      </c>
      <c r="AL4" s="109">
        <v>4000</v>
      </c>
      <c r="AM4" s="13"/>
      <c r="AN4" s="13"/>
      <c r="AO4" s="13"/>
      <c r="AP4" s="1"/>
      <c r="AQ4" s="1"/>
      <c r="AR4" s="1"/>
      <c r="AT4" s="2" t="s">
        <v>6</v>
      </c>
      <c r="AU4" s="9">
        <f>AW4</f>
        <v>5000</v>
      </c>
      <c r="AV4" s="12" t="s">
        <v>7</v>
      </c>
      <c r="AW4" s="109">
        <v>5000</v>
      </c>
      <c r="AX4" s="13"/>
      <c r="AY4" s="13"/>
      <c r="AZ4" s="13"/>
      <c r="BA4" s="1"/>
      <c r="BB4" s="1"/>
      <c r="BC4" s="1"/>
    </row>
    <row r="5" spans="1:55" ht="12.75">
      <c r="A5" s="1"/>
      <c r="B5" s="2" t="s">
        <v>8</v>
      </c>
      <c r="C5" s="14">
        <v>1.0602</v>
      </c>
      <c r="D5" s="1"/>
      <c r="E5" s="111">
        <f>C5</f>
        <v>1.0602</v>
      </c>
      <c r="F5" s="1"/>
      <c r="G5" s="1"/>
      <c r="H5" s="1"/>
      <c r="I5" s="1"/>
      <c r="J5" s="1"/>
      <c r="K5" s="1"/>
      <c r="M5" s="2" t="s">
        <v>8</v>
      </c>
      <c r="N5" s="14">
        <v>1.0602</v>
      </c>
      <c r="O5" s="1"/>
      <c r="P5" s="111">
        <f>N5</f>
        <v>1.0602</v>
      </c>
      <c r="Q5" s="1"/>
      <c r="R5" s="1"/>
      <c r="S5" s="1"/>
      <c r="T5" s="1"/>
      <c r="U5" s="1"/>
      <c r="V5" s="1"/>
      <c r="X5" s="2" t="s">
        <v>8</v>
      </c>
      <c r="Y5" s="14">
        <v>1.0602</v>
      </c>
      <c r="Z5" s="1"/>
      <c r="AA5" s="111">
        <f>Y5</f>
        <v>1.0602</v>
      </c>
      <c r="AB5" s="1"/>
      <c r="AC5" s="1"/>
      <c r="AD5" s="1"/>
      <c r="AE5" s="1"/>
      <c r="AF5" s="1"/>
      <c r="AG5" s="1"/>
      <c r="AI5" s="2" t="s">
        <v>8</v>
      </c>
      <c r="AJ5" s="14">
        <v>1.0602</v>
      </c>
      <c r="AK5" s="1"/>
      <c r="AL5" s="111">
        <f>AJ5</f>
        <v>1.0602</v>
      </c>
      <c r="AM5" s="1"/>
      <c r="AN5" s="1"/>
      <c r="AO5" s="1"/>
      <c r="AP5" s="1"/>
      <c r="AQ5" s="1"/>
      <c r="AR5" s="1"/>
      <c r="AT5" s="2" t="s">
        <v>8</v>
      </c>
      <c r="AU5" s="14">
        <v>1.0602</v>
      </c>
      <c r="AV5" s="1"/>
      <c r="AW5" s="111">
        <f>AU5</f>
        <v>1.0602</v>
      </c>
      <c r="AX5" s="1"/>
      <c r="AY5" s="1"/>
      <c r="AZ5" s="1"/>
      <c r="BA5" s="1"/>
      <c r="BB5" s="1"/>
      <c r="BC5" s="1"/>
    </row>
    <row r="6" spans="1:55" ht="12.75">
      <c r="A6" s="1"/>
      <c r="B6" s="2" t="s">
        <v>9</v>
      </c>
      <c r="C6" s="14">
        <v>1.0560000000000001</v>
      </c>
      <c r="D6" s="1"/>
      <c r="E6" s="111">
        <f>C6</f>
        <v>1.0560000000000001</v>
      </c>
      <c r="F6" s="1"/>
      <c r="G6" s="1"/>
      <c r="H6" s="1"/>
      <c r="I6" s="1"/>
      <c r="J6" s="1"/>
      <c r="K6" s="1"/>
      <c r="M6" s="2" t="s">
        <v>9</v>
      </c>
      <c r="N6" s="14">
        <v>1.0560000000000001</v>
      </c>
      <c r="O6" s="1"/>
      <c r="P6" s="111">
        <f>N6</f>
        <v>1.0560000000000001</v>
      </c>
      <c r="Q6" s="1"/>
      <c r="R6" s="1"/>
      <c r="S6" s="1"/>
      <c r="T6" s="1"/>
      <c r="U6" s="1"/>
      <c r="V6" s="1"/>
      <c r="X6" s="2" t="s">
        <v>9</v>
      </c>
      <c r="Y6" s="14">
        <v>1.0560000000000001</v>
      </c>
      <c r="Z6" s="1"/>
      <c r="AA6" s="111">
        <f>Y6</f>
        <v>1.0560000000000001</v>
      </c>
      <c r="AB6" s="1"/>
      <c r="AC6" s="1"/>
      <c r="AD6" s="1"/>
      <c r="AE6" s="1"/>
      <c r="AF6" s="1"/>
      <c r="AG6" s="1"/>
      <c r="AI6" s="2" t="s">
        <v>9</v>
      </c>
      <c r="AJ6" s="14">
        <v>1.0560000000000001</v>
      </c>
      <c r="AK6" s="1"/>
      <c r="AL6" s="111">
        <f>AJ6</f>
        <v>1.0560000000000001</v>
      </c>
      <c r="AM6" s="1"/>
      <c r="AN6" s="1"/>
      <c r="AO6" s="1"/>
      <c r="AP6" s="1"/>
      <c r="AQ6" s="1"/>
      <c r="AR6" s="1"/>
      <c r="AT6" s="2" t="s">
        <v>9</v>
      </c>
      <c r="AU6" s="14">
        <v>1.0560000000000001</v>
      </c>
      <c r="AV6" s="1"/>
      <c r="AW6" s="111">
        <f>AU6</f>
        <v>1.0560000000000001</v>
      </c>
      <c r="AX6" s="1"/>
      <c r="AY6" s="1"/>
      <c r="AZ6" s="1"/>
      <c r="BA6" s="1"/>
      <c r="BB6" s="1"/>
      <c r="BC6" s="1"/>
    </row>
    <row r="7" spans="1:55" ht="12.75">
      <c r="A7" s="1"/>
      <c r="B7" s="15"/>
      <c r="C7" s="16"/>
      <c r="D7" s="1"/>
      <c r="E7" s="1"/>
      <c r="F7" s="1"/>
      <c r="G7" s="1"/>
      <c r="H7" s="1"/>
      <c r="I7" s="1"/>
      <c r="J7" s="1"/>
      <c r="K7" s="1"/>
      <c r="M7" s="15"/>
      <c r="N7" s="16"/>
      <c r="O7" s="1"/>
      <c r="P7" s="1"/>
      <c r="Q7" s="1"/>
      <c r="R7" s="1"/>
      <c r="S7" s="1"/>
      <c r="T7" s="1"/>
      <c r="U7" s="1"/>
      <c r="V7" s="1"/>
      <c r="X7" s="15"/>
      <c r="Y7" s="16"/>
      <c r="Z7" s="1"/>
      <c r="AA7" s="1"/>
      <c r="AB7" s="1"/>
      <c r="AC7" s="1"/>
      <c r="AD7" s="1"/>
      <c r="AE7" s="1"/>
      <c r="AF7" s="1"/>
      <c r="AG7" s="1"/>
      <c r="AI7" s="15"/>
      <c r="AJ7" s="16"/>
      <c r="AK7" s="1"/>
      <c r="AL7" s="1"/>
      <c r="AM7" s="1"/>
      <c r="AN7" s="1"/>
      <c r="AO7" s="1"/>
      <c r="AP7" s="1"/>
      <c r="AQ7" s="1"/>
      <c r="AR7" s="1"/>
      <c r="AT7" s="15"/>
      <c r="AU7" s="16"/>
      <c r="AV7" s="1"/>
      <c r="AW7" s="1"/>
      <c r="AX7" s="1"/>
      <c r="AY7" s="1"/>
      <c r="AZ7" s="1"/>
      <c r="BA7" s="1"/>
      <c r="BB7" s="1"/>
      <c r="BC7" s="1"/>
    </row>
    <row r="8" spans="1:55" ht="13.5" thickBot="1">
      <c r="A8" s="1"/>
      <c r="B8" s="17"/>
      <c r="C8" s="1"/>
      <c r="D8" s="1"/>
      <c r="E8" s="1"/>
      <c r="F8" s="1"/>
      <c r="G8" s="1"/>
      <c r="H8" s="1"/>
      <c r="I8" s="1"/>
      <c r="J8" s="1"/>
      <c r="K8" s="1"/>
      <c r="M8" s="17"/>
      <c r="N8" s="1"/>
      <c r="O8" s="1"/>
      <c r="P8" s="1"/>
      <c r="Q8" s="1"/>
      <c r="R8" s="1"/>
      <c r="S8" s="1"/>
      <c r="T8" s="1"/>
      <c r="U8" s="1"/>
      <c r="V8" s="1"/>
      <c r="X8" s="17"/>
      <c r="Y8" s="1"/>
      <c r="Z8" s="1"/>
      <c r="AA8" s="1"/>
      <c r="AB8" s="1"/>
      <c r="AC8" s="1"/>
      <c r="AD8" s="1"/>
      <c r="AE8" s="1"/>
      <c r="AF8" s="1"/>
      <c r="AG8" s="1"/>
      <c r="AI8" s="17"/>
      <c r="AJ8" s="1"/>
      <c r="AK8" s="1"/>
      <c r="AL8" s="1"/>
      <c r="AM8" s="1"/>
      <c r="AN8" s="1"/>
      <c r="AO8" s="1"/>
      <c r="AP8" s="1"/>
      <c r="AQ8" s="1"/>
      <c r="AR8" s="1"/>
      <c r="AT8" s="17"/>
      <c r="AU8" s="1"/>
      <c r="AV8" s="1"/>
      <c r="AW8" s="1"/>
      <c r="AX8" s="1"/>
      <c r="AY8" s="1"/>
      <c r="AZ8" s="1"/>
      <c r="BA8" s="1"/>
      <c r="BB8" s="1"/>
      <c r="BC8" s="1"/>
    </row>
    <row r="9" spans="1:55" ht="15" customHeight="1">
      <c r="A9" s="1"/>
      <c r="B9" s="200" t="s">
        <v>10</v>
      </c>
      <c r="C9" s="203" t="s">
        <v>11</v>
      </c>
      <c r="D9" s="206" t="s">
        <v>12</v>
      </c>
      <c r="E9" s="207"/>
      <c r="F9" s="208"/>
      <c r="G9" s="206" t="s">
        <v>13</v>
      </c>
      <c r="H9" s="207"/>
      <c r="I9" s="208"/>
      <c r="J9" s="207" t="s">
        <v>14</v>
      </c>
      <c r="K9" s="208"/>
      <c r="M9" s="200" t="s">
        <v>10</v>
      </c>
      <c r="N9" s="203" t="s">
        <v>11</v>
      </c>
      <c r="O9" s="206" t="s">
        <v>12</v>
      </c>
      <c r="P9" s="207"/>
      <c r="Q9" s="208"/>
      <c r="R9" s="206" t="s">
        <v>13</v>
      </c>
      <c r="S9" s="207"/>
      <c r="T9" s="208"/>
      <c r="U9" s="207" t="s">
        <v>14</v>
      </c>
      <c r="V9" s="208"/>
      <c r="X9" s="200" t="s">
        <v>10</v>
      </c>
      <c r="Y9" s="203" t="s">
        <v>11</v>
      </c>
      <c r="Z9" s="206" t="s">
        <v>12</v>
      </c>
      <c r="AA9" s="207"/>
      <c r="AB9" s="208"/>
      <c r="AC9" s="206" t="s">
        <v>13</v>
      </c>
      <c r="AD9" s="207"/>
      <c r="AE9" s="208"/>
      <c r="AF9" s="207" t="s">
        <v>14</v>
      </c>
      <c r="AG9" s="208"/>
      <c r="AI9" s="200" t="s">
        <v>10</v>
      </c>
      <c r="AJ9" s="203" t="s">
        <v>11</v>
      </c>
      <c r="AK9" s="206" t="s">
        <v>12</v>
      </c>
      <c r="AL9" s="207"/>
      <c r="AM9" s="208"/>
      <c r="AN9" s="206" t="s">
        <v>13</v>
      </c>
      <c r="AO9" s="207"/>
      <c r="AP9" s="208"/>
      <c r="AQ9" s="207" t="s">
        <v>14</v>
      </c>
      <c r="AR9" s="208"/>
      <c r="AT9" s="200" t="s">
        <v>10</v>
      </c>
      <c r="AU9" s="203" t="s">
        <v>11</v>
      </c>
      <c r="AV9" s="206" t="s">
        <v>12</v>
      </c>
      <c r="AW9" s="207"/>
      <c r="AX9" s="208"/>
      <c r="AY9" s="206" t="s">
        <v>13</v>
      </c>
      <c r="AZ9" s="207"/>
      <c r="BA9" s="208"/>
      <c r="BB9" s="207" t="s">
        <v>14</v>
      </c>
      <c r="BC9" s="208"/>
    </row>
    <row r="10" spans="1:55" ht="15" customHeight="1">
      <c r="A10" s="1"/>
      <c r="B10" s="201"/>
      <c r="C10" s="204"/>
      <c r="D10" s="18" t="s">
        <v>15</v>
      </c>
      <c r="E10" s="19" t="s">
        <v>16</v>
      </c>
      <c r="F10" s="20" t="s">
        <v>17</v>
      </c>
      <c r="G10" s="18" t="s">
        <v>15</v>
      </c>
      <c r="H10" s="21" t="s">
        <v>16</v>
      </c>
      <c r="I10" s="20" t="s">
        <v>17</v>
      </c>
      <c r="J10" s="209" t="s">
        <v>18</v>
      </c>
      <c r="K10" s="211" t="s">
        <v>19</v>
      </c>
      <c r="M10" s="201"/>
      <c r="N10" s="204"/>
      <c r="O10" s="18" t="s">
        <v>15</v>
      </c>
      <c r="P10" s="19" t="s">
        <v>16</v>
      </c>
      <c r="Q10" s="20" t="s">
        <v>17</v>
      </c>
      <c r="R10" s="18" t="s">
        <v>15</v>
      </c>
      <c r="S10" s="21" t="s">
        <v>16</v>
      </c>
      <c r="T10" s="20" t="s">
        <v>17</v>
      </c>
      <c r="U10" s="209" t="s">
        <v>18</v>
      </c>
      <c r="V10" s="211" t="s">
        <v>19</v>
      </c>
      <c r="X10" s="201"/>
      <c r="Y10" s="204"/>
      <c r="Z10" s="18" t="s">
        <v>15</v>
      </c>
      <c r="AA10" s="19" t="s">
        <v>16</v>
      </c>
      <c r="AB10" s="20" t="s">
        <v>17</v>
      </c>
      <c r="AC10" s="18" t="s">
        <v>15</v>
      </c>
      <c r="AD10" s="21" t="s">
        <v>16</v>
      </c>
      <c r="AE10" s="20" t="s">
        <v>17</v>
      </c>
      <c r="AF10" s="209" t="s">
        <v>18</v>
      </c>
      <c r="AG10" s="211" t="s">
        <v>19</v>
      </c>
      <c r="AI10" s="201"/>
      <c r="AJ10" s="204"/>
      <c r="AK10" s="18" t="s">
        <v>15</v>
      </c>
      <c r="AL10" s="19" t="s">
        <v>16</v>
      </c>
      <c r="AM10" s="20" t="s">
        <v>17</v>
      </c>
      <c r="AN10" s="18" t="s">
        <v>15</v>
      </c>
      <c r="AO10" s="21" t="s">
        <v>16</v>
      </c>
      <c r="AP10" s="20" t="s">
        <v>17</v>
      </c>
      <c r="AQ10" s="209" t="s">
        <v>18</v>
      </c>
      <c r="AR10" s="211" t="s">
        <v>19</v>
      </c>
      <c r="AT10" s="201"/>
      <c r="AU10" s="204"/>
      <c r="AV10" s="18" t="s">
        <v>15</v>
      </c>
      <c r="AW10" s="19" t="s">
        <v>16</v>
      </c>
      <c r="AX10" s="20" t="s">
        <v>17</v>
      </c>
      <c r="AY10" s="18" t="s">
        <v>15</v>
      </c>
      <c r="AZ10" s="21" t="s">
        <v>16</v>
      </c>
      <c r="BA10" s="20" t="s">
        <v>17</v>
      </c>
      <c r="BB10" s="209" t="s">
        <v>18</v>
      </c>
      <c r="BC10" s="211" t="s">
        <v>19</v>
      </c>
    </row>
    <row r="11" spans="1:55" ht="13.5" thickBot="1">
      <c r="A11" s="1"/>
      <c r="B11" s="202"/>
      <c r="C11" s="205"/>
      <c r="D11" s="22" t="s">
        <v>20</v>
      </c>
      <c r="E11" s="23"/>
      <c r="F11" s="24" t="s">
        <v>20</v>
      </c>
      <c r="G11" s="22" t="s">
        <v>20</v>
      </c>
      <c r="H11" s="25"/>
      <c r="I11" s="24" t="s">
        <v>20</v>
      </c>
      <c r="J11" s="210"/>
      <c r="K11" s="212"/>
      <c r="M11" s="202"/>
      <c r="N11" s="205"/>
      <c r="O11" s="22" t="s">
        <v>20</v>
      </c>
      <c r="P11" s="23"/>
      <c r="Q11" s="24" t="s">
        <v>20</v>
      </c>
      <c r="R11" s="22" t="s">
        <v>20</v>
      </c>
      <c r="S11" s="25"/>
      <c r="T11" s="24" t="s">
        <v>20</v>
      </c>
      <c r="U11" s="210"/>
      <c r="V11" s="212"/>
      <c r="X11" s="202"/>
      <c r="Y11" s="205"/>
      <c r="Z11" s="22" t="s">
        <v>20</v>
      </c>
      <c r="AA11" s="23"/>
      <c r="AB11" s="24" t="s">
        <v>20</v>
      </c>
      <c r="AC11" s="22" t="s">
        <v>20</v>
      </c>
      <c r="AD11" s="25"/>
      <c r="AE11" s="24" t="s">
        <v>20</v>
      </c>
      <c r="AF11" s="210"/>
      <c r="AG11" s="212"/>
      <c r="AI11" s="202"/>
      <c r="AJ11" s="205"/>
      <c r="AK11" s="22" t="s">
        <v>20</v>
      </c>
      <c r="AL11" s="23"/>
      <c r="AM11" s="24" t="s">
        <v>20</v>
      </c>
      <c r="AN11" s="22" t="s">
        <v>20</v>
      </c>
      <c r="AO11" s="25"/>
      <c r="AP11" s="24" t="s">
        <v>20</v>
      </c>
      <c r="AQ11" s="210"/>
      <c r="AR11" s="212"/>
      <c r="AT11" s="202"/>
      <c r="AU11" s="205"/>
      <c r="AV11" s="22" t="s">
        <v>20</v>
      </c>
      <c r="AW11" s="23"/>
      <c r="AX11" s="24" t="s">
        <v>20</v>
      </c>
      <c r="AY11" s="22" t="s">
        <v>20</v>
      </c>
      <c r="AZ11" s="25"/>
      <c r="BA11" s="24" t="s">
        <v>20</v>
      </c>
      <c r="BB11" s="210"/>
      <c r="BC11" s="212"/>
    </row>
    <row r="12" spans="1:55" ht="12.75">
      <c r="A12" s="1"/>
      <c r="B12" s="26" t="s">
        <v>21</v>
      </c>
      <c r="C12" s="27" t="s">
        <v>22</v>
      </c>
      <c r="D12" s="28">
        <v>179.93</v>
      </c>
      <c r="E12" s="29">
        <v>1</v>
      </c>
      <c r="F12" s="30">
        <f>E12*D12</f>
        <v>179.93</v>
      </c>
      <c r="G12" s="31">
        <v>179.93</v>
      </c>
      <c r="H12" s="32">
        <v>1</v>
      </c>
      <c r="I12" s="30">
        <f>H12*G12</f>
        <v>179.93</v>
      </c>
      <c r="J12" s="33">
        <f t="shared" si="0" ref="J12:J37">I12-F12</f>
        <v>0</v>
      </c>
      <c r="K12" s="34">
        <f>IF(ISERROR(J12/F12),"",J12/F12)</f>
        <v>0</v>
      </c>
      <c r="M12" s="26" t="s">
        <v>21</v>
      </c>
      <c r="N12" s="27" t="s">
        <v>22</v>
      </c>
      <c r="O12" s="28">
        <v>179.93</v>
      </c>
      <c r="P12" s="29">
        <v>1</v>
      </c>
      <c r="Q12" s="30">
        <f>P12*O12</f>
        <v>179.93</v>
      </c>
      <c r="R12" s="31">
        <v>179.93</v>
      </c>
      <c r="S12" s="32">
        <v>1</v>
      </c>
      <c r="T12" s="30">
        <f>S12*R12</f>
        <v>179.93</v>
      </c>
      <c r="U12" s="33">
        <f t="shared" si="1" ref="U12:U20">T12-Q12</f>
        <v>0</v>
      </c>
      <c r="V12" s="34">
        <f>IF(ISERROR(U12/Q12),"",U12/Q12)</f>
        <v>0</v>
      </c>
      <c r="X12" s="26" t="s">
        <v>21</v>
      </c>
      <c r="Y12" s="27" t="s">
        <v>22</v>
      </c>
      <c r="Z12" s="28">
        <v>179.93</v>
      </c>
      <c r="AA12" s="29">
        <v>1</v>
      </c>
      <c r="AB12" s="30">
        <f>AA12*Z12</f>
        <v>179.93</v>
      </c>
      <c r="AC12" s="31">
        <v>179.93</v>
      </c>
      <c r="AD12" s="32">
        <v>1</v>
      </c>
      <c r="AE12" s="30">
        <f>AD12*AC12</f>
        <v>179.93</v>
      </c>
      <c r="AF12" s="33">
        <f t="shared" si="2" ref="AF12:AF20">AE12-AB12</f>
        <v>0</v>
      </c>
      <c r="AG12" s="34">
        <f>IF(ISERROR(AF12/AB12),"",AF12/AB12)</f>
        <v>0</v>
      </c>
      <c r="AI12" s="26" t="s">
        <v>21</v>
      </c>
      <c r="AJ12" s="27" t="s">
        <v>22</v>
      </c>
      <c r="AK12" s="28">
        <v>179.93</v>
      </c>
      <c r="AL12" s="29">
        <v>1</v>
      </c>
      <c r="AM12" s="30">
        <f>AL12*AK12</f>
        <v>179.93</v>
      </c>
      <c r="AN12" s="31">
        <v>179.93</v>
      </c>
      <c r="AO12" s="32">
        <v>1</v>
      </c>
      <c r="AP12" s="30">
        <f>AO12*AN12</f>
        <v>179.93</v>
      </c>
      <c r="AQ12" s="33">
        <f t="shared" si="3" ref="AQ12:AQ20">AP12-AM12</f>
        <v>0</v>
      </c>
      <c r="AR12" s="34">
        <f>IF(ISERROR(AQ12/AM12),"",AQ12/AM12)</f>
        <v>0</v>
      </c>
      <c r="AT12" s="26" t="s">
        <v>21</v>
      </c>
      <c r="AU12" s="27" t="s">
        <v>22</v>
      </c>
      <c r="AV12" s="28">
        <v>179.93</v>
      </c>
      <c r="AW12" s="29">
        <v>1</v>
      </c>
      <c r="AX12" s="30">
        <f>AW12*AV12</f>
        <v>179.93</v>
      </c>
      <c r="AY12" s="31">
        <v>179.93</v>
      </c>
      <c r="AZ12" s="32">
        <v>1</v>
      </c>
      <c r="BA12" s="30">
        <f>AZ12*AY12</f>
        <v>179.93</v>
      </c>
      <c r="BB12" s="33">
        <f t="shared" si="4" ref="BB12:BB20">BA12-AX12</f>
        <v>0</v>
      </c>
      <c r="BC12" s="34">
        <f>IF(ISERROR(BB12/AX12),"",BB12/AX12)</f>
        <v>0</v>
      </c>
    </row>
    <row r="13" spans="1:55" ht="12.75">
      <c r="A13" s="1"/>
      <c r="B13" s="35" t="s">
        <v>23</v>
      </c>
      <c r="C13" s="36"/>
      <c r="D13" s="37">
        <v>0</v>
      </c>
      <c r="E13" s="38">
        <v>1</v>
      </c>
      <c r="F13" s="39">
        <f t="shared" si="5" ref="F13:F20">E13*D13</f>
        <v>0</v>
      </c>
      <c r="G13" s="40">
        <v>0</v>
      </c>
      <c r="H13" s="41">
        <v>1</v>
      </c>
      <c r="I13" s="39">
        <f>H13*G13</f>
        <v>0</v>
      </c>
      <c r="J13" s="42">
        <f t="shared" si="0"/>
        <v>0</v>
      </c>
      <c r="K13" s="43" t="str">
        <f t="shared" si="6" ref="K13:K42">IF(ISERROR(J13/F13),"",J13/F13)</f>
        <v/>
      </c>
      <c r="M13" s="35" t="s">
        <v>23</v>
      </c>
      <c r="N13" s="36"/>
      <c r="O13" s="37">
        <v>0</v>
      </c>
      <c r="P13" s="38">
        <v>1</v>
      </c>
      <c r="Q13" s="39">
        <f t="shared" si="7" ref="Q13:Q20">P13*O13</f>
        <v>0</v>
      </c>
      <c r="R13" s="40">
        <v>0</v>
      </c>
      <c r="S13" s="41">
        <v>1</v>
      </c>
      <c r="T13" s="39">
        <f>S13*R13</f>
        <v>0</v>
      </c>
      <c r="U13" s="42">
        <f t="shared" si="1"/>
        <v>0</v>
      </c>
      <c r="V13" s="43" t="str">
        <f t="shared" si="8" ref="V13:V20">IF(ISERROR(U13/Q13),"",U13/Q13)</f>
        <v/>
      </c>
      <c r="X13" s="35" t="s">
        <v>23</v>
      </c>
      <c r="Y13" s="36"/>
      <c r="Z13" s="37">
        <v>0</v>
      </c>
      <c r="AA13" s="38">
        <v>1</v>
      </c>
      <c r="AB13" s="39">
        <f t="shared" si="9" ref="AB13:AB20">AA13*Z13</f>
        <v>0</v>
      </c>
      <c r="AC13" s="40">
        <v>0</v>
      </c>
      <c r="AD13" s="41">
        <v>1</v>
      </c>
      <c r="AE13" s="39">
        <f>AD13*AC13</f>
        <v>0</v>
      </c>
      <c r="AF13" s="42">
        <f t="shared" si="2"/>
        <v>0</v>
      </c>
      <c r="AG13" s="43" t="str">
        <f t="shared" si="10" ref="AG13:AG20">IF(ISERROR(AF13/AB13),"",AF13/AB13)</f>
        <v/>
      </c>
      <c r="AI13" s="35" t="s">
        <v>23</v>
      </c>
      <c r="AJ13" s="36"/>
      <c r="AK13" s="37">
        <v>0</v>
      </c>
      <c r="AL13" s="38">
        <v>1</v>
      </c>
      <c r="AM13" s="39">
        <f t="shared" si="11" ref="AM13:AM20">AL13*AK13</f>
        <v>0</v>
      </c>
      <c r="AN13" s="40">
        <v>0</v>
      </c>
      <c r="AO13" s="41">
        <v>1</v>
      </c>
      <c r="AP13" s="39">
        <f>AO13*AN13</f>
        <v>0</v>
      </c>
      <c r="AQ13" s="42">
        <f t="shared" si="3"/>
        <v>0</v>
      </c>
      <c r="AR13" s="43" t="str">
        <f t="shared" si="12" ref="AR13:AR20">IF(ISERROR(AQ13/AM13),"",AQ13/AM13)</f>
        <v/>
      </c>
      <c r="AT13" s="35" t="s">
        <v>23</v>
      </c>
      <c r="AU13" s="36"/>
      <c r="AV13" s="37">
        <v>0</v>
      </c>
      <c r="AW13" s="38">
        <v>1</v>
      </c>
      <c r="AX13" s="39">
        <f t="shared" si="13" ref="AX13:AX20">AW13*AV13</f>
        <v>0</v>
      </c>
      <c r="AY13" s="40">
        <v>0</v>
      </c>
      <c r="AZ13" s="41">
        <v>1</v>
      </c>
      <c r="BA13" s="39">
        <f>AZ13*AY13</f>
        <v>0</v>
      </c>
      <c r="BB13" s="42">
        <f t="shared" si="4"/>
        <v>0</v>
      </c>
      <c r="BC13" s="43" t="str">
        <f t="shared" si="14" ref="BC13:BC20">IF(ISERROR(BB13/AX13),"",BB13/AX13)</f>
        <v/>
      </c>
    </row>
    <row r="14" spans="1:55" ht="25.5">
      <c r="A14" s="1"/>
      <c r="B14" s="26" t="s">
        <v>24</v>
      </c>
      <c r="C14" s="27" t="s">
        <v>22</v>
      </c>
      <c r="D14" s="28">
        <v>0</v>
      </c>
      <c r="E14" s="29">
        <v>1</v>
      </c>
      <c r="F14" s="30">
        <f t="shared" si="5"/>
        <v>0</v>
      </c>
      <c r="G14" s="31">
        <v>0</v>
      </c>
      <c r="H14" s="32">
        <v>1</v>
      </c>
      <c r="I14" s="30">
        <f t="shared" si="15" ref="I14:I20">H14*G14</f>
        <v>0</v>
      </c>
      <c r="J14" s="33">
        <f t="shared" si="0"/>
        <v>0</v>
      </c>
      <c r="K14" s="34" t="str">
        <f t="shared" si="6"/>
        <v/>
      </c>
      <c r="M14" s="26" t="s">
        <v>24</v>
      </c>
      <c r="N14" s="27" t="s">
        <v>22</v>
      </c>
      <c r="O14" s="28">
        <v>0</v>
      </c>
      <c r="P14" s="29">
        <v>1</v>
      </c>
      <c r="Q14" s="30">
        <f t="shared" si="7"/>
        <v>0</v>
      </c>
      <c r="R14" s="31">
        <v>0</v>
      </c>
      <c r="S14" s="32">
        <v>1</v>
      </c>
      <c r="T14" s="30">
        <f t="shared" si="16" ref="T14:T20">S14*R14</f>
        <v>0</v>
      </c>
      <c r="U14" s="33">
        <f t="shared" si="1"/>
        <v>0</v>
      </c>
      <c r="V14" s="34" t="str">
        <f t="shared" si="8"/>
        <v/>
      </c>
      <c r="X14" s="26" t="s">
        <v>24</v>
      </c>
      <c r="Y14" s="27" t="s">
        <v>22</v>
      </c>
      <c r="Z14" s="28">
        <v>0</v>
      </c>
      <c r="AA14" s="29">
        <v>1</v>
      </c>
      <c r="AB14" s="30">
        <f t="shared" si="9"/>
        <v>0</v>
      </c>
      <c r="AC14" s="31">
        <v>0</v>
      </c>
      <c r="AD14" s="32">
        <v>1</v>
      </c>
      <c r="AE14" s="30">
        <f t="shared" si="17" ref="AE14:AE20">AD14*AC14</f>
        <v>0</v>
      </c>
      <c r="AF14" s="33">
        <f t="shared" si="2"/>
        <v>0</v>
      </c>
      <c r="AG14" s="34" t="str">
        <f t="shared" si="10"/>
        <v/>
      </c>
      <c r="AI14" s="26" t="s">
        <v>24</v>
      </c>
      <c r="AJ14" s="27" t="s">
        <v>22</v>
      </c>
      <c r="AK14" s="28">
        <v>0</v>
      </c>
      <c r="AL14" s="29">
        <v>1</v>
      </c>
      <c r="AM14" s="30">
        <f t="shared" si="11"/>
        <v>0</v>
      </c>
      <c r="AN14" s="31">
        <v>0</v>
      </c>
      <c r="AO14" s="32">
        <v>1</v>
      </c>
      <c r="AP14" s="30">
        <f t="shared" si="18" ref="AP14:AP20">AO14*AN14</f>
        <v>0</v>
      </c>
      <c r="AQ14" s="33">
        <f t="shared" si="3"/>
        <v>0</v>
      </c>
      <c r="AR14" s="34" t="str">
        <f t="shared" si="12"/>
        <v/>
      </c>
      <c r="AT14" s="26" t="s">
        <v>24</v>
      </c>
      <c r="AU14" s="27" t="s">
        <v>22</v>
      </c>
      <c r="AV14" s="28">
        <v>0</v>
      </c>
      <c r="AW14" s="29">
        <v>1</v>
      </c>
      <c r="AX14" s="30">
        <f t="shared" si="13"/>
        <v>0</v>
      </c>
      <c r="AY14" s="31">
        <v>0</v>
      </c>
      <c r="AZ14" s="32">
        <v>1</v>
      </c>
      <c r="BA14" s="30">
        <f t="shared" si="19" ref="BA14:BA20">AZ14*AY14</f>
        <v>0</v>
      </c>
      <c r="BB14" s="33">
        <f t="shared" si="4"/>
        <v>0</v>
      </c>
      <c r="BC14" s="34" t="str">
        <f t="shared" si="14"/>
        <v/>
      </c>
    </row>
    <row r="15" spans="1:55" ht="12.75">
      <c r="A15" s="1"/>
      <c r="B15" s="35" t="s">
        <v>25</v>
      </c>
      <c r="C15" s="36" t="s">
        <v>22</v>
      </c>
      <c r="D15" s="37">
        <v>0</v>
      </c>
      <c r="E15" s="38">
        <v>1</v>
      </c>
      <c r="F15" s="39">
        <f t="shared" si="5"/>
        <v>0</v>
      </c>
      <c r="G15" s="40">
        <v>0</v>
      </c>
      <c r="H15" s="41">
        <v>1</v>
      </c>
      <c r="I15" s="39">
        <f t="shared" si="15"/>
        <v>0</v>
      </c>
      <c r="J15" s="42">
        <f t="shared" si="0"/>
        <v>0</v>
      </c>
      <c r="K15" s="43" t="str">
        <f t="shared" si="6"/>
        <v/>
      </c>
      <c r="M15" s="35" t="s">
        <v>25</v>
      </c>
      <c r="N15" s="36" t="s">
        <v>22</v>
      </c>
      <c r="O15" s="37">
        <v>0</v>
      </c>
      <c r="P15" s="38">
        <v>1</v>
      </c>
      <c r="Q15" s="39">
        <f t="shared" si="7"/>
        <v>0</v>
      </c>
      <c r="R15" s="40">
        <v>0</v>
      </c>
      <c r="S15" s="41">
        <v>1</v>
      </c>
      <c r="T15" s="39">
        <f t="shared" si="16"/>
        <v>0</v>
      </c>
      <c r="U15" s="42">
        <f t="shared" si="1"/>
        <v>0</v>
      </c>
      <c r="V15" s="43" t="str">
        <f t="shared" si="8"/>
        <v/>
      </c>
      <c r="X15" s="35" t="s">
        <v>25</v>
      </c>
      <c r="Y15" s="36" t="s">
        <v>22</v>
      </c>
      <c r="Z15" s="37">
        <v>0</v>
      </c>
      <c r="AA15" s="38">
        <v>1</v>
      </c>
      <c r="AB15" s="39">
        <f t="shared" si="9"/>
        <v>0</v>
      </c>
      <c r="AC15" s="40">
        <v>0</v>
      </c>
      <c r="AD15" s="41">
        <v>1</v>
      </c>
      <c r="AE15" s="39">
        <f t="shared" si="17"/>
        <v>0</v>
      </c>
      <c r="AF15" s="42">
        <f t="shared" si="2"/>
        <v>0</v>
      </c>
      <c r="AG15" s="43" t="str">
        <f t="shared" si="10"/>
        <v/>
      </c>
      <c r="AI15" s="35" t="s">
        <v>25</v>
      </c>
      <c r="AJ15" s="36" t="s">
        <v>22</v>
      </c>
      <c r="AK15" s="37">
        <v>0</v>
      </c>
      <c r="AL15" s="38">
        <v>1</v>
      </c>
      <c r="AM15" s="39">
        <f t="shared" si="11"/>
        <v>0</v>
      </c>
      <c r="AN15" s="40">
        <v>0</v>
      </c>
      <c r="AO15" s="41">
        <v>1</v>
      </c>
      <c r="AP15" s="39">
        <f t="shared" si="18"/>
        <v>0</v>
      </c>
      <c r="AQ15" s="42">
        <f t="shared" si="3"/>
        <v>0</v>
      </c>
      <c r="AR15" s="43" t="str">
        <f t="shared" si="12"/>
        <v/>
      </c>
      <c r="AT15" s="35" t="s">
        <v>25</v>
      </c>
      <c r="AU15" s="36" t="s">
        <v>22</v>
      </c>
      <c r="AV15" s="37">
        <v>0</v>
      </c>
      <c r="AW15" s="38">
        <v>1</v>
      </c>
      <c r="AX15" s="39">
        <f t="shared" si="13"/>
        <v>0</v>
      </c>
      <c r="AY15" s="40">
        <v>0</v>
      </c>
      <c r="AZ15" s="41">
        <v>1</v>
      </c>
      <c r="BA15" s="39">
        <f t="shared" si="19"/>
        <v>0</v>
      </c>
      <c r="BB15" s="42">
        <f t="shared" si="4"/>
        <v>0</v>
      </c>
      <c r="BC15" s="43" t="str">
        <f t="shared" si="14"/>
        <v/>
      </c>
    </row>
    <row r="16" spans="1:55" ht="12.75">
      <c r="A16" s="1"/>
      <c r="B16" s="26" t="s">
        <v>26</v>
      </c>
      <c r="C16" s="27" t="s">
        <v>22</v>
      </c>
      <c r="D16" s="28">
        <v>490.55</v>
      </c>
      <c r="E16" s="29">
        <v>1</v>
      </c>
      <c r="F16" s="30">
        <f t="shared" si="5"/>
        <v>490.55</v>
      </c>
      <c r="G16" s="31">
        <v>490.55</v>
      </c>
      <c r="H16" s="32">
        <v>1</v>
      </c>
      <c r="I16" s="30">
        <f t="shared" si="15"/>
        <v>490.55</v>
      </c>
      <c r="J16" s="33">
        <f t="shared" si="0"/>
        <v>0</v>
      </c>
      <c r="K16" s="34">
        <f t="shared" si="6"/>
        <v>0</v>
      </c>
      <c r="M16" s="26" t="s">
        <v>26</v>
      </c>
      <c r="N16" s="27" t="s">
        <v>22</v>
      </c>
      <c r="O16" s="28">
        <v>490.55</v>
      </c>
      <c r="P16" s="29">
        <v>1</v>
      </c>
      <c r="Q16" s="30">
        <f t="shared" si="7"/>
        <v>490.55</v>
      </c>
      <c r="R16" s="31">
        <v>490.55</v>
      </c>
      <c r="S16" s="32">
        <v>1</v>
      </c>
      <c r="T16" s="30">
        <f t="shared" si="16"/>
        <v>490.55</v>
      </c>
      <c r="U16" s="33">
        <f t="shared" si="1"/>
        <v>0</v>
      </c>
      <c r="V16" s="34">
        <f t="shared" si="8"/>
        <v>0</v>
      </c>
      <c r="X16" s="26" t="s">
        <v>26</v>
      </c>
      <c r="Y16" s="27" t="s">
        <v>22</v>
      </c>
      <c r="Z16" s="28">
        <v>490.55</v>
      </c>
      <c r="AA16" s="29">
        <v>1</v>
      </c>
      <c r="AB16" s="30">
        <f t="shared" si="9"/>
        <v>490.55</v>
      </c>
      <c r="AC16" s="31">
        <v>490.55</v>
      </c>
      <c r="AD16" s="32">
        <v>1</v>
      </c>
      <c r="AE16" s="30">
        <f t="shared" si="17"/>
        <v>490.55</v>
      </c>
      <c r="AF16" s="33">
        <f t="shared" si="2"/>
        <v>0</v>
      </c>
      <c r="AG16" s="34">
        <f t="shared" si="10"/>
        <v>0</v>
      </c>
      <c r="AI16" s="26" t="s">
        <v>26</v>
      </c>
      <c r="AJ16" s="27" t="s">
        <v>22</v>
      </c>
      <c r="AK16" s="28">
        <v>490.55</v>
      </c>
      <c r="AL16" s="29">
        <v>1</v>
      </c>
      <c r="AM16" s="30">
        <f t="shared" si="11"/>
        <v>490.55</v>
      </c>
      <c r="AN16" s="31">
        <v>490.55</v>
      </c>
      <c r="AO16" s="32">
        <v>1</v>
      </c>
      <c r="AP16" s="30">
        <f t="shared" si="18"/>
        <v>490.55</v>
      </c>
      <c r="AQ16" s="33">
        <f t="shared" si="3"/>
        <v>0</v>
      </c>
      <c r="AR16" s="34">
        <f t="shared" si="12"/>
        <v>0</v>
      </c>
      <c r="AT16" s="26" t="s">
        <v>26</v>
      </c>
      <c r="AU16" s="27" t="s">
        <v>22</v>
      </c>
      <c r="AV16" s="28">
        <v>490.55</v>
      </c>
      <c r="AW16" s="29">
        <v>1</v>
      </c>
      <c r="AX16" s="30">
        <f t="shared" si="13"/>
        <v>490.55</v>
      </c>
      <c r="AY16" s="31">
        <v>490.55</v>
      </c>
      <c r="AZ16" s="32">
        <v>1</v>
      </c>
      <c r="BA16" s="30">
        <f t="shared" si="19"/>
        <v>490.55</v>
      </c>
      <c r="BB16" s="33">
        <f t="shared" si="4"/>
        <v>0</v>
      </c>
      <c r="BC16" s="34">
        <f t="shared" si="14"/>
        <v>0</v>
      </c>
    </row>
    <row r="17" spans="1:55" ht="12.75">
      <c r="A17" s="1"/>
      <c r="B17" s="35" t="s">
        <v>27</v>
      </c>
      <c r="C17" s="36" t="s">
        <v>80</v>
      </c>
      <c r="D17" s="37">
        <v>3.1682999999999999</v>
      </c>
      <c r="E17" s="44">
        <f>IF(E4&gt;0,E4,E3)</f>
        <v>2500</v>
      </c>
      <c r="F17" s="39">
        <f t="shared" si="5"/>
        <v>7920.75</v>
      </c>
      <c r="G17" s="40">
        <v>3.3654000000000002</v>
      </c>
      <c r="H17" s="44">
        <f>IF(E4&gt;0,E4,E3)</f>
        <v>2500</v>
      </c>
      <c r="I17" s="39">
        <f t="shared" si="15"/>
        <v>8413.50</v>
      </c>
      <c r="J17" s="42">
        <f t="shared" si="0"/>
        <v>492.75</v>
      </c>
      <c r="K17" s="43">
        <f t="shared" si="6"/>
        <v>0.062210017990720574</v>
      </c>
      <c r="M17" s="35" t="s">
        <v>27</v>
      </c>
      <c r="N17" s="36" t="s">
        <v>80</v>
      </c>
      <c r="O17" s="37">
        <v>3.1682999999999999</v>
      </c>
      <c r="P17" s="44">
        <f>IF(P4&gt;0,P4,P3)</f>
        <v>1000</v>
      </c>
      <c r="Q17" s="39">
        <f t="shared" si="7"/>
        <v>3168.2999999999997</v>
      </c>
      <c r="R17" s="40">
        <v>3.3654000000000002</v>
      </c>
      <c r="S17" s="44">
        <f>IF(P4&gt;0,P4,P3)</f>
        <v>1000</v>
      </c>
      <c r="T17" s="39">
        <f t="shared" si="16"/>
        <v>3365.40</v>
      </c>
      <c r="U17" s="42">
        <f t="shared" si="1"/>
        <v>197.10000000000036</v>
      </c>
      <c r="V17" s="43">
        <f t="shared" si="8"/>
        <v>0.062210017990720699</v>
      </c>
      <c r="X17" s="35" t="s">
        <v>27</v>
      </c>
      <c r="Y17" s="36" t="s">
        <v>80</v>
      </c>
      <c r="Z17" s="37">
        <v>3.1682999999999999</v>
      </c>
      <c r="AA17" s="44">
        <f>IF(AA4&gt;0,AA4,AA3)</f>
        <v>2000</v>
      </c>
      <c r="AB17" s="39">
        <f t="shared" si="9"/>
        <v>6336.60</v>
      </c>
      <c r="AC17" s="40">
        <v>3.3654000000000002</v>
      </c>
      <c r="AD17" s="44">
        <f>IF(AA4&gt;0,AA4,AA3)</f>
        <v>2000</v>
      </c>
      <c r="AE17" s="39">
        <f t="shared" si="17"/>
        <v>6730.80</v>
      </c>
      <c r="AF17" s="42">
        <f t="shared" si="2"/>
        <v>394.20000000000073</v>
      </c>
      <c r="AG17" s="43">
        <f t="shared" si="10"/>
        <v>0.062210017990720699</v>
      </c>
      <c r="AI17" s="35" t="s">
        <v>27</v>
      </c>
      <c r="AJ17" s="36" t="s">
        <v>80</v>
      </c>
      <c r="AK17" s="37">
        <v>3.1682999999999999</v>
      </c>
      <c r="AL17" s="44">
        <f>IF(AL4&gt;0,AL4,AL3)</f>
        <v>4000</v>
      </c>
      <c r="AM17" s="39">
        <f t="shared" si="11"/>
        <v>12673.20</v>
      </c>
      <c r="AN17" s="40">
        <v>3.3654000000000002</v>
      </c>
      <c r="AO17" s="44">
        <f>IF(AL4&gt;0,AL4,AL3)</f>
        <v>4000</v>
      </c>
      <c r="AP17" s="39">
        <f t="shared" si="18"/>
        <v>13461.60</v>
      </c>
      <c r="AQ17" s="42">
        <f t="shared" si="3"/>
        <v>788.40000000000146</v>
      </c>
      <c r="AR17" s="43">
        <f t="shared" si="12"/>
        <v>0.062210017990720699</v>
      </c>
      <c r="AT17" s="35" t="s">
        <v>27</v>
      </c>
      <c r="AU17" s="36" t="s">
        <v>80</v>
      </c>
      <c r="AV17" s="37">
        <v>3.1682999999999999</v>
      </c>
      <c r="AW17" s="44">
        <f>IF(AW4&gt;0,AW4,AW3)</f>
        <v>5000</v>
      </c>
      <c r="AX17" s="39">
        <f t="shared" si="13"/>
        <v>15841.50</v>
      </c>
      <c r="AY17" s="40">
        <v>3.3654000000000002</v>
      </c>
      <c r="AZ17" s="44">
        <f>IF(AW4&gt;0,AW4,AW3)</f>
        <v>5000</v>
      </c>
      <c r="BA17" s="39">
        <f t="shared" si="19"/>
        <v>16827</v>
      </c>
      <c r="BB17" s="42">
        <f t="shared" si="4"/>
        <v>985.50</v>
      </c>
      <c r="BC17" s="43">
        <f t="shared" si="14"/>
        <v>0.062210017990720574</v>
      </c>
    </row>
    <row r="18" spans="1:55" ht="12.75">
      <c r="A18" s="1"/>
      <c r="B18" s="26" t="s">
        <v>29</v>
      </c>
      <c r="C18" s="27"/>
      <c r="D18" s="28">
        <v>0</v>
      </c>
      <c r="E18" s="45">
        <f>IF(E4&gt;0,E4,E3)</f>
        <v>2500</v>
      </c>
      <c r="F18" s="30">
        <f t="shared" si="5"/>
        <v>0</v>
      </c>
      <c r="G18" s="31">
        <v>0</v>
      </c>
      <c r="H18" s="45">
        <f>IF(E4&gt;0,E4,E3)</f>
        <v>2500</v>
      </c>
      <c r="I18" s="30">
        <f t="shared" si="15"/>
        <v>0</v>
      </c>
      <c r="J18" s="33">
        <f t="shared" si="0"/>
        <v>0</v>
      </c>
      <c r="K18" s="34" t="str">
        <f t="shared" si="6"/>
        <v/>
      </c>
      <c r="M18" s="26" t="s">
        <v>29</v>
      </c>
      <c r="N18" s="27"/>
      <c r="O18" s="28">
        <v>0</v>
      </c>
      <c r="P18" s="45">
        <f>IF(P4&gt;0,P4,P3)</f>
        <v>1000</v>
      </c>
      <c r="Q18" s="30">
        <f t="shared" si="7"/>
        <v>0</v>
      </c>
      <c r="R18" s="31">
        <v>0</v>
      </c>
      <c r="S18" s="45">
        <f>IF(P4&gt;0,P4,P3)</f>
        <v>1000</v>
      </c>
      <c r="T18" s="30">
        <f t="shared" si="16"/>
        <v>0</v>
      </c>
      <c r="U18" s="33">
        <f t="shared" si="1"/>
        <v>0</v>
      </c>
      <c r="V18" s="34" t="str">
        <f t="shared" si="8"/>
        <v/>
      </c>
      <c r="X18" s="26" t="s">
        <v>29</v>
      </c>
      <c r="Y18" s="27"/>
      <c r="Z18" s="28">
        <v>0</v>
      </c>
      <c r="AA18" s="45">
        <f>IF(AA4&gt;0,AA4,AA3)</f>
        <v>2000</v>
      </c>
      <c r="AB18" s="30">
        <f t="shared" si="9"/>
        <v>0</v>
      </c>
      <c r="AC18" s="31">
        <v>0</v>
      </c>
      <c r="AD18" s="45">
        <f>IF(AA4&gt;0,AA4,AA3)</f>
        <v>2000</v>
      </c>
      <c r="AE18" s="30">
        <f t="shared" si="17"/>
        <v>0</v>
      </c>
      <c r="AF18" s="33">
        <f t="shared" si="2"/>
        <v>0</v>
      </c>
      <c r="AG18" s="34" t="str">
        <f t="shared" si="10"/>
        <v/>
      </c>
      <c r="AI18" s="26" t="s">
        <v>29</v>
      </c>
      <c r="AJ18" s="27"/>
      <c r="AK18" s="28">
        <v>0</v>
      </c>
      <c r="AL18" s="45">
        <f>IF(AL4&gt;0,AL4,AL3)</f>
        <v>4000</v>
      </c>
      <c r="AM18" s="30">
        <f t="shared" si="11"/>
        <v>0</v>
      </c>
      <c r="AN18" s="31">
        <v>0</v>
      </c>
      <c r="AO18" s="45">
        <f>IF(AL4&gt;0,AL4,AL3)</f>
        <v>4000</v>
      </c>
      <c r="AP18" s="30">
        <f t="shared" si="18"/>
        <v>0</v>
      </c>
      <c r="AQ18" s="33">
        <f t="shared" si="3"/>
        <v>0</v>
      </c>
      <c r="AR18" s="34" t="str">
        <f t="shared" si="12"/>
        <v/>
      </c>
      <c r="AT18" s="26" t="s">
        <v>29</v>
      </c>
      <c r="AU18" s="27"/>
      <c r="AV18" s="28">
        <v>0</v>
      </c>
      <c r="AW18" s="45">
        <f>IF(AW4&gt;0,AW4,AW3)</f>
        <v>5000</v>
      </c>
      <c r="AX18" s="30">
        <f t="shared" si="13"/>
        <v>0</v>
      </c>
      <c r="AY18" s="31">
        <v>0</v>
      </c>
      <c r="AZ18" s="45">
        <f>IF(AW4&gt;0,AW4,AW3)</f>
        <v>5000</v>
      </c>
      <c r="BA18" s="30">
        <f t="shared" si="19"/>
        <v>0</v>
      </c>
      <c r="BB18" s="33">
        <f t="shared" si="4"/>
        <v>0</v>
      </c>
      <c r="BC18" s="34" t="str">
        <f t="shared" si="14"/>
        <v/>
      </c>
    </row>
    <row r="19" spans="1:55" ht="12.75">
      <c r="A19" s="1"/>
      <c r="B19" s="35" t="s">
        <v>30</v>
      </c>
      <c r="C19" s="36"/>
      <c r="D19" s="37">
        <v>0</v>
      </c>
      <c r="E19" s="44">
        <f>IF(E4&gt;0,E4,E3)</f>
        <v>2500</v>
      </c>
      <c r="F19" s="39">
        <f t="shared" si="5"/>
        <v>0</v>
      </c>
      <c r="G19" s="40">
        <v>0</v>
      </c>
      <c r="H19" s="44">
        <f>IF(E4&gt;0,E4,E3)</f>
        <v>2500</v>
      </c>
      <c r="I19" s="39">
        <f t="shared" si="15"/>
        <v>0</v>
      </c>
      <c r="J19" s="42">
        <f t="shared" si="0"/>
        <v>0</v>
      </c>
      <c r="K19" s="43" t="str">
        <f t="shared" si="6"/>
        <v/>
      </c>
      <c r="M19" s="35" t="s">
        <v>30</v>
      </c>
      <c r="N19" s="36"/>
      <c r="O19" s="37">
        <v>0</v>
      </c>
      <c r="P19" s="44">
        <f>IF(P4&gt;0,P4,P3)</f>
        <v>1000</v>
      </c>
      <c r="Q19" s="39">
        <f t="shared" si="7"/>
        <v>0</v>
      </c>
      <c r="R19" s="40">
        <v>0</v>
      </c>
      <c r="S19" s="44">
        <f>IF(P4&gt;0,P4,P3)</f>
        <v>1000</v>
      </c>
      <c r="T19" s="39">
        <f t="shared" si="16"/>
        <v>0</v>
      </c>
      <c r="U19" s="42">
        <f t="shared" si="1"/>
        <v>0</v>
      </c>
      <c r="V19" s="43" t="str">
        <f t="shared" si="8"/>
        <v/>
      </c>
      <c r="X19" s="35" t="s">
        <v>30</v>
      </c>
      <c r="Y19" s="36"/>
      <c r="Z19" s="37">
        <v>0</v>
      </c>
      <c r="AA19" s="44">
        <f>IF(AA4&gt;0,AA4,AA3)</f>
        <v>2000</v>
      </c>
      <c r="AB19" s="39">
        <f t="shared" si="9"/>
        <v>0</v>
      </c>
      <c r="AC19" s="40">
        <v>0</v>
      </c>
      <c r="AD19" s="44">
        <f>IF(AA4&gt;0,AA4,AA3)</f>
        <v>2000</v>
      </c>
      <c r="AE19" s="39">
        <f t="shared" si="17"/>
        <v>0</v>
      </c>
      <c r="AF19" s="42">
        <f t="shared" si="2"/>
        <v>0</v>
      </c>
      <c r="AG19" s="43" t="str">
        <f t="shared" si="10"/>
        <v/>
      </c>
      <c r="AI19" s="35" t="s">
        <v>30</v>
      </c>
      <c r="AJ19" s="36"/>
      <c r="AK19" s="37">
        <v>0</v>
      </c>
      <c r="AL19" s="44">
        <f>IF(AL4&gt;0,AL4,AL3)</f>
        <v>4000</v>
      </c>
      <c r="AM19" s="39">
        <f t="shared" si="11"/>
        <v>0</v>
      </c>
      <c r="AN19" s="40">
        <v>0</v>
      </c>
      <c r="AO19" s="44">
        <f>IF(AL4&gt;0,AL4,AL3)</f>
        <v>4000</v>
      </c>
      <c r="AP19" s="39">
        <f t="shared" si="18"/>
        <v>0</v>
      </c>
      <c r="AQ19" s="42">
        <f t="shared" si="3"/>
        <v>0</v>
      </c>
      <c r="AR19" s="43" t="str">
        <f t="shared" si="12"/>
        <v/>
      </c>
      <c r="AT19" s="35" t="s">
        <v>30</v>
      </c>
      <c r="AU19" s="36"/>
      <c r="AV19" s="37">
        <v>0</v>
      </c>
      <c r="AW19" s="44">
        <f>IF(AW4&gt;0,AW4,AW3)</f>
        <v>5000</v>
      </c>
      <c r="AX19" s="39">
        <f t="shared" si="13"/>
        <v>0</v>
      </c>
      <c r="AY19" s="40">
        <v>0</v>
      </c>
      <c r="AZ19" s="44">
        <f>IF(AW4&gt;0,AW4,AW3)</f>
        <v>5000</v>
      </c>
      <c r="BA19" s="39">
        <f t="shared" si="19"/>
        <v>0</v>
      </c>
      <c r="BB19" s="42">
        <f t="shared" si="4"/>
        <v>0</v>
      </c>
      <c r="BC19" s="43" t="str">
        <f t="shared" si="14"/>
        <v/>
      </c>
    </row>
    <row r="20" spans="1:55" ht="31.5" customHeight="1">
      <c r="A20" s="1"/>
      <c r="B20" s="26" t="s">
        <v>31</v>
      </c>
      <c r="C20" s="27" t="s">
        <v>80</v>
      </c>
      <c r="D20" s="28">
        <v>0</v>
      </c>
      <c r="E20" s="45">
        <f>IF(E4&gt;0,E4,E3)</f>
        <v>2500</v>
      </c>
      <c r="F20" s="30">
        <f t="shared" si="5"/>
        <v>0</v>
      </c>
      <c r="G20" s="31">
        <v>0</v>
      </c>
      <c r="H20" s="45">
        <f>IF(E4&gt;0,E4,E3)</f>
        <v>2500</v>
      </c>
      <c r="I20" s="30">
        <f t="shared" si="15"/>
        <v>0</v>
      </c>
      <c r="J20" s="33">
        <f t="shared" si="0"/>
        <v>0</v>
      </c>
      <c r="K20" s="34" t="str">
        <f t="shared" si="6"/>
        <v/>
      </c>
      <c r="M20" s="26" t="s">
        <v>31</v>
      </c>
      <c r="N20" s="27" t="s">
        <v>80</v>
      </c>
      <c r="O20" s="28">
        <v>0</v>
      </c>
      <c r="P20" s="45">
        <f>IF(P4&gt;0,P4,P3)</f>
        <v>1000</v>
      </c>
      <c r="Q20" s="30">
        <f t="shared" si="7"/>
        <v>0</v>
      </c>
      <c r="R20" s="31">
        <v>0</v>
      </c>
      <c r="S20" s="45">
        <f>IF(P4&gt;0,P4,P3)</f>
        <v>1000</v>
      </c>
      <c r="T20" s="30">
        <f t="shared" si="16"/>
        <v>0</v>
      </c>
      <c r="U20" s="33">
        <f t="shared" si="1"/>
        <v>0</v>
      </c>
      <c r="V20" s="34" t="str">
        <f t="shared" si="8"/>
        <v/>
      </c>
      <c r="X20" s="26" t="s">
        <v>31</v>
      </c>
      <c r="Y20" s="27" t="s">
        <v>80</v>
      </c>
      <c r="Z20" s="28">
        <v>0</v>
      </c>
      <c r="AA20" s="45">
        <f>IF(AA4&gt;0,AA4,AA3)</f>
        <v>2000</v>
      </c>
      <c r="AB20" s="30">
        <f t="shared" si="9"/>
        <v>0</v>
      </c>
      <c r="AC20" s="31">
        <v>0</v>
      </c>
      <c r="AD20" s="45">
        <f>IF(AA4&gt;0,AA4,AA3)</f>
        <v>2000</v>
      </c>
      <c r="AE20" s="30">
        <f t="shared" si="17"/>
        <v>0</v>
      </c>
      <c r="AF20" s="33">
        <f t="shared" si="2"/>
        <v>0</v>
      </c>
      <c r="AG20" s="34" t="str">
        <f t="shared" si="10"/>
        <v/>
      </c>
      <c r="AI20" s="26" t="s">
        <v>31</v>
      </c>
      <c r="AJ20" s="27" t="s">
        <v>80</v>
      </c>
      <c r="AK20" s="28">
        <v>0</v>
      </c>
      <c r="AL20" s="45">
        <f>IF(AL4&gt;0,AL4,AL3)</f>
        <v>4000</v>
      </c>
      <c r="AM20" s="30">
        <f t="shared" si="11"/>
        <v>0</v>
      </c>
      <c r="AN20" s="31">
        <v>0</v>
      </c>
      <c r="AO20" s="45">
        <f>IF(AL4&gt;0,AL4,AL3)</f>
        <v>4000</v>
      </c>
      <c r="AP20" s="30">
        <f t="shared" si="18"/>
        <v>0</v>
      </c>
      <c r="AQ20" s="33">
        <f t="shared" si="3"/>
        <v>0</v>
      </c>
      <c r="AR20" s="34" t="str">
        <f t="shared" si="12"/>
        <v/>
      </c>
      <c r="AT20" s="26" t="s">
        <v>31</v>
      </c>
      <c r="AU20" s="27" t="s">
        <v>80</v>
      </c>
      <c r="AV20" s="28">
        <v>0</v>
      </c>
      <c r="AW20" s="45">
        <f>IF(AW4&gt;0,AW4,AW3)</f>
        <v>5000</v>
      </c>
      <c r="AX20" s="30">
        <f t="shared" si="13"/>
        <v>0</v>
      </c>
      <c r="AY20" s="31">
        <v>0</v>
      </c>
      <c r="AZ20" s="45">
        <f>IF(AW4&gt;0,AW4,AW3)</f>
        <v>5000</v>
      </c>
      <c r="BA20" s="30">
        <f t="shared" si="19"/>
        <v>0</v>
      </c>
      <c r="BB20" s="33">
        <f t="shared" si="4"/>
        <v>0</v>
      </c>
      <c r="BC20" s="34" t="str">
        <f t="shared" si="14"/>
        <v/>
      </c>
    </row>
    <row r="21" spans="1:55" ht="12.75">
      <c r="A21" s="1"/>
      <c r="B21" s="46" t="s">
        <v>32</v>
      </c>
      <c r="C21" s="47"/>
      <c r="D21" s="48"/>
      <c r="E21" s="49"/>
      <c r="F21" s="50">
        <f>SUM(F12:F20)</f>
        <v>8591.23</v>
      </c>
      <c r="G21" s="51"/>
      <c r="H21" s="52"/>
      <c r="I21" s="50">
        <f>SUM(I12:I20)</f>
        <v>9083.98</v>
      </c>
      <c r="J21" s="53">
        <f>I21-F21</f>
        <v>492.75</v>
      </c>
      <c r="K21" s="114">
        <f>IF((F21)=0,"",(J21/F21))</f>
        <v>0.057355000389932527</v>
      </c>
      <c r="M21" s="46" t="s">
        <v>32</v>
      </c>
      <c r="N21" s="47"/>
      <c r="O21" s="48"/>
      <c r="P21" s="49"/>
      <c r="Q21" s="50">
        <f>SUM(Q12:Q20)</f>
        <v>3838.7799999999997</v>
      </c>
      <c r="R21" s="51"/>
      <c r="S21" s="52"/>
      <c r="T21" s="50">
        <f>SUM(T12:T20)</f>
        <v>4035.88</v>
      </c>
      <c r="U21" s="53">
        <f>T21-Q21</f>
        <v>197.10000000000036</v>
      </c>
      <c r="V21" s="114">
        <f>IF((Q21)=0,"",(U21/Q21))</f>
        <v>0.051344437555681854</v>
      </c>
      <c r="X21" s="46" t="s">
        <v>32</v>
      </c>
      <c r="Y21" s="47"/>
      <c r="Z21" s="48"/>
      <c r="AA21" s="49"/>
      <c r="AB21" s="50">
        <f>SUM(AB12:AB20)</f>
        <v>7007.08</v>
      </c>
      <c r="AC21" s="51"/>
      <c r="AD21" s="52"/>
      <c r="AE21" s="50">
        <f>SUM(AE12:AE20)</f>
        <v>7401.2800000000007</v>
      </c>
      <c r="AF21" s="53">
        <f>AE21-AB21</f>
        <v>394.20000000000073</v>
      </c>
      <c r="AG21" s="114">
        <f>IF((AB21)=0,"",(AF21/AB21))</f>
        <v>0.056257385387351186</v>
      </c>
      <c r="AI21" s="46" t="s">
        <v>32</v>
      </c>
      <c r="AJ21" s="47"/>
      <c r="AK21" s="48"/>
      <c r="AL21" s="49"/>
      <c r="AM21" s="50">
        <f>SUM(AM12:AM20)</f>
        <v>13343.679999999999</v>
      </c>
      <c r="AN21" s="51"/>
      <c r="AO21" s="52"/>
      <c r="AP21" s="50">
        <f>SUM(AP12:AP20)</f>
        <v>14132.08</v>
      </c>
      <c r="AQ21" s="53">
        <f>AP21-AM21</f>
        <v>788.40000000000146</v>
      </c>
      <c r="AR21" s="114">
        <f>IF((AM21)=0,"",(AQ21/AM21))</f>
        <v>0.059084150699057647</v>
      </c>
      <c r="AT21" s="46" t="s">
        <v>32</v>
      </c>
      <c r="AU21" s="47"/>
      <c r="AV21" s="48"/>
      <c r="AW21" s="49"/>
      <c r="AX21" s="50">
        <f>SUM(AX12:AX20)</f>
        <v>16511.98</v>
      </c>
      <c r="AY21" s="51"/>
      <c r="AZ21" s="52"/>
      <c r="BA21" s="50">
        <f>SUM(BA12:BA20)</f>
        <v>17497.48</v>
      </c>
      <c r="BB21" s="53">
        <f>BA21-AX21</f>
        <v>985.50</v>
      </c>
      <c r="BC21" s="114">
        <f>IF((AX21)=0,"",(BB21/AX21))</f>
        <v>0.05968393857066203</v>
      </c>
    </row>
    <row r="22" spans="1:55" ht="25.5">
      <c r="A22" s="1"/>
      <c r="B22" s="26" t="s">
        <v>77</v>
      </c>
      <c r="C22" s="27" t="s">
        <v>22</v>
      </c>
      <c r="D22" s="28">
        <v>0</v>
      </c>
      <c r="E22" s="45">
        <v>0</v>
      </c>
      <c r="F22" s="30">
        <f>E22*D22</f>
        <v>0</v>
      </c>
      <c r="G22" s="31">
        <v>0</v>
      </c>
      <c r="H22" s="45">
        <v>1</v>
      </c>
      <c r="I22" s="30">
        <f>H22*G22</f>
        <v>0</v>
      </c>
      <c r="J22" s="33">
        <f t="shared" si="0"/>
        <v>0</v>
      </c>
      <c r="K22" s="34" t="str">
        <f t="shared" si="6"/>
        <v/>
      </c>
      <c r="M22" s="26" t="s">
        <v>77</v>
      </c>
      <c r="N22" s="27" t="s">
        <v>22</v>
      </c>
      <c r="O22" s="28">
        <v>0</v>
      </c>
      <c r="P22" s="45">
        <v>0</v>
      </c>
      <c r="Q22" s="30">
        <f>P22*O22</f>
        <v>0</v>
      </c>
      <c r="R22" s="31">
        <v>0</v>
      </c>
      <c r="S22" s="45">
        <v>1</v>
      </c>
      <c r="T22" s="30">
        <f>S22*R22</f>
        <v>0</v>
      </c>
      <c r="U22" s="33">
        <f t="shared" si="20" ref="U22:U37">T22-Q22</f>
        <v>0</v>
      </c>
      <c r="V22" s="34" t="str">
        <f t="shared" si="21" ref="V22:V28">IF(ISERROR(U22/Q22),"",U22/Q22)</f>
        <v/>
      </c>
      <c r="X22" s="26" t="s">
        <v>77</v>
      </c>
      <c r="Y22" s="27" t="s">
        <v>22</v>
      </c>
      <c r="Z22" s="28">
        <v>0</v>
      </c>
      <c r="AA22" s="45">
        <v>0</v>
      </c>
      <c r="AB22" s="30">
        <f>AA22*Z22</f>
        <v>0</v>
      </c>
      <c r="AC22" s="31">
        <v>0</v>
      </c>
      <c r="AD22" s="45">
        <v>1</v>
      </c>
      <c r="AE22" s="30">
        <f>AD22*AC22</f>
        <v>0</v>
      </c>
      <c r="AF22" s="33">
        <f t="shared" si="22" ref="AF22:AF37">AE22-AB22</f>
        <v>0</v>
      </c>
      <c r="AG22" s="34" t="str">
        <f t="shared" si="23" ref="AG22:AG28">IF(ISERROR(AF22/AB22),"",AF22/AB22)</f>
        <v/>
      </c>
      <c r="AI22" s="26" t="s">
        <v>77</v>
      </c>
      <c r="AJ22" s="27" t="s">
        <v>22</v>
      </c>
      <c r="AK22" s="28">
        <v>0</v>
      </c>
      <c r="AL22" s="45">
        <v>0</v>
      </c>
      <c r="AM22" s="30">
        <f>AL22*AK22</f>
        <v>0</v>
      </c>
      <c r="AN22" s="31">
        <v>0</v>
      </c>
      <c r="AO22" s="45">
        <v>1</v>
      </c>
      <c r="AP22" s="30">
        <f>AO22*AN22</f>
        <v>0</v>
      </c>
      <c r="AQ22" s="33">
        <f t="shared" si="24" ref="AQ22:AQ37">AP22-AM22</f>
        <v>0</v>
      </c>
      <c r="AR22" s="34" t="str">
        <f t="shared" si="25" ref="AR22:AR28">IF(ISERROR(AQ22/AM22),"",AQ22/AM22)</f>
        <v/>
      </c>
      <c r="AT22" s="26" t="s">
        <v>77</v>
      </c>
      <c r="AU22" s="27" t="s">
        <v>22</v>
      </c>
      <c r="AV22" s="28">
        <v>0</v>
      </c>
      <c r="AW22" s="45">
        <v>0</v>
      </c>
      <c r="AX22" s="30">
        <f>AW22*AV22</f>
        <v>0</v>
      </c>
      <c r="AY22" s="31">
        <v>0</v>
      </c>
      <c r="AZ22" s="45">
        <v>1</v>
      </c>
      <c r="BA22" s="30">
        <f>AZ22*AY22</f>
        <v>0</v>
      </c>
      <c r="BB22" s="33">
        <f t="shared" si="26" ref="BB22:BB37">BA22-AX22</f>
        <v>0</v>
      </c>
      <c r="BC22" s="34" t="str">
        <f t="shared" si="27" ref="BC22:BC28">IF(ISERROR(BB22/AX22),"",BB22/AX22)</f>
        <v/>
      </c>
    </row>
    <row r="23" spans="1:55" ht="25.5">
      <c r="A23" s="1"/>
      <c r="B23" s="35" t="s">
        <v>33</v>
      </c>
      <c r="C23" s="36" t="s">
        <v>80</v>
      </c>
      <c r="D23" s="37">
        <v>1.1717</v>
      </c>
      <c r="E23" s="44">
        <f>IF(E4&gt;0,E4,E3)</f>
        <v>2500</v>
      </c>
      <c r="F23" s="39">
        <f t="shared" si="28" ref="F23:F27">E23*D23</f>
        <v>2929.25</v>
      </c>
      <c r="G23" s="40">
        <v>0</v>
      </c>
      <c r="H23" s="44">
        <f>IF(E4&gt;0,E4,E3)</f>
        <v>2500</v>
      </c>
      <c r="I23" s="39">
        <f t="shared" si="29" ref="I23:I27">H23*G23</f>
        <v>0</v>
      </c>
      <c r="J23" s="42">
        <f t="shared" si="0"/>
        <v>-2929.25</v>
      </c>
      <c r="K23" s="43">
        <f t="shared" si="6"/>
        <v>-1</v>
      </c>
      <c r="M23" s="35" t="s">
        <v>33</v>
      </c>
      <c r="N23" s="36" t="s">
        <v>80</v>
      </c>
      <c r="O23" s="37">
        <v>1.1717</v>
      </c>
      <c r="P23" s="44">
        <f>IF(P4&gt;0,P4,P3)</f>
        <v>1000</v>
      </c>
      <c r="Q23" s="39">
        <f t="shared" si="30" ref="Q23:Q25">P23*O23</f>
        <v>1171.70</v>
      </c>
      <c r="R23" s="40">
        <v>0</v>
      </c>
      <c r="S23" s="44">
        <f>IF(P4&gt;0,P4,P3)</f>
        <v>1000</v>
      </c>
      <c r="T23" s="39">
        <f t="shared" si="31" ref="T23:T25">S23*R23</f>
        <v>0</v>
      </c>
      <c r="U23" s="42">
        <f t="shared" si="20"/>
        <v>-1171.70</v>
      </c>
      <c r="V23" s="43">
        <f t="shared" si="21"/>
        <v>-1</v>
      </c>
      <c r="X23" s="35" t="s">
        <v>33</v>
      </c>
      <c r="Y23" s="36" t="s">
        <v>80</v>
      </c>
      <c r="Z23" s="37">
        <v>1.1717</v>
      </c>
      <c r="AA23" s="44">
        <f>IF(AA4&gt;0,AA4,AA3)</f>
        <v>2000</v>
      </c>
      <c r="AB23" s="39">
        <f t="shared" si="32" ref="AB23:AB25">AA23*Z23</f>
        <v>2343.40</v>
      </c>
      <c r="AC23" s="40">
        <v>0</v>
      </c>
      <c r="AD23" s="44">
        <f>IF(AA4&gt;0,AA4,AA3)</f>
        <v>2000</v>
      </c>
      <c r="AE23" s="39">
        <f t="shared" si="33" ref="AE23:AE25">AD23*AC23</f>
        <v>0</v>
      </c>
      <c r="AF23" s="42">
        <f t="shared" si="22"/>
        <v>-2343.40</v>
      </c>
      <c r="AG23" s="43">
        <f t="shared" si="23"/>
        <v>-1</v>
      </c>
      <c r="AI23" s="35" t="s">
        <v>33</v>
      </c>
      <c r="AJ23" s="36" t="s">
        <v>80</v>
      </c>
      <c r="AK23" s="37">
        <v>1.1717</v>
      </c>
      <c r="AL23" s="44">
        <f>IF(AL4&gt;0,AL4,AL3)</f>
        <v>4000</v>
      </c>
      <c r="AM23" s="39">
        <f t="shared" si="34" ref="AM23:AM25">AL23*AK23</f>
        <v>4686.80</v>
      </c>
      <c r="AN23" s="40">
        <v>0</v>
      </c>
      <c r="AO23" s="44">
        <f>IF(AL4&gt;0,AL4,AL3)</f>
        <v>4000</v>
      </c>
      <c r="AP23" s="39">
        <f t="shared" si="35" ref="AP23:AP25">AO23*AN23</f>
        <v>0</v>
      </c>
      <c r="AQ23" s="42">
        <f t="shared" si="24"/>
        <v>-4686.80</v>
      </c>
      <c r="AR23" s="43">
        <f t="shared" si="25"/>
        <v>-1</v>
      </c>
      <c r="AT23" s="35" t="s">
        <v>33</v>
      </c>
      <c r="AU23" s="36" t="s">
        <v>80</v>
      </c>
      <c r="AV23" s="37">
        <v>1.1717</v>
      </c>
      <c r="AW23" s="44">
        <f>IF(AW4&gt;0,AW4,AW3)</f>
        <v>5000</v>
      </c>
      <c r="AX23" s="39">
        <f t="shared" si="36" ref="AX23:AX25">AW23*AV23</f>
        <v>5858.50</v>
      </c>
      <c r="AY23" s="40">
        <v>0</v>
      </c>
      <c r="AZ23" s="44">
        <f>IF(AW4&gt;0,AW4,AW3)</f>
        <v>5000</v>
      </c>
      <c r="BA23" s="39">
        <f t="shared" si="37" ref="BA23:BA25">AZ23*AY23</f>
        <v>0</v>
      </c>
      <c r="BB23" s="42">
        <f t="shared" si="26"/>
        <v>-5858.50</v>
      </c>
      <c r="BC23" s="43">
        <f t="shared" si="27"/>
        <v>-1</v>
      </c>
    </row>
    <row r="24" spans="1:55" ht="25.5">
      <c r="A24" s="1"/>
      <c r="B24" s="26" t="s">
        <v>34</v>
      </c>
      <c r="C24" s="27" t="s">
        <v>80</v>
      </c>
      <c r="D24" s="28">
        <v>0</v>
      </c>
      <c r="E24" s="45">
        <f>IF(E4&gt;0,E4,E3)</f>
        <v>2500</v>
      </c>
      <c r="F24" s="30">
        <f t="shared" si="28"/>
        <v>0</v>
      </c>
      <c r="G24" s="31">
        <v>0.045499999999999999</v>
      </c>
      <c r="H24" s="45">
        <f>IF(E4&gt;0,E4,E3)</f>
        <v>2500</v>
      </c>
      <c r="I24" s="30">
        <f t="shared" si="29"/>
        <v>113.75</v>
      </c>
      <c r="J24" s="33">
        <f t="shared" si="0"/>
        <v>113.75</v>
      </c>
      <c r="K24" s="34" t="str">
        <f t="shared" si="6"/>
        <v/>
      </c>
      <c r="M24" s="26" t="s">
        <v>34</v>
      </c>
      <c r="N24" s="27" t="s">
        <v>80</v>
      </c>
      <c r="O24" s="28">
        <v>0</v>
      </c>
      <c r="P24" s="45">
        <f>IF(P4&gt;0,P4,P3)</f>
        <v>1000</v>
      </c>
      <c r="Q24" s="30">
        <f t="shared" si="30"/>
        <v>0</v>
      </c>
      <c r="R24" s="31">
        <v>0.045499999999999999</v>
      </c>
      <c r="S24" s="45">
        <f>IF(P4&gt;0,P4,P3)</f>
        <v>1000</v>
      </c>
      <c r="T24" s="30">
        <f t="shared" si="31"/>
        <v>45.50</v>
      </c>
      <c r="U24" s="33">
        <f t="shared" si="20"/>
        <v>45.50</v>
      </c>
      <c r="V24" s="34" t="str">
        <f t="shared" si="21"/>
        <v/>
      </c>
      <c r="X24" s="26" t="s">
        <v>34</v>
      </c>
      <c r="Y24" s="27" t="s">
        <v>80</v>
      </c>
      <c r="Z24" s="28">
        <v>0</v>
      </c>
      <c r="AA24" s="45">
        <f>IF(AA4&gt;0,AA4,AA3)</f>
        <v>2000</v>
      </c>
      <c r="AB24" s="30">
        <f t="shared" si="32"/>
        <v>0</v>
      </c>
      <c r="AC24" s="31">
        <v>0.045499999999999999</v>
      </c>
      <c r="AD24" s="45">
        <f>IF(AA4&gt;0,AA4,AA3)</f>
        <v>2000</v>
      </c>
      <c r="AE24" s="30">
        <f t="shared" si="33"/>
        <v>91</v>
      </c>
      <c r="AF24" s="33">
        <f t="shared" si="22"/>
        <v>91</v>
      </c>
      <c r="AG24" s="34" t="str">
        <f t="shared" si="23"/>
        <v/>
      </c>
      <c r="AI24" s="26" t="s">
        <v>34</v>
      </c>
      <c r="AJ24" s="27" t="s">
        <v>80</v>
      </c>
      <c r="AK24" s="28">
        <v>0</v>
      </c>
      <c r="AL24" s="45">
        <f>IF(AL4&gt;0,AL4,AL3)</f>
        <v>4000</v>
      </c>
      <c r="AM24" s="30">
        <f t="shared" si="34"/>
        <v>0</v>
      </c>
      <c r="AN24" s="31">
        <v>0.045499999999999999</v>
      </c>
      <c r="AO24" s="45">
        <f>IF(AL4&gt;0,AL4,AL3)</f>
        <v>4000</v>
      </c>
      <c r="AP24" s="30">
        <f t="shared" si="35"/>
        <v>182</v>
      </c>
      <c r="AQ24" s="33">
        <f t="shared" si="24"/>
        <v>182</v>
      </c>
      <c r="AR24" s="34" t="str">
        <f t="shared" si="25"/>
        <v/>
      </c>
      <c r="AT24" s="26" t="s">
        <v>34</v>
      </c>
      <c r="AU24" s="27" t="s">
        <v>80</v>
      </c>
      <c r="AV24" s="28">
        <v>0</v>
      </c>
      <c r="AW24" s="45">
        <f>IF(AW4&gt;0,AW4,AW3)</f>
        <v>5000</v>
      </c>
      <c r="AX24" s="30">
        <f t="shared" si="36"/>
        <v>0</v>
      </c>
      <c r="AY24" s="31">
        <v>0.045499999999999999</v>
      </c>
      <c r="AZ24" s="45">
        <f>IF(AW4&gt;0,AW4,AW3)</f>
        <v>5000</v>
      </c>
      <c r="BA24" s="30">
        <f t="shared" si="37"/>
        <v>227.50</v>
      </c>
      <c r="BB24" s="33">
        <f t="shared" si="26"/>
        <v>227.50</v>
      </c>
      <c r="BC24" s="34" t="str">
        <f t="shared" si="27"/>
        <v/>
      </c>
    </row>
    <row r="25" spans="1:55" ht="25.5">
      <c r="A25" s="1"/>
      <c r="B25" s="35" t="s">
        <v>35</v>
      </c>
      <c r="C25" s="36" t="s">
        <v>80</v>
      </c>
      <c r="D25" s="37">
        <v>0.030499999999999999</v>
      </c>
      <c r="E25" s="44">
        <f>IF(E4&gt;0,E4,E3)</f>
        <v>2500</v>
      </c>
      <c r="F25" s="39">
        <f t="shared" si="28"/>
        <v>76.25</v>
      </c>
      <c r="G25" s="40">
        <v>0.49299999999999999</v>
      </c>
      <c r="H25" s="44">
        <f>IF(E4&gt;0,E4,E3)</f>
        <v>2500</v>
      </c>
      <c r="I25" s="39">
        <f t="shared" si="29"/>
        <v>1232.50</v>
      </c>
      <c r="J25" s="42">
        <f t="shared" si="0"/>
        <v>1156.25</v>
      </c>
      <c r="K25" s="43">
        <f t="shared" si="6"/>
        <v>15.163934426229508</v>
      </c>
      <c r="M25" s="35" t="s">
        <v>35</v>
      </c>
      <c r="N25" s="36" t="s">
        <v>80</v>
      </c>
      <c r="O25" s="37">
        <v>0.030499999999999999</v>
      </c>
      <c r="P25" s="44">
        <f>IF(P4&gt;0,P4,P3)</f>
        <v>1000</v>
      </c>
      <c r="Q25" s="39">
        <f t="shared" si="30"/>
        <v>30.50</v>
      </c>
      <c r="R25" s="40">
        <v>0.49299999999999999</v>
      </c>
      <c r="S25" s="44">
        <f>IF(P4&gt;0,P4,P3)</f>
        <v>1000</v>
      </c>
      <c r="T25" s="39">
        <f t="shared" si="31"/>
        <v>493</v>
      </c>
      <c r="U25" s="42">
        <f t="shared" si="20"/>
        <v>462.50</v>
      </c>
      <c r="V25" s="43">
        <f t="shared" si="21"/>
        <v>15.163934426229508</v>
      </c>
      <c r="X25" s="35" t="s">
        <v>35</v>
      </c>
      <c r="Y25" s="36" t="s">
        <v>80</v>
      </c>
      <c r="Z25" s="37">
        <v>0.030499999999999999</v>
      </c>
      <c r="AA25" s="44">
        <f>IF(AA4&gt;0,AA4,AA3)</f>
        <v>2000</v>
      </c>
      <c r="AB25" s="39">
        <f t="shared" si="32"/>
        <v>61</v>
      </c>
      <c r="AC25" s="40">
        <v>0.49299999999999999</v>
      </c>
      <c r="AD25" s="44">
        <f>IF(AA4&gt;0,AA4,AA3)</f>
        <v>2000</v>
      </c>
      <c r="AE25" s="39">
        <f t="shared" si="33"/>
        <v>986</v>
      </c>
      <c r="AF25" s="42">
        <f t="shared" si="22"/>
        <v>925</v>
      </c>
      <c r="AG25" s="43">
        <f t="shared" si="23"/>
        <v>15.163934426229508</v>
      </c>
      <c r="AI25" s="35" t="s">
        <v>35</v>
      </c>
      <c r="AJ25" s="36" t="s">
        <v>80</v>
      </c>
      <c r="AK25" s="37">
        <v>0.030499999999999999</v>
      </c>
      <c r="AL25" s="44">
        <f>IF(AL4&gt;0,AL4,AL3)</f>
        <v>4000</v>
      </c>
      <c r="AM25" s="39">
        <f t="shared" si="34"/>
        <v>122</v>
      </c>
      <c r="AN25" s="40">
        <v>0.49299999999999999</v>
      </c>
      <c r="AO25" s="44">
        <f>IF(AL4&gt;0,AL4,AL3)</f>
        <v>4000</v>
      </c>
      <c r="AP25" s="39">
        <f t="shared" si="35"/>
        <v>1972</v>
      </c>
      <c r="AQ25" s="42">
        <f t="shared" si="24"/>
        <v>1850</v>
      </c>
      <c r="AR25" s="43">
        <f t="shared" si="25"/>
        <v>15.163934426229508</v>
      </c>
      <c r="AT25" s="35" t="s">
        <v>35</v>
      </c>
      <c r="AU25" s="36" t="s">
        <v>80</v>
      </c>
      <c r="AV25" s="37">
        <v>0.030499999999999999</v>
      </c>
      <c r="AW25" s="44">
        <f>IF(AW4&gt;0,AW4,AW3)</f>
        <v>5000</v>
      </c>
      <c r="AX25" s="39">
        <f t="shared" si="36"/>
        <v>152.50</v>
      </c>
      <c r="AY25" s="40">
        <v>0.49299999999999999</v>
      </c>
      <c r="AZ25" s="44">
        <f>IF(AW4&gt;0,AW4,AW3)</f>
        <v>5000</v>
      </c>
      <c r="BA25" s="39">
        <f t="shared" si="37"/>
        <v>2465</v>
      </c>
      <c r="BB25" s="42">
        <f t="shared" si="26"/>
        <v>2312.50</v>
      </c>
      <c r="BC25" s="43">
        <f t="shared" si="27"/>
        <v>15.163934426229508</v>
      </c>
    </row>
    <row r="26" spans="1:55" ht="12.75">
      <c r="A26" s="1"/>
      <c r="B26" s="26" t="s">
        <v>36</v>
      </c>
      <c r="C26" s="27" t="s">
        <v>80</v>
      </c>
      <c r="D26" s="28">
        <v>0.47339999999999999</v>
      </c>
      <c r="E26" s="45">
        <f>IF(E4&gt;0,E4,E3)</f>
        <v>2500</v>
      </c>
      <c r="F26" s="30">
        <f>E26*D26</f>
        <v>1183.50</v>
      </c>
      <c r="G26" s="31">
        <v>1.0483</v>
      </c>
      <c r="H26" s="45">
        <f>IF(E4&gt;0,E4,E3)</f>
        <v>2500</v>
      </c>
      <c r="I26" s="30">
        <f>H26*G26</f>
        <v>2620.75</v>
      </c>
      <c r="J26" s="33">
        <f t="shared" si="0"/>
        <v>1437.25</v>
      </c>
      <c r="K26" s="34">
        <f t="shared" si="6"/>
        <v>1.2144064216307562</v>
      </c>
      <c r="M26" s="26" t="s">
        <v>36</v>
      </c>
      <c r="N26" s="27" t="s">
        <v>80</v>
      </c>
      <c r="O26" s="28">
        <v>0.47339999999999999</v>
      </c>
      <c r="P26" s="45">
        <f>IF(P4&gt;0,P4,P3)</f>
        <v>1000</v>
      </c>
      <c r="Q26" s="30">
        <f>P26*O26</f>
        <v>473.40</v>
      </c>
      <c r="R26" s="31">
        <v>1.0483</v>
      </c>
      <c r="S26" s="45">
        <f>IF(P4&gt;0,P4,P3)</f>
        <v>1000</v>
      </c>
      <c r="T26" s="30">
        <f>S26*R26</f>
        <v>1048.30</v>
      </c>
      <c r="U26" s="33">
        <f t="shared" si="20"/>
        <v>574.90</v>
      </c>
      <c r="V26" s="34">
        <f t="shared" si="21"/>
        <v>1.2144064216307562</v>
      </c>
      <c r="X26" s="26" t="s">
        <v>36</v>
      </c>
      <c r="Y26" s="27" t="s">
        <v>80</v>
      </c>
      <c r="Z26" s="28">
        <v>0.47339999999999999</v>
      </c>
      <c r="AA26" s="45">
        <f>IF(AA4&gt;0,AA4,AA3)</f>
        <v>2000</v>
      </c>
      <c r="AB26" s="30">
        <f>AA26*Z26</f>
        <v>946.80</v>
      </c>
      <c r="AC26" s="31">
        <v>1.0483</v>
      </c>
      <c r="AD26" s="45">
        <f>IF(AA4&gt;0,AA4,AA3)</f>
        <v>2000</v>
      </c>
      <c r="AE26" s="30">
        <f>AD26*AC26</f>
        <v>2096.60</v>
      </c>
      <c r="AF26" s="33">
        <f t="shared" si="22"/>
        <v>1149.80</v>
      </c>
      <c r="AG26" s="34">
        <f t="shared" si="23"/>
        <v>1.2144064216307562</v>
      </c>
      <c r="AI26" s="26" t="s">
        <v>36</v>
      </c>
      <c r="AJ26" s="27" t="s">
        <v>80</v>
      </c>
      <c r="AK26" s="28">
        <v>0.47339999999999999</v>
      </c>
      <c r="AL26" s="45">
        <f>IF(AL4&gt;0,AL4,AL3)</f>
        <v>4000</v>
      </c>
      <c r="AM26" s="30">
        <f>AL26*AK26</f>
        <v>1893.60</v>
      </c>
      <c r="AN26" s="31">
        <v>1.0483</v>
      </c>
      <c r="AO26" s="45">
        <f>IF(AL4&gt;0,AL4,AL3)</f>
        <v>4000</v>
      </c>
      <c r="AP26" s="30">
        <f>AO26*AN26</f>
        <v>4193.20</v>
      </c>
      <c r="AQ26" s="33">
        <f t="shared" si="24"/>
        <v>2299.60</v>
      </c>
      <c r="AR26" s="34">
        <f t="shared" si="25"/>
        <v>1.2144064216307562</v>
      </c>
      <c r="AT26" s="26" t="s">
        <v>36</v>
      </c>
      <c r="AU26" s="27" t="s">
        <v>80</v>
      </c>
      <c r="AV26" s="28">
        <v>0.47339999999999999</v>
      </c>
      <c r="AW26" s="45">
        <f>IF(AW4&gt;0,AW4,AW3)</f>
        <v>5000</v>
      </c>
      <c r="AX26" s="30">
        <f>AW26*AV26</f>
        <v>2367</v>
      </c>
      <c r="AY26" s="31">
        <v>1.0483</v>
      </c>
      <c r="AZ26" s="45">
        <f>IF(AW4&gt;0,AW4,AW3)</f>
        <v>5000</v>
      </c>
      <c r="BA26" s="30">
        <f>AZ26*AY26</f>
        <v>5241.50</v>
      </c>
      <c r="BB26" s="33">
        <f t="shared" si="26"/>
        <v>2874.50</v>
      </c>
      <c r="BC26" s="34">
        <f t="shared" si="27"/>
        <v>1.2144064216307562</v>
      </c>
    </row>
    <row r="27" spans="1:55" ht="12.75">
      <c r="A27" s="1"/>
      <c r="B27" s="35" t="s">
        <v>37</v>
      </c>
      <c r="C27" s="36" t="s">
        <v>28</v>
      </c>
      <c r="D27" s="37">
        <v>0</v>
      </c>
      <c r="E27" s="44">
        <f>IF(D27=0,0,E3*C5-C3)</f>
        <v>0</v>
      </c>
      <c r="F27" s="39">
        <f t="shared" si="28"/>
        <v>0</v>
      </c>
      <c r="G27" s="40">
        <v>0</v>
      </c>
      <c r="H27" s="44">
        <f>IF(G27=0,0,C3*C6-C3)</f>
        <v>0</v>
      </c>
      <c r="I27" s="39">
        <f t="shared" si="29"/>
        <v>0</v>
      </c>
      <c r="J27" s="42">
        <f t="shared" si="0"/>
        <v>0</v>
      </c>
      <c r="K27" s="43" t="str">
        <f t="shared" si="6"/>
        <v/>
      </c>
      <c r="M27" s="35" t="s">
        <v>37</v>
      </c>
      <c r="N27" s="36" t="s">
        <v>28</v>
      </c>
      <c r="O27" s="37">
        <v>0</v>
      </c>
      <c r="P27" s="44">
        <f>IF(O27=0,0,P3*N5-N3)</f>
        <v>0</v>
      </c>
      <c r="Q27" s="39">
        <f t="shared" si="38" ref="Q27">P27*O27</f>
        <v>0</v>
      </c>
      <c r="R27" s="40">
        <v>0</v>
      </c>
      <c r="S27" s="44">
        <f>IF(R27=0,0,N3*N6-N3)</f>
        <v>0</v>
      </c>
      <c r="T27" s="39">
        <f t="shared" si="39" ref="T27">S27*R27</f>
        <v>0</v>
      </c>
      <c r="U27" s="42">
        <f t="shared" si="20"/>
        <v>0</v>
      </c>
      <c r="V27" s="43" t="str">
        <f t="shared" si="21"/>
        <v/>
      </c>
      <c r="X27" s="35" t="s">
        <v>37</v>
      </c>
      <c r="Y27" s="36" t="s">
        <v>28</v>
      </c>
      <c r="Z27" s="37">
        <v>0</v>
      </c>
      <c r="AA27" s="44">
        <f>IF(Z27=0,0,AA3*Y5-Y3)</f>
        <v>0</v>
      </c>
      <c r="AB27" s="39">
        <f t="shared" si="40" ref="AB27">AA27*Z27</f>
        <v>0</v>
      </c>
      <c r="AC27" s="40">
        <v>0</v>
      </c>
      <c r="AD27" s="44">
        <f>IF(AC27=0,0,Y3*Y6-Y3)</f>
        <v>0</v>
      </c>
      <c r="AE27" s="39">
        <f t="shared" si="41" ref="AE27">AD27*AC27</f>
        <v>0</v>
      </c>
      <c r="AF27" s="42">
        <f t="shared" si="22"/>
        <v>0</v>
      </c>
      <c r="AG27" s="43" t="str">
        <f t="shared" si="23"/>
        <v/>
      </c>
      <c r="AI27" s="35" t="s">
        <v>37</v>
      </c>
      <c r="AJ27" s="36" t="s">
        <v>28</v>
      </c>
      <c r="AK27" s="37">
        <v>0</v>
      </c>
      <c r="AL27" s="44">
        <f>IF(AK27=0,0,AL3*AJ5-AJ3)</f>
        <v>0</v>
      </c>
      <c r="AM27" s="39">
        <f t="shared" si="42" ref="AM27">AL27*AK27</f>
        <v>0</v>
      </c>
      <c r="AN27" s="40">
        <v>0</v>
      </c>
      <c r="AO27" s="44">
        <f>IF(AN27=0,0,AJ3*AJ6-AJ3)</f>
        <v>0</v>
      </c>
      <c r="AP27" s="39">
        <f t="shared" si="43" ref="AP27">AO27*AN27</f>
        <v>0</v>
      </c>
      <c r="AQ27" s="42">
        <f t="shared" si="24"/>
        <v>0</v>
      </c>
      <c r="AR27" s="43" t="str">
        <f t="shared" si="25"/>
        <v/>
      </c>
      <c r="AT27" s="35" t="s">
        <v>37</v>
      </c>
      <c r="AU27" s="36" t="s">
        <v>28</v>
      </c>
      <c r="AV27" s="37">
        <v>0</v>
      </c>
      <c r="AW27" s="44">
        <f>IF(AV27=0,0,AW3*AU5-AU3)</f>
        <v>0</v>
      </c>
      <c r="AX27" s="39">
        <f t="shared" si="44" ref="AX27">AW27*AV27</f>
        <v>0</v>
      </c>
      <c r="AY27" s="40">
        <v>0</v>
      </c>
      <c r="AZ27" s="44">
        <f>IF(AY27=0,0,AU3*AU6-AU3)</f>
        <v>0</v>
      </c>
      <c r="BA27" s="39">
        <f t="shared" si="45" ref="BA27">AZ27*AY27</f>
        <v>0</v>
      </c>
      <c r="BB27" s="42">
        <f t="shared" si="26"/>
        <v>0</v>
      </c>
      <c r="BC27" s="43" t="str">
        <f t="shared" si="27"/>
        <v/>
      </c>
    </row>
    <row r="28" spans="1:55" ht="12.75">
      <c r="A28" s="1"/>
      <c r="B28" s="26" t="s">
        <v>38</v>
      </c>
      <c r="C28" s="27" t="s">
        <v>22</v>
      </c>
      <c r="D28" s="28">
        <v>0</v>
      </c>
      <c r="E28" s="29">
        <v>1</v>
      </c>
      <c r="F28" s="30">
        <f>E28*D28</f>
        <v>0</v>
      </c>
      <c r="G28" s="28">
        <v>0</v>
      </c>
      <c r="H28" s="29">
        <v>1</v>
      </c>
      <c r="I28" s="30">
        <f>H28*G28</f>
        <v>0</v>
      </c>
      <c r="J28" s="33">
        <f t="shared" si="0"/>
        <v>0</v>
      </c>
      <c r="K28" s="34" t="str">
        <f t="shared" si="6"/>
        <v/>
      </c>
      <c r="M28" s="26" t="s">
        <v>38</v>
      </c>
      <c r="N28" s="27" t="s">
        <v>22</v>
      </c>
      <c r="O28" s="28">
        <v>0</v>
      </c>
      <c r="P28" s="29">
        <v>1</v>
      </c>
      <c r="Q28" s="30">
        <f>P28*O28</f>
        <v>0</v>
      </c>
      <c r="R28" s="28">
        <v>0</v>
      </c>
      <c r="S28" s="29">
        <v>1</v>
      </c>
      <c r="T28" s="30">
        <f>S28*R28</f>
        <v>0</v>
      </c>
      <c r="U28" s="33">
        <f t="shared" si="20"/>
        <v>0</v>
      </c>
      <c r="V28" s="34" t="str">
        <f t="shared" si="21"/>
        <v/>
      </c>
      <c r="X28" s="26" t="s">
        <v>38</v>
      </c>
      <c r="Y28" s="27" t="s">
        <v>22</v>
      </c>
      <c r="Z28" s="28">
        <v>0</v>
      </c>
      <c r="AA28" s="29">
        <v>1</v>
      </c>
      <c r="AB28" s="30">
        <f>AA28*Z28</f>
        <v>0</v>
      </c>
      <c r="AC28" s="28">
        <v>0</v>
      </c>
      <c r="AD28" s="29">
        <v>1</v>
      </c>
      <c r="AE28" s="30">
        <f>AD28*AC28</f>
        <v>0</v>
      </c>
      <c r="AF28" s="33">
        <f t="shared" si="22"/>
        <v>0</v>
      </c>
      <c r="AG28" s="34" t="str">
        <f t="shared" si="23"/>
        <v/>
      </c>
      <c r="AI28" s="26" t="s">
        <v>38</v>
      </c>
      <c r="AJ28" s="27" t="s">
        <v>22</v>
      </c>
      <c r="AK28" s="28">
        <v>0</v>
      </c>
      <c r="AL28" s="29">
        <v>1</v>
      </c>
      <c r="AM28" s="30">
        <f>AL28*AK28</f>
        <v>0</v>
      </c>
      <c r="AN28" s="28">
        <v>0</v>
      </c>
      <c r="AO28" s="29">
        <v>1</v>
      </c>
      <c r="AP28" s="30">
        <f>AO28*AN28</f>
        <v>0</v>
      </c>
      <c r="AQ28" s="33">
        <f t="shared" si="24"/>
        <v>0</v>
      </c>
      <c r="AR28" s="34" t="str">
        <f t="shared" si="25"/>
        <v/>
      </c>
      <c r="AT28" s="26" t="s">
        <v>38</v>
      </c>
      <c r="AU28" s="27" t="s">
        <v>22</v>
      </c>
      <c r="AV28" s="28">
        <v>0</v>
      </c>
      <c r="AW28" s="29">
        <v>1</v>
      </c>
      <c r="AX28" s="30">
        <f>AW28*AV28</f>
        <v>0</v>
      </c>
      <c r="AY28" s="28">
        <v>0</v>
      </c>
      <c r="AZ28" s="29">
        <v>1</v>
      </c>
      <c r="BA28" s="30">
        <f>AZ28*AY28</f>
        <v>0</v>
      </c>
      <c r="BB28" s="33">
        <f t="shared" si="26"/>
        <v>0</v>
      </c>
      <c r="BC28" s="34" t="str">
        <f t="shared" si="27"/>
        <v/>
      </c>
    </row>
    <row r="29" spans="1:55" ht="12.75">
      <c r="A29" s="1"/>
      <c r="B29" s="46" t="s">
        <v>39</v>
      </c>
      <c r="C29" s="55"/>
      <c r="D29" s="56"/>
      <c r="E29" s="49"/>
      <c r="F29" s="57">
        <f>SUM(F22:F28)+F21</f>
        <v>12780.23</v>
      </c>
      <c r="G29" s="58"/>
      <c r="H29" s="52"/>
      <c r="I29" s="57">
        <f>SUM(I22:I28)+I21</f>
        <v>13050.98</v>
      </c>
      <c r="J29" s="53">
        <f t="shared" si="0"/>
        <v>270.75</v>
      </c>
      <c r="K29" s="54">
        <f>IF((F29)=0,"",(J29/F29))</f>
        <v>0.021185064744531204</v>
      </c>
      <c r="M29" s="46" t="s">
        <v>39</v>
      </c>
      <c r="N29" s="55"/>
      <c r="O29" s="56"/>
      <c r="P29" s="49"/>
      <c r="Q29" s="57">
        <f>SUM(Q22:Q28)+Q21</f>
        <v>5514.3799999999992</v>
      </c>
      <c r="R29" s="58"/>
      <c r="S29" s="52"/>
      <c r="T29" s="57">
        <f>SUM(T22:T28)+T21</f>
        <v>5622.68</v>
      </c>
      <c r="U29" s="53">
        <f t="shared" si="20"/>
        <v>108.30000000000109</v>
      </c>
      <c r="V29" s="54">
        <f>IF((Q29)=0,"",(U29/Q29))</f>
        <v>0.019639560567099312</v>
      </c>
      <c r="X29" s="46" t="s">
        <v>39</v>
      </c>
      <c r="Y29" s="55"/>
      <c r="Z29" s="56"/>
      <c r="AA29" s="49"/>
      <c r="AB29" s="57">
        <f>SUM(AB22:AB28)+AB21</f>
        <v>10358.279999999999</v>
      </c>
      <c r="AC29" s="58"/>
      <c r="AD29" s="52"/>
      <c r="AE29" s="57">
        <f>SUM(AE22:AE28)+AE21</f>
        <v>10574.88</v>
      </c>
      <c r="AF29" s="53">
        <f t="shared" si="22"/>
        <v>216.60000000000218</v>
      </c>
      <c r="AG29" s="54">
        <f>IF((AB29)=0,"",(AF29/AB29))</f>
        <v>0.020910807585815618</v>
      </c>
      <c r="AI29" s="46" t="s">
        <v>39</v>
      </c>
      <c r="AJ29" s="55"/>
      <c r="AK29" s="56"/>
      <c r="AL29" s="49"/>
      <c r="AM29" s="57">
        <f>SUM(AM22:AM28)+AM21</f>
        <v>20046.079999999998</v>
      </c>
      <c r="AN29" s="58"/>
      <c r="AO29" s="52"/>
      <c r="AP29" s="57">
        <f>SUM(AP22:AP28)+AP21</f>
        <v>20479.28</v>
      </c>
      <c r="AQ29" s="53">
        <f t="shared" si="24"/>
        <v>433.20000000000073</v>
      </c>
      <c r="AR29" s="54">
        <f>IF((AM29)=0,"",(AQ29/AM29))</f>
        <v>0.02161021007598497</v>
      </c>
      <c r="AT29" s="46" t="s">
        <v>39</v>
      </c>
      <c r="AU29" s="55"/>
      <c r="AV29" s="56"/>
      <c r="AW29" s="49"/>
      <c r="AX29" s="57">
        <f>SUM(AX22:AX28)+AX21</f>
        <v>24889.98</v>
      </c>
      <c r="AY29" s="58"/>
      <c r="AZ29" s="52"/>
      <c r="BA29" s="57">
        <f>SUM(BA22:BA28)+BA21</f>
        <v>25431.48</v>
      </c>
      <c r="BB29" s="53">
        <f t="shared" si="26"/>
        <v>541.50</v>
      </c>
      <c r="BC29" s="54">
        <f>IF((AX29)=0,"",(BB29/AX29))</f>
        <v>0.021755742672352488</v>
      </c>
    </row>
    <row r="30" spans="1:55" ht="12.75">
      <c r="A30" s="1"/>
      <c r="B30" s="59" t="s">
        <v>40</v>
      </c>
      <c r="C30" s="60" t="s">
        <v>80</v>
      </c>
      <c r="D30" s="31">
        <v>2.8647</v>
      </c>
      <c r="E30" s="45">
        <f>IF(E4&gt;0,E4,E3*E5)</f>
        <v>2500</v>
      </c>
      <c r="F30" s="30">
        <f>E30*D30</f>
        <v>7161.75</v>
      </c>
      <c r="G30" s="31">
        <v>2.5817000000000001</v>
      </c>
      <c r="H30" s="45">
        <f>IF(E4&gt;0,E4,E3*E6)</f>
        <v>2500</v>
      </c>
      <c r="I30" s="30">
        <f>H30*G30</f>
        <v>6454.25</v>
      </c>
      <c r="J30" s="33">
        <f t="shared" si="0"/>
        <v>-707.50</v>
      </c>
      <c r="K30" s="34">
        <f t="shared" si="6"/>
        <v>-0.098788703878242054</v>
      </c>
      <c r="M30" s="59" t="s">
        <v>40</v>
      </c>
      <c r="N30" s="60" t="s">
        <v>80</v>
      </c>
      <c r="O30" s="31">
        <v>2.8647</v>
      </c>
      <c r="P30" s="45">
        <f>IF(P4&gt;0,P4,P3*P5)</f>
        <v>1000</v>
      </c>
      <c r="Q30" s="30">
        <f>P30*O30</f>
        <v>2864.70</v>
      </c>
      <c r="R30" s="31">
        <v>2.5817000000000001</v>
      </c>
      <c r="S30" s="45">
        <f>IF(P4&gt;0,P4,P3*P6)</f>
        <v>1000</v>
      </c>
      <c r="T30" s="30">
        <f>S30*R30</f>
        <v>2581.7000000000003</v>
      </c>
      <c r="U30" s="33">
        <f t="shared" si="20"/>
        <v>-282.99999999999955</v>
      </c>
      <c r="V30" s="34">
        <f t="shared" si="46" ref="V30:V31">IF(ISERROR(U30/Q30),"",U30/Q30)</f>
        <v>-0.098788703878241901</v>
      </c>
      <c r="X30" s="59" t="s">
        <v>40</v>
      </c>
      <c r="Y30" s="60" t="s">
        <v>80</v>
      </c>
      <c r="Z30" s="31">
        <v>2.8647</v>
      </c>
      <c r="AA30" s="45">
        <f>IF(AA4&gt;0,AA4,AA3*AA5)</f>
        <v>2000</v>
      </c>
      <c r="AB30" s="30">
        <f>AA30*Z30</f>
        <v>5729.40</v>
      </c>
      <c r="AC30" s="31">
        <v>2.5817000000000001</v>
      </c>
      <c r="AD30" s="45">
        <f>IF(AA4&gt;0,AA4,AA3*AA6)</f>
        <v>2000</v>
      </c>
      <c r="AE30" s="30">
        <f>AD30*AC30</f>
        <v>5163.4000000000005</v>
      </c>
      <c r="AF30" s="33">
        <f t="shared" si="22"/>
        <v>-565.99999999999909</v>
      </c>
      <c r="AG30" s="34">
        <f t="shared" si="47" ref="AG30:AG31">IF(ISERROR(AF30/AB30),"",AF30/AB30)</f>
        <v>-0.098788703878241901</v>
      </c>
      <c r="AI30" s="59" t="s">
        <v>40</v>
      </c>
      <c r="AJ30" s="60" t="s">
        <v>80</v>
      </c>
      <c r="AK30" s="31">
        <v>2.8647</v>
      </c>
      <c r="AL30" s="45">
        <f>IF(AL4&gt;0,AL4,AL3*AL5)</f>
        <v>4000</v>
      </c>
      <c r="AM30" s="30">
        <f>AL30*AK30</f>
        <v>11458.80</v>
      </c>
      <c r="AN30" s="31">
        <v>2.5817000000000001</v>
      </c>
      <c r="AO30" s="45">
        <f>IF(AL4&gt;0,AL4,AL3*AL6)</f>
        <v>4000</v>
      </c>
      <c r="AP30" s="30">
        <f>AO30*AN30</f>
        <v>10326.800000000001</v>
      </c>
      <c r="AQ30" s="33">
        <f t="shared" si="24"/>
        <v>-1131.9999999999982</v>
      </c>
      <c r="AR30" s="34">
        <f t="shared" si="48" ref="AR30:AR31">IF(ISERROR(AQ30/AM30),"",AQ30/AM30)</f>
        <v>-0.098788703878241901</v>
      </c>
      <c r="AT30" s="59" t="s">
        <v>40</v>
      </c>
      <c r="AU30" s="60" t="s">
        <v>80</v>
      </c>
      <c r="AV30" s="31">
        <v>2.8647</v>
      </c>
      <c r="AW30" s="45">
        <f>IF(AW4&gt;0,AW4,AW3*AW5)</f>
        <v>5000</v>
      </c>
      <c r="AX30" s="30">
        <f>AW30*AV30</f>
        <v>14323.50</v>
      </c>
      <c r="AY30" s="31">
        <v>2.5817000000000001</v>
      </c>
      <c r="AZ30" s="45">
        <f>IF(AW4&gt;0,AW4,AW3*AW6)</f>
        <v>5000</v>
      </c>
      <c r="BA30" s="30">
        <f>AZ30*AY30</f>
        <v>12908.50</v>
      </c>
      <c r="BB30" s="33">
        <f t="shared" si="26"/>
        <v>-1415</v>
      </c>
      <c r="BC30" s="34">
        <f t="shared" si="49" ref="BC30:BC31">IF(ISERROR(BB30/AX30),"",BB30/AX30)</f>
        <v>-0.098788703878242054</v>
      </c>
    </row>
    <row r="31" spans="1:55" ht="12.75">
      <c r="A31" s="1"/>
      <c r="B31" s="59" t="s">
        <v>41</v>
      </c>
      <c r="C31" s="60" t="s">
        <v>80</v>
      </c>
      <c r="D31" s="31">
        <v>2.0573999999999999</v>
      </c>
      <c r="E31" s="45">
        <f>IF(E4&gt;0,E4,E3*E5)</f>
        <v>2500</v>
      </c>
      <c r="F31" s="30">
        <f>E31*D31</f>
        <v>5143.50</v>
      </c>
      <c r="G31" s="31">
        <v>2.0847000000000002</v>
      </c>
      <c r="H31" s="45">
        <f>IF(E4&gt;0,E4,E3*E6)</f>
        <v>2500</v>
      </c>
      <c r="I31" s="30">
        <f>H31*G31</f>
        <v>5211.7500000000009</v>
      </c>
      <c r="J31" s="33">
        <f t="shared" si="0"/>
        <v>68.250000000000909</v>
      </c>
      <c r="K31" s="34">
        <f t="shared" si="6"/>
        <v>0.013269174686497697</v>
      </c>
      <c r="L31" s="107"/>
      <c r="M31" s="59" t="s">
        <v>41</v>
      </c>
      <c r="N31" s="60" t="s">
        <v>80</v>
      </c>
      <c r="O31" s="31">
        <v>2.0573999999999999</v>
      </c>
      <c r="P31" s="45">
        <f>IF(P4&gt;0,P4,P3*P5)</f>
        <v>1000</v>
      </c>
      <c r="Q31" s="30">
        <f>P31*O31</f>
        <v>2057.40</v>
      </c>
      <c r="R31" s="31">
        <v>2.0847000000000002</v>
      </c>
      <c r="S31" s="45">
        <f>IF(P4&gt;0,P4,P3*P6)</f>
        <v>1000</v>
      </c>
      <c r="T31" s="30">
        <f>S31*R31</f>
        <v>2084.7000000000003</v>
      </c>
      <c r="U31" s="33">
        <f t="shared" si="20"/>
        <v>27.300000000000182</v>
      </c>
      <c r="V31" s="34">
        <f t="shared" si="46"/>
        <v>0.013269174686497609</v>
      </c>
      <c r="X31" s="59" t="s">
        <v>41</v>
      </c>
      <c r="Y31" s="60" t="s">
        <v>80</v>
      </c>
      <c r="Z31" s="31">
        <v>2.0573999999999999</v>
      </c>
      <c r="AA31" s="45">
        <f>IF(AA4&gt;0,AA4,AA3*AA5)</f>
        <v>2000</v>
      </c>
      <c r="AB31" s="30">
        <f>AA31*Z31</f>
        <v>4114.80</v>
      </c>
      <c r="AC31" s="31">
        <v>2.0847000000000002</v>
      </c>
      <c r="AD31" s="45">
        <f>IF(AA4&gt;0,AA4,AA3*AA6)</f>
        <v>2000</v>
      </c>
      <c r="AE31" s="30">
        <f>AD31*AC31</f>
        <v>4169.4000000000005</v>
      </c>
      <c r="AF31" s="33">
        <f t="shared" si="22"/>
        <v>54.600000000000364</v>
      </c>
      <c r="AG31" s="34">
        <f t="shared" si="47"/>
        <v>0.013269174686497609</v>
      </c>
      <c r="AI31" s="59" t="s">
        <v>41</v>
      </c>
      <c r="AJ31" s="60" t="s">
        <v>80</v>
      </c>
      <c r="AK31" s="31">
        <v>2.0573999999999999</v>
      </c>
      <c r="AL31" s="45">
        <f>IF(AL4&gt;0,AL4,AL3*AL5)</f>
        <v>4000</v>
      </c>
      <c r="AM31" s="30">
        <f>AL31*AK31</f>
        <v>8229.60</v>
      </c>
      <c r="AN31" s="31">
        <v>2.0847000000000002</v>
      </c>
      <c r="AO31" s="45">
        <f>IF(AL4&gt;0,AL4,AL3*AL6)</f>
        <v>4000</v>
      </c>
      <c r="AP31" s="30">
        <f>AO31*AN31</f>
        <v>8338.8000000000011</v>
      </c>
      <c r="AQ31" s="33">
        <f t="shared" si="24"/>
        <v>109.20000000000073</v>
      </c>
      <c r="AR31" s="34">
        <f t="shared" si="48"/>
        <v>0.013269174686497609</v>
      </c>
      <c r="AT31" s="59" t="s">
        <v>41</v>
      </c>
      <c r="AU31" s="60" t="s">
        <v>80</v>
      </c>
      <c r="AV31" s="31">
        <v>2.0573999999999999</v>
      </c>
      <c r="AW31" s="45">
        <f>IF(AW4&gt;0,AW4,AW3*AW5)</f>
        <v>5000</v>
      </c>
      <c r="AX31" s="30">
        <f>AW31*AV31</f>
        <v>10287</v>
      </c>
      <c r="AY31" s="31">
        <v>2.0847000000000002</v>
      </c>
      <c r="AZ31" s="45">
        <f>IF(AW4&gt;0,AW4,AW3*AW6)</f>
        <v>5000</v>
      </c>
      <c r="BA31" s="30">
        <f>AZ31*AY31</f>
        <v>10423.500000000002</v>
      </c>
      <c r="BB31" s="33">
        <f t="shared" si="26"/>
        <v>136.50000000000182</v>
      </c>
      <c r="BC31" s="34">
        <f t="shared" si="49"/>
        <v>0.013269174686497697</v>
      </c>
    </row>
    <row r="32" spans="1:55" ht="12.75">
      <c r="A32" s="1"/>
      <c r="B32" s="46" t="s">
        <v>42</v>
      </c>
      <c r="C32" s="47"/>
      <c r="D32" s="61"/>
      <c r="E32" s="49"/>
      <c r="F32" s="57">
        <f>SUM(F29:F31)</f>
        <v>25085.48</v>
      </c>
      <c r="G32" s="62"/>
      <c r="H32" s="63"/>
      <c r="I32" s="57">
        <f>SUM(I29:I31)</f>
        <v>24716.98</v>
      </c>
      <c r="J32" s="53">
        <f t="shared" si="0"/>
        <v>-368.50</v>
      </c>
      <c r="K32" s="54">
        <f>IF((F32)=0,"",(J32/F32))</f>
        <v>-0.014689772729084713</v>
      </c>
      <c r="L32" s="107"/>
      <c r="M32" s="46" t="s">
        <v>42</v>
      </c>
      <c r="N32" s="47"/>
      <c r="O32" s="61"/>
      <c r="P32" s="49"/>
      <c r="Q32" s="57">
        <f>SUM(Q29:Q31)</f>
        <v>10436.479999999998</v>
      </c>
      <c r="R32" s="62"/>
      <c r="S32" s="63"/>
      <c r="T32" s="57">
        <f>SUM(T29:T31)</f>
        <v>10289.080000000002</v>
      </c>
      <c r="U32" s="53">
        <f t="shared" si="20"/>
        <v>-147.399999999996</v>
      </c>
      <c r="V32" s="54">
        <f>IF((Q32)=0,"",(U32/Q32))</f>
        <v>-0.014123535904825768</v>
      </c>
      <c r="X32" s="46" t="s">
        <v>42</v>
      </c>
      <c r="Y32" s="47"/>
      <c r="Z32" s="61"/>
      <c r="AA32" s="49"/>
      <c r="AB32" s="57">
        <f>SUM(AB29:AB31)</f>
        <v>20202.48</v>
      </c>
      <c r="AC32" s="62"/>
      <c r="AD32" s="63"/>
      <c r="AE32" s="57">
        <f>SUM(AE29:AE31)</f>
        <v>19907.680000000004</v>
      </c>
      <c r="AF32" s="53">
        <f t="shared" si="22"/>
        <v>-294.79999999999563</v>
      </c>
      <c r="AG32" s="54">
        <f>IF((AB32)=0,"",(AF32/AB32))</f>
        <v>-0.014592267879982836</v>
      </c>
      <c r="AI32" s="46" t="s">
        <v>42</v>
      </c>
      <c r="AJ32" s="47"/>
      <c r="AK32" s="61"/>
      <c r="AL32" s="49"/>
      <c r="AM32" s="57">
        <f>SUM(AM29:AM31)</f>
        <v>39734.479999999996</v>
      </c>
      <c r="AN32" s="62"/>
      <c r="AO32" s="63"/>
      <c r="AP32" s="57">
        <f>SUM(AP29:AP31)</f>
        <v>39144.880000000005</v>
      </c>
      <c r="AQ32" s="53">
        <f t="shared" si="24"/>
        <v>-589.59999999999127</v>
      </c>
      <c r="AR32" s="54">
        <f>IF((AM32)=0,"",(AQ32/AM32))</f>
        <v>-0.014838497949387819</v>
      </c>
      <c r="AT32" s="46" t="s">
        <v>42</v>
      </c>
      <c r="AU32" s="47"/>
      <c r="AV32" s="61"/>
      <c r="AW32" s="49"/>
      <c r="AX32" s="57">
        <f>SUM(AX29:AX31)</f>
        <v>49500.48</v>
      </c>
      <c r="AY32" s="62"/>
      <c r="AZ32" s="63"/>
      <c r="BA32" s="57">
        <f>SUM(BA29:BA31)</f>
        <v>48763.479999999996</v>
      </c>
      <c r="BB32" s="53">
        <f t="shared" si="26"/>
        <v>-737</v>
      </c>
      <c r="BC32" s="54">
        <f>IF((AX32)=0,"",(BB32/AX32))</f>
        <v>-0.01488874451318452</v>
      </c>
    </row>
    <row r="33" spans="1:55" ht="12.75">
      <c r="A33" s="1"/>
      <c r="B33" s="26" t="s">
        <v>43</v>
      </c>
      <c r="C33" s="27" t="s">
        <v>28</v>
      </c>
      <c r="D33" s="28">
        <v>0.0044000000000000003</v>
      </c>
      <c r="E33" s="45">
        <f>C3*C5</f>
        <v>1696320</v>
      </c>
      <c r="F33" s="30">
        <f t="shared" si="50" ref="F33:F40">E33*D33</f>
        <v>7463.8080000000009</v>
      </c>
      <c r="G33" s="31">
        <v>0.0035999999999999999</v>
      </c>
      <c r="H33" s="45">
        <f>C3*C6</f>
        <v>1689600</v>
      </c>
      <c r="I33" s="30">
        <f t="shared" si="51" ref="I33:I40">H33*G33</f>
        <v>6082.56</v>
      </c>
      <c r="J33" s="33">
        <f t="shared" si="0"/>
        <v>-1381.2480000000014</v>
      </c>
      <c r="K33" s="34">
        <f t="shared" si="6"/>
        <v>-0.18505942275042461</v>
      </c>
      <c r="L33" s="107"/>
      <c r="M33" s="26" t="s">
        <v>43</v>
      </c>
      <c r="N33" s="27" t="s">
        <v>28</v>
      </c>
      <c r="O33" s="28">
        <v>0.0044000000000000003</v>
      </c>
      <c r="P33" s="45">
        <f>N3*N5</f>
        <v>636120</v>
      </c>
      <c r="Q33" s="30">
        <f t="shared" si="52" ref="Q33:Q40">P33*O33</f>
        <v>2798.9280000000003</v>
      </c>
      <c r="R33" s="31">
        <v>0.0035999999999999999</v>
      </c>
      <c r="S33" s="45">
        <f>N3*N6</f>
        <v>633600</v>
      </c>
      <c r="T33" s="30">
        <f t="shared" si="53" ref="T33:T40">S33*R33</f>
        <v>2280.96</v>
      </c>
      <c r="U33" s="33">
        <f t="shared" si="20"/>
        <v>-517.9680000000003</v>
      </c>
      <c r="V33" s="34">
        <f t="shared" si="54" ref="V33:V42">IF(ISERROR(U33/Q33),"",U33/Q33)</f>
        <v>-0.18505942275042453</v>
      </c>
      <c r="X33" s="26" t="s">
        <v>43</v>
      </c>
      <c r="Y33" s="27" t="s">
        <v>28</v>
      </c>
      <c r="Z33" s="28">
        <v>0.0044000000000000003</v>
      </c>
      <c r="AA33" s="45">
        <f>Y3*Y5</f>
        <v>1060200</v>
      </c>
      <c r="AB33" s="30">
        <f t="shared" si="55" ref="AB33:AB40">AA33*Z33</f>
        <v>4664.88</v>
      </c>
      <c r="AC33" s="31">
        <v>0.0035999999999999999</v>
      </c>
      <c r="AD33" s="45">
        <f>Y3*Y6</f>
        <v>1056000</v>
      </c>
      <c r="AE33" s="30">
        <f t="shared" si="56" ref="AE33:AE40">AD33*AC33</f>
        <v>3801.60</v>
      </c>
      <c r="AF33" s="33">
        <f t="shared" si="22"/>
        <v>-863.2800000000002</v>
      </c>
      <c r="AG33" s="34">
        <f t="shared" si="57" ref="AG33:AG42">IF(ISERROR(AF33/AB33),"",AF33/AB33)</f>
        <v>-0.18505942275042447</v>
      </c>
      <c r="AI33" s="26" t="s">
        <v>43</v>
      </c>
      <c r="AJ33" s="27" t="s">
        <v>28</v>
      </c>
      <c r="AK33" s="28">
        <v>0.0044000000000000003</v>
      </c>
      <c r="AL33" s="45">
        <f>AJ3*AJ5</f>
        <v>3180600</v>
      </c>
      <c r="AM33" s="30">
        <f t="shared" si="58" ref="AM33:AM40">AL33*AK33</f>
        <v>13994.64</v>
      </c>
      <c r="AN33" s="31">
        <v>0.0035999999999999999</v>
      </c>
      <c r="AO33" s="45">
        <f>AJ3*AJ6</f>
        <v>3168000</v>
      </c>
      <c r="AP33" s="30">
        <f t="shared" si="59" ref="AP33:AP40">AO33*AN33</f>
        <v>11404.80</v>
      </c>
      <c r="AQ33" s="33">
        <f t="shared" si="24"/>
        <v>-2589.840000000002</v>
      </c>
      <c r="AR33" s="34">
        <f t="shared" si="60" ref="AR33:AR42">IF(ISERROR(AQ33/AM33),"",AQ33/AM33)</f>
        <v>-0.18505942275042459</v>
      </c>
      <c r="AT33" s="26" t="s">
        <v>43</v>
      </c>
      <c r="AU33" s="27" t="s">
        <v>28</v>
      </c>
      <c r="AV33" s="28">
        <v>0.0044000000000000003</v>
      </c>
      <c r="AW33" s="45">
        <f>AU3*AU5</f>
        <v>5301000</v>
      </c>
      <c r="AX33" s="30">
        <f t="shared" si="61" ref="AX33:AX40">AW33*AV33</f>
        <v>23324.40</v>
      </c>
      <c r="AY33" s="31">
        <v>0.0035999999999999999</v>
      </c>
      <c r="AZ33" s="45">
        <f>AU3*AU6</f>
        <v>5280000</v>
      </c>
      <c r="BA33" s="30">
        <f t="shared" si="62" ref="BA33:BA40">AZ33*AY33</f>
        <v>19008</v>
      </c>
      <c r="BB33" s="33">
        <f t="shared" si="26"/>
        <v>-4316.4000000000015</v>
      </c>
      <c r="BC33" s="34">
        <f t="shared" si="63" ref="BC33:BC42">IF(ISERROR(BB33/AX33),"",BB33/AX33)</f>
        <v>-0.1850594227504245</v>
      </c>
    </row>
    <row r="34" spans="1:55" ht="12.75">
      <c r="A34" s="1"/>
      <c r="B34" s="35" t="s">
        <v>44</v>
      </c>
      <c r="C34" s="36" t="s">
        <v>28</v>
      </c>
      <c r="D34" s="37">
        <v>0.0012999999999999999</v>
      </c>
      <c r="E34" s="44">
        <f>C3*C5</f>
        <v>1696320</v>
      </c>
      <c r="F34" s="39">
        <f t="shared" si="50"/>
        <v>2205.2159999999999</v>
      </c>
      <c r="G34" s="40">
        <v>0.0012999999999999999</v>
      </c>
      <c r="H34" s="44">
        <f>C3*C6</f>
        <v>1689600</v>
      </c>
      <c r="I34" s="39">
        <f t="shared" si="51"/>
        <v>2196.48</v>
      </c>
      <c r="J34" s="42">
        <f t="shared" si="0"/>
        <v>-8.7359999999998763</v>
      </c>
      <c r="K34" s="43">
        <f t="shared" si="6"/>
        <v>-0.0039615166949631582</v>
      </c>
      <c r="L34" s="107"/>
      <c r="M34" s="35" t="s">
        <v>44</v>
      </c>
      <c r="N34" s="36" t="s">
        <v>28</v>
      </c>
      <c r="O34" s="37">
        <v>0.0012999999999999999</v>
      </c>
      <c r="P34" s="44">
        <f>N3*N5</f>
        <v>636120</v>
      </c>
      <c r="Q34" s="39">
        <f t="shared" si="52"/>
        <v>826.95600000000002</v>
      </c>
      <c r="R34" s="40">
        <v>0.0012999999999999999</v>
      </c>
      <c r="S34" s="44">
        <f>N3*N6</f>
        <v>633600</v>
      </c>
      <c r="T34" s="39">
        <f t="shared" si="53"/>
        <v>823.68</v>
      </c>
      <c r="U34" s="42">
        <f t="shared" si="20"/>
        <v>-3.2760000000000673</v>
      </c>
      <c r="V34" s="43">
        <f t="shared" si="54"/>
        <v>-0.0039615166949632961</v>
      </c>
      <c r="X34" s="35" t="s">
        <v>44</v>
      </c>
      <c r="Y34" s="36" t="s">
        <v>28</v>
      </c>
      <c r="Z34" s="37">
        <v>0.0012999999999999999</v>
      </c>
      <c r="AA34" s="44">
        <f>Y3*Y5</f>
        <v>1060200</v>
      </c>
      <c r="AB34" s="39">
        <f t="shared" si="55"/>
        <v>1378.26</v>
      </c>
      <c r="AC34" s="40">
        <v>0.0012999999999999999</v>
      </c>
      <c r="AD34" s="44">
        <f>Y3*Y6</f>
        <v>1056000</v>
      </c>
      <c r="AE34" s="39">
        <f t="shared" si="56"/>
        <v>1372.80</v>
      </c>
      <c r="AF34" s="42">
        <f t="shared" si="22"/>
        <v>-5.4600000000000364</v>
      </c>
      <c r="AG34" s="43">
        <f t="shared" si="57"/>
        <v>-0.0039615166949632406</v>
      </c>
      <c r="AI34" s="35" t="s">
        <v>44</v>
      </c>
      <c r="AJ34" s="36" t="s">
        <v>28</v>
      </c>
      <c r="AK34" s="37">
        <v>0.0012999999999999999</v>
      </c>
      <c r="AL34" s="44">
        <f>AJ3*AJ5</f>
        <v>3180600</v>
      </c>
      <c r="AM34" s="39">
        <f t="shared" si="58"/>
        <v>4134.78</v>
      </c>
      <c r="AN34" s="40">
        <v>0.0012999999999999999</v>
      </c>
      <c r="AO34" s="44">
        <f>AJ3*AJ6</f>
        <v>3168000</v>
      </c>
      <c r="AP34" s="39">
        <f t="shared" si="59"/>
        <v>4118.3999999999996</v>
      </c>
      <c r="AQ34" s="42">
        <f t="shared" si="24"/>
        <v>-16.380000000000109</v>
      </c>
      <c r="AR34" s="43">
        <f t="shared" si="60"/>
        <v>-0.0039615166949632415</v>
      </c>
      <c r="AT34" s="35" t="s">
        <v>44</v>
      </c>
      <c r="AU34" s="36" t="s">
        <v>28</v>
      </c>
      <c r="AV34" s="37">
        <v>0.0012999999999999999</v>
      </c>
      <c r="AW34" s="44">
        <f>AU3*AU5</f>
        <v>5301000</v>
      </c>
      <c r="AX34" s="39">
        <f t="shared" si="61"/>
        <v>6891.2999999999993</v>
      </c>
      <c r="AY34" s="40">
        <v>0.0012999999999999999</v>
      </c>
      <c r="AZ34" s="44">
        <f>AU3*AU6</f>
        <v>5280000</v>
      </c>
      <c r="BA34" s="39">
        <f t="shared" si="62"/>
        <v>6864</v>
      </c>
      <c r="BB34" s="42">
        <f t="shared" si="26"/>
        <v>-27.299999999999272</v>
      </c>
      <c r="BC34" s="43">
        <f t="shared" si="63"/>
        <v>-0.0039615166949631096</v>
      </c>
    </row>
    <row r="35" spans="1:55" ht="12.75">
      <c r="A35" s="1"/>
      <c r="B35" s="26" t="s">
        <v>45</v>
      </c>
      <c r="C35" s="27" t="s">
        <v>22</v>
      </c>
      <c r="D35" s="28">
        <v>0.25</v>
      </c>
      <c r="E35" s="29">
        <v>1</v>
      </c>
      <c r="F35" s="30">
        <f t="shared" si="50"/>
        <v>0.25</v>
      </c>
      <c r="G35" s="31">
        <v>0.25</v>
      </c>
      <c r="H35" s="32">
        <v>1</v>
      </c>
      <c r="I35" s="30">
        <f t="shared" si="51"/>
        <v>0.25</v>
      </c>
      <c r="J35" s="33">
        <f t="shared" si="0"/>
        <v>0</v>
      </c>
      <c r="K35" s="34">
        <f t="shared" si="6"/>
        <v>0</v>
      </c>
      <c r="L35" s="107"/>
      <c r="M35" s="26" t="s">
        <v>45</v>
      </c>
      <c r="N35" s="27" t="s">
        <v>22</v>
      </c>
      <c r="O35" s="28">
        <v>0.25</v>
      </c>
      <c r="P35" s="29">
        <v>1</v>
      </c>
      <c r="Q35" s="30">
        <f t="shared" si="52"/>
        <v>0.25</v>
      </c>
      <c r="R35" s="31">
        <v>0.25</v>
      </c>
      <c r="S35" s="32">
        <v>1</v>
      </c>
      <c r="T35" s="30">
        <f t="shared" si="53"/>
        <v>0.25</v>
      </c>
      <c r="U35" s="33">
        <f t="shared" si="20"/>
        <v>0</v>
      </c>
      <c r="V35" s="34">
        <f t="shared" si="54"/>
        <v>0</v>
      </c>
      <c r="X35" s="26" t="s">
        <v>45</v>
      </c>
      <c r="Y35" s="27" t="s">
        <v>22</v>
      </c>
      <c r="Z35" s="28">
        <v>0.25</v>
      </c>
      <c r="AA35" s="29">
        <v>1</v>
      </c>
      <c r="AB35" s="30">
        <f t="shared" si="55"/>
        <v>0.25</v>
      </c>
      <c r="AC35" s="31">
        <v>0.25</v>
      </c>
      <c r="AD35" s="32">
        <v>1</v>
      </c>
      <c r="AE35" s="30">
        <f t="shared" si="56"/>
        <v>0.25</v>
      </c>
      <c r="AF35" s="33">
        <f t="shared" si="22"/>
        <v>0</v>
      </c>
      <c r="AG35" s="34">
        <f t="shared" si="57"/>
        <v>0</v>
      </c>
      <c r="AI35" s="26" t="s">
        <v>45</v>
      </c>
      <c r="AJ35" s="27" t="s">
        <v>22</v>
      </c>
      <c r="AK35" s="28">
        <v>0.25</v>
      </c>
      <c r="AL35" s="29">
        <v>1</v>
      </c>
      <c r="AM35" s="30">
        <f t="shared" si="58"/>
        <v>0.25</v>
      </c>
      <c r="AN35" s="31">
        <v>0.25</v>
      </c>
      <c r="AO35" s="32">
        <v>1</v>
      </c>
      <c r="AP35" s="30">
        <f t="shared" si="59"/>
        <v>0.25</v>
      </c>
      <c r="AQ35" s="33">
        <f t="shared" si="24"/>
        <v>0</v>
      </c>
      <c r="AR35" s="34">
        <f t="shared" si="60"/>
        <v>0</v>
      </c>
      <c r="AT35" s="26" t="s">
        <v>45</v>
      </c>
      <c r="AU35" s="27" t="s">
        <v>22</v>
      </c>
      <c r="AV35" s="28">
        <v>0.25</v>
      </c>
      <c r="AW35" s="29">
        <v>1</v>
      </c>
      <c r="AX35" s="30">
        <f t="shared" si="61"/>
        <v>0.25</v>
      </c>
      <c r="AY35" s="31">
        <v>0.25</v>
      </c>
      <c r="AZ35" s="32">
        <v>1</v>
      </c>
      <c r="BA35" s="30">
        <f t="shared" si="62"/>
        <v>0.25</v>
      </c>
      <c r="BB35" s="33">
        <f t="shared" si="26"/>
        <v>0</v>
      </c>
      <c r="BC35" s="34">
        <f t="shared" si="63"/>
        <v>0</v>
      </c>
    </row>
    <row r="36" spans="1:55" ht="12.75">
      <c r="A36" s="1"/>
      <c r="B36" s="35" t="s">
        <v>46</v>
      </c>
      <c r="C36" s="36" t="s">
        <v>28</v>
      </c>
      <c r="D36" s="37">
        <v>0.0070000000000000001</v>
      </c>
      <c r="E36" s="44">
        <f>C3</f>
        <v>1600000</v>
      </c>
      <c r="F36" s="39">
        <f t="shared" si="50"/>
        <v>11200</v>
      </c>
      <c r="G36" s="113">
        <v>0.0070000000000000001</v>
      </c>
      <c r="H36" s="44">
        <f>C3</f>
        <v>1600000</v>
      </c>
      <c r="I36" s="30">
        <f t="shared" si="51"/>
        <v>11200</v>
      </c>
      <c r="J36" s="33">
        <f t="shared" si="0"/>
        <v>0</v>
      </c>
      <c r="K36" s="34">
        <f t="shared" si="6"/>
        <v>0</v>
      </c>
      <c r="L36" s="107"/>
      <c r="M36" s="35" t="s">
        <v>46</v>
      </c>
      <c r="N36" s="36" t="s">
        <v>28</v>
      </c>
      <c r="O36" s="37">
        <v>0.0070000000000000001</v>
      </c>
      <c r="P36" s="44">
        <f>N3</f>
        <v>600000</v>
      </c>
      <c r="Q36" s="39">
        <f t="shared" si="52"/>
        <v>4200</v>
      </c>
      <c r="R36" s="113">
        <v>0.0070000000000000001</v>
      </c>
      <c r="S36" s="44">
        <f>N3</f>
        <v>600000</v>
      </c>
      <c r="T36" s="30">
        <f t="shared" si="53"/>
        <v>4200</v>
      </c>
      <c r="U36" s="33">
        <f t="shared" si="20"/>
        <v>0</v>
      </c>
      <c r="V36" s="34">
        <f t="shared" si="54"/>
        <v>0</v>
      </c>
      <c r="X36" s="35" t="s">
        <v>46</v>
      </c>
      <c r="Y36" s="36" t="s">
        <v>28</v>
      </c>
      <c r="Z36" s="37">
        <v>0.0070000000000000001</v>
      </c>
      <c r="AA36" s="44">
        <f>Y3</f>
        <v>1000000</v>
      </c>
      <c r="AB36" s="39">
        <f t="shared" si="55"/>
        <v>7000</v>
      </c>
      <c r="AC36" s="113">
        <v>0.0070000000000000001</v>
      </c>
      <c r="AD36" s="44">
        <f>Y3</f>
        <v>1000000</v>
      </c>
      <c r="AE36" s="30">
        <f t="shared" si="56"/>
        <v>7000</v>
      </c>
      <c r="AF36" s="33">
        <f t="shared" si="22"/>
        <v>0</v>
      </c>
      <c r="AG36" s="34">
        <f t="shared" si="57"/>
        <v>0</v>
      </c>
      <c r="AI36" s="35" t="s">
        <v>46</v>
      </c>
      <c r="AJ36" s="36" t="s">
        <v>28</v>
      </c>
      <c r="AK36" s="37">
        <v>0.0070000000000000001</v>
      </c>
      <c r="AL36" s="44">
        <f>AJ3</f>
        <v>3000000</v>
      </c>
      <c r="AM36" s="39">
        <f t="shared" si="58"/>
        <v>21000</v>
      </c>
      <c r="AN36" s="113">
        <v>0.0070000000000000001</v>
      </c>
      <c r="AO36" s="44">
        <f>AJ3</f>
        <v>3000000</v>
      </c>
      <c r="AP36" s="30">
        <f t="shared" si="59"/>
        <v>21000</v>
      </c>
      <c r="AQ36" s="33">
        <f t="shared" si="24"/>
        <v>0</v>
      </c>
      <c r="AR36" s="34">
        <f t="shared" si="60"/>
        <v>0</v>
      </c>
      <c r="AT36" s="35" t="s">
        <v>46</v>
      </c>
      <c r="AU36" s="36" t="s">
        <v>28</v>
      </c>
      <c r="AV36" s="37">
        <v>0.0070000000000000001</v>
      </c>
      <c r="AW36" s="44">
        <f>AU3</f>
        <v>5000000</v>
      </c>
      <c r="AX36" s="39">
        <f t="shared" si="61"/>
        <v>35000</v>
      </c>
      <c r="AY36" s="113">
        <v>0.0070000000000000001</v>
      </c>
      <c r="AZ36" s="44">
        <f>AU3</f>
        <v>5000000</v>
      </c>
      <c r="BA36" s="30">
        <f t="shared" si="62"/>
        <v>35000</v>
      </c>
      <c r="BB36" s="33">
        <f t="shared" si="26"/>
        <v>0</v>
      </c>
      <c r="BC36" s="34">
        <f t="shared" si="63"/>
        <v>0</v>
      </c>
    </row>
    <row r="37" spans="1:55" ht="12.75">
      <c r="A37" s="1"/>
      <c r="B37" s="26" t="s">
        <v>47</v>
      </c>
      <c r="C37" s="27" t="s">
        <v>28</v>
      </c>
      <c r="D37" s="66">
        <v>0</v>
      </c>
      <c r="E37" s="68">
        <f>C3*C5</f>
        <v>1696320</v>
      </c>
      <c r="F37" s="39">
        <f t="shared" si="50"/>
        <v>0</v>
      </c>
      <c r="G37" s="31">
        <v>0.0011000000000000001</v>
      </c>
      <c r="H37" s="45">
        <f>C3*C6</f>
        <v>1689600</v>
      </c>
      <c r="I37" s="30">
        <f t="shared" si="51"/>
        <v>1858.5600000000002</v>
      </c>
      <c r="J37" s="33">
        <f t="shared" si="0"/>
        <v>1858.5600000000002</v>
      </c>
      <c r="K37" s="34" t="str">
        <f t="shared" si="6"/>
        <v/>
      </c>
      <c r="L37" s="107"/>
      <c r="M37" s="26" t="s">
        <v>47</v>
      </c>
      <c r="N37" s="27" t="s">
        <v>28</v>
      </c>
      <c r="O37" s="66">
        <v>0</v>
      </c>
      <c r="P37" s="68">
        <f>N3*N5</f>
        <v>636120</v>
      </c>
      <c r="Q37" s="39">
        <f t="shared" si="52"/>
        <v>0</v>
      </c>
      <c r="R37" s="31">
        <v>0.0011000000000000001</v>
      </c>
      <c r="S37" s="45">
        <f>N3*N6</f>
        <v>633600</v>
      </c>
      <c r="T37" s="30">
        <f t="shared" si="53"/>
        <v>696.96</v>
      </c>
      <c r="U37" s="33">
        <f t="shared" si="20"/>
        <v>696.96</v>
      </c>
      <c r="V37" s="34" t="str">
        <f t="shared" si="54"/>
        <v/>
      </c>
      <c r="X37" s="26" t="s">
        <v>47</v>
      </c>
      <c r="Y37" s="27" t="s">
        <v>28</v>
      </c>
      <c r="Z37" s="66">
        <v>0</v>
      </c>
      <c r="AA37" s="68">
        <f>Y3*Y5</f>
        <v>1060200</v>
      </c>
      <c r="AB37" s="39">
        <f t="shared" si="55"/>
        <v>0</v>
      </c>
      <c r="AC37" s="31">
        <v>0.0011000000000000001</v>
      </c>
      <c r="AD37" s="45">
        <f>Y3*Y6</f>
        <v>1056000</v>
      </c>
      <c r="AE37" s="30">
        <f t="shared" si="56"/>
        <v>1161.6000000000001</v>
      </c>
      <c r="AF37" s="33">
        <f t="shared" si="22"/>
        <v>1161.6000000000001</v>
      </c>
      <c r="AG37" s="34" t="str">
        <f t="shared" si="57"/>
        <v/>
      </c>
      <c r="AI37" s="26" t="s">
        <v>47</v>
      </c>
      <c r="AJ37" s="27" t="s">
        <v>28</v>
      </c>
      <c r="AK37" s="66">
        <v>0</v>
      </c>
      <c r="AL37" s="68">
        <f>AJ3*AJ5</f>
        <v>3180600</v>
      </c>
      <c r="AM37" s="39">
        <f t="shared" si="58"/>
        <v>0</v>
      </c>
      <c r="AN37" s="31">
        <v>0.0011000000000000001</v>
      </c>
      <c r="AO37" s="45">
        <f>AJ3*AJ6</f>
        <v>3168000</v>
      </c>
      <c r="AP37" s="30">
        <f t="shared" si="59"/>
        <v>3484.80</v>
      </c>
      <c r="AQ37" s="33">
        <f t="shared" si="24"/>
        <v>3484.80</v>
      </c>
      <c r="AR37" s="34" t="str">
        <f t="shared" si="60"/>
        <v/>
      </c>
      <c r="AT37" s="26" t="s">
        <v>47</v>
      </c>
      <c r="AU37" s="27" t="s">
        <v>28</v>
      </c>
      <c r="AV37" s="66">
        <v>0</v>
      </c>
      <c r="AW37" s="68">
        <f>AU3*AU5</f>
        <v>5301000</v>
      </c>
      <c r="AX37" s="39">
        <f t="shared" si="61"/>
        <v>0</v>
      </c>
      <c r="AY37" s="31">
        <v>0.0011000000000000001</v>
      </c>
      <c r="AZ37" s="45">
        <f>AU3*AU6</f>
        <v>5280000</v>
      </c>
      <c r="BA37" s="30">
        <f t="shared" si="62"/>
        <v>5808</v>
      </c>
      <c r="BB37" s="33">
        <f t="shared" si="26"/>
        <v>5808</v>
      </c>
      <c r="BC37" s="34" t="str">
        <f t="shared" si="63"/>
        <v/>
      </c>
    </row>
    <row r="38" spans="1:55" ht="12.75">
      <c r="A38" s="1"/>
      <c r="B38" s="35" t="s">
        <v>48</v>
      </c>
      <c r="C38" s="36" t="s">
        <v>28</v>
      </c>
      <c r="D38" s="125"/>
      <c r="E38" s="65">
        <f>IF(AND(C3*12&gt;=150000),0.64*C3*C5,0.64*C3)</f>
        <v>1085644.80</v>
      </c>
      <c r="F38" s="39">
        <f t="shared" si="50"/>
        <v>0</v>
      </c>
      <c r="G38" s="125"/>
      <c r="H38" s="65">
        <f>IF(AND(C3*12&gt;=150000),0.64*C3*C6,0.64*C3)</f>
        <v>1081344</v>
      </c>
      <c r="I38" s="39">
        <f t="shared" si="51"/>
        <v>0</v>
      </c>
      <c r="J38" s="42">
        <f>I38-F38</f>
        <v>0</v>
      </c>
      <c r="K38" s="43" t="str">
        <f t="shared" si="6"/>
        <v/>
      </c>
      <c r="L38" s="107"/>
      <c r="M38" s="35" t="s">
        <v>48</v>
      </c>
      <c r="N38" s="36" t="s">
        <v>28</v>
      </c>
      <c r="O38" s="125"/>
      <c r="P38" s="65">
        <f>IF(AND(N3*12&gt;=150000),0.64*N3*N5,0.64*N3)</f>
        <v>407116.80</v>
      </c>
      <c r="Q38" s="39">
        <f t="shared" si="52"/>
        <v>0</v>
      </c>
      <c r="R38" s="125"/>
      <c r="S38" s="65">
        <f>IF(AND(N3*12&gt;=150000),0.64*N3*N6,0.64*N3)</f>
        <v>405504</v>
      </c>
      <c r="T38" s="39">
        <f t="shared" si="53"/>
        <v>0</v>
      </c>
      <c r="U38" s="42">
        <f>T38-Q38</f>
        <v>0</v>
      </c>
      <c r="V38" s="43" t="str">
        <f t="shared" si="54"/>
        <v/>
      </c>
      <c r="X38" s="35" t="s">
        <v>48</v>
      </c>
      <c r="Y38" s="36" t="s">
        <v>28</v>
      </c>
      <c r="Z38" s="125"/>
      <c r="AA38" s="65">
        <f>IF(AND(Y3*12&gt;=150000),0.64*Y3*Y5,0.64*Y3)</f>
        <v>678528</v>
      </c>
      <c r="AB38" s="39">
        <f t="shared" si="55"/>
        <v>0</v>
      </c>
      <c r="AC38" s="125"/>
      <c r="AD38" s="65">
        <f>IF(AND(Y3*12&gt;=150000),0.64*Y3*Y6,0.64*Y3)</f>
        <v>675840</v>
      </c>
      <c r="AE38" s="39">
        <f t="shared" si="56"/>
        <v>0</v>
      </c>
      <c r="AF38" s="42">
        <f>AE38-AB38</f>
        <v>0</v>
      </c>
      <c r="AG38" s="43" t="str">
        <f t="shared" si="57"/>
        <v/>
      </c>
      <c r="AI38" s="35" t="s">
        <v>48</v>
      </c>
      <c r="AJ38" s="36" t="s">
        <v>28</v>
      </c>
      <c r="AK38" s="125"/>
      <c r="AL38" s="65">
        <f>IF(AND(AJ3*12&gt;=150000),0.64*AJ3*AJ5,0.64*AJ3)</f>
        <v>2035584</v>
      </c>
      <c r="AM38" s="39">
        <f t="shared" si="58"/>
        <v>0</v>
      </c>
      <c r="AN38" s="125"/>
      <c r="AO38" s="65">
        <f>IF(AND(AJ3*12&gt;=150000),0.64*AJ3*AJ6,0.64*AJ3)</f>
        <v>2027520</v>
      </c>
      <c r="AP38" s="39">
        <f t="shared" si="59"/>
        <v>0</v>
      </c>
      <c r="AQ38" s="42">
        <f>AP38-AM38</f>
        <v>0</v>
      </c>
      <c r="AR38" s="43" t="str">
        <f t="shared" si="60"/>
        <v/>
      </c>
      <c r="AT38" s="35" t="s">
        <v>48</v>
      </c>
      <c r="AU38" s="36" t="s">
        <v>28</v>
      </c>
      <c r="AV38" s="125"/>
      <c r="AW38" s="65">
        <f>IF(AND(AU3*12&gt;=150000),0.64*AU3*AU5,0.64*AU3)</f>
        <v>3392640</v>
      </c>
      <c r="AX38" s="39">
        <f t="shared" si="61"/>
        <v>0</v>
      </c>
      <c r="AY38" s="125"/>
      <c r="AZ38" s="65">
        <f>IF(AND(AU3*12&gt;=150000),0.64*AU3*AU6,0.64*AU3)</f>
        <v>3379200</v>
      </c>
      <c r="BA38" s="39">
        <f t="shared" si="62"/>
        <v>0</v>
      </c>
      <c r="BB38" s="42">
        <f>BA38-AX38</f>
        <v>0</v>
      </c>
      <c r="BC38" s="43" t="str">
        <f t="shared" si="63"/>
        <v/>
      </c>
    </row>
    <row r="39" spans="1:55" ht="12.75">
      <c r="A39" s="1"/>
      <c r="B39" s="26" t="s">
        <v>49</v>
      </c>
      <c r="C39" s="27" t="s">
        <v>28</v>
      </c>
      <c r="D39" s="125"/>
      <c r="E39" s="68">
        <f>IF(AND(C3*12&gt;=150000),0.18*C3*C5,0.18*C3)</f>
        <v>305337.60000000003</v>
      </c>
      <c r="F39" s="30">
        <f t="shared" si="50"/>
        <v>0</v>
      </c>
      <c r="G39" s="125"/>
      <c r="H39" s="68">
        <f>IF(AND(C3*12&gt;=150000),0.18*C3*C6,0.18*C3)</f>
        <v>304128</v>
      </c>
      <c r="I39" s="30">
        <f t="shared" si="51"/>
        <v>0</v>
      </c>
      <c r="J39" s="33">
        <f>I39-F39</f>
        <v>0</v>
      </c>
      <c r="K39" s="34" t="str">
        <f t="shared" si="6"/>
        <v/>
      </c>
      <c r="L39" s="107"/>
      <c r="M39" s="26" t="s">
        <v>49</v>
      </c>
      <c r="N39" s="27" t="s">
        <v>28</v>
      </c>
      <c r="O39" s="125"/>
      <c r="P39" s="68">
        <f>IF(AND(N3*12&gt;=150000),0.18*N3*N5,0.18*N3)</f>
        <v>114501.60</v>
      </c>
      <c r="Q39" s="30">
        <f t="shared" si="52"/>
        <v>0</v>
      </c>
      <c r="R39" s="125"/>
      <c r="S39" s="68">
        <f>IF(AND(N3*12&gt;=150000),0.18*N3*N6,0.18*N3)</f>
        <v>114048</v>
      </c>
      <c r="T39" s="30">
        <f t="shared" si="53"/>
        <v>0</v>
      </c>
      <c r="U39" s="33">
        <f>T39-Q39</f>
        <v>0</v>
      </c>
      <c r="V39" s="34" t="str">
        <f t="shared" si="54"/>
        <v/>
      </c>
      <c r="X39" s="26" t="s">
        <v>49</v>
      </c>
      <c r="Y39" s="27" t="s">
        <v>28</v>
      </c>
      <c r="Z39" s="125"/>
      <c r="AA39" s="68">
        <f>IF(AND(Y3*12&gt;=150000),0.18*Y3*Y5,0.18*Y3)</f>
        <v>190836</v>
      </c>
      <c r="AB39" s="30">
        <f t="shared" si="55"/>
        <v>0</v>
      </c>
      <c r="AC39" s="125"/>
      <c r="AD39" s="68">
        <f>IF(AND(Y3*12&gt;=150000),0.18*Y3*Y6,0.18*Y3)</f>
        <v>190080</v>
      </c>
      <c r="AE39" s="30">
        <f t="shared" si="56"/>
        <v>0</v>
      </c>
      <c r="AF39" s="33">
        <f>AE39-AB39</f>
        <v>0</v>
      </c>
      <c r="AG39" s="34" t="str">
        <f t="shared" si="57"/>
        <v/>
      </c>
      <c r="AI39" s="26" t="s">
        <v>49</v>
      </c>
      <c r="AJ39" s="27" t="s">
        <v>28</v>
      </c>
      <c r="AK39" s="125"/>
      <c r="AL39" s="68">
        <f>IF(AND(AJ3*12&gt;=150000),0.18*AJ3*AJ5,0.18*AJ3)</f>
        <v>572508</v>
      </c>
      <c r="AM39" s="30">
        <f t="shared" si="58"/>
        <v>0</v>
      </c>
      <c r="AN39" s="125"/>
      <c r="AO39" s="68">
        <f>IF(AND(AJ3*12&gt;=150000),0.18*AJ3*AJ6,0.18*AJ3)</f>
        <v>570240</v>
      </c>
      <c r="AP39" s="30">
        <f t="shared" si="59"/>
        <v>0</v>
      </c>
      <c r="AQ39" s="33">
        <f>AP39-AM39</f>
        <v>0</v>
      </c>
      <c r="AR39" s="34" t="str">
        <f t="shared" si="60"/>
        <v/>
      </c>
      <c r="AT39" s="26" t="s">
        <v>49</v>
      </c>
      <c r="AU39" s="27" t="s">
        <v>28</v>
      </c>
      <c r="AV39" s="125"/>
      <c r="AW39" s="68">
        <f>IF(AND(AU3*12&gt;=150000),0.18*AU3*AU5,0.18*AU3)</f>
        <v>954180</v>
      </c>
      <c r="AX39" s="30">
        <f t="shared" si="61"/>
        <v>0</v>
      </c>
      <c r="AY39" s="125"/>
      <c r="AZ39" s="68">
        <f>IF(AND(AU3*12&gt;=150000),0.18*AU3*AU6,0.18*AU3)</f>
        <v>950400</v>
      </c>
      <c r="BA39" s="30">
        <f t="shared" si="62"/>
        <v>0</v>
      </c>
      <c r="BB39" s="33">
        <f>BA39-AX39</f>
        <v>0</v>
      </c>
      <c r="BC39" s="34" t="str">
        <f t="shared" si="63"/>
        <v/>
      </c>
    </row>
    <row r="40" spans="1:55" ht="12.75">
      <c r="A40" s="1"/>
      <c r="B40" s="69" t="s">
        <v>50</v>
      </c>
      <c r="C40" s="36" t="s">
        <v>28</v>
      </c>
      <c r="D40" s="125"/>
      <c r="E40" s="65">
        <f>IF(AND(C3*12&gt;=150000),0.18*C3*C5,0.18*C3)</f>
        <v>305337.60000000003</v>
      </c>
      <c r="F40" s="39">
        <f t="shared" si="50"/>
        <v>0</v>
      </c>
      <c r="G40" s="125"/>
      <c r="H40" s="65">
        <f>IF(AND(C3*12&gt;=150000),0.18*C3*C6,0.18*C3)</f>
        <v>304128</v>
      </c>
      <c r="I40" s="39">
        <f t="shared" si="51"/>
        <v>0</v>
      </c>
      <c r="J40" s="42">
        <f>I40-F40</f>
        <v>0</v>
      </c>
      <c r="K40" s="43" t="str">
        <f t="shared" si="6"/>
        <v/>
      </c>
      <c r="L40" s="107"/>
      <c r="M40" s="69" t="s">
        <v>50</v>
      </c>
      <c r="N40" s="36" t="s">
        <v>28</v>
      </c>
      <c r="O40" s="125"/>
      <c r="P40" s="65">
        <f>IF(AND(N3*12&gt;=150000),0.18*N3*N5,0.18*N3)</f>
        <v>114501.60</v>
      </c>
      <c r="Q40" s="39">
        <f t="shared" si="52"/>
        <v>0</v>
      </c>
      <c r="R40" s="125"/>
      <c r="S40" s="65">
        <f>IF(AND(N3*12&gt;=150000),0.18*N3*N6,0.18*N3)</f>
        <v>114048</v>
      </c>
      <c r="T40" s="39">
        <f t="shared" si="53"/>
        <v>0</v>
      </c>
      <c r="U40" s="42">
        <f>T40-Q40</f>
        <v>0</v>
      </c>
      <c r="V40" s="43" t="str">
        <f t="shared" si="54"/>
        <v/>
      </c>
      <c r="X40" s="69" t="s">
        <v>50</v>
      </c>
      <c r="Y40" s="36" t="s">
        <v>28</v>
      </c>
      <c r="Z40" s="125"/>
      <c r="AA40" s="65">
        <f>IF(AND(Y3*12&gt;=150000),0.18*Y3*Y5,0.18*Y3)</f>
        <v>190836</v>
      </c>
      <c r="AB40" s="39">
        <f t="shared" si="55"/>
        <v>0</v>
      </c>
      <c r="AC40" s="125"/>
      <c r="AD40" s="65">
        <f>IF(AND(Y3*12&gt;=150000),0.18*Y3*Y6,0.18*Y3)</f>
        <v>190080</v>
      </c>
      <c r="AE40" s="39">
        <f t="shared" si="56"/>
        <v>0</v>
      </c>
      <c r="AF40" s="42">
        <f>AE40-AB40</f>
        <v>0</v>
      </c>
      <c r="AG40" s="43" t="str">
        <f t="shared" si="57"/>
        <v/>
      </c>
      <c r="AI40" s="69" t="s">
        <v>50</v>
      </c>
      <c r="AJ40" s="36" t="s">
        <v>28</v>
      </c>
      <c r="AK40" s="125"/>
      <c r="AL40" s="65">
        <f>IF(AND(AJ3*12&gt;=150000),0.18*AJ3*AJ5,0.18*AJ3)</f>
        <v>572508</v>
      </c>
      <c r="AM40" s="39">
        <f t="shared" si="58"/>
        <v>0</v>
      </c>
      <c r="AN40" s="125"/>
      <c r="AO40" s="65">
        <f>IF(AND(AJ3*12&gt;=150000),0.18*AJ3*AJ6,0.18*AJ3)</f>
        <v>570240</v>
      </c>
      <c r="AP40" s="39">
        <f t="shared" si="59"/>
        <v>0</v>
      </c>
      <c r="AQ40" s="42">
        <f>AP40-AM40</f>
        <v>0</v>
      </c>
      <c r="AR40" s="43" t="str">
        <f t="shared" si="60"/>
        <v/>
      </c>
      <c r="AT40" s="69" t="s">
        <v>50</v>
      </c>
      <c r="AU40" s="36" t="s">
        <v>28</v>
      </c>
      <c r="AV40" s="125"/>
      <c r="AW40" s="65">
        <f>IF(AND(AU3*12&gt;=150000),0.18*AU3*AU5,0.18*AU3)</f>
        <v>954180</v>
      </c>
      <c r="AX40" s="39">
        <f t="shared" si="61"/>
        <v>0</v>
      </c>
      <c r="AY40" s="125"/>
      <c r="AZ40" s="65">
        <f>IF(AND(AU3*12&gt;=150000),0.18*AU3*AU6,0.18*AU3)</f>
        <v>950400</v>
      </c>
      <c r="BA40" s="39">
        <f t="shared" si="62"/>
        <v>0</v>
      </c>
      <c r="BB40" s="42">
        <f>BA40-AX40</f>
        <v>0</v>
      </c>
      <c r="BC40" s="43" t="str">
        <f t="shared" si="63"/>
        <v/>
      </c>
    </row>
    <row r="41" spans="1:55" ht="12.75">
      <c r="A41" s="1"/>
      <c r="B41" s="26" t="s">
        <v>51</v>
      </c>
      <c r="C41" s="27"/>
      <c r="D41" s="125"/>
      <c r="E41" s="68">
        <f>IF(AND(C3*12&gt;=150000),C3*C5,C3)</f>
        <v>1696320</v>
      </c>
      <c r="F41" s="30">
        <f>E41*D41</f>
        <v>0</v>
      </c>
      <c r="G41" s="125"/>
      <c r="H41" s="68">
        <f>IF(AND(C3*12&gt;=150000),C3*C6,C3)</f>
        <v>1689600</v>
      </c>
      <c r="I41" s="30">
        <f>H41*G41</f>
        <v>0</v>
      </c>
      <c r="J41" s="33">
        <f>I41-F41</f>
        <v>0</v>
      </c>
      <c r="K41" s="34" t="str">
        <f t="shared" si="6"/>
        <v/>
      </c>
      <c r="L41" s="107"/>
      <c r="M41" s="26" t="s">
        <v>51</v>
      </c>
      <c r="N41" s="27"/>
      <c r="O41" s="125"/>
      <c r="P41" s="68">
        <f>IF(AND(N3*12&gt;=150000),N3*N5,N3)</f>
        <v>636120</v>
      </c>
      <c r="Q41" s="30">
        <f>P41*O41</f>
        <v>0</v>
      </c>
      <c r="R41" s="125"/>
      <c r="S41" s="68">
        <f>IF(AND(N3*12&gt;=150000),N3*N6,N3)</f>
        <v>633600</v>
      </c>
      <c r="T41" s="30">
        <f>S41*R41</f>
        <v>0</v>
      </c>
      <c r="U41" s="33">
        <f>T41-Q41</f>
        <v>0</v>
      </c>
      <c r="V41" s="34" t="str">
        <f t="shared" si="54"/>
        <v/>
      </c>
      <c r="X41" s="26" t="s">
        <v>51</v>
      </c>
      <c r="Y41" s="27"/>
      <c r="Z41" s="125"/>
      <c r="AA41" s="68">
        <f>IF(AND(Y3*12&gt;=150000),Y3*Y5,Y3)</f>
        <v>1060200</v>
      </c>
      <c r="AB41" s="30">
        <f>AA41*Z41</f>
        <v>0</v>
      </c>
      <c r="AC41" s="125"/>
      <c r="AD41" s="68">
        <f>IF(AND(Y3*12&gt;=150000),Y3*Y6,Y3)</f>
        <v>1056000</v>
      </c>
      <c r="AE41" s="30">
        <f>AD41*AC41</f>
        <v>0</v>
      </c>
      <c r="AF41" s="33">
        <f>AE41-AB41</f>
        <v>0</v>
      </c>
      <c r="AG41" s="34" t="str">
        <f t="shared" si="57"/>
        <v/>
      </c>
      <c r="AI41" s="26" t="s">
        <v>51</v>
      </c>
      <c r="AJ41" s="27"/>
      <c r="AK41" s="125"/>
      <c r="AL41" s="68">
        <f>IF(AND(AJ3*12&gt;=150000),AJ3*AJ5,AJ3)</f>
        <v>3180600</v>
      </c>
      <c r="AM41" s="30">
        <f>AL41*AK41</f>
        <v>0</v>
      </c>
      <c r="AN41" s="125"/>
      <c r="AO41" s="68">
        <f>IF(AND(AJ3*12&gt;=150000),AJ3*AJ6,AJ3)</f>
        <v>3168000</v>
      </c>
      <c r="AP41" s="30">
        <f>AO41*AN41</f>
        <v>0</v>
      </c>
      <c r="AQ41" s="33">
        <f>AP41-AM41</f>
        <v>0</v>
      </c>
      <c r="AR41" s="34" t="str">
        <f t="shared" si="60"/>
        <v/>
      </c>
      <c r="AT41" s="26" t="s">
        <v>51</v>
      </c>
      <c r="AU41" s="27"/>
      <c r="AV41" s="125"/>
      <c r="AW41" s="68">
        <f>IF(AND(AU3*12&gt;=150000),AU3*AU5,AU3)</f>
        <v>5301000</v>
      </c>
      <c r="AX41" s="30">
        <f>AW41*AV41</f>
        <v>0</v>
      </c>
      <c r="AY41" s="125"/>
      <c r="AZ41" s="68">
        <f>IF(AND(AU3*12&gt;=150000),AU3*AU6,AU3)</f>
        <v>5280000</v>
      </c>
      <c r="BA41" s="30">
        <f>AZ41*AY41</f>
        <v>0</v>
      </c>
      <c r="BB41" s="33">
        <f>BA41-AX41</f>
        <v>0</v>
      </c>
      <c r="BC41" s="34" t="str">
        <f t="shared" si="63"/>
        <v/>
      </c>
    </row>
    <row r="42" spans="1:55" ht="13.5" thickBot="1">
      <c r="A42" s="1"/>
      <c r="B42" s="35" t="s">
        <v>52</v>
      </c>
      <c r="C42" s="36" t="s">
        <v>28</v>
      </c>
      <c r="D42" s="37">
        <f>0.0906</f>
        <v>0.0906</v>
      </c>
      <c r="E42" s="44">
        <f>IF(AND(C3*12&gt;=150000),C3*C5,C3)</f>
        <v>1696320</v>
      </c>
      <c r="F42" s="39">
        <f>E42*D42</f>
        <v>153686.592</v>
      </c>
      <c r="G42" s="37">
        <f>0.0906</f>
        <v>0.0906</v>
      </c>
      <c r="H42" s="44">
        <f>IF(AND(C3*12&gt;=150000),C3*C6,C3)</f>
        <v>1689600</v>
      </c>
      <c r="I42" s="39">
        <f>H42*G42</f>
        <v>153077.76000000001</v>
      </c>
      <c r="J42" s="42">
        <f>I42-F42</f>
        <v>-608.83199999999488</v>
      </c>
      <c r="K42" s="43">
        <f t="shared" si="6"/>
        <v>-0.0039615166949631807</v>
      </c>
      <c r="L42" s="107"/>
      <c r="M42" s="35" t="s">
        <v>52</v>
      </c>
      <c r="N42" s="36" t="s">
        <v>28</v>
      </c>
      <c r="O42" s="37">
        <f>0.0906</f>
        <v>0.0906</v>
      </c>
      <c r="P42" s="44">
        <f>IF(AND(N3*12&gt;=150000),N3*N5,N3)</f>
        <v>636120</v>
      </c>
      <c r="Q42" s="39">
        <f>P42*O42</f>
        <v>57632.472000000002</v>
      </c>
      <c r="R42" s="37">
        <f>0.0906</f>
        <v>0.0906</v>
      </c>
      <c r="S42" s="44">
        <f>IF(AND(N3*12&gt;=150000),N3*N6,N3)</f>
        <v>633600</v>
      </c>
      <c r="T42" s="39">
        <f>S42*R42</f>
        <v>57404.16</v>
      </c>
      <c r="U42" s="42">
        <f>T42-Q42</f>
        <v>-228.31199999999808</v>
      </c>
      <c r="V42" s="43">
        <f t="shared" si="54"/>
        <v>-0.0039615166949631807</v>
      </c>
      <c r="X42" s="35" t="s">
        <v>52</v>
      </c>
      <c r="Y42" s="36" t="s">
        <v>28</v>
      </c>
      <c r="Z42" s="37">
        <f>0.0906</f>
        <v>0.0906</v>
      </c>
      <c r="AA42" s="44">
        <f>IF(AND(Y3*12&gt;=150000),Y3*Y5,Y3)</f>
        <v>1060200</v>
      </c>
      <c r="AB42" s="39">
        <f>AA42*Z42</f>
        <v>96054.12</v>
      </c>
      <c r="AC42" s="37">
        <f>0.0906</f>
        <v>0.0906</v>
      </c>
      <c r="AD42" s="44">
        <f>IF(AND(Y3*12&gt;=150000),Y3*Y6,Y3)</f>
        <v>1056000</v>
      </c>
      <c r="AE42" s="39">
        <f>AD42*AC42</f>
        <v>95673.60</v>
      </c>
      <c r="AF42" s="42">
        <f>AE42-AB42</f>
        <v>-380.51999999998952</v>
      </c>
      <c r="AG42" s="43">
        <f t="shared" si="57"/>
        <v>-0.0039615166949631053</v>
      </c>
      <c r="AI42" s="35" t="s">
        <v>52</v>
      </c>
      <c r="AJ42" s="36" t="s">
        <v>28</v>
      </c>
      <c r="AK42" s="37">
        <f>0.0906</f>
        <v>0.0906</v>
      </c>
      <c r="AL42" s="44">
        <f>IF(AND(AJ3*12&gt;=150000),AJ3*AJ5,AJ3)</f>
        <v>3180600</v>
      </c>
      <c r="AM42" s="39">
        <f>AL42*AK42</f>
        <v>288162.36</v>
      </c>
      <c r="AN42" s="37">
        <f>0.0906</f>
        <v>0.0906</v>
      </c>
      <c r="AO42" s="44">
        <f>IF(AND(AJ3*12&gt;=150000),AJ3*AJ6,AJ3)</f>
        <v>3168000</v>
      </c>
      <c r="AP42" s="39">
        <f>AO42*AN42</f>
        <v>287020.80</v>
      </c>
      <c r="AQ42" s="42">
        <f>AP42-AM42</f>
        <v>-1141.5599999999977</v>
      </c>
      <c r="AR42" s="43">
        <f t="shared" si="60"/>
        <v>-0.0039615166949632068</v>
      </c>
      <c r="AT42" s="35" t="s">
        <v>52</v>
      </c>
      <c r="AU42" s="36" t="s">
        <v>28</v>
      </c>
      <c r="AV42" s="37">
        <f>0.0906</f>
        <v>0.0906</v>
      </c>
      <c r="AW42" s="44">
        <f>IF(AND(AU3*12&gt;=150000),AU3*AU5,AU3)</f>
        <v>5301000</v>
      </c>
      <c r="AX42" s="39">
        <f>AW42*AV42</f>
        <v>480270.60</v>
      </c>
      <c r="AY42" s="37">
        <f>0.0906</f>
        <v>0.0906</v>
      </c>
      <c r="AZ42" s="44">
        <f>IF(AND(AU3*12&gt;=150000),AU3*AU6,AU3)</f>
        <v>5280000</v>
      </c>
      <c r="BA42" s="39">
        <f>AZ42*AY42</f>
        <v>478368</v>
      </c>
      <c r="BB42" s="42">
        <f>BA42-AX42</f>
        <v>-1902.5999999999767</v>
      </c>
      <c r="BC42" s="43">
        <f t="shared" si="63"/>
        <v>-0.003961516694963166</v>
      </c>
    </row>
    <row r="43" spans="1:55" ht="9" customHeight="1" thickBot="1">
      <c r="A43" s="1"/>
      <c r="B43" s="70"/>
      <c r="C43" s="71"/>
      <c r="D43" s="72"/>
      <c r="E43" s="73"/>
      <c r="F43" s="74"/>
      <c r="G43" s="72"/>
      <c r="H43" s="75"/>
      <c r="I43" s="74"/>
      <c r="J43" s="76"/>
      <c r="K43" s="77"/>
      <c r="L43" s="107"/>
      <c r="M43" s="70"/>
      <c r="N43" s="71"/>
      <c r="O43" s="72"/>
      <c r="P43" s="73"/>
      <c r="Q43" s="74"/>
      <c r="R43" s="72"/>
      <c r="S43" s="75"/>
      <c r="T43" s="74"/>
      <c r="U43" s="76"/>
      <c r="V43" s="77"/>
      <c r="X43" s="70"/>
      <c r="Y43" s="71"/>
      <c r="Z43" s="72"/>
      <c r="AA43" s="73"/>
      <c r="AB43" s="74"/>
      <c r="AC43" s="72"/>
      <c r="AD43" s="75"/>
      <c r="AE43" s="74"/>
      <c r="AF43" s="76"/>
      <c r="AG43" s="77"/>
      <c r="AI43" s="70"/>
      <c r="AJ43" s="71"/>
      <c r="AK43" s="72"/>
      <c r="AL43" s="73"/>
      <c r="AM43" s="74"/>
      <c r="AN43" s="72"/>
      <c r="AO43" s="75"/>
      <c r="AP43" s="74"/>
      <c r="AQ43" s="76"/>
      <c r="AR43" s="77"/>
      <c r="AT43" s="70"/>
      <c r="AU43" s="71"/>
      <c r="AV43" s="72"/>
      <c r="AW43" s="73"/>
      <c r="AX43" s="74"/>
      <c r="AY43" s="72"/>
      <c r="AZ43" s="75"/>
      <c r="BA43" s="74"/>
      <c r="BB43" s="76"/>
      <c r="BC43" s="77"/>
    </row>
    <row r="44" spans="1:55" ht="13.5" thickBot="1">
      <c r="A44" s="1"/>
      <c r="B44" s="116" t="s">
        <v>78</v>
      </c>
      <c r="C44" s="117"/>
      <c r="D44" s="118"/>
      <c r="E44" s="119"/>
      <c r="F44" s="120">
        <f>SUM(F33:F42)+F32</f>
        <v>199641.34600000002</v>
      </c>
      <c r="G44" s="121"/>
      <c r="H44" s="122"/>
      <c r="I44" s="120">
        <f>SUM(I33:I42)+I32</f>
        <v>199132.59000000003</v>
      </c>
      <c r="J44" s="123">
        <f>I44-F44</f>
        <v>-508.75599999999395</v>
      </c>
      <c r="K44" s="124">
        <f>IF((F44)=0,"",(J44/F44))</f>
        <v>-0.00254834987938818</v>
      </c>
      <c r="L44" s="107"/>
      <c r="M44" s="116" t="s">
        <v>78</v>
      </c>
      <c r="N44" s="117"/>
      <c r="O44" s="118"/>
      <c r="P44" s="119"/>
      <c r="Q44" s="120">
        <f>SUM(Q33:Q42)+Q32</f>
        <v>75895.085999999996</v>
      </c>
      <c r="R44" s="121"/>
      <c r="S44" s="122"/>
      <c r="T44" s="120">
        <f>SUM(T33:T42)+T32</f>
        <v>75695.09</v>
      </c>
      <c r="U44" s="123">
        <f>T44-Q44</f>
        <v>-199.99599999999919</v>
      </c>
      <c r="V44" s="124">
        <f>IF((Q44)=0,"",(U44/Q44))</f>
        <v>-0.0026351640210276485</v>
      </c>
      <c r="X44" s="116" t="s">
        <v>78</v>
      </c>
      <c r="Y44" s="117"/>
      <c r="Z44" s="118"/>
      <c r="AA44" s="119"/>
      <c r="AB44" s="120">
        <f>SUM(AB33:AB42)+AB32</f>
        <v>129299.98999999999</v>
      </c>
      <c r="AC44" s="121"/>
      <c r="AD44" s="122"/>
      <c r="AE44" s="120">
        <f>SUM(AE33:AE42)+AE32</f>
        <v>128917.53000000001</v>
      </c>
      <c r="AF44" s="123">
        <f>AE44-AB44</f>
        <v>-382.4599999999773</v>
      </c>
      <c r="AG44" s="124">
        <f>IF((AB44)=0,"",(AF44/AB44))</f>
        <v>-0.0029579275296152561</v>
      </c>
      <c r="AI44" s="116" t="s">
        <v>78</v>
      </c>
      <c r="AJ44" s="117"/>
      <c r="AK44" s="118"/>
      <c r="AL44" s="119"/>
      <c r="AM44" s="120">
        <f>SUM(AM33:AM42)+AM32</f>
        <v>367026.50999999995</v>
      </c>
      <c r="AN44" s="121"/>
      <c r="AO44" s="122"/>
      <c r="AP44" s="120">
        <f>SUM(AP33:AP42)+AP32</f>
        <v>366173.93</v>
      </c>
      <c r="AQ44" s="123">
        <f>AP44-AM44</f>
        <v>-852.57999999995809</v>
      </c>
      <c r="AR44" s="124">
        <f>IF((AM44)=0,"",(AQ44/AM44))</f>
        <v>-0.002322938471120133</v>
      </c>
      <c r="AT44" s="116" t="s">
        <v>78</v>
      </c>
      <c r="AU44" s="117"/>
      <c r="AV44" s="118"/>
      <c r="AW44" s="119"/>
      <c r="AX44" s="120">
        <f>SUM(AX33:AX42)+AX32</f>
        <v>594987.02999999991</v>
      </c>
      <c r="AY44" s="121"/>
      <c r="AZ44" s="122"/>
      <c r="BA44" s="120">
        <f>SUM(BA33:BA42)+BA32</f>
        <v>593811.73</v>
      </c>
      <c r="BB44" s="123">
        <f>BA44-AX44</f>
        <v>-1175.2999999999302</v>
      </c>
      <c r="BC44" s="124">
        <f>IF((AX44)=0,"",(BB44/AX44))</f>
        <v>-0.0019753371766774988</v>
      </c>
    </row>
    <row r="45" spans="1:55" ht="12.75">
      <c r="A45" s="1"/>
      <c r="B45" s="85" t="s">
        <v>54</v>
      </c>
      <c r="C45" s="27"/>
      <c r="D45" s="79">
        <v>0.13</v>
      </c>
      <c r="E45" s="86"/>
      <c r="F45" s="67">
        <f>F44*D45</f>
        <v>25953.374980000004</v>
      </c>
      <c r="G45" s="87">
        <v>0.13</v>
      </c>
      <c r="H45" s="29"/>
      <c r="I45" s="67">
        <f>I44*G45</f>
        <v>25887.236700000005</v>
      </c>
      <c r="J45" s="33">
        <f>I45-F45</f>
        <v>-66.138279999999213</v>
      </c>
      <c r="K45" s="88">
        <f>IF((F45)=0,"",(J45/F45))</f>
        <v>-0.0025483498793881796</v>
      </c>
      <c r="L45" s="107"/>
      <c r="M45" s="85" t="s">
        <v>54</v>
      </c>
      <c r="N45" s="27"/>
      <c r="O45" s="79">
        <v>0.13</v>
      </c>
      <c r="P45" s="86"/>
      <c r="Q45" s="67">
        <f>Q44*O45</f>
        <v>9866.3611799999999</v>
      </c>
      <c r="R45" s="87">
        <v>0.13</v>
      </c>
      <c r="S45" s="29"/>
      <c r="T45" s="67">
        <f>T44*R45</f>
        <v>9840.3616999999995</v>
      </c>
      <c r="U45" s="33">
        <f>T45-Q45</f>
        <v>-25.999480000000403</v>
      </c>
      <c r="V45" s="88">
        <f>IF((Q45)=0,"",(U45/Q45))</f>
        <v>-0.0026351640210277002</v>
      </c>
      <c r="X45" s="85" t="s">
        <v>54</v>
      </c>
      <c r="Y45" s="27"/>
      <c r="Z45" s="79">
        <v>0.13</v>
      </c>
      <c r="AA45" s="86"/>
      <c r="AB45" s="67">
        <f>AB44*Z45</f>
        <v>16808.9987</v>
      </c>
      <c r="AC45" s="87">
        <v>0.13</v>
      </c>
      <c r="AD45" s="29"/>
      <c r="AE45" s="67">
        <f>AE44*AC45</f>
        <v>16759.278900000001</v>
      </c>
      <c r="AF45" s="33">
        <f>AE45-AB45</f>
        <v>-49.719799999998941</v>
      </c>
      <c r="AG45" s="88">
        <f>IF((AB45)=0,"",(AF45/AB45))</f>
        <v>-0.0029579275296153684</v>
      </c>
      <c r="AI45" s="85" t="s">
        <v>54</v>
      </c>
      <c r="AJ45" s="27"/>
      <c r="AK45" s="79">
        <v>0.13</v>
      </c>
      <c r="AL45" s="86"/>
      <c r="AM45" s="67">
        <f>AM44*AK45</f>
        <v>47713.446299999996</v>
      </c>
      <c r="AN45" s="87">
        <v>0.13</v>
      </c>
      <c r="AO45" s="29"/>
      <c r="AP45" s="67">
        <f>AP44*AN45</f>
        <v>47602.6109</v>
      </c>
      <c r="AQ45" s="33">
        <f>AP45-AM45</f>
        <v>-110.8353999999963</v>
      </c>
      <c r="AR45" s="88">
        <f>IF((AM45)=0,"",(AQ45/AM45))</f>
        <v>-0.0023229384711201694</v>
      </c>
      <c r="AT45" s="85" t="s">
        <v>54</v>
      </c>
      <c r="AU45" s="27"/>
      <c r="AV45" s="79">
        <v>0.13</v>
      </c>
      <c r="AW45" s="86"/>
      <c r="AX45" s="67">
        <f>AX44*AV45</f>
        <v>77348.313899999994</v>
      </c>
      <c r="AY45" s="87">
        <v>0.13</v>
      </c>
      <c r="AZ45" s="29"/>
      <c r="BA45" s="67">
        <f>BA44*AY45</f>
        <v>77195.524900000004</v>
      </c>
      <c r="BB45" s="33">
        <f>BA45-AX45</f>
        <v>-152.78899999998976</v>
      </c>
      <c r="BC45" s="88">
        <f>IF((AX45)=0,"",(BB45/AX45))</f>
        <v>-0.0019753371766774836</v>
      </c>
    </row>
    <row r="46" spans="1:55" ht="12.75">
      <c r="A46" s="1"/>
      <c r="B46" s="89" t="s">
        <v>55</v>
      </c>
      <c r="C46" s="27"/>
      <c r="D46" s="90"/>
      <c r="E46" s="86"/>
      <c r="F46" s="67">
        <f>F44+F45</f>
        <v>225594.72098000001</v>
      </c>
      <c r="G46" s="91"/>
      <c r="H46" s="29"/>
      <c r="I46" s="67">
        <f>I44+I45</f>
        <v>225019.82670000003</v>
      </c>
      <c r="J46" s="33">
        <f>I46-F46</f>
        <v>-574.89427999997861</v>
      </c>
      <c r="K46" s="88">
        <f>IF((F46)=0,"",(J46/F46))</f>
        <v>-0.0025483498793881154</v>
      </c>
      <c r="L46" s="107"/>
      <c r="M46" s="89" t="s">
        <v>55</v>
      </c>
      <c r="N46" s="27"/>
      <c r="O46" s="90"/>
      <c r="P46" s="86"/>
      <c r="Q46" s="67">
        <f>Q44+Q45</f>
        <v>85761.447179999988</v>
      </c>
      <c r="R46" s="91"/>
      <c r="S46" s="29"/>
      <c r="T46" s="67">
        <f>T44+T45</f>
        <v>85535.451699999991</v>
      </c>
      <c r="U46" s="33">
        <f>T46-Q46</f>
        <v>-225.99547999999777</v>
      </c>
      <c r="V46" s="88">
        <f>IF((Q46)=0,"",(U46/Q46))</f>
        <v>-0.0026351640210276334</v>
      </c>
      <c r="X46" s="89" t="s">
        <v>55</v>
      </c>
      <c r="Y46" s="27"/>
      <c r="Z46" s="90"/>
      <c r="AA46" s="86"/>
      <c r="AB46" s="67">
        <f>AB44+AB45</f>
        <v>146108.98869999999</v>
      </c>
      <c r="AC46" s="91"/>
      <c r="AD46" s="29"/>
      <c r="AE46" s="67">
        <f>AE44+AE45</f>
        <v>145676.8089</v>
      </c>
      <c r="AF46" s="33">
        <f>AE46-AB46</f>
        <v>-432.17979999998352</v>
      </c>
      <c r="AG46" s="88">
        <f>IF((AB46)=0,"",(AF46/AB46))</f>
        <v>-0.002957927529615319</v>
      </c>
      <c r="AI46" s="89" t="s">
        <v>55</v>
      </c>
      <c r="AJ46" s="27"/>
      <c r="AK46" s="90"/>
      <c r="AL46" s="86"/>
      <c r="AM46" s="67">
        <f>AM44+AM45</f>
        <v>414739.95629999996</v>
      </c>
      <c r="AN46" s="91"/>
      <c r="AO46" s="29"/>
      <c r="AP46" s="67">
        <f>AP44+AP45</f>
        <v>413776.54090000002</v>
      </c>
      <c r="AQ46" s="33">
        <f>AP46-AM46</f>
        <v>-963.41539999993984</v>
      </c>
      <c r="AR46" s="88">
        <f>IF((AM46)=0,"",(AQ46/AM46))</f>
        <v>-0.0023229384711201022</v>
      </c>
      <c r="AT46" s="89" t="s">
        <v>55</v>
      </c>
      <c r="AU46" s="27"/>
      <c r="AV46" s="90"/>
      <c r="AW46" s="86"/>
      <c r="AX46" s="67">
        <f>AX44+AX45</f>
        <v>672335.34389999986</v>
      </c>
      <c r="AY46" s="91"/>
      <c r="AZ46" s="29"/>
      <c r="BA46" s="67">
        <f>BA44+BA45</f>
        <v>671007.25489999994</v>
      </c>
      <c r="BB46" s="33">
        <f>BA46-AX46</f>
        <v>-1328.0889999999199</v>
      </c>
      <c r="BC46" s="88">
        <f>IF((AX46)=0,"",(BB46/AX46))</f>
        <v>-0.0019753371766774975</v>
      </c>
    </row>
    <row r="47" spans="1:55" ht="15.75" thickBot="1">
      <c r="A47" s="1"/>
      <c r="B47" s="92" t="s">
        <v>56</v>
      </c>
      <c r="C47" s="93"/>
      <c r="D47" s="112">
        <v>0</v>
      </c>
      <c r="E47" s="94"/>
      <c r="F47" s="95">
        <f>F46*D47</f>
        <v>0</v>
      </c>
      <c r="G47" s="112">
        <v>0</v>
      </c>
      <c r="H47" s="94"/>
      <c r="I47" s="95">
        <f>I46*G47</f>
        <v>0</v>
      </c>
      <c r="J47" s="96"/>
      <c r="K47" s="97"/>
      <c r="L47" s="107"/>
      <c r="M47" s="92" t="s">
        <v>56</v>
      </c>
      <c r="N47" s="93"/>
      <c r="O47" s="112">
        <v>0</v>
      </c>
      <c r="P47" s="94"/>
      <c r="Q47" s="95">
        <f>Q46*O47</f>
        <v>0</v>
      </c>
      <c r="R47" s="112">
        <v>0</v>
      </c>
      <c r="S47" s="94"/>
      <c r="T47" s="95">
        <f>T46*R47</f>
        <v>0</v>
      </c>
      <c r="U47" s="96"/>
      <c r="V47" s="97"/>
      <c r="X47" s="92" t="s">
        <v>56</v>
      </c>
      <c r="Y47" s="93"/>
      <c r="Z47" s="112">
        <v>0</v>
      </c>
      <c r="AA47" s="94"/>
      <c r="AB47" s="95">
        <f>AB46*Z47</f>
        <v>0</v>
      </c>
      <c r="AC47" s="112">
        <v>0</v>
      </c>
      <c r="AD47" s="94"/>
      <c r="AE47" s="95">
        <f>AE46*AC47</f>
        <v>0</v>
      </c>
      <c r="AF47" s="96"/>
      <c r="AG47" s="97"/>
      <c r="AI47" s="92" t="s">
        <v>56</v>
      </c>
      <c r="AJ47" s="93"/>
      <c r="AK47" s="112">
        <v>0</v>
      </c>
      <c r="AL47" s="94"/>
      <c r="AM47" s="95">
        <f>AM46*AK47</f>
        <v>0</v>
      </c>
      <c r="AN47" s="112">
        <v>0</v>
      </c>
      <c r="AO47" s="94"/>
      <c r="AP47" s="95">
        <f>AP46*AN47</f>
        <v>0</v>
      </c>
      <c r="AQ47" s="96"/>
      <c r="AR47" s="97"/>
      <c r="AT47" s="92" t="s">
        <v>56</v>
      </c>
      <c r="AU47" s="93"/>
      <c r="AV47" s="112">
        <v>0</v>
      </c>
      <c r="AW47" s="94"/>
      <c r="AX47" s="95">
        <f>AX46*AV47</f>
        <v>0</v>
      </c>
      <c r="AY47" s="112">
        <v>0</v>
      </c>
      <c r="AZ47" s="94"/>
      <c r="BA47" s="95">
        <f>BA46*AY47</f>
        <v>0</v>
      </c>
      <c r="BB47" s="96"/>
      <c r="BC47" s="97"/>
    </row>
    <row r="48" spans="1:55" ht="13.5" thickBot="1">
      <c r="A48" s="1"/>
      <c r="B48" s="98" t="s">
        <v>81</v>
      </c>
      <c r="C48" s="99"/>
      <c r="D48" s="100"/>
      <c r="E48" s="101"/>
      <c r="F48" s="102">
        <f>F46+F47</f>
        <v>225594.72098000001</v>
      </c>
      <c r="G48" s="103"/>
      <c r="H48" s="104"/>
      <c r="I48" s="102">
        <f>I46+I47</f>
        <v>225019.82670000003</v>
      </c>
      <c r="J48" s="105">
        <f>I48-F48</f>
        <v>-574.89427999997861</v>
      </c>
      <c r="K48" s="106">
        <f>IF((F48)=0,"",(J48/F48))</f>
        <v>-0.0025483498793881154</v>
      </c>
      <c r="L48" s="107"/>
      <c r="M48" s="98" t="s">
        <v>81</v>
      </c>
      <c r="N48" s="99"/>
      <c r="O48" s="100"/>
      <c r="P48" s="101"/>
      <c r="Q48" s="102">
        <f>Q46+Q47</f>
        <v>85761.447179999988</v>
      </c>
      <c r="R48" s="103"/>
      <c r="S48" s="104"/>
      <c r="T48" s="102">
        <f>T46+T47</f>
        <v>85535.451699999991</v>
      </c>
      <c r="U48" s="105">
        <f>T48-Q48</f>
        <v>-225.99547999999777</v>
      </c>
      <c r="V48" s="106">
        <f>IF((Q48)=0,"",(U48/Q48))</f>
        <v>-0.0026351640210276334</v>
      </c>
      <c r="X48" s="98" t="s">
        <v>81</v>
      </c>
      <c r="Y48" s="99"/>
      <c r="Z48" s="100"/>
      <c r="AA48" s="101"/>
      <c r="AB48" s="102">
        <f>AB46+AB47</f>
        <v>146108.98869999999</v>
      </c>
      <c r="AC48" s="103"/>
      <c r="AD48" s="104"/>
      <c r="AE48" s="102">
        <f>AE46+AE47</f>
        <v>145676.8089</v>
      </c>
      <c r="AF48" s="105">
        <f>AE48-AB48</f>
        <v>-432.17979999998352</v>
      </c>
      <c r="AG48" s="106">
        <f>IF((AB48)=0,"",(AF48/AB48))</f>
        <v>-0.002957927529615319</v>
      </c>
      <c r="AI48" s="98" t="s">
        <v>81</v>
      </c>
      <c r="AJ48" s="99"/>
      <c r="AK48" s="100"/>
      <c r="AL48" s="101"/>
      <c r="AM48" s="102">
        <f>AM46+AM47</f>
        <v>414739.95629999996</v>
      </c>
      <c r="AN48" s="103"/>
      <c r="AO48" s="104"/>
      <c r="AP48" s="102">
        <f>AP46+AP47</f>
        <v>413776.54090000002</v>
      </c>
      <c r="AQ48" s="105">
        <f>AP48-AM48</f>
        <v>-963.41539999993984</v>
      </c>
      <c r="AR48" s="106">
        <f>IF((AM48)=0,"",(AQ48/AM48))</f>
        <v>-0.0023229384711201022</v>
      </c>
      <c r="AT48" s="98" t="s">
        <v>81</v>
      </c>
      <c r="AU48" s="99"/>
      <c r="AV48" s="100"/>
      <c r="AW48" s="101"/>
      <c r="AX48" s="102">
        <f>AX46+AX47</f>
        <v>672335.34389999986</v>
      </c>
      <c r="AY48" s="103"/>
      <c r="AZ48" s="104"/>
      <c r="BA48" s="102">
        <f>BA46+BA47</f>
        <v>671007.25489999994</v>
      </c>
      <c r="BB48" s="105">
        <f>BA48-AX48</f>
        <v>-1328.0889999999199</v>
      </c>
      <c r="BC48" s="106">
        <f>IF((AX48)=0,"",(BB48/AX48))</f>
        <v>-0.0019753371766774975</v>
      </c>
    </row>
    <row r="49" spans="1:55" ht="7.5" customHeight="1" thickBot="1">
      <c r="A49" s="1"/>
      <c r="B49" s="70"/>
      <c r="C49" s="71"/>
      <c r="D49" s="72"/>
      <c r="E49" s="73"/>
      <c r="F49" s="74"/>
      <c r="G49" s="72"/>
      <c r="H49" s="75"/>
      <c r="I49" s="74"/>
      <c r="J49" s="76"/>
      <c r="K49" s="77"/>
      <c r="L49" s="107"/>
      <c r="M49" s="70"/>
      <c r="N49" s="71"/>
      <c r="O49" s="72"/>
      <c r="P49" s="73"/>
      <c r="Q49" s="74"/>
      <c r="R49" s="72"/>
      <c r="S49" s="75"/>
      <c r="T49" s="74"/>
      <c r="U49" s="76"/>
      <c r="V49" s="77"/>
      <c r="X49" s="70"/>
      <c r="Y49" s="71"/>
      <c r="Z49" s="72"/>
      <c r="AA49" s="73"/>
      <c r="AB49" s="74"/>
      <c r="AC49" s="72"/>
      <c r="AD49" s="75"/>
      <c r="AE49" s="74"/>
      <c r="AF49" s="76"/>
      <c r="AG49" s="77"/>
      <c r="AI49" s="70"/>
      <c r="AJ49" s="71"/>
      <c r="AK49" s="72"/>
      <c r="AL49" s="73"/>
      <c r="AM49" s="74"/>
      <c r="AN49" s="72"/>
      <c r="AO49" s="75"/>
      <c r="AP49" s="74"/>
      <c r="AQ49" s="76"/>
      <c r="AR49" s="77"/>
      <c r="AT49" s="70"/>
      <c r="AU49" s="71"/>
      <c r="AV49" s="72"/>
      <c r="AW49" s="73"/>
      <c r="AX49" s="74"/>
      <c r="AY49" s="72"/>
      <c r="AZ49" s="75"/>
      <c r="BA49" s="74"/>
      <c r="BB49" s="76"/>
      <c r="BC49" s="77"/>
    </row>
    <row r="50" ht="12.75">
      <c r="L50" s="107"/>
    </row>
  </sheetData>
  <mergeCells count="35">
    <mergeCell ref="B9:B11"/>
    <mergeCell ref="C9:C11"/>
    <mergeCell ref="D9:F9"/>
    <mergeCell ref="G9:I9"/>
    <mergeCell ref="J9:K9"/>
    <mergeCell ref="J10:J11"/>
    <mergeCell ref="K10:K11"/>
    <mergeCell ref="M9:M11"/>
    <mergeCell ref="N9:N11"/>
    <mergeCell ref="O9:Q9"/>
    <mergeCell ref="R9:T9"/>
    <mergeCell ref="U9:V9"/>
    <mergeCell ref="U10:U11"/>
    <mergeCell ref="V10:V11"/>
    <mergeCell ref="X9:X11"/>
    <mergeCell ref="Y9:Y11"/>
    <mergeCell ref="Z9:AB9"/>
    <mergeCell ref="AC9:AE9"/>
    <mergeCell ref="AF9:AG9"/>
    <mergeCell ref="AF10:AF11"/>
    <mergeCell ref="AG10:AG11"/>
    <mergeCell ref="AI9:AI11"/>
    <mergeCell ref="AJ9:AJ11"/>
    <mergeCell ref="AK9:AM9"/>
    <mergeCell ref="AN9:AP9"/>
    <mergeCell ref="AQ9:AR9"/>
    <mergeCell ref="AQ10:AQ11"/>
    <mergeCell ref="AR10:AR11"/>
    <mergeCell ref="AT9:AT11"/>
    <mergeCell ref="AU9:AU11"/>
    <mergeCell ref="AV9:AX9"/>
    <mergeCell ref="AY9:BA9"/>
    <mergeCell ref="BB9:BC9"/>
    <mergeCell ref="BB10:BB11"/>
    <mergeCell ref="BC10:BC11"/>
  </mergeCells>
  <conditionalFormatting sqref="G36">
    <cfRule type="expression" priority="5" dxfId="0">
      <formula>ISNUMBER(SEARCH("RESIDENTIAL", UPPER($E1),1))</formula>
    </cfRule>
  </conditionalFormatting>
  <conditionalFormatting sqref="R36">
    <cfRule type="expression" priority="4" dxfId="0">
      <formula>ISNUMBER(SEARCH("RESIDENTIAL", UPPER($E1),1))</formula>
    </cfRule>
  </conditionalFormatting>
  <conditionalFormatting sqref="AC36">
    <cfRule type="expression" priority="3" dxfId="0">
      <formula>ISNUMBER(SEARCH("RESIDENTIAL", UPPER($E1),1))</formula>
    </cfRule>
  </conditionalFormatting>
  <conditionalFormatting sqref="AY36">
    <cfRule type="expression" priority="1" dxfId="0">
      <formula>ISNUMBER(SEARCH("RESIDENTIAL", UPPER($E1),1))</formula>
    </cfRule>
  </conditionalFormatting>
  <conditionalFormatting sqref="AN36">
    <cfRule type="expression" priority="2" dxfId="0">
      <formula>ISNUMBER(SEARCH("RESIDENTIAL", UPPER($E1),1))</formula>
    </cfRule>
  </conditionalFormatting>
  <dataValidations count="1">
    <dataValidation type="list" allowBlank="1" showInputMessage="1" showErrorMessage="1" prompt="Select Charge Unit - monthly, per kWh, per kW" sqref="C30:C31 C22:C28 C33:C43 C49 C12:C20 N30:N31 N22:N28 N33:N43 N49 N12:N20 Y30:Y31 Y22:Y28 Y33:Y43 Y49 Y12:Y20 AJ30:AJ31 AJ22:AJ28 AJ33:AJ43 AJ49 AJ12:AJ20 AU30:AU31 AU22:AU28 AU33:AU43 AU49 AU12:AU20">
      <formula1>"Monthly, per kWh, per kW"</formula1>
    </dataValidation>
  </dataValidations>
  <pageMargins left="0.7" right="0.7" top="0.75" bottom="0.75" header="0.3" footer="0.3"/>
  <pageSetup orientation="portrait"/>
  <headerFooter alignWithMargins="0"/>
  <ignoredErrors>
    <ignoredError sqref="I20:K20 I19:K19 G19 I18:K18 G18 F20 F19 D19 F18 D18 F17 D17 D20 I17:K17 H16:K16 G20 H12:K12 G13:K15 D12:F16 A19:C19 A12:C16 G12 A25 A21:A22 G16 L13:BC15 A49:BC49 A32:A48 L12:BC12 A20:C20 H20 L16:BC16 A17:C17 L17:BC17 A28 A27 A31 A29 E20 E17 G17:H17 A18:C18 E18 H18 E19 H19 A26 A23 A24 L18:BC18 L19:BC19 L20:BC20 A30 Y4:AA6 E5:E6 C3:C4 A5:D6 A3:B4 D3:AW3 F5:X6 D4:X4 AB4:AW4 AB5:AW6" unlockedFormula="1"/>
    <ignoredError sqref="E31:BC31 E30:BC30 B30:C30 F32:F48 H23:BC23 E25:BC25 E24:BC24 B24:C24 E23:F23 B23:C23 E26:BC26 B26:C26 I28:BC28 I29:BC29 F28:G28 F29 B29:C29 B31:C31 I27:BC27 B27:G27 B28:D28 I32:BC48 B32:C48 I21:BC22 F21:F22 B21:C22 B25:C25 D21:E22 G21:H22 G32:H48 H27 D29:E29 E28 G29:H29 H28 D26 D23 D24 D25 G23 D32:E48 D30 D31" formula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V49"/>
  <sheetViews>
    <sheetView showGridLines="0" workbookViewId="0" topLeftCell="N19">
      <selection pane="topLeft" activeCell="A1" sqref="A1"/>
    </sheetView>
  </sheetViews>
  <sheetFormatPr defaultColWidth="9.14285714285714" defaultRowHeight="12.75"/>
  <cols>
    <col min="1" max="1" width="1.71428571428571" style="107" customWidth="1"/>
    <col min="2" max="2" width="61.5714285714286" style="108" customWidth="1"/>
    <col min="3" max="3" width="9.71428571428571" style="107" customWidth="1"/>
    <col min="4" max="4" width="9.42857142857143" style="107" bestFit="1" customWidth="1"/>
    <col min="5" max="5" width="8.85714285714286" style="107" bestFit="1" customWidth="1"/>
    <col min="6" max="6" width="10.7142857142857" style="107" bestFit="1" customWidth="1"/>
    <col min="7" max="7" width="9.42857142857143" style="107" bestFit="1" customWidth="1"/>
    <col min="8" max="8" width="9.42857142857143" style="107" customWidth="1"/>
    <col min="9" max="9" width="11" style="107" customWidth="1"/>
    <col min="10" max="10" width="9.85714285714286" style="107" bestFit="1" customWidth="1"/>
    <col min="11" max="11" width="9.57142857142857" style="107" bestFit="1" customWidth="1"/>
    <col min="12" max="12" width="9.14285714285714" style="7"/>
    <col min="13" max="13" width="61.5714285714286" style="108" customWidth="1"/>
    <col min="14" max="14" width="9.71428571428571" style="107" customWidth="1"/>
    <col min="15" max="15" width="9.42857142857143" style="107" bestFit="1" customWidth="1"/>
    <col min="16" max="16" width="8.85714285714286" style="107" bestFit="1" customWidth="1"/>
    <col min="17" max="17" width="10.7142857142857" style="107" bestFit="1" customWidth="1"/>
    <col min="18" max="18" width="9.42857142857143" style="107" bestFit="1" customWidth="1"/>
    <col min="19" max="19" width="9.42857142857143" style="107" customWidth="1"/>
    <col min="20" max="20" width="11" style="107" customWidth="1"/>
    <col min="21" max="21" width="9.85714285714286" style="107" bestFit="1" customWidth="1"/>
    <col min="22" max="22" width="9.57142857142857" style="107" bestFit="1" customWidth="1"/>
    <col min="23" max="16384" width="9.14285714285714" style="7"/>
  </cols>
  <sheetData>
    <row r="1" spans="1:22" ht="12.75">
      <c r="A1" s="1"/>
      <c r="B1" s="2" t="s">
        <v>0</v>
      </c>
      <c r="C1" s="3" t="s">
        <v>62</v>
      </c>
      <c r="D1" s="4"/>
      <c r="E1" s="5"/>
      <c r="F1" s="6"/>
      <c r="G1" s="6"/>
      <c r="H1" s="1"/>
      <c r="I1" s="1"/>
      <c r="J1" s="1"/>
      <c r="K1" s="1"/>
      <c r="M1" s="2" t="s">
        <v>0</v>
      </c>
      <c r="N1" s="3" t="s">
        <v>62</v>
      </c>
      <c r="O1" s="4"/>
      <c r="P1" s="5"/>
      <c r="Q1" s="6"/>
      <c r="R1" s="6"/>
      <c r="S1" s="1"/>
      <c r="T1" s="1"/>
      <c r="U1" s="1"/>
      <c r="V1" s="1"/>
    </row>
    <row r="2" spans="1:22" ht="12.75">
      <c r="A2" s="1"/>
      <c r="B2" s="2" t="s">
        <v>2</v>
      </c>
      <c r="C2" s="3" t="s">
        <v>61</v>
      </c>
      <c r="D2" s="4"/>
      <c r="E2" s="5"/>
      <c r="F2" s="6"/>
      <c r="G2" s="6"/>
      <c r="H2" s="1"/>
      <c r="I2" s="1"/>
      <c r="J2" s="1"/>
      <c r="K2" s="1"/>
      <c r="M2" s="2" t="s">
        <v>2</v>
      </c>
      <c r="N2" s="3" t="s">
        <v>61</v>
      </c>
      <c r="O2" s="4"/>
      <c r="P2" s="5"/>
      <c r="Q2" s="6"/>
      <c r="R2" s="6"/>
      <c r="S2" s="1"/>
      <c r="T2" s="1"/>
      <c r="U2" s="1"/>
      <c r="V2" s="1"/>
    </row>
    <row r="3" spans="1:22" ht="12.75">
      <c r="A3" s="1"/>
      <c r="B3" s="2" t="s">
        <v>4</v>
      </c>
      <c r="C3" s="9">
        <f>E3</f>
        <v>470850</v>
      </c>
      <c r="D3" s="10" t="s">
        <v>5</v>
      </c>
      <c r="E3" s="110">
        <v>470850</v>
      </c>
      <c r="F3" s="1"/>
      <c r="G3" s="1"/>
      <c r="H3" s="11"/>
      <c r="I3" s="11"/>
      <c r="J3" s="11"/>
      <c r="K3" s="11"/>
      <c r="M3" s="2" t="s">
        <v>4</v>
      </c>
      <c r="N3" s="9">
        <f>P3</f>
        <v>150</v>
      </c>
      <c r="O3" s="10" t="s">
        <v>5</v>
      </c>
      <c r="P3" s="110">
        <v>150</v>
      </c>
      <c r="Q3" s="1"/>
      <c r="R3" s="1"/>
      <c r="S3" s="11"/>
      <c r="T3" s="11"/>
      <c r="U3" s="11"/>
      <c r="V3" s="11"/>
    </row>
    <row r="4" spans="1:22" ht="12.75">
      <c r="A4" s="1"/>
      <c r="B4" s="2" t="s">
        <v>6</v>
      </c>
      <c r="C4" s="9">
        <f>E4</f>
        <v>645</v>
      </c>
      <c r="D4" s="12" t="s">
        <v>7</v>
      </c>
      <c r="E4" s="109">
        <v>645</v>
      </c>
      <c r="F4" s="13"/>
      <c r="G4" s="13"/>
      <c r="H4" s="13"/>
      <c r="I4" s="1"/>
      <c r="J4" s="1"/>
      <c r="K4" s="1"/>
      <c r="M4" s="2" t="s">
        <v>6</v>
      </c>
      <c r="N4" s="9">
        <f>P4</f>
        <v>1</v>
      </c>
      <c r="O4" s="12" t="s">
        <v>7</v>
      </c>
      <c r="P4" s="109">
        <v>1</v>
      </c>
      <c r="Q4" s="13"/>
      <c r="R4" s="13"/>
      <c r="S4" s="13"/>
      <c r="T4" s="1"/>
      <c r="U4" s="1"/>
      <c r="V4" s="1"/>
    </row>
    <row r="5" spans="1:22" ht="12.75">
      <c r="A5" s="1"/>
      <c r="B5" s="2" t="s">
        <v>8</v>
      </c>
      <c r="C5" s="14">
        <v>1.0602</v>
      </c>
      <c r="D5" s="1"/>
      <c r="E5" s="111">
        <f>C5</f>
        <v>1.0602</v>
      </c>
      <c r="F5" s="1"/>
      <c r="G5" s="1"/>
      <c r="H5" s="1"/>
      <c r="I5" s="1"/>
      <c r="J5" s="1"/>
      <c r="K5" s="1"/>
      <c r="M5" s="2" t="s">
        <v>8</v>
      </c>
      <c r="N5" s="14">
        <v>1.0602</v>
      </c>
      <c r="O5" s="1"/>
      <c r="P5" s="111">
        <f>N5</f>
        <v>1.0602</v>
      </c>
      <c r="Q5" s="1"/>
      <c r="R5" s="1"/>
      <c r="S5" s="1"/>
      <c r="T5" s="1"/>
      <c r="U5" s="1"/>
      <c r="V5" s="1"/>
    </row>
    <row r="6" spans="1:22" ht="12.75">
      <c r="A6" s="1"/>
      <c r="B6" s="2" t="s">
        <v>9</v>
      </c>
      <c r="C6" s="14">
        <v>1.0560000000000001</v>
      </c>
      <c r="D6" s="1"/>
      <c r="E6" s="111">
        <f>C6</f>
        <v>1.0560000000000001</v>
      </c>
      <c r="F6" s="1"/>
      <c r="G6" s="1"/>
      <c r="H6" s="1"/>
      <c r="I6" s="1"/>
      <c r="J6" s="1"/>
      <c r="K6" s="1"/>
      <c r="M6" s="2" t="s">
        <v>9</v>
      </c>
      <c r="N6" s="14">
        <v>1.0560000000000001</v>
      </c>
      <c r="O6" s="1"/>
      <c r="P6" s="111">
        <f>N6</f>
        <v>1.0560000000000001</v>
      </c>
      <c r="Q6" s="1"/>
      <c r="R6" s="1"/>
      <c r="S6" s="1"/>
      <c r="T6" s="1"/>
      <c r="U6" s="1"/>
      <c r="V6" s="1"/>
    </row>
    <row r="7" spans="1:22" ht="12.75">
      <c r="A7" s="1"/>
      <c r="B7" s="128" t="s">
        <v>95</v>
      </c>
      <c r="C7" s="16">
        <v>4595</v>
      </c>
      <c r="D7" s="1"/>
      <c r="E7" s="1"/>
      <c r="F7" s="1"/>
      <c r="G7" s="1"/>
      <c r="H7" s="1"/>
      <c r="I7" s="1"/>
      <c r="J7" s="1"/>
      <c r="K7" s="1"/>
      <c r="M7" s="128" t="s">
        <v>95</v>
      </c>
      <c r="N7" s="16">
        <v>1</v>
      </c>
      <c r="O7" s="1"/>
      <c r="P7" s="1"/>
      <c r="Q7" s="1"/>
      <c r="R7" s="1"/>
      <c r="S7" s="1"/>
      <c r="T7" s="1"/>
      <c r="U7" s="1"/>
      <c r="V7" s="1"/>
    </row>
    <row r="8" spans="1:22" ht="13.5" thickBot="1">
      <c r="A8" s="1"/>
      <c r="B8" s="17"/>
      <c r="C8" s="1"/>
      <c r="D8" s="1"/>
      <c r="E8" s="1"/>
      <c r="F8" s="1"/>
      <c r="G8" s="1"/>
      <c r="H8" s="1"/>
      <c r="I8" s="1"/>
      <c r="J8" s="1"/>
      <c r="K8" s="1"/>
      <c r="M8" s="17"/>
      <c r="N8" s="1"/>
      <c r="O8" s="1"/>
      <c r="P8" s="1"/>
      <c r="Q8" s="1"/>
      <c r="R8" s="1"/>
      <c r="S8" s="1"/>
      <c r="T8" s="1"/>
      <c r="U8" s="1"/>
      <c r="V8" s="1"/>
    </row>
    <row r="9" spans="1:22" ht="15" customHeight="1">
      <c r="A9" s="1"/>
      <c r="B9" s="200" t="s">
        <v>10</v>
      </c>
      <c r="C9" s="203" t="s">
        <v>11</v>
      </c>
      <c r="D9" s="206" t="s">
        <v>12</v>
      </c>
      <c r="E9" s="207"/>
      <c r="F9" s="208"/>
      <c r="G9" s="206" t="s">
        <v>13</v>
      </c>
      <c r="H9" s="207"/>
      <c r="I9" s="208"/>
      <c r="J9" s="207" t="s">
        <v>14</v>
      </c>
      <c r="K9" s="208"/>
      <c r="M9" s="200" t="s">
        <v>10</v>
      </c>
      <c r="N9" s="203" t="s">
        <v>11</v>
      </c>
      <c r="O9" s="206" t="s">
        <v>12</v>
      </c>
      <c r="P9" s="207"/>
      <c r="Q9" s="208"/>
      <c r="R9" s="206" t="s">
        <v>13</v>
      </c>
      <c r="S9" s="207"/>
      <c r="T9" s="208"/>
      <c r="U9" s="207" t="s">
        <v>14</v>
      </c>
      <c r="V9" s="208"/>
    </row>
    <row r="10" spans="1:22" ht="15" customHeight="1">
      <c r="A10" s="1"/>
      <c r="B10" s="201"/>
      <c r="C10" s="204"/>
      <c r="D10" s="18" t="s">
        <v>15</v>
      </c>
      <c r="E10" s="19" t="s">
        <v>16</v>
      </c>
      <c r="F10" s="20" t="s">
        <v>17</v>
      </c>
      <c r="G10" s="18" t="s">
        <v>15</v>
      </c>
      <c r="H10" s="21" t="s">
        <v>16</v>
      </c>
      <c r="I10" s="20" t="s">
        <v>17</v>
      </c>
      <c r="J10" s="209" t="s">
        <v>18</v>
      </c>
      <c r="K10" s="211" t="s">
        <v>19</v>
      </c>
      <c r="M10" s="201"/>
      <c r="N10" s="204"/>
      <c r="O10" s="18" t="s">
        <v>15</v>
      </c>
      <c r="P10" s="19" t="s">
        <v>16</v>
      </c>
      <c r="Q10" s="20" t="s">
        <v>17</v>
      </c>
      <c r="R10" s="18" t="s">
        <v>15</v>
      </c>
      <c r="S10" s="21" t="s">
        <v>16</v>
      </c>
      <c r="T10" s="20" t="s">
        <v>17</v>
      </c>
      <c r="U10" s="209" t="s">
        <v>18</v>
      </c>
      <c r="V10" s="211" t="s">
        <v>19</v>
      </c>
    </row>
    <row r="11" spans="1:22" ht="13.5" thickBot="1">
      <c r="A11" s="1"/>
      <c r="B11" s="202"/>
      <c r="C11" s="205"/>
      <c r="D11" s="22" t="s">
        <v>20</v>
      </c>
      <c r="E11" s="23"/>
      <c r="F11" s="24" t="s">
        <v>20</v>
      </c>
      <c r="G11" s="22" t="s">
        <v>20</v>
      </c>
      <c r="H11" s="25"/>
      <c r="I11" s="24" t="s">
        <v>20</v>
      </c>
      <c r="J11" s="210"/>
      <c r="K11" s="212"/>
      <c r="M11" s="202"/>
      <c r="N11" s="205"/>
      <c r="O11" s="22" t="s">
        <v>20</v>
      </c>
      <c r="P11" s="23"/>
      <c r="Q11" s="24" t="s">
        <v>20</v>
      </c>
      <c r="R11" s="22" t="s">
        <v>20</v>
      </c>
      <c r="S11" s="25"/>
      <c r="T11" s="24" t="s">
        <v>20</v>
      </c>
      <c r="U11" s="210"/>
      <c r="V11" s="212"/>
    </row>
    <row r="12" spans="1:22" ht="12.75">
      <c r="A12" s="1"/>
      <c r="B12" s="26" t="s">
        <v>21</v>
      </c>
      <c r="C12" s="27" t="s">
        <v>22</v>
      </c>
      <c r="D12" s="28">
        <v>2.23</v>
      </c>
      <c r="E12" s="29">
        <f>C7</f>
        <v>4595</v>
      </c>
      <c r="F12" s="30">
        <f>E12*D12</f>
        <v>10246.85</v>
      </c>
      <c r="G12" s="31">
        <v>2.23</v>
      </c>
      <c r="H12" s="32">
        <f>C7</f>
        <v>4595</v>
      </c>
      <c r="I12" s="30">
        <f>H12*G12</f>
        <v>10246.85</v>
      </c>
      <c r="J12" s="33">
        <f t="shared" si="0" ref="J12:J37">I12-F12</f>
        <v>0</v>
      </c>
      <c r="K12" s="34">
        <f>IF(ISERROR(J12/F12),"",J12/F12)</f>
        <v>0</v>
      </c>
      <c r="M12" s="26" t="s">
        <v>21</v>
      </c>
      <c r="N12" s="27" t="s">
        <v>22</v>
      </c>
      <c r="O12" s="28">
        <v>2.23</v>
      </c>
      <c r="P12" s="29">
        <f>N7</f>
        <v>1</v>
      </c>
      <c r="Q12" s="30">
        <f>P12*O12</f>
        <v>2.23</v>
      </c>
      <c r="R12" s="31">
        <v>2.23</v>
      </c>
      <c r="S12" s="32">
        <f>N7</f>
        <v>1</v>
      </c>
      <c r="T12" s="30">
        <f>S12*R12</f>
        <v>2.23</v>
      </c>
      <c r="U12" s="33">
        <f t="shared" si="1" ref="U12:U20">T12-Q12</f>
        <v>0</v>
      </c>
      <c r="V12" s="34">
        <f>IF(ISERROR(U12/Q12),"",U12/Q12)</f>
        <v>0</v>
      </c>
    </row>
    <row r="13" spans="1:22" ht="12.75">
      <c r="A13" s="1"/>
      <c r="B13" s="35" t="s">
        <v>23</v>
      </c>
      <c r="C13" s="36"/>
      <c r="D13" s="37">
        <v>0</v>
      </c>
      <c r="E13" s="38">
        <f>C7</f>
        <v>4595</v>
      </c>
      <c r="F13" s="39">
        <f t="shared" si="2" ref="F13:F20">E13*D13</f>
        <v>0</v>
      </c>
      <c r="G13" s="40">
        <v>0</v>
      </c>
      <c r="H13" s="41">
        <f>C7</f>
        <v>4595</v>
      </c>
      <c r="I13" s="39">
        <f>H13*G13</f>
        <v>0</v>
      </c>
      <c r="J13" s="42">
        <f t="shared" si="0"/>
        <v>0</v>
      </c>
      <c r="K13" s="43" t="str">
        <f t="shared" si="3" ref="K13:K42">IF(ISERROR(J13/F13),"",J13/F13)</f>
        <v/>
      </c>
      <c r="M13" s="35" t="s">
        <v>23</v>
      </c>
      <c r="N13" s="36"/>
      <c r="O13" s="37">
        <v>0</v>
      </c>
      <c r="P13" s="38">
        <f>N7</f>
        <v>1</v>
      </c>
      <c r="Q13" s="39">
        <f t="shared" si="4" ref="Q13:Q20">P13*O13</f>
        <v>0</v>
      </c>
      <c r="R13" s="40">
        <v>0</v>
      </c>
      <c r="S13" s="41">
        <f>N7</f>
        <v>1</v>
      </c>
      <c r="T13" s="39">
        <f>S13*R13</f>
        <v>0</v>
      </c>
      <c r="U13" s="42">
        <f t="shared" si="1"/>
        <v>0</v>
      </c>
      <c r="V13" s="43" t="str">
        <f t="shared" si="5" ref="V13:V20">IF(ISERROR(U13/Q13),"",U13/Q13)</f>
        <v/>
      </c>
    </row>
    <row r="14" spans="1:22" ht="25.5">
      <c r="A14" s="1"/>
      <c r="B14" s="26" t="s">
        <v>24</v>
      </c>
      <c r="C14" s="27" t="s">
        <v>22</v>
      </c>
      <c r="D14" s="28">
        <v>0</v>
      </c>
      <c r="E14" s="29">
        <f>C7</f>
        <v>4595</v>
      </c>
      <c r="F14" s="30">
        <f t="shared" si="2"/>
        <v>0</v>
      </c>
      <c r="G14" s="31">
        <v>0</v>
      </c>
      <c r="H14" s="32">
        <f>C7</f>
        <v>4595</v>
      </c>
      <c r="I14" s="30">
        <f t="shared" si="6" ref="I14:I20">H14*G14</f>
        <v>0</v>
      </c>
      <c r="J14" s="33">
        <f t="shared" si="0"/>
        <v>0</v>
      </c>
      <c r="K14" s="34" t="str">
        <f t="shared" si="3"/>
        <v/>
      </c>
      <c r="M14" s="26" t="s">
        <v>24</v>
      </c>
      <c r="N14" s="27" t="s">
        <v>22</v>
      </c>
      <c r="O14" s="28">
        <v>0</v>
      </c>
      <c r="P14" s="29">
        <f>N7</f>
        <v>1</v>
      </c>
      <c r="Q14" s="30">
        <f t="shared" si="4"/>
        <v>0</v>
      </c>
      <c r="R14" s="31">
        <v>0</v>
      </c>
      <c r="S14" s="32">
        <f>N7</f>
        <v>1</v>
      </c>
      <c r="T14" s="30">
        <f t="shared" si="7" ref="T14:T20">S14*R14</f>
        <v>0</v>
      </c>
      <c r="U14" s="33">
        <f t="shared" si="1"/>
        <v>0</v>
      </c>
      <c r="V14" s="34" t="str">
        <f t="shared" si="5"/>
        <v/>
      </c>
    </row>
    <row r="15" spans="1:22" ht="12.75">
      <c r="A15" s="1"/>
      <c r="B15" s="35" t="s">
        <v>25</v>
      </c>
      <c r="C15" s="36" t="s">
        <v>22</v>
      </c>
      <c r="D15" s="37">
        <v>0</v>
      </c>
      <c r="E15" s="38">
        <f>C7</f>
        <v>4595</v>
      </c>
      <c r="F15" s="39">
        <f t="shared" si="2"/>
        <v>0</v>
      </c>
      <c r="G15" s="40">
        <v>0</v>
      </c>
      <c r="H15" s="41">
        <f>C7</f>
        <v>4595</v>
      </c>
      <c r="I15" s="39">
        <f t="shared" si="6"/>
        <v>0</v>
      </c>
      <c r="J15" s="42">
        <f t="shared" si="0"/>
        <v>0</v>
      </c>
      <c r="K15" s="43" t="str">
        <f t="shared" si="3"/>
        <v/>
      </c>
      <c r="M15" s="35" t="s">
        <v>25</v>
      </c>
      <c r="N15" s="36" t="s">
        <v>22</v>
      </c>
      <c r="O15" s="37">
        <v>0</v>
      </c>
      <c r="P15" s="38">
        <f>N7</f>
        <v>1</v>
      </c>
      <c r="Q15" s="39">
        <f t="shared" si="4"/>
        <v>0</v>
      </c>
      <c r="R15" s="40">
        <v>0</v>
      </c>
      <c r="S15" s="41">
        <f>N7</f>
        <v>1</v>
      </c>
      <c r="T15" s="39">
        <f t="shared" si="7"/>
        <v>0</v>
      </c>
      <c r="U15" s="42">
        <f t="shared" si="1"/>
        <v>0</v>
      </c>
      <c r="V15" s="43" t="str">
        <f t="shared" si="5"/>
        <v/>
      </c>
    </row>
    <row r="16" spans="1:22" ht="12.75">
      <c r="A16" s="1"/>
      <c r="B16" s="26" t="s">
        <v>26</v>
      </c>
      <c r="C16" s="27" t="s">
        <v>22</v>
      </c>
      <c r="D16" s="28">
        <v>0.63</v>
      </c>
      <c r="E16" s="29">
        <f>C7</f>
        <v>4595</v>
      </c>
      <c r="F16" s="30">
        <f t="shared" si="2"/>
        <v>2894.85</v>
      </c>
      <c r="G16" s="31">
        <v>0.63</v>
      </c>
      <c r="H16" s="32">
        <f>C7</f>
        <v>4595</v>
      </c>
      <c r="I16" s="30">
        <f t="shared" si="6"/>
        <v>2894.85</v>
      </c>
      <c r="J16" s="33">
        <f t="shared" si="0"/>
        <v>0</v>
      </c>
      <c r="K16" s="34">
        <f t="shared" si="3"/>
        <v>0</v>
      </c>
      <c r="M16" s="26" t="s">
        <v>26</v>
      </c>
      <c r="N16" s="27" t="s">
        <v>22</v>
      </c>
      <c r="O16" s="28">
        <v>0.63</v>
      </c>
      <c r="P16" s="29">
        <f>N7</f>
        <v>1</v>
      </c>
      <c r="Q16" s="30">
        <f t="shared" si="4"/>
        <v>0.63</v>
      </c>
      <c r="R16" s="31">
        <v>0.63</v>
      </c>
      <c r="S16" s="32">
        <f>N7</f>
        <v>1</v>
      </c>
      <c r="T16" s="30">
        <f t="shared" si="7"/>
        <v>0.63</v>
      </c>
      <c r="U16" s="33">
        <f t="shared" si="1"/>
        <v>0</v>
      </c>
      <c r="V16" s="34">
        <f t="shared" si="5"/>
        <v>0</v>
      </c>
    </row>
    <row r="17" spans="1:22" ht="12.75">
      <c r="A17" s="1"/>
      <c r="B17" s="35" t="s">
        <v>27</v>
      </c>
      <c r="C17" s="36" t="s">
        <v>80</v>
      </c>
      <c r="D17" s="37">
        <v>30.0608</v>
      </c>
      <c r="E17" s="44">
        <f>IF(E4&gt;0,E4,E3)</f>
        <v>645</v>
      </c>
      <c r="F17" s="39">
        <f t="shared" si="2"/>
        <v>19389.216</v>
      </c>
      <c r="G17" s="40">
        <v>1.5053000000000001</v>
      </c>
      <c r="H17" s="44">
        <f>IF(E4&gt;0,E4,E3)</f>
        <v>645</v>
      </c>
      <c r="I17" s="39">
        <f t="shared" si="6"/>
        <v>970.91850000000011</v>
      </c>
      <c r="J17" s="42">
        <f t="shared" si="0"/>
        <v>-18418.297500000001</v>
      </c>
      <c r="K17" s="43">
        <f t="shared" si="3"/>
        <v>-0.94992481903342563</v>
      </c>
      <c r="M17" s="35" t="s">
        <v>27</v>
      </c>
      <c r="N17" s="36" t="s">
        <v>80</v>
      </c>
      <c r="O17" s="37">
        <v>30.0608</v>
      </c>
      <c r="P17" s="44">
        <f>IF(P4&gt;0,P4,P3)</f>
        <v>1</v>
      </c>
      <c r="Q17" s="39">
        <f t="shared" si="4"/>
        <v>30.0608</v>
      </c>
      <c r="R17" s="40">
        <v>1.5053000000000001</v>
      </c>
      <c r="S17" s="44">
        <f>IF(P4&gt;0,P4,P3)</f>
        <v>1</v>
      </c>
      <c r="T17" s="39">
        <f t="shared" si="7"/>
        <v>1.5053000000000001</v>
      </c>
      <c r="U17" s="42">
        <f t="shared" si="1"/>
        <v>-28.555500000000002</v>
      </c>
      <c r="V17" s="43">
        <f t="shared" si="5"/>
        <v>-0.94992481903342563</v>
      </c>
    </row>
    <row r="18" spans="1:22" ht="12.75">
      <c r="A18" s="1"/>
      <c r="B18" s="26" t="s">
        <v>29</v>
      </c>
      <c r="C18" s="27"/>
      <c r="D18" s="28">
        <v>0</v>
      </c>
      <c r="E18" s="45">
        <f>IF(E4&gt;0,E4,E3)</f>
        <v>645</v>
      </c>
      <c r="F18" s="30">
        <f t="shared" si="2"/>
        <v>0</v>
      </c>
      <c r="G18" s="31">
        <v>0</v>
      </c>
      <c r="H18" s="45">
        <f>IF(E4&gt;0,E4,E3)</f>
        <v>645</v>
      </c>
      <c r="I18" s="30">
        <f t="shared" si="6"/>
        <v>0</v>
      </c>
      <c r="J18" s="33">
        <f t="shared" si="0"/>
        <v>0</v>
      </c>
      <c r="K18" s="34" t="str">
        <f t="shared" si="3"/>
        <v/>
      </c>
      <c r="M18" s="26" t="s">
        <v>29</v>
      </c>
      <c r="N18" s="27"/>
      <c r="O18" s="28">
        <v>0</v>
      </c>
      <c r="P18" s="45">
        <f>IF(P4&gt;0,P4,P3)</f>
        <v>1</v>
      </c>
      <c r="Q18" s="30">
        <f t="shared" si="4"/>
        <v>0</v>
      </c>
      <c r="R18" s="31">
        <v>0</v>
      </c>
      <c r="S18" s="45">
        <f>IF(P4&gt;0,P4,P3)</f>
        <v>1</v>
      </c>
      <c r="T18" s="30">
        <f t="shared" si="7"/>
        <v>0</v>
      </c>
      <c r="U18" s="33">
        <f t="shared" si="1"/>
        <v>0</v>
      </c>
      <c r="V18" s="34" t="str">
        <f t="shared" si="5"/>
        <v/>
      </c>
    </row>
    <row r="19" spans="1:22" ht="12.75">
      <c r="A19" s="1"/>
      <c r="B19" s="35" t="s">
        <v>30</v>
      </c>
      <c r="C19" s="36"/>
      <c r="D19" s="37">
        <v>0</v>
      </c>
      <c r="E19" s="44">
        <f>IF(E4&gt;0,E4,E3)</f>
        <v>645</v>
      </c>
      <c r="F19" s="39">
        <f t="shared" si="2"/>
        <v>0</v>
      </c>
      <c r="G19" s="40">
        <v>0</v>
      </c>
      <c r="H19" s="44">
        <f>IF(E4&gt;0,E4,E3)</f>
        <v>645</v>
      </c>
      <c r="I19" s="39">
        <f t="shared" si="6"/>
        <v>0</v>
      </c>
      <c r="J19" s="42">
        <f t="shared" si="0"/>
        <v>0</v>
      </c>
      <c r="K19" s="43" t="str">
        <f t="shared" si="3"/>
        <v/>
      </c>
      <c r="M19" s="35" t="s">
        <v>30</v>
      </c>
      <c r="N19" s="36"/>
      <c r="O19" s="37">
        <v>0</v>
      </c>
      <c r="P19" s="44">
        <f>IF(P4&gt;0,P4,P3)</f>
        <v>1</v>
      </c>
      <c r="Q19" s="39">
        <f t="shared" si="4"/>
        <v>0</v>
      </c>
      <c r="R19" s="40">
        <v>0</v>
      </c>
      <c r="S19" s="44">
        <f>IF(P4&gt;0,P4,P3)</f>
        <v>1</v>
      </c>
      <c r="T19" s="39">
        <f t="shared" si="7"/>
        <v>0</v>
      </c>
      <c r="U19" s="42">
        <f t="shared" si="1"/>
        <v>0</v>
      </c>
      <c r="V19" s="43" t="str">
        <f t="shared" si="5"/>
        <v/>
      </c>
    </row>
    <row r="20" spans="1:22" ht="31.5" customHeight="1">
      <c r="A20" s="1"/>
      <c r="B20" s="26" t="s">
        <v>31</v>
      </c>
      <c r="C20" s="27" t="s">
        <v>80</v>
      </c>
      <c r="D20" s="28">
        <v>0</v>
      </c>
      <c r="E20" s="45">
        <f>IF(E4&gt;0,E4,E3)</f>
        <v>645</v>
      </c>
      <c r="F20" s="30">
        <f t="shared" si="2"/>
        <v>0</v>
      </c>
      <c r="G20" s="31">
        <v>0</v>
      </c>
      <c r="H20" s="45">
        <f>IF(E4&gt;0,E4,E3)</f>
        <v>645</v>
      </c>
      <c r="I20" s="30">
        <f t="shared" si="6"/>
        <v>0</v>
      </c>
      <c r="J20" s="33">
        <f t="shared" si="0"/>
        <v>0</v>
      </c>
      <c r="K20" s="34" t="str">
        <f t="shared" si="3"/>
        <v/>
      </c>
      <c r="M20" s="26" t="s">
        <v>31</v>
      </c>
      <c r="N20" s="27" t="s">
        <v>80</v>
      </c>
      <c r="O20" s="28">
        <v>0</v>
      </c>
      <c r="P20" s="45">
        <f>IF(P4&gt;0,P4,P3)</f>
        <v>1</v>
      </c>
      <c r="Q20" s="30">
        <f t="shared" si="4"/>
        <v>0</v>
      </c>
      <c r="R20" s="31">
        <v>0</v>
      </c>
      <c r="S20" s="45">
        <f>IF(P4&gt;0,P4,P3)</f>
        <v>1</v>
      </c>
      <c r="T20" s="30">
        <f t="shared" si="7"/>
        <v>0</v>
      </c>
      <c r="U20" s="33">
        <f t="shared" si="1"/>
        <v>0</v>
      </c>
      <c r="V20" s="34" t="str">
        <f t="shared" si="5"/>
        <v/>
      </c>
    </row>
    <row r="21" spans="1:22" ht="12.75">
      <c r="A21" s="1"/>
      <c r="B21" s="46" t="s">
        <v>32</v>
      </c>
      <c r="C21" s="47"/>
      <c r="D21" s="48"/>
      <c r="E21" s="49"/>
      <c r="F21" s="50">
        <f>SUM(F12:F20)</f>
        <v>32530.916000000001</v>
      </c>
      <c r="G21" s="51"/>
      <c r="H21" s="52"/>
      <c r="I21" s="50">
        <f>SUM(I12:I20)</f>
        <v>14112.618500000001</v>
      </c>
      <c r="J21" s="53">
        <f>I21-F21</f>
        <v>-18418.297500000001</v>
      </c>
      <c r="K21" s="114">
        <f>IF((F21)=0,"",(J21/F21))</f>
        <v>-0.56617826254877057</v>
      </c>
      <c r="M21" s="46" t="s">
        <v>32</v>
      </c>
      <c r="N21" s="47"/>
      <c r="O21" s="48"/>
      <c r="P21" s="49"/>
      <c r="Q21" s="50">
        <f>SUM(Q12:Q20)</f>
        <v>32.9208</v>
      </c>
      <c r="R21" s="51"/>
      <c r="S21" s="52"/>
      <c r="T21" s="50">
        <f>SUM(T12:T20)</f>
        <v>4.3652999999999995</v>
      </c>
      <c r="U21" s="53">
        <f>T21-Q21</f>
        <v>-28.555500000000002</v>
      </c>
      <c r="V21" s="114">
        <f>IF((Q21)=0,"",(U21/Q21))</f>
        <v>-0.86739994167820955</v>
      </c>
    </row>
    <row r="22" spans="1:22" ht="25.5">
      <c r="A22" s="1"/>
      <c r="B22" s="26" t="s">
        <v>77</v>
      </c>
      <c r="C22" s="27" t="s">
        <v>22</v>
      </c>
      <c r="D22" s="28">
        <v>0</v>
      </c>
      <c r="E22" s="45">
        <f>C7</f>
        <v>4595</v>
      </c>
      <c r="F22" s="30">
        <f>E22*D22</f>
        <v>0</v>
      </c>
      <c r="G22" s="31">
        <v>0</v>
      </c>
      <c r="H22" s="45">
        <f>C7</f>
        <v>4595</v>
      </c>
      <c r="I22" s="30">
        <f>H22*G22</f>
        <v>0</v>
      </c>
      <c r="J22" s="33">
        <f t="shared" si="0"/>
        <v>0</v>
      </c>
      <c r="K22" s="34" t="str">
        <f t="shared" si="3"/>
        <v/>
      </c>
      <c r="M22" s="26" t="s">
        <v>77</v>
      </c>
      <c r="N22" s="27" t="s">
        <v>22</v>
      </c>
      <c r="O22" s="28">
        <v>0</v>
      </c>
      <c r="P22" s="45">
        <f>N7</f>
        <v>1</v>
      </c>
      <c r="Q22" s="30">
        <f>P22*O22</f>
        <v>0</v>
      </c>
      <c r="R22" s="31">
        <v>0</v>
      </c>
      <c r="S22" s="45">
        <f>N7</f>
        <v>1</v>
      </c>
      <c r="T22" s="30">
        <f>S22*R22</f>
        <v>0</v>
      </c>
      <c r="U22" s="33">
        <f t="shared" si="8" ref="U22:U37">T22-Q22</f>
        <v>0</v>
      </c>
      <c r="V22" s="34" t="str">
        <f t="shared" si="9" ref="V22:V28">IF(ISERROR(U22/Q22),"",U22/Q22)</f>
        <v/>
      </c>
    </row>
    <row r="23" spans="1:22" ht="25.5">
      <c r="A23" s="1"/>
      <c r="B23" s="35" t="s">
        <v>33</v>
      </c>
      <c r="C23" s="36" t="s">
        <v>80</v>
      </c>
      <c r="D23" s="37">
        <v>1.1312</v>
      </c>
      <c r="E23" s="44">
        <f>IF(E4&gt;0,E4,E3)</f>
        <v>645</v>
      </c>
      <c r="F23" s="39">
        <f t="shared" si="10" ref="F23:F27">E23*D23</f>
        <v>729.62400000000002</v>
      </c>
      <c r="G23" s="40">
        <v>0</v>
      </c>
      <c r="H23" s="44">
        <f>IF(E4&gt;0,E4,E3)</f>
        <v>645</v>
      </c>
      <c r="I23" s="39">
        <f t="shared" si="11" ref="I23:I27">H23*G23</f>
        <v>0</v>
      </c>
      <c r="J23" s="42">
        <f t="shared" si="0"/>
        <v>-729.62400000000002</v>
      </c>
      <c r="K23" s="43">
        <f t="shared" si="3"/>
        <v>-1</v>
      </c>
      <c r="M23" s="35" t="s">
        <v>33</v>
      </c>
      <c r="N23" s="36" t="s">
        <v>80</v>
      </c>
      <c r="O23" s="37">
        <v>1.1312</v>
      </c>
      <c r="P23" s="44">
        <f>IF(P4&gt;0,P4,P3)</f>
        <v>1</v>
      </c>
      <c r="Q23" s="39">
        <f t="shared" si="12" ref="Q23:Q25">P23*O23</f>
        <v>1.1312</v>
      </c>
      <c r="R23" s="40">
        <v>0</v>
      </c>
      <c r="S23" s="44">
        <f>IF(P4&gt;0,P4,P3)</f>
        <v>1</v>
      </c>
      <c r="T23" s="39">
        <f t="shared" si="13" ref="T23:T25">S23*R23</f>
        <v>0</v>
      </c>
      <c r="U23" s="42">
        <f t="shared" si="8"/>
        <v>-1.1312</v>
      </c>
      <c r="V23" s="43">
        <f t="shared" si="9"/>
        <v>-1</v>
      </c>
    </row>
    <row r="24" spans="1:22" ht="25.5">
      <c r="A24" s="1"/>
      <c r="B24" s="26" t="s">
        <v>34</v>
      </c>
      <c r="C24" s="27" t="s">
        <v>80</v>
      </c>
      <c r="D24" s="28">
        <v>0</v>
      </c>
      <c r="E24" s="45">
        <f>IF(E4&gt;0,E4,E3)</f>
        <v>645</v>
      </c>
      <c r="F24" s="30">
        <f t="shared" si="10"/>
        <v>0</v>
      </c>
      <c r="G24" s="31">
        <v>-2.3664999999999998</v>
      </c>
      <c r="H24" s="45">
        <f>IF(E4&gt;0,E4,E3)</f>
        <v>645</v>
      </c>
      <c r="I24" s="30">
        <f t="shared" si="11"/>
        <v>-1526.3924999999999</v>
      </c>
      <c r="J24" s="33">
        <f t="shared" si="0"/>
        <v>-1526.3924999999999</v>
      </c>
      <c r="K24" s="34" t="str">
        <f t="shared" si="3"/>
        <v/>
      </c>
      <c r="M24" s="26" t="s">
        <v>34</v>
      </c>
      <c r="N24" s="27" t="s">
        <v>80</v>
      </c>
      <c r="O24" s="28">
        <v>0</v>
      </c>
      <c r="P24" s="45">
        <f>IF(P4&gt;0,P4,P3)</f>
        <v>1</v>
      </c>
      <c r="Q24" s="30">
        <f t="shared" si="12"/>
        <v>0</v>
      </c>
      <c r="R24" s="31">
        <v>-2.3664999999999998</v>
      </c>
      <c r="S24" s="45">
        <f>IF(P4&gt;0,P4,P3)</f>
        <v>1</v>
      </c>
      <c r="T24" s="30">
        <f t="shared" si="13"/>
        <v>-2.3664999999999998</v>
      </c>
      <c r="U24" s="33">
        <f t="shared" si="8"/>
        <v>-2.3664999999999998</v>
      </c>
      <c r="V24" s="34" t="str">
        <f t="shared" si="9"/>
        <v/>
      </c>
    </row>
    <row r="25" spans="1:22" ht="25.5">
      <c r="A25" s="1"/>
      <c r="B25" s="35" t="s">
        <v>35</v>
      </c>
      <c r="C25" s="36" t="s">
        <v>80</v>
      </c>
      <c r="D25" s="37">
        <v>0.029499999999999998</v>
      </c>
      <c r="E25" s="44">
        <f>IF(E4&gt;0,E4,E3)</f>
        <v>645</v>
      </c>
      <c r="F25" s="39">
        <f t="shared" si="10"/>
        <v>19.0275</v>
      </c>
      <c r="G25" s="40">
        <v>0.47699999999999998</v>
      </c>
      <c r="H25" s="44">
        <f>IF(E4&gt;0,E4,E3)</f>
        <v>645</v>
      </c>
      <c r="I25" s="39">
        <f t="shared" si="11"/>
        <v>307.66499999999996</v>
      </c>
      <c r="J25" s="42">
        <f t="shared" si="0"/>
        <v>288.6375</v>
      </c>
      <c r="K25" s="43">
        <f t="shared" si="3"/>
        <v>15.169491525423728</v>
      </c>
      <c r="M25" s="35" t="s">
        <v>35</v>
      </c>
      <c r="N25" s="36" t="s">
        <v>80</v>
      </c>
      <c r="O25" s="37">
        <v>0.029499999999999998</v>
      </c>
      <c r="P25" s="44">
        <f>IF(P4&gt;0,P4,P3)</f>
        <v>1</v>
      </c>
      <c r="Q25" s="39">
        <f t="shared" si="12"/>
        <v>0.029499999999999998</v>
      </c>
      <c r="R25" s="40">
        <v>0.47699999999999998</v>
      </c>
      <c r="S25" s="44">
        <f>IF(P4&gt;0,P4,P3)</f>
        <v>1</v>
      </c>
      <c r="T25" s="39">
        <f t="shared" si="13"/>
        <v>0.47699999999999998</v>
      </c>
      <c r="U25" s="42">
        <f t="shared" si="8"/>
        <v>0.4475</v>
      </c>
      <c r="V25" s="43">
        <f t="shared" si="9"/>
        <v>15.16949152542373</v>
      </c>
    </row>
    <row r="26" spans="1:22" ht="12.75">
      <c r="A26" s="1"/>
      <c r="B26" s="26" t="s">
        <v>36</v>
      </c>
      <c r="C26" s="27" t="s">
        <v>80</v>
      </c>
      <c r="D26" s="28">
        <v>0.33379999999999999</v>
      </c>
      <c r="E26" s="45">
        <f>IF(E4&gt;0,E4,E3)</f>
        <v>645</v>
      </c>
      <c r="F26" s="30">
        <f>E26*D26</f>
        <v>215.30099999999999</v>
      </c>
      <c r="G26" s="31">
        <v>0.73929999999999996</v>
      </c>
      <c r="H26" s="45">
        <f>IF(E4&gt;0,E4,E3)</f>
        <v>645</v>
      </c>
      <c r="I26" s="30">
        <f>H26*G26</f>
        <v>476.84849999999994</v>
      </c>
      <c r="J26" s="33">
        <f t="shared" si="0"/>
        <v>261.54749999999996</v>
      </c>
      <c r="K26" s="34">
        <f t="shared" si="3"/>
        <v>1.2147992810065906</v>
      </c>
      <c r="M26" s="26" t="s">
        <v>36</v>
      </c>
      <c r="N26" s="27" t="s">
        <v>80</v>
      </c>
      <c r="O26" s="28">
        <v>0.33379999999999999</v>
      </c>
      <c r="P26" s="45">
        <f>IF(P4&gt;0,P4,P3)</f>
        <v>1</v>
      </c>
      <c r="Q26" s="30">
        <f>P26*O26</f>
        <v>0.33379999999999999</v>
      </c>
      <c r="R26" s="31">
        <v>0.73929999999999996</v>
      </c>
      <c r="S26" s="45">
        <f>IF(P4&gt;0,P4,P3)</f>
        <v>1</v>
      </c>
      <c r="T26" s="30">
        <f>S26*R26</f>
        <v>0.73929999999999996</v>
      </c>
      <c r="U26" s="33">
        <f t="shared" si="8"/>
        <v>0.40549999999999997</v>
      </c>
      <c r="V26" s="34">
        <f t="shared" si="9"/>
        <v>1.2147992810065909</v>
      </c>
    </row>
    <row r="27" spans="1:22" ht="12.75">
      <c r="A27" s="1"/>
      <c r="B27" s="35" t="s">
        <v>37</v>
      </c>
      <c r="C27" s="36" t="s">
        <v>28</v>
      </c>
      <c r="D27" s="37">
        <f>IF((C3*12&gt;=150000),0,IF(C2="RPP",(D38*0.64+D39*0.18+D40*0.18),IF(C2="Non-RPP (Retailer)",D41,D42)))</f>
        <v>0</v>
      </c>
      <c r="E27" s="44">
        <f>IF(D27=0,0,$E3*C5-C3)</f>
        <v>0</v>
      </c>
      <c r="F27" s="39">
        <f t="shared" si="10"/>
        <v>0</v>
      </c>
      <c r="G27" s="40">
        <f>IF((C3*12&gt;=150000),0,IF(C2="RPP",(G38*0.64+G39*0.18+G40*0.18),IF(C2="Non-RPP (Retailer)",G41,G42)))</f>
        <v>0</v>
      </c>
      <c r="H27" s="44">
        <f>IF(G27=0,0,C3*C6-C3)</f>
        <v>0</v>
      </c>
      <c r="I27" s="39">
        <f t="shared" si="11"/>
        <v>0</v>
      </c>
      <c r="J27" s="42">
        <f t="shared" si="0"/>
        <v>0</v>
      </c>
      <c r="K27" s="43" t="str">
        <f t="shared" si="3"/>
        <v/>
      </c>
      <c r="M27" s="35" t="s">
        <v>37</v>
      </c>
      <c r="N27" s="36" t="s">
        <v>28</v>
      </c>
      <c r="O27" s="37">
        <f>IF((N3*12&gt;=150000),0,IF(N2="RPP",(O38*0.64+O39*0.18+O40*0.18),IF(N2="Non-RPP (Retailer)",O41,O42)))</f>
        <v>0.0906</v>
      </c>
      <c r="P27" s="44">
        <f>IF(O27=0,0,N3*N5-N3)</f>
        <v>9.0300000000000011</v>
      </c>
      <c r="Q27" s="39">
        <f t="shared" si="14" ref="Q27">P27*O27</f>
        <v>0.81811800000000012</v>
      </c>
      <c r="R27" s="40">
        <f>IF((N3*12&gt;=150000),0,IF(N2="RPP",(R38*0.64+R39*0.18+R40*0.18),IF(N2="Non-RPP (Retailer)",R41,R42)))</f>
        <v>0.0906</v>
      </c>
      <c r="S27" s="44">
        <f>IF(R27=0,0,N3*N6-N3)</f>
        <v>8.4000000000000057</v>
      </c>
      <c r="T27" s="39">
        <f t="shared" si="15" ref="T27">S27*R27</f>
        <v>0.76104000000000049</v>
      </c>
      <c r="U27" s="42">
        <f t="shared" si="8"/>
        <v>-0.057077999999999629</v>
      </c>
      <c r="V27" s="43">
        <f t="shared" si="9"/>
        <v>-0.069767441860464657</v>
      </c>
    </row>
    <row r="28" spans="1:22" ht="12.75">
      <c r="A28" s="1"/>
      <c r="B28" s="26" t="s">
        <v>38</v>
      </c>
      <c r="C28" s="27" t="s">
        <v>22</v>
      </c>
      <c r="D28" s="28">
        <v>0</v>
      </c>
      <c r="E28" s="29">
        <v>1</v>
      </c>
      <c r="F28" s="30">
        <f>E28*D28</f>
        <v>0</v>
      </c>
      <c r="G28" s="28">
        <v>0</v>
      </c>
      <c r="H28" s="29">
        <v>1</v>
      </c>
      <c r="I28" s="30">
        <f>H28*G28</f>
        <v>0</v>
      </c>
      <c r="J28" s="33">
        <f t="shared" si="0"/>
        <v>0</v>
      </c>
      <c r="K28" s="34" t="str">
        <f t="shared" si="3"/>
        <v/>
      </c>
      <c r="M28" s="26" t="s">
        <v>38</v>
      </c>
      <c r="N28" s="27" t="s">
        <v>22</v>
      </c>
      <c r="O28" s="28">
        <v>0</v>
      </c>
      <c r="P28" s="29">
        <v>1</v>
      </c>
      <c r="Q28" s="30">
        <f>P28*O28</f>
        <v>0</v>
      </c>
      <c r="R28" s="28">
        <v>0</v>
      </c>
      <c r="S28" s="29">
        <v>1</v>
      </c>
      <c r="T28" s="30">
        <f>S28*R28</f>
        <v>0</v>
      </c>
      <c r="U28" s="33">
        <f t="shared" si="8"/>
        <v>0</v>
      </c>
      <c r="V28" s="34" t="str">
        <f t="shared" si="9"/>
        <v/>
      </c>
    </row>
    <row r="29" spans="1:22" ht="12.75">
      <c r="A29" s="1"/>
      <c r="B29" s="46" t="s">
        <v>39</v>
      </c>
      <c r="C29" s="55"/>
      <c r="D29" s="56"/>
      <c r="E29" s="49"/>
      <c r="F29" s="57">
        <f>SUM(F22:F28)+F21</f>
        <v>33494.868500000004</v>
      </c>
      <c r="G29" s="58"/>
      <c r="H29" s="52"/>
      <c r="I29" s="57">
        <f>SUM(I22:I28)+I21</f>
        <v>13370.7395</v>
      </c>
      <c r="J29" s="53">
        <f t="shared" si="0"/>
        <v>-20124.129000000004</v>
      </c>
      <c r="K29" s="54">
        <f>IF((F29)=0,"",(J29/F29))</f>
        <v>-0.6008123005468734</v>
      </c>
      <c r="M29" s="46" t="s">
        <v>39</v>
      </c>
      <c r="N29" s="55"/>
      <c r="O29" s="56"/>
      <c r="P29" s="49"/>
      <c r="Q29" s="57">
        <f>SUM(Q22:Q28)+Q21</f>
        <v>35.233418</v>
      </c>
      <c r="R29" s="58"/>
      <c r="S29" s="52"/>
      <c r="T29" s="57">
        <f>SUM(T22:T28)+T21</f>
        <v>3.97614</v>
      </c>
      <c r="U29" s="53">
        <f t="shared" si="8"/>
        <v>-31.257277999999999</v>
      </c>
      <c r="V29" s="54">
        <f>IF((Q29)=0,"",(U29/Q29))</f>
        <v>-0.88714861555583391</v>
      </c>
    </row>
    <row r="30" spans="1:22" ht="12.75">
      <c r="A30" s="1"/>
      <c r="B30" s="59" t="s">
        <v>40</v>
      </c>
      <c r="C30" s="60" t="s">
        <v>80</v>
      </c>
      <c r="D30" s="31">
        <v>2.0343</v>
      </c>
      <c r="E30" s="45">
        <f>IF(E4&gt;0,E4,E3*E5)</f>
        <v>645</v>
      </c>
      <c r="F30" s="30">
        <f>E30*D30</f>
        <v>1312.1234999999999</v>
      </c>
      <c r="G30" s="31">
        <v>1.8332999999999999</v>
      </c>
      <c r="H30" s="45">
        <f>IF(E4&gt;0,E4,E3*E6)</f>
        <v>645</v>
      </c>
      <c r="I30" s="30">
        <f>H30*G30</f>
        <v>1182.4784999999999</v>
      </c>
      <c r="J30" s="33">
        <f t="shared" si="0"/>
        <v>-129.64499999999998</v>
      </c>
      <c r="K30" s="34">
        <f t="shared" si="3"/>
        <v>-0.098805485916531474</v>
      </c>
      <c r="L30" s="107"/>
      <c r="M30" s="59" t="s">
        <v>40</v>
      </c>
      <c r="N30" s="60" t="s">
        <v>80</v>
      </c>
      <c r="O30" s="31">
        <v>2.0343</v>
      </c>
      <c r="P30" s="45">
        <f>IF(P4&gt;0,P4,P3*P5)</f>
        <v>1</v>
      </c>
      <c r="Q30" s="30">
        <f>P30*O30</f>
        <v>2.0343</v>
      </c>
      <c r="R30" s="31">
        <v>1.8332999999999999</v>
      </c>
      <c r="S30" s="45">
        <f>IF(P4&gt;0,P4,P3*P6)</f>
        <v>1</v>
      </c>
      <c r="T30" s="30">
        <f>S30*R30</f>
        <v>1.8332999999999999</v>
      </c>
      <c r="U30" s="33">
        <f t="shared" si="8"/>
        <v>-0.20100000000000007</v>
      </c>
      <c r="V30" s="34">
        <f t="shared" si="16" ref="V30:V31">IF(ISERROR(U30/Q30),"",U30/Q30)</f>
        <v>-0.098805485916531516</v>
      </c>
    </row>
    <row r="31" spans="1:22" ht="12.75">
      <c r="A31" s="1"/>
      <c r="B31" s="59" t="s">
        <v>41</v>
      </c>
      <c r="C31" s="60" t="s">
        <v>80</v>
      </c>
      <c r="D31" s="31">
        <v>1.4509000000000001</v>
      </c>
      <c r="E31" s="45">
        <f>IF(E4&gt;0,E4,E3*E5)</f>
        <v>645</v>
      </c>
      <c r="F31" s="30">
        <f>E31*D31</f>
        <v>935.83050000000003</v>
      </c>
      <c r="G31" s="31">
        <v>1.4701</v>
      </c>
      <c r="H31" s="45">
        <f>IF(E4&gt;0,E4,E3*E6)</f>
        <v>645</v>
      </c>
      <c r="I31" s="30">
        <f>H31*G31</f>
        <v>948.21449999999993</v>
      </c>
      <c r="J31" s="33">
        <f t="shared" si="0"/>
        <v>12.383999999999901</v>
      </c>
      <c r="K31" s="34">
        <f t="shared" si="3"/>
        <v>0.013233165621338373</v>
      </c>
      <c r="L31" s="107"/>
      <c r="M31" s="59" t="s">
        <v>41</v>
      </c>
      <c r="N31" s="60" t="s">
        <v>80</v>
      </c>
      <c r="O31" s="31">
        <v>1.4509000000000001</v>
      </c>
      <c r="P31" s="45">
        <f>IF(P4&gt;0,P4,P3*P5)</f>
        <v>1</v>
      </c>
      <c r="Q31" s="30">
        <f>P31*O31</f>
        <v>1.4509000000000001</v>
      </c>
      <c r="R31" s="31">
        <v>1.4701</v>
      </c>
      <c r="S31" s="45">
        <f>IF(P4&gt;0,P4,P3*P6)</f>
        <v>1</v>
      </c>
      <c r="T31" s="30">
        <f>S31*R31</f>
        <v>1.4701</v>
      </c>
      <c r="U31" s="33">
        <f t="shared" si="8"/>
        <v>0.019199999999999884</v>
      </c>
      <c r="V31" s="34">
        <f t="shared" si="16"/>
        <v>0.013233165621338399</v>
      </c>
    </row>
    <row r="32" spans="1:22" ht="12.75">
      <c r="A32" s="1"/>
      <c r="B32" s="46" t="s">
        <v>42</v>
      </c>
      <c r="C32" s="47"/>
      <c r="D32" s="61"/>
      <c r="E32" s="49"/>
      <c r="F32" s="57">
        <f>SUM(F29:F31)</f>
        <v>35742.822500000009</v>
      </c>
      <c r="G32" s="62"/>
      <c r="H32" s="63"/>
      <c r="I32" s="57">
        <f>SUM(I29:I31)</f>
        <v>15501.432499999999</v>
      </c>
      <c r="J32" s="53">
        <f t="shared" si="0"/>
        <v>-20241.39000000001</v>
      </c>
      <c r="K32" s="54">
        <f>IF((F32)=0,"",(J32/F32))</f>
        <v>-0.56630642417788923</v>
      </c>
      <c r="L32" s="107"/>
      <c r="M32" s="46" t="s">
        <v>42</v>
      </c>
      <c r="N32" s="47"/>
      <c r="O32" s="61"/>
      <c r="P32" s="49"/>
      <c r="Q32" s="57">
        <f>SUM(Q29:Q31)</f>
        <v>38.718617999999999</v>
      </c>
      <c r="R32" s="62"/>
      <c r="S32" s="63"/>
      <c r="T32" s="57">
        <f>SUM(T29:T31)</f>
        <v>7.2795400000000008</v>
      </c>
      <c r="U32" s="53">
        <f t="shared" si="8"/>
        <v>-31.439077999999999</v>
      </c>
      <c r="V32" s="54">
        <f>IF((Q32)=0,"",(U32/Q32))</f>
        <v>-0.811988640710265</v>
      </c>
    </row>
    <row r="33" spans="1:22" ht="12.75">
      <c r="A33" s="1"/>
      <c r="B33" s="26" t="s">
        <v>43</v>
      </c>
      <c r="C33" s="27" t="s">
        <v>28</v>
      </c>
      <c r="D33" s="28">
        <v>0.0044000000000000003</v>
      </c>
      <c r="E33" s="45">
        <f>C3*C5</f>
        <v>499195.17000000004</v>
      </c>
      <c r="F33" s="30">
        <f t="shared" si="17" ref="F33:F40">E33*D33</f>
        <v>2196.4587480000005</v>
      </c>
      <c r="G33" s="31">
        <v>0.0035999999999999999</v>
      </c>
      <c r="H33" s="45">
        <f>C3*C6</f>
        <v>497217.60000000003</v>
      </c>
      <c r="I33" s="30">
        <f t="shared" si="18" ref="I33:I40">H33*G33</f>
        <v>1789.9833600000002</v>
      </c>
      <c r="J33" s="33">
        <f t="shared" si="0"/>
        <v>-406.47538800000029</v>
      </c>
      <c r="K33" s="34">
        <f t="shared" si="3"/>
        <v>-0.18505942275042453</v>
      </c>
      <c r="L33" s="107"/>
      <c r="M33" s="26" t="s">
        <v>43</v>
      </c>
      <c r="N33" s="27" t="s">
        <v>28</v>
      </c>
      <c r="O33" s="28">
        <v>0.0044000000000000003</v>
      </c>
      <c r="P33" s="45">
        <f>N3*N5</f>
        <v>159.03</v>
      </c>
      <c r="Q33" s="30">
        <f t="shared" si="19" ref="Q33:Q40">P33*O33</f>
        <v>0.69973200000000002</v>
      </c>
      <c r="R33" s="31">
        <v>0.0035999999999999999</v>
      </c>
      <c r="S33" s="45">
        <f>N3*N6</f>
        <v>158.40</v>
      </c>
      <c r="T33" s="30">
        <f t="shared" si="20" ref="T33:T40">S33*R33</f>
        <v>0.57023999999999997</v>
      </c>
      <c r="U33" s="33">
        <f t="shared" si="8"/>
        <v>-0.12949200000000005</v>
      </c>
      <c r="V33" s="34">
        <f t="shared" si="21" ref="V33:V42">IF(ISERROR(U33/Q33),"",U33/Q33)</f>
        <v>-0.18505942275042453</v>
      </c>
    </row>
    <row r="34" spans="1:22" ht="12.75">
      <c r="A34" s="1"/>
      <c r="B34" s="35" t="s">
        <v>44</v>
      </c>
      <c r="C34" s="36" t="s">
        <v>28</v>
      </c>
      <c r="D34" s="37">
        <v>0.0012999999999999999</v>
      </c>
      <c r="E34" s="44">
        <f>C3*C5</f>
        <v>499195.17000000004</v>
      </c>
      <c r="F34" s="39">
        <f t="shared" si="17"/>
        <v>648.95372099999997</v>
      </c>
      <c r="G34" s="40">
        <v>0.0012999999999999999</v>
      </c>
      <c r="H34" s="44">
        <f>C3*C6</f>
        <v>497217.60000000003</v>
      </c>
      <c r="I34" s="39">
        <f t="shared" si="18"/>
        <v>646.38288</v>
      </c>
      <c r="J34" s="42">
        <f t="shared" si="0"/>
        <v>-2.5708409999999731</v>
      </c>
      <c r="K34" s="43">
        <f t="shared" si="3"/>
        <v>-0.0039615166949631729</v>
      </c>
      <c r="L34" s="107"/>
      <c r="M34" s="35" t="s">
        <v>44</v>
      </c>
      <c r="N34" s="36" t="s">
        <v>28</v>
      </c>
      <c r="O34" s="37">
        <v>0.0012999999999999999</v>
      </c>
      <c r="P34" s="44">
        <f>N3*N5</f>
        <v>159.03</v>
      </c>
      <c r="Q34" s="39">
        <f t="shared" si="19"/>
        <v>0.20673899999999998</v>
      </c>
      <c r="R34" s="40">
        <v>0.0012999999999999999</v>
      </c>
      <c r="S34" s="44">
        <f>N3*N6</f>
        <v>158.40</v>
      </c>
      <c r="T34" s="39">
        <f t="shared" si="20"/>
        <v>0.20591999999999999</v>
      </c>
      <c r="U34" s="42">
        <f t="shared" si="8"/>
        <v>-0.00081899999999998641</v>
      </c>
      <c r="V34" s="43">
        <f t="shared" si="21"/>
        <v>-0.0039615166949631495</v>
      </c>
    </row>
    <row r="35" spans="1:22" ht="12.75">
      <c r="A35" s="1"/>
      <c r="B35" s="26" t="s">
        <v>45</v>
      </c>
      <c r="C35" s="27" t="s">
        <v>22</v>
      </c>
      <c r="D35" s="28">
        <v>0.25</v>
      </c>
      <c r="E35" s="29">
        <v>1</v>
      </c>
      <c r="F35" s="30">
        <f t="shared" si="17"/>
        <v>0.25</v>
      </c>
      <c r="G35" s="31">
        <v>0.25</v>
      </c>
      <c r="H35" s="32">
        <v>1</v>
      </c>
      <c r="I35" s="30">
        <f t="shared" si="18"/>
        <v>0.25</v>
      </c>
      <c r="J35" s="33">
        <f t="shared" si="0"/>
        <v>0</v>
      </c>
      <c r="K35" s="34">
        <f t="shared" si="3"/>
        <v>0</v>
      </c>
      <c r="L35" s="107"/>
      <c r="M35" s="26" t="s">
        <v>45</v>
      </c>
      <c r="N35" s="27" t="s">
        <v>22</v>
      </c>
      <c r="O35" s="28">
        <v>0.25</v>
      </c>
      <c r="P35" s="29">
        <v>1</v>
      </c>
      <c r="Q35" s="30">
        <f t="shared" si="19"/>
        <v>0.25</v>
      </c>
      <c r="R35" s="31">
        <v>0.25</v>
      </c>
      <c r="S35" s="32">
        <v>1</v>
      </c>
      <c r="T35" s="30">
        <f t="shared" si="20"/>
        <v>0.25</v>
      </c>
      <c r="U35" s="33">
        <f t="shared" si="8"/>
        <v>0</v>
      </c>
      <c r="V35" s="34">
        <f t="shared" si="21"/>
        <v>0</v>
      </c>
    </row>
    <row r="36" spans="1:22" ht="12.75">
      <c r="A36" s="1"/>
      <c r="B36" s="35" t="s">
        <v>46</v>
      </c>
      <c r="C36" s="36" t="s">
        <v>28</v>
      </c>
      <c r="D36" s="37">
        <v>0.0070000000000000001</v>
      </c>
      <c r="E36" s="44">
        <f>C3</f>
        <v>470850</v>
      </c>
      <c r="F36" s="39">
        <f t="shared" si="17"/>
        <v>3295.9500000000003</v>
      </c>
      <c r="G36" s="113">
        <v>0.0070000000000000001</v>
      </c>
      <c r="H36" s="44">
        <f>C3</f>
        <v>470850</v>
      </c>
      <c r="I36" s="30">
        <f t="shared" si="18"/>
        <v>3295.9500000000003</v>
      </c>
      <c r="J36" s="33">
        <f t="shared" si="0"/>
        <v>0</v>
      </c>
      <c r="K36" s="34">
        <f t="shared" si="3"/>
        <v>0</v>
      </c>
      <c r="L36" s="107"/>
      <c r="M36" s="35" t="s">
        <v>46</v>
      </c>
      <c r="N36" s="36" t="s">
        <v>28</v>
      </c>
      <c r="O36" s="37">
        <v>0.0070000000000000001</v>
      </c>
      <c r="P36" s="44">
        <f>N3</f>
        <v>150</v>
      </c>
      <c r="Q36" s="39">
        <f t="shared" si="19"/>
        <v>1.05</v>
      </c>
      <c r="R36" s="113">
        <v>0.0070000000000000001</v>
      </c>
      <c r="S36" s="44">
        <f>N3</f>
        <v>150</v>
      </c>
      <c r="T36" s="30">
        <f t="shared" si="20"/>
        <v>1.05</v>
      </c>
      <c r="U36" s="33">
        <f t="shared" si="8"/>
        <v>0</v>
      </c>
      <c r="V36" s="34">
        <f t="shared" si="21"/>
        <v>0</v>
      </c>
    </row>
    <row r="37" spans="1:22" ht="12.75">
      <c r="A37" s="1"/>
      <c r="B37" s="26" t="s">
        <v>47</v>
      </c>
      <c r="C37" s="27" t="s">
        <v>28</v>
      </c>
      <c r="D37" s="66">
        <v>0</v>
      </c>
      <c r="E37" s="68">
        <f>C3*C5</f>
        <v>499195.17000000004</v>
      </c>
      <c r="F37" s="39">
        <f t="shared" si="17"/>
        <v>0</v>
      </c>
      <c r="G37" s="31">
        <v>0.0011000000000000001</v>
      </c>
      <c r="H37" s="45">
        <f>C3*C6</f>
        <v>497217.60000000003</v>
      </c>
      <c r="I37" s="30">
        <f t="shared" si="18"/>
        <v>546.93936000000008</v>
      </c>
      <c r="J37" s="33">
        <f t="shared" si="0"/>
        <v>546.93936000000008</v>
      </c>
      <c r="K37" s="34" t="str">
        <f t="shared" si="3"/>
        <v/>
      </c>
      <c r="L37" s="107"/>
      <c r="M37" s="26" t="s">
        <v>47</v>
      </c>
      <c r="N37" s="27" t="s">
        <v>28</v>
      </c>
      <c r="O37" s="66">
        <v>0</v>
      </c>
      <c r="P37" s="68">
        <f>N3*N5</f>
        <v>159.03</v>
      </c>
      <c r="Q37" s="39">
        <f t="shared" si="19"/>
        <v>0</v>
      </c>
      <c r="R37" s="31">
        <v>0.0011000000000000001</v>
      </c>
      <c r="S37" s="45">
        <f>N3*N6</f>
        <v>158.40</v>
      </c>
      <c r="T37" s="30">
        <f t="shared" si="20"/>
        <v>0.17424000000000001</v>
      </c>
      <c r="U37" s="33">
        <f t="shared" si="8"/>
        <v>0.17424000000000001</v>
      </c>
      <c r="V37" s="34" t="str">
        <f t="shared" si="21"/>
        <v/>
      </c>
    </row>
    <row r="38" spans="1:22" ht="12.75">
      <c r="A38" s="1"/>
      <c r="B38" s="35" t="s">
        <v>48</v>
      </c>
      <c r="C38" s="36" t="s">
        <v>28</v>
      </c>
      <c r="D38" s="125"/>
      <c r="E38" s="65">
        <f>IF(AND(C3*12&gt;=150000),0.64*C3*C5,0.64*C3)</f>
        <v>319484.90880000003</v>
      </c>
      <c r="F38" s="39">
        <f t="shared" si="17"/>
        <v>0</v>
      </c>
      <c r="G38" s="125"/>
      <c r="H38" s="65">
        <f>IF(AND(C3*12&gt;=150000),0.64*C3*C6,0.64*C3)</f>
        <v>318219.26400000002</v>
      </c>
      <c r="I38" s="39">
        <f t="shared" si="18"/>
        <v>0</v>
      </c>
      <c r="J38" s="42">
        <f>I38-F38</f>
        <v>0</v>
      </c>
      <c r="K38" s="43" t="str">
        <f t="shared" si="3"/>
        <v/>
      </c>
      <c r="L38" s="107"/>
      <c r="M38" s="35" t="s">
        <v>48</v>
      </c>
      <c r="N38" s="36" t="s">
        <v>28</v>
      </c>
      <c r="O38" s="125"/>
      <c r="P38" s="65">
        <f>IF(AND(N3*12&gt;=150000),0.64*N3*N5,0.64*N3)</f>
        <v>96</v>
      </c>
      <c r="Q38" s="39">
        <f t="shared" si="19"/>
        <v>0</v>
      </c>
      <c r="R38" s="125"/>
      <c r="S38" s="65">
        <f>IF(AND(N3*12&gt;=150000),0.64*N3*N6,0.64*N3)</f>
        <v>96</v>
      </c>
      <c r="T38" s="39">
        <f t="shared" si="20"/>
        <v>0</v>
      </c>
      <c r="U38" s="42">
        <f>T38-Q38</f>
        <v>0</v>
      </c>
      <c r="V38" s="43" t="str">
        <f t="shared" si="21"/>
        <v/>
      </c>
    </row>
    <row r="39" spans="1:22" ht="12.75">
      <c r="A39" s="1"/>
      <c r="B39" s="26" t="s">
        <v>49</v>
      </c>
      <c r="C39" s="27" t="s">
        <v>28</v>
      </c>
      <c r="D39" s="125"/>
      <c r="E39" s="68">
        <f>IF(AND(C3*12&gt;=150000),0.18*C3*C5,0.18*C3)</f>
        <v>89855.130600000004</v>
      </c>
      <c r="F39" s="30">
        <f t="shared" si="17"/>
        <v>0</v>
      </c>
      <c r="G39" s="125"/>
      <c r="H39" s="68">
        <f>IF(AND(C3*12&gt;=150000),0.18*C3*C6,0.18*C3)</f>
        <v>89499.168000000005</v>
      </c>
      <c r="I39" s="30">
        <f t="shared" si="18"/>
        <v>0</v>
      </c>
      <c r="J39" s="33">
        <f>I39-F39</f>
        <v>0</v>
      </c>
      <c r="K39" s="34" t="str">
        <f t="shared" si="3"/>
        <v/>
      </c>
      <c r="L39" s="107"/>
      <c r="M39" s="26" t="s">
        <v>49</v>
      </c>
      <c r="N39" s="27" t="s">
        <v>28</v>
      </c>
      <c r="O39" s="125"/>
      <c r="P39" s="68">
        <f>IF(AND(N3*12&gt;=150000),0.18*N3*N5,0.18*N3)</f>
        <v>27</v>
      </c>
      <c r="Q39" s="30">
        <f t="shared" si="19"/>
        <v>0</v>
      </c>
      <c r="R39" s="125"/>
      <c r="S39" s="68">
        <f>IF(AND(N3*12&gt;=150000),0.18*N3*N6,0.18*N3)</f>
        <v>27</v>
      </c>
      <c r="T39" s="30">
        <f t="shared" si="20"/>
        <v>0</v>
      </c>
      <c r="U39" s="33">
        <f>T39-Q39</f>
        <v>0</v>
      </c>
      <c r="V39" s="34" t="str">
        <f t="shared" si="21"/>
        <v/>
      </c>
    </row>
    <row r="40" spans="1:22" ht="12.75">
      <c r="A40" s="1"/>
      <c r="B40" s="69" t="s">
        <v>50</v>
      </c>
      <c r="C40" s="36" t="s">
        <v>28</v>
      </c>
      <c r="D40" s="125"/>
      <c r="E40" s="65">
        <f>IF(AND(C3*12&gt;=150000),0.18*C3*C5,0.18*C3)</f>
        <v>89855.130600000004</v>
      </c>
      <c r="F40" s="39">
        <f t="shared" si="17"/>
        <v>0</v>
      </c>
      <c r="G40" s="125"/>
      <c r="H40" s="65">
        <f>IF(AND(C3*12&gt;=150000),0.18*C3*C6,0.18*C3)</f>
        <v>89499.168000000005</v>
      </c>
      <c r="I40" s="39">
        <f t="shared" si="18"/>
        <v>0</v>
      </c>
      <c r="J40" s="42">
        <f>I40-F40</f>
        <v>0</v>
      </c>
      <c r="K40" s="43" t="str">
        <f t="shared" si="3"/>
        <v/>
      </c>
      <c r="L40" s="107"/>
      <c r="M40" s="69" t="s">
        <v>50</v>
      </c>
      <c r="N40" s="36" t="s">
        <v>28</v>
      </c>
      <c r="O40" s="125"/>
      <c r="P40" s="65">
        <f>IF(AND(N3*12&gt;=150000),0.18*N3*N5,0.18*N3)</f>
        <v>27</v>
      </c>
      <c r="Q40" s="39">
        <f t="shared" si="19"/>
        <v>0</v>
      </c>
      <c r="R40" s="125"/>
      <c r="S40" s="65">
        <f>IF(AND(N3*12&gt;=150000),0.18*N3*N6,0.18*N3)</f>
        <v>27</v>
      </c>
      <c r="T40" s="39">
        <f t="shared" si="20"/>
        <v>0</v>
      </c>
      <c r="U40" s="42">
        <f>T40-Q40</f>
        <v>0</v>
      </c>
      <c r="V40" s="43" t="str">
        <f t="shared" si="21"/>
        <v/>
      </c>
    </row>
    <row r="41" spans="1:22" ht="12.75">
      <c r="A41" s="1"/>
      <c r="B41" s="26" t="s">
        <v>51</v>
      </c>
      <c r="C41" s="27"/>
      <c r="D41" s="125"/>
      <c r="E41" s="68">
        <f>IF(AND(C3*12&gt;=150000),C3*C5,C3)</f>
        <v>499195.17000000004</v>
      </c>
      <c r="F41" s="30">
        <f>E41*D41</f>
        <v>0</v>
      </c>
      <c r="G41" s="125"/>
      <c r="H41" s="68">
        <f>IF(AND(C3*12&gt;=150000),C3*C6,C3)</f>
        <v>497217.60000000003</v>
      </c>
      <c r="I41" s="30">
        <f>H41*G41</f>
        <v>0</v>
      </c>
      <c r="J41" s="33">
        <f>I41-F41</f>
        <v>0</v>
      </c>
      <c r="K41" s="34" t="str">
        <f t="shared" si="3"/>
        <v/>
      </c>
      <c r="L41" s="107"/>
      <c r="M41" s="26" t="s">
        <v>51</v>
      </c>
      <c r="N41" s="27"/>
      <c r="O41" s="125"/>
      <c r="P41" s="68">
        <f>IF(AND(N3*12&gt;=150000),N3*N5,N3)</f>
        <v>150</v>
      </c>
      <c r="Q41" s="30">
        <f>P41*O41</f>
        <v>0</v>
      </c>
      <c r="R41" s="125"/>
      <c r="S41" s="68">
        <f>IF(AND(N3*12&gt;=150000),N3*N6,N3)</f>
        <v>150</v>
      </c>
      <c r="T41" s="30">
        <f>S41*R41</f>
        <v>0</v>
      </c>
      <c r="U41" s="33">
        <f>T41-Q41</f>
        <v>0</v>
      </c>
      <c r="V41" s="34" t="str">
        <f t="shared" si="21"/>
        <v/>
      </c>
    </row>
    <row r="42" spans="1:22" ht="13.5" thickBot="1">
      <c r="A42" s="1"/>
      <c r="B42" s="35" t="s">
        <v>52</v>
      </c>
      <c r="C42" s="36" t="s">
        <v>28</v>
      </c>
      <c r="D42" s="37">
        <f>0.0906</f>
        <v>0.0906</v>
      </c>
      <c r="E42" s="44">
        <f>IF(AND(C3*12&gt;=150000),C3*C5,C3)</f>
        <v>499195.17000000004</v>
      </c>
      <c r="F42" s="39">
        <f>E42*D42</f>
        <v>45227.082402000007</v>
      </c>
      <c r="G42" s="37">
        <f>0.0906</f>
        <v>0.0906</v>
      </c>
      <c r="H42" s="44">
        <f>IF(AND(C3*12&gt;=150000),C3*C6,C3)</f>
        <v>497217.60000000003</v>
      </c>
      <c r="I42" s="39">
        <f>H42*G42</f>
        <v>45047.914560000005</v>
      </c>
      <c r="J42" s="42">
        <f>I42-F42</f>
        <v>-179.16784200000257</v>
      </c>
      <c r="K42" s="43">
        <f t="shared" si="3"/>
        <v>-0.003961516694963271</v>
      </c>
      <c r="L42" s="107"/>
      <c r="M42" s="35" t="s">
        <v>52</v>
      </c>
      <c r="N42" s="36" t="s">
        <v>28</v>
      </c>
      <c r="O42" s="37">
        <f>0.0906</f>
        <v>0.0906</v>
      </c>
      <c r="P42" s="44">
        <f>IF(AND(N3*12&gt;=150000),N3*N5,N3)</f>
        <v>150</v>
      </c>
      <c r="Q42" s="39">
        <f>P42*O42</f>
        <v>13.59</v>
      </c>
      <c r="R42" s="37">
        <f>0.0906</f>
        <v>0.0906</v>
      </c>
      <c r="S42" s="44">
        <f>IF(AND(N3*12&gt;=150000),N3*N6,N3)</f>
        <v>150</v>
      </c>
      <c r="T42" s="39">
        <f>S42*R42</f>
        <v>13.59</v>
      </c>
      <c r="U42" s="42">
        <f>T42-Q42</f>
        <v>0</v>
      </c>
      <c r="V42" s="43">
        <f t="shared" si="21"/>
        <v>0</v>
      </c>
    </row>
    <row r="43" spans="1:22" ht="9" customHeight="1" thickBot="1">
      <c r="A43" s="1"/>
      <c r="B43" s="70"/>
      <c r="C43" s="71"/>
      <c r="D43" s="72"/>
      <c r="E43" s="73"/>
      <c r="F43" s="74"/>
      <c r="G43" s="72"/>
      <c r="H43" s="75"/>
      <c r="I43" s="74"/>
      <c r="J43" s="76"/>
      <c r="K43" s="77"/>
      <c r="L43" s="107"/>
      <c r="M43" s="70"/>
      <c r="N43" s="71"/>
      <c r="O43" s="72"/>
      <c r="P43" s="73"/>
      <c r="Q43" s="74"/>
      <c r="R43" s="72"/>
      <c r="S43" s="75"/>
      <c r="T43" s="74"/>
      <c r="U43" s="76"/>
      <c r="V43" s="77"/>
    </row>
    <row r="44" spans="1:22" ht="13.5" thickBot="1">
      <c r="A44" s="1"/>
      <c r="B44" s="116" t="s">
        <v>78</v>
      </c>
      <c r="C44" s="117"/>
      <c r="D44" s="118"/>
      <c r="E44" s="119"/>
      <c r="F44" s="120">
        <f>SUM(F33:F42)+F32</f>
        <v>87111.517371000024</v>
      </c>
      <c r="G44" s="121"/>
      <c r="H44" s="122"/>
      <c r="I44" s="120">
        <f>SUM(I33:I42)+I32</f>
        <v>66828.852660000004</v>
      </c>
      <c r="J44" s="123">
        <f>I44-F44</f>
        <v>-20282.664711000019</v>
      </c>
      <c r="K44" s="124">
        <f>IF((F44)=0,"",(J44/F44))</f>
        <v>-0.23283562636864649</v>
      </c>
      <c r="L44" s="107"/>
      <c r="M44" s="116" t="s">
        <v>78</v>
      </c>
      <c r="N44" s="117"/>
      <c r="O44" s="118"/>
      <c r="P44" s="119"/>
      <c r="Q44" s="120">
        <f>SUM(Q33:Q42)+Q32</f>
        <v>54.515089000000003</v>
      </c>
      <c r="R44" s="121"/>
      <c r="S44" s="122"/>
      <c r="T44" s="120">
        <f>SUM(T33:T42)+T32</f>
        <v>23.11994</v>
      </c>
      <c r="U44" s="123">
        <f>T44-Q44</f>
        <v>-31.395149000000004</v>
      </c>
      <c r="V44" s="124">
        <f>IF((Q44)=0,"",(U44/Q44))</f>
        <v>-0.57589833522971967</v>
      </c>
    </row>
    <row r="45" spans="1:22" ht="12.75">
      <c r="A45" s="1"/>
      <c r="B45" s="85" t="s">
        <v>54</v>
      </c>
      <c r="C45" s="27"/>
      <c r="D45" s="79">
        <v>0.13</v>
      </c>
      <c r="E45" s="86"/>
      <c r="F45" s="67">
        <f>F44*D45</f>
        <v>11324.497258230003</v>
      </c>
      <c r="G45" s="87">
        <v>0.13</v>
      </c>
      <c r="H45" s="29"/>
      <c r="I45" s="67">
        <f>I44*G45</f>
        <v>8687.7508458000011</v>
      </c>
      <c r="J45" s="33">
        <f>I45-F45</f>
        <v>-2636.7464124300022</v>
      </c>
      <c r="K45" s="88">
        <f>IF((F45)=0,"",(J45/F45))</f>
        <v>-0.23283562636864646</v>
      </c>
      <c r="L45" s="107"/>
      <c r="M45" s="85" t="s">
        <v>54</v>
      </c>
      <c r="N45" s="27"/>
      <c r="O45" s="79">
        <v>0.13</v>
      </c>
      <c r="P45" s="86"/>
      <c r="Q45" s="67">
        <f>Q44*O45</f>
        <v>7.0869615700000006</v>
      </c>
      <c r="R45" s="87">
        <v>0.13</v>
      </c>
      <c r="S45" s="29"/>
      <c r="T45" s="67">
        <f>T44*R45</f>
        <v>3.0055922000000002</v>
      </c>
      <c r="U45" s="33">
        <f>T45-Q45</f>
        <v>-4.0813693700000009</v>
      </c>
      <c r="V45" s="88">
        <f>IF((Q45)=0,"",(U45/Q45))</f>
        <v>-0.57589833522971967</v>
      </c>
    </row>
    <row r="46" spans="1:22" ht="12.75">
      <c r="A46" s="1"/>
      <c r="B46" s="89" t="s">
        <v>55</v>
      </c>
      <c r="C46" s="27"/>
      <c r="D46" s="90"/>
      <c r="E46" s="86"/>
      <c r="F46" s="67">
        <f>F44+F45</f>
        <v>98436.01462923002</v>
      </c>
      <c r="G46" s="91"/>
      <c r="H46" s="29"/>
      <c r="I46" s="67">
        <f>I44+I45</f>
        <v>75516.603505800012</v>
      </c>
      <c r="J46" s="33">
        <f>I46-F46</f>
        <v>-22919.411123430007</v>
      </c>
      <c r="K46" s="88">
        <f>IF((F46)=0,"",(J46/F46))</f>
        <v>-0.23283562636864635</v>
      </c>
      <c r="L46" s="107"/>
      <c r="M46" s="89" t="s">
        <v>55</v>
      </c>
      <c r="N46" s="27"/>
      <c r="O46" s="90"/>
      <c r="P46" s="86"/>
      <c r="Q46" s="67">
        <f>Q44+Q45</f>
        <v>61.602050570000003</v>
      </c>
      <c r="R46" s="91"/>
      <c r="S46" s="29"/>
      <c r="T46" s="67">
        <f>T44+T45</f>
        <v>26.125532199999999</v>
      </c>
      <c r="U46" s="33">
        <f>T46-Q46</f>
        <v>-35.476518370000008</v>
      </c>
      <c r="V46" s="88">
        <f>IF((Q46)=0,"",(U46/Q46))</f>
        <v>-0.57589833522971967</v>
      </c>
    </row>
    <row r="47" spans="1:22" ht="15.75" thickBot="1">
      <c r="A47" s="1"/>
      <c r="B47" s="92" t="s">
        <v>56</v>
      </c>
      <c r="C47" s="93"/>
      <c r="D47" s="112">
        <v>0</v>
      </c>
      <c r="E47" s="94"/>
      <c r="F47" s="95">
        <f>F46*D47</f>
        <v>0</v>
      </c>
      <c r="G47" s="112">
        <v>0</v>
      </c>
      <c r="H47" s="94"/>
      <c r="I47" s="95">
        <f>I46*G47</f>
        <v>0</v>
      </c>
      <c r="J47" s="96"/>
      <c r="K47" s="97"/>
      <c r="L47" s="107"/>
      <c r="M47" s="92" t="s">
        <v>56</v>
      </c>
      <c r="N47" s="93"/>
      <c r="O47" s="112">
        <v>0</v>
      </c>
      <c r="P47" s="94"/>
      <c r="Q47" s="95">
        <f>Q46*O47</f>
        <v>0</v>
      </c>
      <c r="R47" s="112">
        <v>0</v>
      </c>
      <c r="S47" s="94"/>
      <c r="T47" s="95">
        <f>T46*R47</f>
        <v>0</v>
      </c>
      <c r="U47" s="96"/>
      <c r="V47" s="97"/>
    </row>
    <row r="48" spans="1:22" ht="13.5" thickBot="1">
      <c r="A48" s="1"/>
      <c r="B48" s="98" t="s">
        <v>81</v>
      </c>
      <c r="C48" s="99"/>
      <c r="D48" s="100"/>
      <c r="E48" s="101"/>
      <c r="F48" s="102">
        <f>F46+F47</f>
        <v>98436.01462923002</v>
      </c>
      <c r="G48" s="103"/>
      <c r="H48" s="104"/>
      <c r="I48" s="102">
        <f>I46+I47</f>
        <v>75516.603505800012</v>
      </c>
      <c r="J48" s="105">
        <f>I48-F48</f>
        <v>-22919.411123430007</v>
      </c>
      <c r="K48" s="106">
        <f>IF((F48)=0,"",(J48/F48))</f>
        <v>-0.23283562636864635</v>
      </c>
      <c r="L48" s="107"/>
      <c r="M48" s="98" t="s">
        <v>81</v>
      </c>
      <c r="N48" s="99"/>
      <c r="O48" s="100"/>
      <c r="P48" s="101"/>
      <c r="Q48" s="102">
        <f>Q46+Q47</f>
        <v>61.602050570000003</v>
      </c>
      <c r="R48" s="103"/>
      <c r="S48" s="104"/>
      <c r="T48" s="102">
        <f>T46+T47</f>
        <v>26.125532199999999</v>
      </c>
      <c r="U48" s="105">
        <f>T48-Q48</f>
        <v>-35.476518370000008</v>
      </c>
      <c r="V48" s="106">
        <f>IF((Q48)=0,"",(U48/Q48))</f>
        <v>-0.57589833522971967</v>
      </c>
    </row>
    <row r="49" spans="1:22" ht="7.5" customHeight="1" thickBot="1">
      <c r="A49" s="1"/>
      <c r="B49" s="70"/>
      <c r="C49" s="71"/>
      <c r="D49" s="72"/>
      <c r="E49" s="73"/>
      <c r="F49" s="74"/>
      <c r="G49" s="72"/>
      <c r="H49" s="75"/>
      <c r="I49" s="74"/>
      <c r="J49" s="76"/>
      <c r="K49" s="77"/>
      <c r="L49" s="107"/>
      <c r="M49" s="70"/>
      <c r="N49" s="71"/>
      <c r="O49" s="72"/>
      <c r="P49" s="73"/>
      <c r="Q49" s="74"/>
      <c r="R49" s="72"/>
      <c r="S49" s="75"/>
      <c r="T49" s="74"/>
      <c r="U49" s="76"/>
      <c r="V49" s="77"/>
    </row>
  </sheetData>
  <mergeCells count="14">
    <mergeCell ref="B9:B11"/>
    <mergeCell ref="C9:C11"/>
    <mergeCell ref="D9:F9"/>
    <mergeCell ref="G9:I9"/>
    <mergeCell ref="J9:K9"/>
    <mergeCell ref="J10:J11"/>
    <mergeCell ref="K10:K11"/>
    <mergeCell ref="M9:M11"/>
    <mergeCell ref="N9:N11"/>
    <mergeCell ref="O9:Q9"/>
    <mergeCell ref="R9:T9"/>
    <mergeCell ref="U9:V9"/>
    <mergeCell ref="U10:U11"/>
    <mergeCell ref="V10:V11"/>
  </mergeCells>
  <conditionalFormatting sqref="G36">
    <cfRule type="expression" priority="2" dxfId="0">
      <formula>ISNUMBER(SEARCH("RESIDENTIAL", UPPER($E1),1))</formula>
    </cfRule>
  </conditionalFormatting>
  <conditionalFormatting sqref="R36">
    <cfRule type="expression" priority="1" dxfId="0">
      <formula>ISNUMBER(SEARCH("RESIDENTIAL", UPPER($E1),1))</formula>
    </cfRule>
  </conditionalFormatting>
  <dataValidations count="1">
    <dataValidation type="list" allowBlank="1" showInputMessage="1" showErrorMessage="1" prompt="Select Charge Unit - monthly, per kWh, per kW" sqref="C30:C31 C22:C28 C33:C43 C49 C12:C20 N30:N31 N22:N28 N33:N43 N49 N12:N20">
      <formula1>"Monthly, per kWh, per kW"</formula1>
    </dataValidation>
  </dataValidations>
  <pageMargins left="0.7" right="0.7" top="0.75" bottom="0.75" header="0.3" footer="0.3"/>
  <pageSetup orientation="portrait"/>
  <headerFooter alignWithMargins="0"/>
  <ignoredErrors>
    <ignoredError sqref="I15:K15 I14:K14 G14 I13:K13 G13 I20:K20 I19:K19 G19 I18:K18 G18 F20 F19 D19 F18 D18 F17 D17 F16 D16 F15 D15 F14 D14 F13 D13 F12 D12 I17:K17 I16:K16 G20 I12:K12 G15 D20 B14:C14 B20:C20 E20 B19:C19 B15:C15 H15 B12:C12 L12:V12 H20 B16:C16 L16:V16 B17:C17 L17:V17 E12 G12:H12 B13:C13 E13 H13 E14 H14 E15 E16 G16:H16 E17 G17:H17 B18:C18 E18 H18 E19 H19 L18:V18 L19:V19 L20:V20 L13:V13 L14:V14 L15:V15 C3:E6 B3:B6 F3:P6" unlockedFormula="1"/>
    <ignoredError sqref="H22:V22 E22:F22 E31:V31 E30:V30 B30:C30 F32:F48 H23:V23 E26:V26 E25:V25 B25:C25 E24:V24 B24:C24 E23:F23 B23:C23 B26:C26 F27 I28:V28 I29:V29 F28:G28 F29 B29:C29 B31:C31 I27:V27 B27:C27 B28:D28 I32:V48 B32:C48 I21:V21 F21 B21:C21 B22:C22 D21:E21 G21:H21 G32:H48 G27:H27 D29:E29 E28 G29:H29 H28 D27:E27 D23 D24 D25 D26 G23 D32:E48 D30 D31 D22 G22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M49"/>
  <sheetViews>
    <sheetView showGridLines="0" workbookViewId="0" topLeftCell="A1">
      <selection pane="topLeft" activeCell="A1" sqref="A1"/>
    </sheetView>
  </sheetViews>
  <sheetFormatPr defaultColWidth="9.14285714285714" defaultRowHeight="12.75"/>
  <cols>
    <col min="1" max="1" width="1.71428571428571" style="107" customWidth="1"/>
    <col min="2" max="2" width="61.5714285714286" style="108" customWidth="1"/>
    <col min="3" max="3" width="9.71428571428571" style="107" customWidth="1"/>
    <col min="4" max="4" width="9.42857142857143" style="107" bestFit="1" customWidth="1"/>
    <col min="5" max="5" width="8.85714285714286" style="107" bestFit="1" customWidth="1"/>
    <col min="6" max="6" width="10.7142857142857" style="107" bestFit="1" customWidth="1"/>
    <col min="7" max="7" width="9.42857142857143" style="107" bestFit="1" customWidth="1"/>
    <col min="8" max="8" width="9.42857142857143" style="107" customWidth="1"/>
    <col min="9" max="9" width="11" style="107" customWidth="1"/>
    <col min="10" max="10" width="9.85714285714286" style="107" bestFit="1" customWidth="1"/>
    <col min="11" max="11" width="9.57142857142857" style="107" bestFit="1" customWidth="1"/>
    <col min="12" max="16384" width="9.14285714285714" style="7"/>
  </cols>
  <sheetData>
    <row r="1" spans="1:13" ht="12.75">
      <c r="A1" s="1"/>
      <c r="B1" s="2" t="s">
        <v>0</v>
      </c>
      <c r="C1" s="3" t="s">
        <v>63</v>
      </c>
      <c r="D1" s="4"/>
      <c r="E1" s="5"/>
      <c r="F1" s="6"/>
      <c r="G1" s="6"/>
      <c r="H1" s="1"/>
      <c r="I1" s="1"/>
      <c r="J1" s="1"/>
      <c r="K1" s="1"/>
      <c r="M1" s="8"/>
    </row>
    <row r="2" spans="1:13" ht="12.75">
      <c r="A2" s="1"/>
      <c r="B2" s="2" t="s">
        <v>2</v>
      </c>
      <c r="C2" s="3" t="s">
        <v>3</v>
      </c>
      <c r="D2" s="4"/>
      <c r="E2" s="5"/>
      <c r="F2" s="6"/>
      <c r="G2" s="6"/>
      <c r="H2" s="1"/>
      <c r="I2" s="1"/>
      <c r="J2" s="1"/>
      <c r="K2" s="1"/>
      <c r="M2" s="8"/>
    </row>
    <row r="3" spans="1:11" ht="12.75">
      <c r="A3" s="1"/>
      <c r="B3" s="2" t="s">
        <v>4</v>
      </c>
      <c r="C3" s="9">
        <f>E3</f>
        <v>650</v>
      </c>
      <c r="D3" s="10" t="s">
        <v>5</v>
      </c>
      <c r="E3" s="110">
        <v>650</v>
      </c>
      <c r="F3" s="1"/>
      <c r="G3" s="1"/>
      <c r="H3" s="11"/>
      <c r="I3" s="11"/>
      <c r="J3" s="11"/>
      <c r="K3" s="11"/>
    </row>
    <row r="4" spans="1:11" ht="12.75">
      <c r="A4" s="1"/>
      <c r="B4" s="2" t="s">
        <v>6</v>
      </c>
      <c r="C4" s="9">
        <f>E4</f>
        <v>1</v>
      </c>
      <c r="D4" s="12" t="s">
        <v>7</v>
      </c>
      <c r="E4" s="109">
        <v>1</v>
      </c>
      <c r="F4" s="13"/>
      <c r="G4" s="13"/>
      <c r="H4" s="13"/>
      <c r="I4" s="1"/>
      <c r="J4" s="1"/>
      <c r="K4" s="1"/>
    </row>
    <row r="5" spans="1:11" ht="12.75">
      <c r="A5" s="1"/>
      <c r="B5" s="2" t="s">
        <v>8</v>
      </c>
      <c r="C5" s="14">
        <v>1.0602</v>
      </c>
      <c r="D5" s="1"/>
      <c r="E5" s="111">
        <f>C5</f>
        <v>1.0602</v>
      </c>
      <c r="F5" s="1"/>
      <c r="G5" s="1"/>
      <c r="H5" s="1"/>
      <c r="I5" s="1"/>
      <c r="J5" s="1"/>
      <c r="K5" s="1"/>
    </row>
    <row r="6" spans="1:11" ht="12.75">
      <c r="A6" s="1"/>
      <c r="B6" s="2" t="s">
        <v>9</v>
      </c>
      <c r="C6" s="14">
        <v>1.0560000000000001</v>
      </c>
      <c r="D6" s="1"/>
      <c r="E6" s="111">
        <f>C6</f>
        <v>1.0560000000000001</v>
      </c>
      <c r="F6" s="1"/>
      <c r="G6" s="1"/>
      <c r="H6" s="1"/>
      <c r="I6" s="1"/>
      <c r="J6" s="1"/>
      <c r="K6" s="1"/>
    </row>
    <row r="7" spans="1:11" ht="12.75">
      <c r="A7" s="1"/>
      <c r="B7" s="128" t="s">
        <v>95</v>
      </c>
      <c r="C7" s="16">
        <v>1</v>
      </c>
      <c r="D7" s="1"/>
      <c r="E7" s="1"/>
      <c r="F7" s="1"/>
      <c r="G7" s="1"/>
      <c r="H7" s="1"/>
      <c r="I7" s="1"/>
      <c r="J7" s="1"/>
      <c r="K7" s="1"/>
    </row>
    <row r="8" spans="1:11" ht="13.5" thickBot="1">
      <c r="A8" s="1"/>
      <c r="B8" s="17"/>
      <c r="C8" s="1"/>
      <c r="D8" s="1"/>
      <c r="E8" s="1"/>
      <c r="F8" s="1"/>
      <c r="G8" s="1"/>
      <c r="H8" s="1"/>
      <c r="I8" s="1"/>
      <c r="J8" s="1"/>
      <c r="K8" s="1"/>
    </row>
    <row r="9" spans="1:11" ht="15" customHeight="1">
      <c r="A9" s="1"/>
      <c r="B9" s="200" t="s">
        <v>10</v>
      </c>
      <c r="C9" s="203" t="s">
        <v>11</v>
      </c>
      <c r="D9" s="206" t="s">
        <v>12</v>
      </c>
      <c r="E9" s="207"/>
      <c r="F9" s="208"/>
      <c r="G9" s="206" t="s">
        <v>13</v>
      </c>
      <c r="H9" s="207"/>
      <c r="I9" s="208"/>
      <c r="J9" s="207" t="s">
        <v>14</v>
      </c>
      <c r="K9" s="208"/>
    </row>
    <row r="10" spans="1:11" ht="15" customHeight="1">
      <c r="A10" s="1"/>
      <c r="B10" s="201"/>
      <c r="C10" s="204"/>
      <c r="D10" s="18" t="s">
        <v>15</v>
      </c>
      <c r="E10" s="19" t="s">
        <v>16</v>
      </c>
      <c r="F10" s="20" t="s">
        <v>17</v>
      </c>
      <c r="G10" s="18" t="s">
        <v>15</v>
      </c>
      <c r="H10" s="21" t="s">
        <v>16</v>
      </c>
      <c r="I10" s="20" t="s">
        <v>17</v>
      </c>
      <c r="J10" s="209" t="s">
        <v>18</v>
      </c>
      <c r="K10" s="211" t="s">
        <v>19</v>
      </c>
    </row>
    <row r="11" spans="1:11" ht="13.5" thickBot="1">
      <c r="A11" s="1"/>
      <c r="B11" s="202"/>
      <c r="C11" s="205"/>
      <c r="D11" s="22" t="s">
        <v>20</v>
      </c>
      <c r="E11" s="23"/>
      <c r="F11" s="24" t="s">
        <v>20</v>
      </c>
      <c r="G11" s="22" t="s">
        <v>20</v>
      </c>
      <c r="H11" s="25"/>
      <c r="I11" s="24" t="s">
        <v>20</v>
      </c>
      <c r="J11" s="210"/>
      <c r="K11" s="212"/>
    </row>
    <row r="12" spans="1:11" ht="12.75">
      <c r="A12" s="1"/>
      <c r="B12" s="26" t="s">
        <v>21</v>
      </c>
      <c r="C12" s="27" t="s">
        <v>22</v>
      </c>
      <c r="D12" s="28">
        <v>5.0599999999999996</v>
      </c>
      <c r="E12" s="29">
        <v>1</v>
      </c>
      <c r="F12" s="30">
        <f>E12*D12</f>
        <v>5.0599999999999996</v>
      </c>
      <c r="G12" s="31">
        <v>9.19</v>
      </c>
      <c r="H12" s="32">
        <v>1</v>
      </c>
      <c r="I12" s="30">
        <f>H12*G12</f>
        <v>9.19</v>
      </c>
      <c r="J12" s="33">
        <f t="shared" si="0" ref="J12:J37">I12-F12</f>
        <v>4.13</v>
      </c>
      <c r="K12" s="34">
        <f>IF(ISERROR(J12/F12),"",J12/F12)</f>
        <v>0.81620553359683801</v>
      </c>
    </row>
    <row r="13" spans="1:11" ht="12.75">
      <c r="A13" s="1"/>
      <c r="B13" s="35" t="s">
        <v>23</v>
      </c>
      <c r="C13" s="36"/>
      <c r="D13" s="37">
        <v>0</v>
      </c>
      <c r="E13" s="38">
        <v>1</v>
      </c>
      <c r="F13" s="39">
        <f t="shared" si="1" ref="F13:F20">E13*D13</f>
        <v>0</v>
      </c>
      <c r="G13" s="40">
        <v>0</v>
      </c>
      <c r="H13" s="41">
        <v>1</v>
      </c>
      <c r="I13" s="39">
        <f>H13*G13</f>
        <v>0</v>
      </c>
      <c r="J13" s="42">
        <f t="shared" si="0"/>
        <v>0</v>
      </c>
      <c r="K13" s="43" t="str">
        <f t="shared" si="2" ref="K13:K42">IF(ISERROR(J13/F13),"",J13/F13)</f>
        <v/>
      </c>
    </row>
    <row r="14" spans="1:11" ht="25.5">
      <c r="A14" s="1"/>
      <c r="B14" s="26" t="s">
        <v>24</v>
      </c>
      <c r="C14" s="27" t="s">
        <v>22</v>
      </c>
      <c r="D14" s="28">
        <v>0</v>
      </c>
      <c r="E14" s="29">
        <v>1</v>
      </c>
      <c r="F14" s="30">
        <f t="shared" si="1"/>
        <v>0</v>
      </c>
      <c r="G14" s="31">
        <v>0</v>
      </c>
      <c r="H14" s="32">
        <v>1</v>
      </c>
      <c r="I14" s="30">
        <f t="shared" si="3" ref="I14:I20">H14*G14</f>
        <v>0</v>
      </c>
      <c r="J14" s="33">
        <f t="shared" si="0"/>
        <v>0</v>
      </c>
      <c r="K14" s="34" t="str">
        <f t="shared" si="2"/>
        <v/>
      </c>
    </row>
    <row r="15" spans="1:11" ht="12.75">
      <c r="A15" s="1"/>
      <c r="B15" s="35" t="s">
        <v>25</v>
      </c>
      <c r="C15" s="36" t="s">
        <v>22</v>
      </c>
      <c r="D15" s="37">
        <v>0</v>
      </c>
      <c r="E15" s="38">
        <v>1</v>
      </c>
      <c r="F15" s="39">
        <f t="shared" si="1"/>
        <v>0</v>
      </c>
      <c r="G15" s="40">
        <v>0</v>
      </c>
      <c r="H15" s="41">
        <v>1</v>
      </c>
      <c r="I15" s="39">
        <f t="shared" si="3"/>
        <v>0</v>
      </c>
      <c r="J15" s="42">
        <f t="shared" si="0"/>
        <v>0</v>
      </c>
      <c r="K15" s="43" t="str">
        <f t="shared" si="2"/>
        <v/>
      </c>
    </row>
    <row r="16" spans="1:11" ht="12.75">
      <c r="A16" s="1"/>
      <c r="B16" s="26" t="s">
        <v>26</v>
      </c>
      <c r="C16" s="27" t="s">
        <v>22</v>
      </c>
      <c r="D16" s="28">
        <v>1.25</v>
      </c>
      <c r="E16" s="29">
        <v>1</v>
      </c>
      <c r="F16" s="30">
        <f t="shared" si="1"/>
        <v>1.25</v>
      </c>
      <c r="G16" s="31">
        <v>1.25</v>
      </c>
      <c r="H16" s="32">
        <v>1</v>
      </c>
      <c r="I16" s="30">
        <f t="shared" si="3"/>
        <v>1.25</v>
      </c>
      <c r="J16" s="33">
        <f t="shared" si="0"/>
        <v>0</v>
      </c>
      <c r="K16" s="34">
        <f t="shared" si="2"/>
        <v>0</v>
      </c>
    </row>
    <row r="17" spans="1:11" ht="12.75">
      <c r="A17" s="1"/>
      <c r="B17" s="35" t="s">
        <v>27</v>
      </c>
      <c r="C17" s="36" t="s">
        <v>80</v>
      </c>
      <c r="D17" s="37">
        <v>19.1614</v>
      </c>
      <c r="E17" s="44">
        <f>IF($E4&gt;0,$E4,$E3)</f>
        <v>1</v>
      </c>
      <c r="F17" s="39">
        <f t="shared" si="1"/>
        <v>19.1614</v>
      </c>
      <c r="G17" s="40">
        <v>34.817700000000002</v>
      </c>
      <c r="H17" s="44">
        <f>IF($E4&gt;0,$E4,$E3)</f>
        <v>1</v>
      </c>
      <c r="I17" s="39">
        <f t="shared" si="3"/>
        <v>34.817700000000002</v>
      </c>
      <c r="J17" s="42">
        <f t="shared" si="0"/>
        <v>15.656300000000002</v>
      </c>
      <c r="K17" s="43">
        <f t="shared" si="2"/>
        <v>0.81707495276963071</v>
      </c>
    </row>
    <row r="18" spans="1:11" ht="12.75">
      <c r="A18" s="1"/>
      <c r="B18" s="26" t="s">
        <v>29</v>
      </c>
      <c r="C18" s="27"/>
      <c r="D18" s="28">
        <v>0</v>
      </c>
      <c r="E18" s="45">
        <f>IF($E4&gt;0,$E4,$E3)</f>
        <v>1</v>
      </c>
      <c r="F18" s="30">
        <f t="shared" si="1"/>
        <v>0</v>
      </c>
      <c r="G18" s="31">
        <v>0</v>
      </c>
      <c r="H18" s="45">
        <f>IF($E4&gt;0,$E4,$E3)</f>
        <v>1</v>
      </c>
      <c r="I18" s="30">
        <f t="shared" si="3"/>
        <v>0</v>
      </c>
      <c r="J18" s="33">
        <f t="shared" si="0"/>
        <v>0</v>
      </c>
      <c r="K18" s="34" t="str">
        <f t="shared" si="2"/>
        <v/>
      </c>
    </row>
    <row r="19" spans="1:11" ht="12.75">
      <c r="A19" s="1"/>
      <c r="B19" s="35" t="s">
        <v>30</v>
      </c>
      <c r="C19" s="36"/>
      <c r="D19" s="37">
        <v>0</v>
      </c>
      <c r="E19" s="44">
        <f>IF($E4&gt;0,$E4,$E3)</f>
        <v>1</v>
      </c>
      <c r="F19" s="39">
        <f t="shared" si="1"/>
        <v>0</v>
      </c>
      <c r="G19" s="40">
        <v>0</v>
      </c>
      <c r="H19" s="44">
        <f>IF($E4&gt;0,$E4,$E3)</f>
        <v>1</v>
      </c>
      <c r="I19" s="39">
        <f t="shared" si="3"/>
        <v>0</v>
      </c>
      <c r="J19" s="42">
        <f t="shared" si="0"/>
        <v>0</v>
      </c>
      <c r="K19" s="43" t="str">
        <f t="shared" si="2"/>
        <v/>
      </c>
    </row>
    <row r="20" spans="1:11" ht="31.5" customHeight="1">
      <c r="A20" s="1"/>
      <c r="B20" s="26" t="s">
        <v>31</v>
      </c>
      <c r="C20" s="27" t="s">
        <v>80</v>
      </c>
      <c r="D20" s="28">
        <v>0</v>
      </c>
      <c r="E20" s="45">
        <f>IF($E4&gt;0,$E4,$E3)</f>
        <v>1</v>
      </c>
      <c r="F20" s="30">
        <f t="shared" si="1"/>
        <v>0</v>
      </c>
      <c r="G20" s="31">
        <v>0</v>
      </c>
      <c r="H20" s="45">
        <f>IF($E4&gt;0,$E4,$E3)</f>
        <v>1</v>
      </c>
      <c r="I20" s="30">
        <f t="shared" si="3"/>
        <v>0</v>
      </c>
      <c r="J20" s="33">
        <f t="shared" si="0"/>
        <v>0</v>
      </c>
      <c r="K20" s="34" t="str">
        <f t="shared" si="2"/>
        <v/>
      </c>
    </row>
    <row r="21" spans="1:11" ht="12.75">
      <c r="A21" s="1"/>
      <c r="B21" s="46" t="s">
        <v>32</v>
      </c>
      <c r="C21" s="47"/>
      <c r="D21" s="48"/>
      <c r="E21" s="49"/>
      <c r="F21" s="50">
        <f>SUM(F12:F20)</f>
        <v>25.471399999999999</v>
      </c>
      <c r="G21" s="51"/>
      <c r="H21" s="52"/>
      <c r="I21" s="50">
        <f>SUM(I12:I20)</f>
        <v>45.2577</v>
      </c>
      <c r="J21" s="53">
        <f>I21-F21</f>
        <v>19.786300000000001</v>
      </c>
      <c r="K21" s="114">
        <f>IF((F21)=0,"",(J21/F21))</f>
        <v>0.77680457297203931</v>
      </c>
    </row>
    <row r="22" spans="1:11" ht="25.5">
      <c r="A22" s="1"/>
      <c r="B22" s="26" t="s">
        <v>77</v>
      </c>
      <c r="C22" s="27" t="s">
        <v>22</v>
      </c>
      <c r="D22" s="28">
        <v>0</v>
      </c>
      <c r="E22" s="45">
        <v>0</v>
      </c>
      <c r="F22" s="30">
        <f>E22*D22</f>
        <v>0</v>
      </c>
      <c r="G22" s="31">
        <v>0</v>
      </c>
      <c r="H22" s="45">
        <v>1</v>
      </c>
      <c r="I22" s="30">
        <f>H22*G22</f>
        <v>0</v>
      </c>
      <c r="J22" s="33">
        <f t="shared" si="0"/>
        <v>0</v>
      </c>
      <c r="K22" s="34" t="str">
        <f t="shared" si="2"/>
        <v/>
      </c>
    </row>
    <row r="23" spans="1:11" ht="25.5">
      <c r="A23" s="1"/>
      <c r="B23" s="35" t="s">
        <v>33</v>
      </c>
      <c r="C23" s="36" t="s">
        <v>80</v>
      </c>
      <c r="D23" s="37">
        <v>1.4942</v>
      </c>
      <c r="E23" s="44">
        <f>IF($E4&gt;0,$E4,$E3)</f>
        <v>1</v>
      </c>
      <c r="F23" s="39">
        <f t="shared" si="4" ref="F23:F27">E23*D23</f>
        <v>1.4942</v>
      </c>
      <c r="G23" s="40">
        <v>0</v>
      </c>
      <c r="H23" s="44">
        <f>IF($E4&gt;0,$E4,$E3)</f>
        <v>1</v>
      </c>
      <c r="I23" s="39">
        <f t="shared" si="5" ref="I23:I27">H23*G23</f>
        <v>0</v>
      </c>
      <c r="J23" s="42">
        <f t="shared" si="0"/>
        <v>-1.4942</v>
      </c>
      <c r="K23" s="43">
        <f t="shared" si="2"/>
        <v>-1</v>
      </c>
    </row>
    <row r="24" spans="1:11" ht="25.5">
      <c r="A24" s="1"/>
      <c r="B24" s="26" t="s">
        <v>34</v>
      </c>
      <c r="C24" s="27" t="s">
        <v>80</v>
      </c>
      <c r="D24" s="28">
        <v>0</v>
      </c>
      <c r="E24" s="45">
        <f>IF($E4&gt;0,$E4,$E3)</f>
        <v>1</v>
      </c>
      <c r="F24" s="30">
        <f t="shared" si="4"/>
        <v>0</v>
      </c>
      <c r="G24" s="31">
        <v>-0.53590000000000004</v>
      </c>
      <c r="H24" s="45">
        <f>IF($E4&gt;0,$E4,$E3)</f>
        <v>1</v>
      </c>
      <c r="I24" s="30">
        <f t="shared" si="5"/>
        <v>-0.53590000000000004</v>
      </c>
      <c r="J24" s="33">
        <f t="shared" si="0"/>
        <v>-0.53590000000000004</v>
      </c>
      <c r="K24" s="34" t="str">
        <f t="shared" si="2"/>
        <v/>
      </c>
    </row>
    <row r="25" spans="1:13" ht="25.5">
      <c r="A25" s="1"/>
      <c r="B25" s="35" t="s">
        <v>35</v>
      </c>
      <c r="C25" s="36" t="s">
        <v>80</v>
      </c>
      <c r="D25" s="37">
        <v>0</v>
      </c>
      <c r="E25" s="44">
        <f>IF($E4&gt;0,$E4,$E3)</f>
        <v>1</v>
      </c>
      <c r="F25" s="39">
        <f t="shared" si="4"/>
        <v>0</v>
      </c>
      <c r="G25" s="40">
        <v>0</v>
      </c>
      <c r="H25" s="44">
        <f>IF($E4&gt;0,$E4,$E3)</f>
        <v>1</v>
      </c>
      <c r="I25" s="39">
        <f t="shared" si="5"/>
        <v>0</v>
      </c>
      <c r="J25" s="42">
        <f t="shared" si="0"/>
        <v>0</v>
      </c>
      <c r="K25" s="43" t="str">
        <f t="shared" si="2"/>
        <v/>
      </c>
      <c r="L25" s="107"/>
      <c r="M25" s="107"/>
    </row>
    <row r="26" spans="1:13" ht="12.75">
      <c r="A26" s="1"/>
      <c r="B26" s="26" t="s">
        <v>36</v>
      </c>
      <c r="C26" s="27" t="s">
        <v>80</v>
      </c>
      <c r="D26" s="28">
        <v>0.34079999999999999</v>
      </c>
      <c r="E26" s="45">
        <f>IF($E4&gt;0,$E4,$E3)</f>
        <v>1</v>
      </c>
      <c r="F26" s="30">
        <f>E26*D26</f>
        <v>0.34079999999999999</v>
      </c>
      <c r="G26" s="31">
        <v>0.75470000000000004</v>
      </c>
      <c r="H26" s="45">
        <f>IF($E4&gt;0,$E4,$E3)</f>
        <v>1</v>
      </c>
      <c r="I26" s="30">
        <f>H26*G26</f>
        <v>0.75470000000000004</v>
      </c>
      <c r="J26" s="33">
        <f t="shared" si="0"/>
        <v>0.41390000000000005</v>
      </c>
      <c r="K26" s="34">
        <f t="shared" si="2"/>
        <v>1.2144953051643195</v>
      </c>
      <c r="L26" s="107"/>
      <c r="M26" s="107"/>
    </row>
    <row r="27" spans="1:13" ht="12.75">
      <c r="A27" s="1"/>
      <c r="B27" s="35" t="s">
        <v>37</v>
      </c>
      <c r="C27" s="36" t="s">
        <v>28</v>
      </c>
      <c r="D27" s="37">
        <f>D38</f>
        <v>0.099000000000000005</v>
      </c>
      <c r="E27" s="44">
        <f>IF(D27=0,0,$E3*C5-C3)</f>
        <v>39.129999999999995</v>
      </c>
      <c r="F27" s="39">
        <f t="shared" si="4"/>
        <v>3.8738699999999997</v>
      </c>
      <c r="G27" s="40">
        <f>G38</f>
        <v>0.099000000000000005</v>
      </c>
      <c r="H27" s="44">
        <f>IF(G27=0,0,C3*C6-C3)</f>
        <v>36.399999999999977</v>
      </c>
      <c r="I27" s="39">
        <f t="shared" si="5"/>
        <v>3.6035999999999979</v>
      </c>
      <c r="J27" s="42">
        <f t="shared" si="0"/>
        <v>-0.27027000000000179</v>
      </c>
      <c r="K27" s="43">
        <f t="shared" si="2"/>
        <v>-0.069767441860465587</v>
      </c>
      <c r="L27" s="107"/>
      <c r="M27" s="107"/>
    </row>
    <row r="28" spans="1:13" ht="12.75">
      <c r="A28" s="1"/>
      <c r="B28" s="26" t="s">
        <v>38</v>
      </c>
      <c r="C28" s="27" t="s">
        <v>22</v>
      </c>
      <c r="D28" s="28">
        <v>0</v>
      </c>
      <c r="E28" s="29">
        <v>1</v>
      </c>
      <c r="F28" s="30">
        <f>E28*D28</f>
        <v>0</v>
      </c>
      <c r="G28" s="28">
        <v>0</v>
      </c>
      <c r="H28" s="29">
        <v>1</v>
      </c>
      <c r="I28" s="30">
        <f>H28*G28</f>
        <v>0</v>
      </c>
      <c r="J28" s="33">
        <f t="shared" si="0"/>
        <v>0</v>
      </c>
      <c r="K28" s="34" t="str">
        <f t="shared" si="2"/>
        <v/>
      </c>
      <c r="L28" s="107"/>
      <c r="M28" s="107"/>
    </row>
    <row r="29" spans="1:13" ht="12.75">
      <c r="A29" s="1"/>
      <c r="B29" s="46" t="s">
        <v>39</v>
      </c>
      <c r="C29" s="55"/>
      <c r="D29" s="56"/>
      <c r="E29" s="49"/>
      <c r="F29" s="57">
        <f>SUM(F22:F28)+F21</f>
        <v>31.18027</v>
      </c>
      <c r="G29" s="58"/>
      <c r="H29" s="52"/>
      <c r="I29" s="57">
        <f>SUM(I22:I28)+I21</f>
        <v>49.080099999999995</v>
      </c>
      <c r="J29" s="53">
        <f t="shared" si="0"/>
        <v>17.899829999999994</v>
      </c>
      <c r="K29" s="54">
        <f>IF((F29)=0,"",(J29/F29))</f>
        <v>0.57407552917277482</v>
      </c>
      <c r="L29" s="107"/>
      <c r="M29" s="107"/>
    </row>
    <row r="30" spans="1:13" ht="12.75">
      <c r="A30" s="1"/>
      <c r="B30" s="59" t="s">
        <v>40</v>
      </c>
      <c r="C30" s="60" t="s">
        <v>80</v>
      </c>
      <c r="D30" s="31">
        <v>2.0436999999999998</v>
      </c>
      <c r="E30" s="45">
        <f>IF($E4&gt;0,$E4,$E3*$E5)</f>
        <v>1</v>
      </c>
      <c r="F30" s="30">
        <f>E30*D30</f>
        <v>2.0436999999999998</v>
      </c>
      <c r="G30" s="31">
        <v>1.8418000000000001</v>
      </c>
      <c r="H30" s="45">
        <f>IF($E4&gt;0,$E4,$E3*$E6)</f>
        <v>1</v>
      </c>
      <c r="I30" s="30">
        <f>H30*G30</f>
        <v>1.8418000000000001</v>
      </c>
      <c r="J30" s="33">
        <f t="shared" si="0"/>
        <v>-0.20189999999999975</v>
      </c>
      <c r="K30" s="34">
        <f t="shared" si="2"/>
        <v>-0.09879140774086205</v>
      </c>
      <c r="L30" s="107"/>
      <c r="M30" s="107"/>
    </row>
    <row r="31" spans="1:13" ht="12.75">
      <c r="A31" s="1"/>
      <c r="B31" s="59" t="s">
        <v>41</v>
      </c>
      <c r="C31" s="60" t="s">
        <v>80</v>
      </c>
      <c r="D31" s="31">
        <v>1.4811000000000001</v>
      </c>
      <c r="E31" s="45">
        <f>IF($E4&gt;0,$E4,$E3*$E5)</f>
        <v>1</v>
      </c>
      <c r="F31" s="30">
        <f>E31*D31</f>
        <v>1.4811000000000001</v>
      </c>
      <c r="G31" s="31">
        <v>1.5006999999999999</v>
      </c>
      <c r="H31" s="45">
        <f>IF($E4&gt;0,$E4,$E3*$E6)</f>
        <v>1</v>
      </c>
      <c r="I31" s="30">
        <f>H31*G31</f>
        <v>1.5006999999999999</v>
      </c>
      <c r="J31" s="33">
        <f t="shared" si="0"/>
        <v>0.01959999999999984</v>
      </c>
      <c r="K31" s="34">
        <f t="shared" si="2"/>
        <v>0.013233407602457524</v>
      </c>
      <c r="L31" s="107"/>
      <c r="M31" s="107"/>
    </row>
    <row r="32" spans="1:13" ht="12.75">
      <c r="A32" s="1"/>
      <c r="B32" s="46" t="s">
        <v>42</v>
      </c>
      <c r="C32" s="47"/>
      <c r="D32" s="61"/>
      <c r="E32" s="49"/>
      <c r="F32" s="57">
        <f>SUM(F29:F31)</f>
        <v>34.705069999999999</v>
      </c>
      <c r="G32" s="62"/>
      <c r="H32" s="63"/>
      <c r="I32" s="57">
        <f>SUM(I29:I31)</f>
        <v>52.422599999999996</v>
      </c>
      <c r="J32" s="53">
        <f t="shared" si="0"/>
        <v>17.717529999999996</v>
      </c>
      <c r="K32" s="54">
        <f>IF((F32)=0,"",(J32/F32))</f>
        <v>0.51051705125504709</v>
      </c>
      <c r="L32" s="107"/>
      <c r="M32" s="107"/>
    </row>
    <row r="33" spans="1:13" ht="12.75">
      <c r="A33" s="1"/>
      <c r="B33" s="26" t="s">
        <v>43</v>
      </c>
      <c r="C33" s="27" t="s">
        <v>28</v>
      </c>
      <c r="D33" s="28">
        <v>0.0044000000000000003</v>
      </c>
      <c r="E33" s="45">
        <f>C3*C5</f>
        <v>689.13</v>
      </c>
      <c r="F33" s="30">
        <f t="shared" si="6" ref="F33:F40">E33*D33</f>
        <v>3.0321720000000001</v>
      </c>
      <c r="G33" s="31">
        <v>0.0035999999999999999</v>
      </c>
      <c r="H33" s="45">
        <f>C3*C6</f>
        <v>686.40</v>
      </c>
      <c r="I33" s="30">
        <f t="shared" si="7" ref="I33:I40">H33*G33</f>
        <v>2.4710399999999999</v>
      </c>
      <c r="J33" s="33">
        <f t="shared" si="0"/>
        <v>-0.56113200000000019</v>
      </c>
      <c r="K33" s="34">
        <f t="shared" si="2"/>
        <v>-0.1850594227504245</v>
      </c>
      <c r="L33" s="107"/>
      <c r="M33" s="107"/>
    </row>
    <row r="34" spans="1:13" ht="12.75">
      <c r="A34" s="1"/>
      <c r="B34" s="35" t="s">
        <v>44</v>
      </c>
      <c r="C34" s="36" t="s">
        <v>28</v>
      </c>
      <c r="D34" s="37">
        <v>0.0012999999999999999</v>
      </c>
      <c r="E34" s="44">
        <f>C3*C5</f>
        <v>689.13</v>
      </c>
      <c r="F34" s="39">
        <f t="shared" si="6"/>
        <v>0.89586899999999992</v>
      </c>
      <c r="G34" s="40">
        <v>0.0012999999999999999</v>
      </c>
      <c r="H34" s="44">
        <f>C3*C6</f>
        <v>686.40</v>
      </c>
      <c r="I34" s="39">
        <f t="shared" si="7"/>
        <v>0.89231999999999989</v>
      </c>
      <c r="J34" s="42">
        <f t="shared" si="0"/>
        <v>-0.0035490000000000244</v>
      </c>
      <c r="K34" s="43">
        <f t="shared" si="2"/>
        <v>-0.0039615166949632423</v>
      </c>
      <c r="L34" s="107"/>
      <c r="M34" s="107"/>
    </row>
    <row r="35" spans="1:13" ht="12.75">
      <c r="A35" s="1"/>
      <c r="B35" s="26" t="s">
        <v>45</v>
      </c>
      <c r="C35" s="27" t="s">
        <v>22</v>
      </c>
      <c r="D35" s="28">
        <v>0.25</v>
      </c>
      <c r="E35" s="29">
        <v>1</v>
      </c>
      <c r="F35" s="30">
        <f t="shared" si="6"/>
        <v>0.25</v>
      </c>
      <c r="G35" s="31">
        <v>0.25</v>
      </c>
      <c r="H35" s="32">
        <v>1</v>
      </c>
      <c r="I35" s="30">
        <f t="shared" si="7"/>
        <v>0.25</v>
      </c>
      <c r="J35" s="33">
        <f t="shared" si="0"/>
        <v>0</v>
      </c>
      <c r="K35" s="34">
        <f t="shared" si="2"/>
        <v>0</v>
      </c>
      <c r="L35" s="107"/>
      <c r="M35" s="107"/>
    </row>
    <row r="36" spans="1:13" ht="12.75">
      <c r="A36" s="1"/>
      <c r="B36" s="35" t="s">
        <v>46</v>
      </c>
      <c r="C36" s="36" t="s">
        <v>28</v>
      </c>
      <c r="D36" s="37">
        <v>0.0070000000000000001</v>
      </c>
      <c r="E36" s="44">
        <f>C3</f>
        <v>650</v>
      </c>
      <c r="F36" s="39">
        <f t="shared" si="6"/>
        <v>4.55</v>
      </c>
      <c r="G36" s="113">
        <v>0.0070000000000000001</v>
      </c>
      <c r="H36" s="44">
        <f>C3</f>
        <v>650</v>
      </c>
      <c r="I36" s="30">
        <f t="shared" si="7"/>
        <v>4.55</v>
      </c>
      <c r="J36" s="33">
        <f t="shared" si="0"/>
        <v>0</v>
      </c>
      <c r="K36" s="34">
        <f t="shared" si="2"/>
        <v>0</v>
      </c>
      <c r="L36" s="107"/>
      <c r="M36" s="107"/>
    </row>
    <row r="37" spans="1:13" ht="12.75">
      <c r="A37" s="1"/>
      <c r="B37" s="26" t="s">
        <v>47</v>
      </c>
      <c r="C37" s="27" t="s">
        <v>28</v>
      </c>
      <c r="D37" s="66">
        <v>0</v>
      </c>
      <c r="E37" s="68">
        <f>C3*C5</f>
        <v>689.13</v>
      </c>
      <c r="F37" s="39">
        <f t="shared" si="6"/>
        <v>0</v>
      </c>
      <c r="G37" s="31">
        <v>0.0011000000000000001</v>
      </c>
      <c r="H37" s="45">
        <f>C3*C6</f>
        <v>686.40</v>
      </c>
      <c r="I37" s="30">
        <f t="shared" si="7"/>
        <v>0.75504000000000004</v>
      </c>
      <c r="J37" s="33">
        <f t="shared" si="0"/>
        <v>0.75504000000000004</v>
      </c>
      <c r="K37" s="34" t="str">
        <f t="shared" si="2"/>
        <v/>
      </c>
      <c r="L37" s="107"/>
      <c r="M37" s="107"/>
    </row>
    <row r="38" spans="1:13" ht="12.75">
      <c r="A38" s="1"/>
      <c r="B38" s="35" t="s">
        <v>65</v>
      </c>
      <c r="C38" s="36" t="s">
        <v>28</v>
      </c>
      <c r="D38" s="125">
        <v>0.099000000000000005</v>
      </c>
      <c r="E38" s="65">
        <f>C3</f>
        <v>650</v>
      </c>
      <c r="F38" s="39">
        <f t="shared" si="6"/>
        <v>64.350000000000009</v>
      </c>
      <c r="G38" s="37">
        <f>D38</f>
        <v>0.099000000000000005</v>
      </c>
      <c r="H38" s="65">
        <f>C3</f>
        <v>650</v>
      </c>
      <c r="I38" s="39">
        <f t="shared" si="7"/>
        <v>64.350000000000009</v>
      </c>
      <c r="J38" s="42">
        <f>I38-F38</f>
        <v>0</v>
      </c>
      <c r="K38" s="43">
        <f t="shared" si="2"/>
        <v>0</v>
      </c>
      <c r="L38" s="107"/>
      <c r="M38" s="107"/>
    </row>
    <row r="39" spans="1:13" ht="12.75">
      <c r="A39" s="1"/>
      <c r="B39" s="26" t="s">
        <v>64</v>
      </c>
      <c r="C39" s="27" t="s">
        <v>28</v>
      </c>
      <c r="D39" s="125">
        <v>0.11600000000000001</v>
      </c>
      <c r="E39" s="68">
        <f>IF($C$3&gt;750,$C$3-750,0)</f>
        <v>0</v>
      </c>
      <c r="F39" s="30">
        <f t="shared" si="6"/>
        <v>0</v>
      </c>
      <c r="G39" s="28">
        <f>D39</f>
        <v>0.11600000000000001</v>
      </c>
      <c r="H39" s="68">
        <f>IF($C$3&gt;750,$C$3-750,0)</f>
        <v>0</v>
      </c>
      <c r="I39" s="30">
        <f t="shared" si="7"/>
        <v>0</v>
      </c>
      <c r="J39" s="33">
        <f>I39-F39</f>
        <v>0</v>
      </c>
      <c r="K39" s="34" t="str">
        <f t="shared" si="2"/>
        <v/>
      </c>
      <c r="L39" s="107"/>
      <c r="M39" s="107"/>
    </row>
    <row r="40" spans="1:13" ht="12.75">
      <c r="A40" s="1"/>
      <c r="B40" s="69" t="s">
        <v>50</v>
      </c>
      <c r="C40" s="36" t="s">
        <v>28</v>
      </c>
      <c r="D40" s="125"/>
      <c r="E40" s="65">
        <f>IF(AND(C3*12&gt;=150000),0.18*C3*C5,0.18*C3)</f>
        <v>117</v>
      </c>
      <c r="F40" s="39">
        <f t="shared" si="6"/>
        <v>0</v>
      </c>
      <c r="G40" s="125"/>
      <c r="H40" s="65">
        <f>IF(AND(C3*12&gt;=150000),0.18*C3*C6,0.18*C3)</f>
        <v>117</v>
      </c>
      <c r="I40" s="39">
        <f t="shared" si="7"/>
        <v>0</v>
      </c>
      <c r="J40" s="42">
        <f>I40-F40</f>
        <v>0</v>
      </c>
      <c r="K40" s="43" t="str">
        <f t="shared" si="2"/>
        <v/>
      </c>
      <c r="L40" s="107"/>
      <c r="M40" s="107"/>
    </row>
    <row r="41" spans="1:13" ht="12.75">
      <c r="A41" s="1"/>
      <c r="B41" s="26" t="s">
        <v>51</v>
      </c>
      <c r="C41" s="27"/>
      <c r="D41" s="125"/>
      <c r="E41" s="68">
        <f>IF(AND(C3*12&gt;=150000),C3*C5,C3)</f>
        <v>650</v>
      </c>
      <c r="F41" s="30">
        <f>E41*D41</f>
        <v>0</v>
      </c>
      <c r="G41" s="125"/>
      <c r="H41" s="68">
        <f>IF(AND(C3*12&gt;=150000),C3*C6,C3)</f>
        <v>650</v>
      </c>
      <c r="I41" s="30">
        <f>H41*G41</f>
        <v>0</v>
      </c>
      <c r="J41" s="33">
        <f>I41-F41</f>
        <v>0</v>
      </c>
      <c r="K41" s="34" t="str">
        <f t="shared" si="2"/>
        <v/>
      </c>
      <c r="L41" s="107"/>
      <c r="M41" s="107"/>
    </row>
    <row r="42" spans="1:13" ht="13.5" thickBot="1">
      <c r="A42" s="1"/>
      <c r="B42" s="35" t="s">
        <v>52</v>
      </c>
      <c r="C42" s="36"/>
      <c r="D42" s="125"/>
      <c r="E42" s="44">
        <f>IF(AND(C3*12&gt;=150000),C3*C5,C3)</f>
        <v>650</v>
      </c>
      <c r="F42" s="39">
        <f>E42*D42</f>
        <v>0</v>
      </c>
      <c r="G42" s="125"/>
      <c r="H42" s="44">
        <f>IF(AND(C3*12&gt;=150000),C3*C6,C3)</f>
        <v>650</v>
      </c>
      <c r="I42" s="39">
        <f>H42*G42</f>
        <v>0</v>
      </c>
      <c r="J42" s="42">
        <f>I42-F42</f>
        <v>0</v>
      </c>
      <c r="K42" s="43" t="str">
        <f t="shared" si="2"/>
        <v/>
      </c>
      <c r="L42" s="107"/>
      <c r="M42" s="107"/>
    </row>
    <row r="43" spans="1:13" ht="9" customHeight="1" thickBot="1">
      <c r="A43" s="1"/>
      <c r="B43" s="70"/>
      <c r="C43" s="71"/>
      <c r="D43" s="72"/>
      <c r="E43" s="73"/>
      <c r="F43" s="74"/>
      <c r="G43" s="72"/>
      <c r="H43" s="75"/>
      <c r="I43" s="74"/>
      <c r="J43" s="76"/>
      <c r="K43" s="77"/>
      <c r="L43" s="107"/>
      <c r="M43" s="107"/>
    </row>
    <row r="44" spans="1:13" ht="13.5" thickBot="1">
      <c r="A44" s="1"/>
      <c r="B44" s="116" t="s">
        <v>78</v>
      </c>
      <c r="C44" s="117"/>
      <c r="D44" s="118"/>
      <c r="E44" s="119"/>
      <c r="F44" s="120">
        <f>SUM(F33:F42)+F32</f>
        <v>107.78311100000002</v>
      </c>
      <c r="G44" s="121"/>
      <c r="H44" s="122"/>
      <c r="I44" s="120">
        <f>SUM(I33:I42)+I32</f>
        <v>125.691</v>
      </c>
      <c r="J44" s="123">
        <f>I44-F44</f>
        <v>17.907888999999983</v>
      </c>
      <c r="K44" s="124">
        <f>IF((F44)=0,"",(J44/F44))</f>
        <v>0.1661474495758429</v>
      </c>
      <c r="L44" s="107"/>
      <c r="M44" s="107"/>
    </row>
    <row r="45" spans="1:13" ht="12.75">
      <c r="A45" s="1"/>
      <c r="B45" s="85" t="s">
        <v>54</v>
      </c>
      <c r="C45" s="27"/>
      <c r="D45" s="79">
        <v>0.13</v>
      </c>
      <c r="E45" s="86"/>
      <c r="F45" s="67">
        <f>F44*D45</f>
        <v>14.011804430000003</v>
      </c>
      <c r="G45" s="87">
        <v>0.13</v>
      </c>
      <c r="H45" s="29"/>
      <c r="I45" s="67">
        <f>I44*G45</f>
        <v>16.339829999999999</v>
      </c>
      <c r="J45" s="33">
        <f>I45-F45</f>
        <v>2.3280255699999959</v>
      </c>
      <c r="K45" s="88">
        <f>IF((F45)=0,"",(J45/F45))</f>
        <v>0.16614744957584277</v>
      </c>
      <c r="L45" s="107"/>
      <c r="M45" s="107"/>
    </row>
    <row r="46" spans="1:13" ht="12.75">
      <c r="A46" s="1"/>
      <c r="B46" s="89" t="s">
        <v>55</v>
      </c>
      <c r="C46" s="27"/>
      <c r="D46" s="90"/>
      <c r="E46" s="86"/>
      <c r="F46" s="67">
        <f>F44+F45</f>
        <v>121.79491543000002</v>
      </c>
      <c r="G46" s="91"/>
      <c r="H46" s="29"/>
      <c r="I46" s="67">
        <f>I44+I45</f>
        <v>142.03083000000001</v>
      </c>
      <c r="J46" s="33">
        <f>I46-F46</f>
        <v>20.235914569999991</v>
      </c>
      <c r="K46" s="88">
        <f>IF((F46)=0,"",(J46/F46))</f>
        <v>0.16614744957584302</v>
      </c>
      <c r="L46" s="107"/>
      <c r="M46" s="107"/>
    </row>
    <row r="47" spans="1:13" ht="15.75" thickBot="1">
      <c r="A47" s="1"/>
      <c r="B47" s="92" t="s">
        <v>56</v>
      </c>
      <c r="C47" s="93"/>
      <c r="D47" s="112">
        <v>0</v>
      </c>
      <c r="E47" s="94"/>
      <c r="F47" s="95">
        <f>F46*D47</f>
        <v>0</v>
      </c>
      <c r="G47" s="112">
        <v>0</v>
      </c>
      <c r="H47" s="94"/>
      <c r="I47" s="95">
        <f>I46*G47</f>
        <v>0</v>
      </c>
      <c r="J47" s="96"/>
      <c r="K47" s="97"/>
      <c r="L47" s="107"/>
      <c r="M47" s="107"/>
    </row>
    <row r="48" spans="1:13" ht="13.5" thickBot="1">
      <c r="A48" s="1"/>
      <c r="B48" s="98" t="s">
        <v>81</v>
      </c>
      <c r="C48" s="99"/>
      <c r="D48" s="100"/>
      <c r="E48" s="101"/>
      <c r="F48" s="102">
        <f>F46+F47</f>
        <v>121.79491543000002</v>
      </c>
      <c r="G48" s="103"/>
      <c r="H48" s="104"/>
      <c r="I48" s="102">
        <f>I46+I47</f>
        <v>142.03083000000001</v>
      </c>
      <c r="J48" s="105">
        <f>I48-F48</f>
        <v>20.235914569999991</v>
      </c>
      <c r="K48" s="106">
        <f>IF((F48)=0,"",(J48/F48))</f>
        <v>0.16614744957584302</v>
      </c>
      <c r="L48" s="107"/>
      <c r="M48" s="107"/>
    </row>
    <row r="49" spans="1:11" ht="7.5" customHeight="1" thickBot="1">
      <c r="A49" s="1"/>
      <c r="B49" s="70"/>
      <c r="C49" s="71"/>
      <c r="D49" s="72"/>
      <c r="E49" s="73"/>
      <c r="F49" s="74"/>
      <c r="G49" s="72"/>
      <c r="H49" s="75"/>
      <c r="I49" s="74"/>
      <c r="J49" s="76"/>
      <c r="K49" s="77"/>
    </row>
  </sheetData>
  <mergeCells count="7">
    <mergeCell ref="B9:B11"/>
    <mergeCell ref="C9:C11"/>
    <mergeCell ref="D9:F9"/>
    <mergeCell ref="G9:I9"/>
    <mergeCell ref="J9:K9"/>
    <mergeCell ref="J10:J11"/>
    <mergeCell ref="K10:K11"/>
  </mergeCells>
  <conditionalFormatting sqref="G36">
    <cfRule type="expression" priority="1" dxfId="0">
      <formula>ISNUMBER(SEARCH("RESIDENTIAL", UPPER($E1),1))</formula>
    </cfRule>
  </conditionalFormatting>
  <dataValidations count="1">
    <dataValidation type="list" allowBlank="1" showInputMessage="1" showErrorMessage="1" prompt="Select Charge Unit - monthly, per kWh, per kW" sqref="C30:C31 C22:C28 C33:C43 C49 C12:C20">
      <formula1>"Monthly, per kWh, per kW"</formula1>
    </dataValidation>
  </dataValidations>
  <pageMargins left="0.7" right="0.7" top="0.75" bottom="0.75" header="0.3" footer="0.3"/>
  <pageSetup orientation="portrait"/>
  <headerFooter alignWithMargins="0"/>
  <ignoredErrors>
    <ignoredError sqref="D12:F20 D49:F49 D21:E27 D40:E46 E38 E39 G13:K15 G21:H23 C3:E6 D48:E48 E47 G32:H49 H30 H31 D29:E37 E28 G29:H29 H28 H12:K12 G18:K20 H16:K16 H17:K17 G25:H25 H24 G27:H27 H26 J48" unlockedFormula="1"/>
    <ignoredError sqref="F21:F48 I21:K47 I49:K49 I48 K48" formula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M49"/>
  <sheetViews>
    <sheetView showGridLines="0" workbookViewId="0" topLeftCell="A22">
      <selection pane="topLeft" activeCell="A1" sqref="A1"/>
    </sheetView>
  </sheetViews>
  <sheetFormatPr defaultColWidth="9.14285714285714" defaultRowHeight="12.75"/>
  <cols>
    <col min="1" max="1" width="1.71428571428571" style="107" customWidth="1"/>
    <col min="2" max="2" width="61.5714285714286" style="108" customWidth="1"/>
    <col min="3" max="3" width="9.71428571428571" style="107" customWidth="1"/>
    <col min="4" max="4" width="8.85714285714286" style="107" bestFit="1" customWidth="1"/>
    <col min="5" max="5" width="8" style="107" bestFit="1" customWidth="1"/>
    <col min="6" max="6" width="8.57142857142857" style="107" bestFit="1" customWidth="1"/>
    <col min="7" max="7" width="8.85714285714286" style="107" bestFit="1" customWidth="1"/>
    <col min="8" max="9" width="7.71428571428571" style="107" bestFit="1" customWidth="1"/>
    <col min="10" max="10" width="8.85714285714286" style="107" bestFit="1" customWidth="1"/>
    <col min="11" max="11" width="9.57142857142857" style="107" bestFit="1" customWidth="1"/>
    <col min="12" max="16384" width="9.14285714285714" style="7"/>
  </cols>
  <sheetData>
    <row r="1" spans="1:13" ht="12.75">
      <c r="A1" s="1"/>
      <c r="B1" s="2" t="s">
        <v>0</v>
      </c>
      <c r="C1" s="3" t="s">
        <v>66</v>
      </c>
      <c r="D1" s="4"/>
      <c r="E1" s="5"/>
      <c r="F1" s="6"/>
      <c r="G1" s="6"/>
      <c r="H1" s="1"/>
      <c r="I1" s="1"/>
      <c r="J1" s="1"/>
      <c r="K1" s="1"/>
      <c r="M1" s="8"/>
    </row>
    <row r="2" spans="1:13" ht="12.75">
      <c r="A2" s="1"/>
      <c r="B2" s="2" t="s">
        <v>2</v>
      </c>
      <c r="C2" s="3" t="s">
        <v>3</v>
      </c>
      <c r="D2" s="4"/>
      <c r="E2" s="5"/>
      <c r="F2" s="6"/>
      <c r="G2" s="6"/>
      <c r="H2" s="1"/>
      <c r="I2" s="1"/>
      <c r="J2" s="1"/>
      <c r="K2" s="1"/>
      <c r="M2" s="8"/>
    </row>
    <row r="3" spans="1:11" ht="12.75">
      <c r="A3" s="1"/>
      <c r="B3" s="2" t="s">
        <v>4</v>
      </c>
      <c r="C3" s="9">
        <f>E3</f>
        <v>150</v>
      </c>
      <c r="D3" s="10" t="s">
        <v>5</v>
      </c>
      <c r="E3" s="110">
        <v>150</v>
      </c>
      <c r="F3" s="1"/>
      <c r="G3" s="1"/>
      <c r="H3" s="11"/>
      <c r="I3" s="11"/>
      <c r="J3" s="11"/>
      <c r="K3" s="11"/>
    </row>
    <row r="4" spans="1:11" ht="12.75">
      <c r="A4" s="1"/>
      <c r="B4" s="2" t="s">
        <v>6</v>
      </c>
      <c r="C4" s="9">
        <v>0</v>
      </c>
      <c r="D4" s="12" t="s">
        <v>7</v>
      </c>
      <c r="E4" s="109">
        <f>C4</f>
        <v>0</v>
      </c>
      <c r="F4" s="13"/>
      <c r="G4" s="13"/>
      <c r="H4" s="13"/>
      <c r="I4" s="1"/>
      <c r="J4" s="1"/>
      <c r="K4" s="1"/>
    </row>
    <row r="5" spans="1:11" ht="12.75">
      <c r="A5" s="1"/>
      <c r="B5" s="2" t="s">
        <v>8</v>
      </c>
      <c r="C5" s="14">
        <v>1.0602</v>
      </c>
      <c r="D5" s="1"/>
      <c r="E5" s="111">
        <f>C5</f>
        <v>1.0602</v>
      </c>
      <c r="F5" s="1"/>
      <c r="G5" s="1"/>
      <c r="H5" s="1"/>
      <c r="I5" s="1"/>
      <c r="J5" s="1"/>
      <c r="K5" s="1"/>
    </row>
    <row r="6" spans="1:11" ht="12.75">
      <c r="A6" s="1"/>
      <c r="B6" s="2" t="s">
        <v>9</v>
      </c>
      <c r="C6" s="14">
        <v>1.0560000000000001</v>
      </c>
      <c r="D6" s="1"/>
      <c r="E6" s="111">
        <f>C6</f>
        <v>1.0560000000000001</v>
      </c>
      <c r="F6" s="1"/>
      <c r="G6" s="1"/>
      <c r="H6" s="1"/>
      <c r="I6" s="1"/>
      <c r="J6" s="1"/>
      <c r="K6" s="1"/>
    </row>
    <row r="7" spans="1:11" ht="12.75">
      <c r="A7" s="1"/>
      <c r="B7" s="15"/>
      <c r="C7" s="16"/>
      <c r="D7" s="1"/>
      <c r="E7" s="1"/>
      <c r="F7" s="1"/>
      <c r="G7" s="1"/>
      <c r="H7" s="1"/>
      <c r="I7" s="1"/>
      <c r="J7" s="1"/>
      <c r="K7" s="1"/>
    </row>
    <row r="8" spans="1:11" ht="13.5" thickBot="1">
      <c r="A8" s="1"/>
      <c r="B8" s="17"/>
      <c r="C8" s="1"/>
      <c r="D8" s="1"/>
      <c r="E8" s="1"/>
      <c r="F8" s="1"/>
      <c r="G8" s="1"/>
      <c r="H8" s="1"/>
      <c r="I8" s="1"/>
      <c r="J8" s="1"/>
      <c r="K8" s="1"/>
    </row>
    <row r="9" spans="1:11" ht="15" customHeight="1">
      <c r="A9" s="1"/>
      <c r="B9" s="200" t="s">
        <v>10</v>
      </c>
      <c r="C9" s="203" t="s">
        <v>11</v>
      </c>
      <c r="D9" s="206" t="s">
        <v>12</v>
      </c>
      <c r="E9" s="207"/>
      <c r="F9" s="208"/>
      <c r="G9" s="206" t="s">
        <v>13</v>
      </c>
      <c r="H9" s="207"/>
      <c r="I9" s="208"/>
      <c r="J9" s="207" t="s">
        <v>14</v>
      </c>
      <c r="K9" s="208"/>
    </row>
    <row r="10" spans="1:11" ht="15" customHeight="1">
      <c r="A10" s="1"/>
      <c r="B10" s="201"/>
      <c r="C10" s="204"/>
      <c r="D10" s="18" t="s">
        <v>15</v>
      </c>
      <c r="E10" s="19" t="s">
        <v>16</v>
      </c>
      <c r="F10" s="20" t="s">
        <v>17</v>
      </c>
      <c r="G10" s="18" t="s">
        <v>15</v>
      </c>
      <c r="H10" s="21" t="s">
        <v>16</v>
      </c>
      <c r="I10" s="20" t="s">
        <v>17</v>
      </c>
      <c r="J10" s="209" t="s">
        <v>18</v>
      </c>
      <c r="K10" s="211" t="s">
        <v>19</v>
      </c>
    </row>
    <row r="11" spans="1:13" ht="13.5" thickBot="1">
      <c r="A11" s="1"/>
      <c r="B11" s="202"/>
      <c r="C11" s="205"/>
      <c r="D11" s="22" t="s">
        <v>20</v>
      </c>
      <c r="E11" s="23"/>
      <c r="F11" s="24" t="s">
        <v>20</v>
      </c>
      <c r="G11" s="22" t="s">
        <v>20</v>
      </c>
      <c r="H11" s="25"/>
      <c r="I11" s="24" t="s">
        <v>20</v>
      </c>
      <c r="J11" s="210"/>
      <c r="K11" s="212"/>
      <c r="L11" s="107"/>
      <c r="M11" s="107"/>
    </row>
    <row r="12" spans="1:13" ht="12.75">
      <c r="A12" s="1"/>
      <c r="B12" s="26" t="s">
        <v>21</v>
      </c>
      <c r="C12" s="27" t="s">
        <v>22</v>
      </c>
      <c r="D12" s="28">
        <v>6.75</v>
      </c>
      <c r="E12" s="29">
        <v>1</v>
      </c>
      <c r="F12" s="30">
        <f>E12*D12</f>
        <v>6.75</v>
      </c>
      <c r="G12" s="31">
        <v>7.73</v>
      </c>
      <c r="H12" s="32">
        <v>1</v>
      </c>
      <c r="I12" s="30">
        <f>H12*G12</f>
        <v>7.73</v>
      </c>
      <c r="J12" s="33">
        <f t="shared" si="0" ref="J12:J37">I12-F12</f>
        <v>0.98000000000000043</v>
      </c>
      <c r="K12" s="34">
        <f>IF(ISERROR(J12/F12),"",J12/F12)</f>
        <v>0.14518518518518525</v>
      </c>
      <c r="L12" s="107"/>
      <c r="M12" s="107"/>
    </row>
    <row r="13" spans="1:13" ht="12.75">
      <c r="A13" s="1"/>
      <c r="B13" s="35" t="s">
        <v>23</v>
      </c>
      <c r="C13" s="36"/>
      <c r="D13" s="37"/>
      <c r="E13" s="38">
        <v>1</v>
      </c>
      <c r="F13" s="39">
        <f t="shared" si="1" ref="F13:F20">E13*D13</f>
        <v>0</v>
      </c>
      <c r="G13" s="40">
        <v>0</v>
      </c>
      <c r="H13" s="41">
        <v>1</v>
      </c>
      <c r="I13" s="39">
        <f>H13*G13</f>
        <v>0</v>
      </c>
      <c r="J13" s="42">
        <f t="shared" si="0"/>
        <v>0</v>
      </c>
      <c r="K13" s="43" t="str">
        <f t="shared" si="2" ref="K13:K42">IF(ISERROR(J13/F13),"",J13/F13)</f>
        <v/>
      </c>
      <c r="L13" s="107"/>
      <c r="M13" s="107"/>
    </row>
    <row r="14" spans="1:13" ht="25.5">
      <c r="A14" s="1"/>
      <c r="B14" s="26" t="s">
        <v>24</v>
      </c>
      <c r="C14" s="27" t="s">
        <v>22</v>
      </c>
      <c r="D14" s="28">
        <v>0</v>
      </c>
      <c r="E14" s="29">
        <v>1</v>
      </c>
      <c r="F14" s="30">
        <f t="shared" si="1"/>
        <v>0</v>
      </c>
      <c r="G14" s="31">
        <v>0</v>
      </c>
      <c r="H14" s="32">
        <v>1</v>
      </c>
      <c r="I14" s="30">
        <f t="shared" si="3" ref="I14:I20">H14*G14</f>
        <v>0</v>
      </c>
      <c r="J14" s="33">
        <f t="shared" si="0"/>
        <v>0</v>
      </c>
      <c r="K14" s="34" t="str">
        <f t="shared" si="2"/>
        <v/>
      </c>
      <c r="L14" s="107"/>
      <c r="M14" s="107"/>
    </row>
    <row r="15" spans="1:13" ht="12.75">
      <c r="A15" s="1"/>
      <c r="B15" s="35" t="s">
        <v>25</v>
      </c>
      <c r="C15" s="36" t="s">
        <v>22</v>
      </c>
      <c r="D15" s="37">
        <v>0</v>
      </c>
      <c r="E15" s="38">
        <v>1</v>
      </c>
      <c r="F15" s="39">
        <f t="shared" si="1"/>
        <v>0</v>
      </c>
      <c r="G15" s="40">
        <v>0</v>
      </c>
      <c r="H15" s="41">
        <v>1</v>
      </c>
      <c r="I15" s="39">
        <f t="shared" si="3"/>
        <v>0</v>
      </c>
      <c r="J15" s="42">
        <f t="shared" si="0"/>
        <v>0</v>
      </c>
      <c r="K15" s="43" t="str">
        <f t="shared" si="2"/>
        <v/>
      </c>
      <c r="L15" s="107"/>
      <c r="M15" s="107"/>
    </row>
    <row r="16" spans="1:13" ht="12.75">
      <c r="A16" s="1"/>
      <c r="B16" s="26" t="s">
        <v>26</v>
      </c>
      <c r="C16" s="27" t="s">
        <v>22</v>
      </c>
      <c r="D16" s="28">
        <v>0.96</v>
      </c>
      <c r="E16" s="29">
        <v>1</v>
      </c>
      <c r="F16" s="30">
        <f t="shared" si="1"/>
        <v>0.96</v>
      </c>
      <c r="G16" s="31">
        <v>0.96</v>
      </c>
      <c r="H16" s="32">
        <v>1</v>
      </c>
      <c r="I16" s="30">
        <f t="shared" si="3"/>
        <v>0.96</v>
      </c>
      <c r="J16" s="33">
        <f t="shared" si="0"/>
        <v>0</v>
      </c>
      <c r="K16" s="34">
        <f t="shared" si="2"/>
        <v>0</v>
      </c>
      <c r="L16" s="107"/>
      <c r="M16" s="107"/>
    </row>
    <row r="17" spans="1:13" ht="12.75">
      <c r="A17" s="1"/>
      <c r="B17" s="35" t="s">
        <v>27</v>
      </c>
      <c r="C17" s="36" t="s">
        <v>28</v>
      </c>
      <c r="D17" s="37">
        <v>0.0044999999999999997</v>
      </c>
      <c r="E17" s="44">
        <f>IF($E4&gt;0,$E4,$E3)</f>
        <v>150</v>
      </c>
      <c r="F17" s="39">
        <f t="shared" si="1"/>
        <v>0.675</v>
      </c>
      <c r="G17" s="40">
        <v>0.0051999999999999998</v>
      </c>
      <c r="H17" s="44">
        <f>IF($E4&gt;0,$E4,$E3)</f>
        <v>150</v>
      </c>
      <c r="I17" s="39">
        <f t="shared" si="3"/>
        <v>0.77999999999999992</v>
      </c>
      <c r="J17" s="42">
        <f t="shared" si="0"/>
        <v>0.10499999999999998</v>
      </c>
      <c r="K17" s="43">
        <f t="shared" si="2"/>
        <v>0.15555555555555556</v>
      </c>
      <c r="L17" s="107"/>
      <c r="M17" s="107"/>
    </row>
    <row r="18" spans="1:13" ht="12.75">
      <c r="A18" s="1"/>
      <c r="B18" s="26" t="s">
        <v>29</v>
      </c>
      <c r="C18" s="27"/>
      <c r="D18" s="28">
        <v>0</v>
      </c>
      <c r="E18" s="45">
        <f>IF($E4&gt;0,$E4,$E3)</f>
        <v>150</v>
      </c>
      <c r="F18" s="30">
        <f t="shared" si="1"/>
        <v>0</v>
      </c>
      <c r="G18" s="31">
        <v>0</v>
      </c>
      <c r="H18" s="45">
        <f>IF($E4&gt;0,$E4,$E3)</f>
        <v>150</v>
      </c>
      <c r="I18" s="30">
        <f t="shared" si="3"/>
        <v>0</v>
      </c>
      <c r="J18" s="33">
        <f t="shared" si="0"/>
        <v>0</v>
      </c>
      <c r="K18" s="34" t="str">
        <f t="shared" si="2"/>
        <v/>
      </c>
      <c r="L18" s="107"/>
      <c r="M18" s="107"/>
    </row>
    <row r="19" spans="1:13" ht="12.75">
      <c r="A19" s="1"/>
      <c r="B19" s="35" t="s">
        <v>30</v>
      </c>
      <c r="C19" s="36"/>
      <c r="D19" s="37">
        <v>0</v>
      </c>
      <c r="E19" s="44">
        <f>IF($E4&gt;0,$E4,$E3)</f>
        <v>150</v>
      </c>
      <c r="F19" s="39">
        <f t="shared" si="1"/>
        <v>0</v>
      </c>
      <c r="G19" s="40">
        <v>0</v>
      </c>
      <c r="H19" s="44">
        <f>IF($E4&gt;0,$E4,$E3)</f>
        <v>150</v>
      </c>
      <c r="I19" s="39">
        <f t="shared" si="3"/>
        <v>0</v>
      </c>
      <c r="J19" s="42">
        <f t="shared" si="0"/>
        <v>0</v>
      </c>
      <c r="K19" s="43" t="str">
        <f t="shared" si="2"/>
        <v/>
      </c>
      <c r="L19" s="107"/>
      <c r="M19" s="107"/>
    </row>
    <row r="20" spans="1:13" ht="31.5" customHeight="1">
      <c r="A20" s="1"/>
      <c r="B20" s="26" t="s">
        <v>31</v>
      </c>
      <c r="C20" s="27" t="s">
        <v>28</v>
      </c>
      <c r="D20" s="28">
        <v>0</v>
      </c>
      <c r="E20" s="45">
        <f>IF($E4&gt;0,$E4,$E3)</f>
        <v>150</v>
      </c>
      <c r="F20" s="30">
        <f t="shared" si="1"/>
        <v>0</v>
      </c>
      <c r="G20" s="31">
        <v>0</v>
      </c>
      <c r="H20" s="45">
        <f>IF($E4&gt;0,$E4,$E3)</f>
        <v>150</v>
      </c>
      <c r="I20" s="30">
        <f t="shared" si="3"/>
        <v>0</v>
      </c>
      <c r="J20" s="33">
        <f t="shared" si="0"/>
        <v>0</v>
      </c>
      <c r="K20" s="34" t="str">
        <f t="shared" si="2"/>
        <v/>
      </c>
      <c r="L20" s="107"/>
      <c r="M20" s="107"/>
    </row>
    <row r="21" spans="1:13" ht="12.75">
      <c r="A21" s="1"/>
      <c r="B21" s="46" t="s">
        <v>32</v>
      </c>
      <c r="C21" s="47"/>
      <c r="D21" s="48"/>
      <c r="E21" s="49"/>
      <c r="F21" s="50">
        <f>SUM(F12:F20)</f>
        <v>8.385</v>
      </c>
      <c r="G21" s="51"/>
      <c r="H21" s="52"/>
      <c r="I21" s="50">
        <f>SUM(I12:I20)</f>
        <v>9.4700000000000006</v>
      </c>
      <c r="J21" s="53">
        <f>I21-F21</f>
        <v>1.0850000000000009</v>
      </c>
      <c r="K21" s="114">
        <f>IF((F21)=0,"",(J21/F21))</f>
        <v>0.12939773404889696</v>
      </c>
      <c r="L21" s="107"/>
      <c r="M21" s="107"/>
    </row>
    <row r="22" spans="1:13" ht="25.5">
      <c r="A22" s="1"/>
      <c r="B22" s="26" t="s">
        <v>77</v>
      </c>
      <c r="C22" s="27" t="s">
        <v>22</v>
      </c>
      <c r="D22" s="28">
        <v>0</v>
      </c>
      <c r="E22" s="45">
        <v>0</v>
      </c>
      <c r="F22" s="30">
        <f>E22*D22</f>
        <v>0</v>
      </c>
      <c r="G22" s="31"/>
      <c r="H22" s="45">
        <v>1</v>
      </c>
      <c r="I22" s="30">
        <f>H22*G22</f>
        <v>0</v>
      </c>
      <c r="J22" s="33">
        <f t="shared" si="0"/>
        <v>0</v>
      </c>
      <c r="K22" s="34" t="str">
        <f t="shared" si="2"/>
        <v/>
      </c>
      <c r="L22" s="107"/>
      <c r="M22" s="107"/>
    </row>
    <row r="23" spans="1:13" ht="25.5">
      <c r="A23" s="1"/>
      <c r="B23" s="35" t="s">
        <v>33</v>
      </c>
      <c r="C23" s="36" t="s">
        <v>28</v>
      </c>
      <c r="D23" s="37">
        <v>0.0032000000000000002</v>
      </c>
      <c r="E23" s="44">
        <f>IF($E4&gt;0,$E4,$E3)</f>
        <v>150</v>
      </c>
      <c r="F23" s="39">
        <f t="shared" si="4" ref="F23:F27">E23*D23</f>
        <v>0.48000000000000004</v>
      </c>
      <c r="G23" s="40">
        <v>0</v>
      </c>
      <c r="H23" s="44">
        <f>IF($E4&gt;0,$E4,$E3)</f>
        <v>150</v>
      </c>
      <c r="I23" s="39">
        <f t="shared" si="5" ref="I23:I27">H23*G23</f>
        <v>0</v>
      </c>
      <c r="J23" s="42">
        <f t="shared" si="0"/>
        <v>-0.48000000000000004</v>
      </c>
      <c r="K23" s="43">
        <f t="shared" si="2"/>
        <v>-1</v>
      </c>
      <c r="L23" s="107"/>
      <c r="M23" s="107"/>
    </row>
    <row r="24" spans="1:13" ht="25.5">
      <c r="A24" s="1"/>
      <c r="B24" s="26" t="s">
        <v>34</v>
      </c>
      <c r="C24" s="27" t="s">
        <v>28</v>
      </c>
      <c r="D24" s="28">
        <v>0</v>
      </c>
      <c r="E24" s="45">
        <f>IF($E4&gt;0,$E4,$E3)</f>
        <v>150</v>
      </c>
      <c r="F24" s="30">
        <f t="shared" si="4"/>
        <v>0</v>
      </c>
      <c r="G24" s="31">
        <v>-0.00020000000000000001</v>
      </c>
      <c r="H24" s="45">
        <f>IF($E4&gt;0,$E4,$E3)</f>
        <v>150</v>
      </c>
      <c r="I24" s="30">
        <f t="shared" si="5"/>
        <v>-0.03</v>
      </c>
      <c r="J24" s="33">
        <f t="shared" si="0"/>
        <v>-0.03</v>
      </c>
      <c r="K24" s="34" t="str">
        <f t="shared" si="2"/>
        <v/>
      </c>
      <c r="L24" s="107"/>
      <c r="M24" s="107"/>
    </row>
    <row r="25" spans="1:13" ht="25.5">
      <c r="A25" s="1"/>
      <c r="B25" s="35" t="s">
        <v>35</v>
      </c>
      <c r="C25" s="36" t="s">
        <v>28</v>
      </c>
      <c r="D25" s="37">
        <v>0</v>
      </c>
      <c r="E25" s="44">
        <f>IF($E4&gt;0,$E4,$E3)</f>
        <v>150</v>
      </c>
      <c r="F25" s="39">
        <f t="shared" si="4"/>
        <v>0</v>
      </c>
      <c r="G25" s="40">
        <v>0</v>
      </c>
      <c r="H25" s="44">
        <f>IF($E4&gt;0,$E4,$E3)</f>
        <v>150</v>
      </c>
      <c r="I25" s="39">
        <f t="shared" si="5"/>
        <v>0</v>
      </c>
      <c r="J25" s="42">
        <f t="shared" si="0"/>
        <v>0</v>
      </c>
      <c r="K25" s="43" t="str">
        <f t="shared" si="2"/>
        <v/>
      </c>
      <c r="L25" s="107"/>
      <c r="M25" s="107"/>
    </row>
    <row r="26" spans="1:13" ht="12.75">
      <c r="A26" s="1"/>
      <c r="B26" s="26" t="s">
        <v>36</v>
      </c>
      <c r="C26" s="27" t="s">
        <v>28</v>
      </c>
      <c r="D26" s="28">
        <v>0.0011000000000000001</v>
      </c>
      <c r="E26" s="45">
        <f>IF($E4&gt;0,$E4,$E3)</f>
        <v>150</v>
      </c>
      <c r="F26" s="30">
        <f>E26*D26</f>
        <v>0.165</v>
      </c>
      <c r="G26" s="31">
        <v>0.0023999999999999998</v>
      </c>
      <c r="H26" s="45">
        <f>IF($E4&gt;0,$E4,$E3)</f>
        <v>150</v>
      </c>
      <c r="I26" s="30">
        <f>H26*G26</f>
        <v>0.36</v>
      </c>
      <c r="J26" s="33">
        <f t="shared" si="0"/>
        <v>0.19499999999999998</v>
      </c>
      <c r="K26" s="34">
        <f t="shared" si="2"/>
        <v>1.1818181818181817</v>
      </c>
      <c r="L26" s="107"/>
      <c r="M26" s="107"/>
    </row>
    <row r="27" spans="1:13" ht="12.75">
      <c r="A27" s="1"/>
      <c r="B27" s="35" t="s">
        <v>37</v>
      </c>
      <c r="C27" s="36" t="s">
        <v>28</v>
      </c>
      <c r="D27" s="37">
        <f>D38</f>
        <v>0.099000000000000005</v>
      </c>
      <c r="E27" s="44">
        <f>IF(D27=0,0,$E3*C5-C3)</f>
        <v>9.0300000000000011</v>
      </c>
      <c r="F27" s="39">
        <f t="shared" si="4"/>
        <v>0.89397000000000015</v>
      </c>
      <c r="G27" s="40">
        <f>G38</f>
        <v>0.099000000000000005</v>
      </c>
      <c r="H27" s="44">
        <f>IF(G27=0,0,C3*C6-C3)</f>
        <v>8.4000000000000057</v>
      </c>
      <c r="I27" s="39">
        <f t="shared" si="5"/>
        <v>0.83160000000000056</v>
      </c>
      <c r="J27" s="42">
        <f t="shared" si="0"/>
        <v>-0.062369999999999592</v>
      </c>
      <c r="K27" s="43">
        <f t="shared" si="2"/>
        <v>-0.069767441860464643</v>
      </c>
      <c r="L27" s="107"/>
      <c r="M27" s="107"/>
    </row>
    <row r="28" spans="1:13" ht="12.75">
      <c r="A28" s="1"/>
      <c r="B28" s="26" t="s">
        <v>38</v>
      </c>
      <c r="C28" s="27" t="s">
        <v>22</v>
      </c>
      <c r="D28" s="28">
        <v>0</v>
      </c>
      <c r="E28" s="29">
        <v>1</v>
      </c>
      <c r="F28" s="30">
        <f>E28*D28</f>
        <v>0</v>
      </c>
      <c r="G28" s="28">
        <v>0</v>
      </c>
      <c r="H28" s="29">
        <v>1</v>
      </c>
      <c r="I28" s="30">
        <f>H28*G28</f>
        <v>0</v>
      </c>
      <c r="J28" s="33">
        <f t="shared" si="0"/>
        <v>0</v>
      </c>
      <c r="K28" s="34" t="str">
        <f t="shared" si="2"/>
        <v/>
      </c>
      <c r="L28" s="107"/>
      <c r="M28" s="107"/>
    </row>
    <row r="29" spans="1:13" ht="12.75">
      <c r="A29" s="1"/>
      <c r="B29" s="46" t="s">
        <v>39</v>
      </c>
      <c r="C29" s="55"/>
      <c r="D29" s="56"/>
      <c r="E29" s="49"/>
      <c r="F29" s="57">
        <f>SUM(F22:F28)+F21</f>
        <v>9.9239700000000006</v>
      </c>
      <c r="G29" s="58"/>
      <c r="H29" s="52"/>
      <c r="I29" s="57">
        <f>SUM(I22:I28)+I21</f>
        <v>10.631600000000001</v>
      </c>
      <c r="J29" s="53">
        <f t="shared" si="0"/>
        <v>0.70762999999999998</v>
      </c>
      <c r="K29" s="54">
        <f>IF((F29)=0,"",(J29/F29))</f>
        <v>0.071305132925633591</v>
      </c>
      <c r="L29" s="107"/>
      <c r="M29" s="107"/>
    </row>
    <row r="30" spans="1:13" ht="12.75">
      <c r="A30" s="1"/>
      <c r="B30" s="59" t="s">
        <v>40</v>
      </c>
      <c r="C30" s="60" t="s">
        <v>28</v>
      </c>
      <c r="D30" s="31">
        <v>0.0066</v>
      </c>
      <c r="E30" s="45">
        <f>IF($E4&gt;0,$E4,$E3*$E5)</f>
        <v>159.03</v>
      </c>
      <c r="F30" s="30">
        <f>E30*D30</f>
        <v>1.049598</v>
      </c>
      <c r="G30" s="31">
        <v>0.0058999999999999999</v>
      </c>
      <c r="H30" s="45">
        <f>IF($E4&gt;0,$E4,$E3*$E6)</f>
        <v>158.40</v>
      </c>
      <c r="I30" s="30">
        <f>H30*G30</f>
        <v>0.93456000000000006</v>
      </c>
      <c r="J30" s="33">
        <f t="shared" si="0"/>
        <v>-0.11503799999999997</v>
      </c>
      <c r="K30" s="34">
        <f t="shared" si="2"/>
        <v>-0.10960196189398223</v>
      </c>
      <c r="L30" s="107"/>
      <c r="M30" s="107"/>
    </row>
    <row r="31" spans="1:13" ht="12.75">
      <c r="A31" s="1"/>
      <c r="B31" s="59" t="s">
        <v>41</v>
      </c>
      <c r="C31" s="60" t="s">
        <v>28</v>
      </c>
      <c r="D31" s="31">
        <v>0.0047999999999999996</v>
      </c>
      <c r="E31" s="45">
        <f>IF($E4&gt;0,$E4,$E3*$E5)</f>
        <v>159.03</v>
      </c>
      <c r="F31" s="30">
        <f>E31*D31</f>
        <v>0.76334399999999991</v>
      </c>
      <c r="G31" s="31">
        <v>0.0048999999999999998</v>
      </c>
      <c r="H31" s="45">
        <f>IF($E4&gt;0,$E4,$E3*$E6)</f>
        <v>158.40</v>
      </c>
      <c r="I31" s="30">
        <f>H31*G31</f>
        <v>0.77615999999999996</v>
      </c>
      <c r="J31" s="33">
        <f t="shared" si="0"/>
        <v>0.01281600000000005</v>
      </c>
      <c r="K31" s="34">
        <f t="shared" si="2"/>
        <v>0.016789285040558453</v>
      </c>
      <c r="L31" s="107"/>
      <c r="M31" s="107"/>
    </row>
    <row r="32" spans="1:13" ht="12.75">
      <c r="A32" s="1"/>
      <c r="B32" s="46" t="s">
        <v>42</v>
      </c>
      <c r="C32" s="47"/>
      <c r="D32" s="61"/>
      <c r="E32" s="49"/>
      <c r="F32" s="57">
        <f>SUM(F29:F31)</f>
        <v>11.736912</v>
      </c>
      <c r="G32" s="62"/>
      <c r="H32" s="63"/>
      <c r="I32" s="57">
        <f>SUM(I29:I31)</f>
        <v>12.342320000000001</v>
      </c>
      <c r="J32" s="53">
        <f t="shared" si="0"/>
        <v>0.60540800000000061</v>
      </c>
      <c r="K32" s="54">
        <f>IF((F32)=0,"",(J32/F32))</f>
        <v>0.051581540357463755</v>
      </c>
      <c r="L32" s="107"/>
      <c r="M32" s="107"/>
    </row>
    <row r="33" spans="1:13" ht="12.75">
      <c r="A33" s="1"/>
      <c r="B33" s="26" t="s">
        <v>43</v>
      </c>
      <c r="C33" s="27" t="s">
        <v>28</v>
      </c>
      <c r="D33" s="28">
        <v>0.0044000000000000003</v>
      </c>
      <c r="E33" s="45">
        <f>C3*C5</f>
        <v>159.03</v>
      </c>
      <c r="F33" s="30">
        <f t="shared" si="6" ref="F33:F40">E33*D33</f>
        <v>0.69973200000000002</v>
      </c>
      <c r="G33" s="31">
        <v>0.0035999999999999999</v>
      </c>
      <c r="H33" s="45">
        <f>C3*C6</f>
        <v>158.40</v>
      </c>
      <c r="I33" s="30">
        <f t="shared" si="7" ref="I33:I40">H33*G33</f>
        <v>0.57023999999999997</v>
      </c>
      <c r="J33" s="33">
        <f t="shared" si="0"/>
        <v>-0.12949200000000005</v>
      </c>
      <c r="K33" s="34">
        <f t="shared" si="2"/>
        <v>-0.18505942275042453</v>
      </c>
      <c r="L33" s="107"/>
      <c r="M33" s="107"/>
    </row>
    <row r="34" spans="1:13" ht="12.75">
      <c r="A34" s="1"/>
      <c r="B34" s="35" t="s">
        <v>44</v>
      </c>
      <c r="C34" s="36" t="s">
        <v>28</v>
      </c>
      <c r="D34" s="37">
        <v>0.0012999999999999999</v>
      </c>
      <c r="E34" s="44">
        <f>C3*C5</f>
        <v>159.03</v>
      </c>
      <c r="F34" s="39">
        <f t="shared" si="6"/>
        <v>0.20673899999999998</v>
      </c>
      <c r="G34" s="40">
        <v>0.0012999999999999999</v>
      </c>
      <c r="H34" s="44">
        <f>C3*C6</f>
        <v>158.40</v>
      </c>
      <c r="I34" s="39">
        <f t="shared" si="7"/>
        <v>0.20591999999999999</v>
      </c>
      <c r="J34" s="42">
        <f t="shared" si="0"/>
        <v>-0.00081899999999998641</v>
      </c>
      <c r="K34" s="43">
        <f t="shared" si="2"/>
        <v>-0.0039615166949631495</v>
      </c>
      <c r="L34" s="107"/>
      <c r="M34" s="107"/>
    </row>
    <row r="35" spans="1:13" ht="12.75">
      <c r="A35" s="1"/>
      <c r="B35" s="26" t="s">
        <v>45</v>
      </c>
      <c r="C35" s="27" t="s">
        <v>22</v>
      </c>
      <c r="D35" s="28">
        <v>0.25</v>
      </c>
      <c r="E35" s="29">
        <v>1</v>
      </c>
      <c r="F35" s="30">
        <f t="shared" si="6"/>
        <v>0.25</v>
      </c>
      <c r="G35" s="31">
        <v>0.25</v>
      </c>
      <c r="H35" s="32">
        <v>1</v>
      </c>
      <c r="I35" s="30">
        <f t="shared" si="7"/>
        <v>0.25</v>
      </c>
      <c r="J35" s="33">
        <f t="shared" si="0"/>
        <v>0</v>
      </c>
      <c r="K35" s="34">
        <f t="shared" si="2"/>
        <v>0</v>
      </c>
      <c r="L35" s="107"/>
      <c r="M35" s="107"/>
    </row>
    <row r="36" spans="1:13" ht="12.75">
      <c r="A36" s="1"/>
      <c r="B36" s="35" t="s">
        <v>46</v>
      </c>
      <c r="C36" s="36" t="s">
        <v>28</v>
      </c>
      <c r="D36" s="37">
        <v>0.0070000000000000001</v>
      </c>
      <c r="E36" s="44">
        <f>C3</f>
        <v>150</v>
      </c>
      <c r="F36" s="39">
        <f t="shared" si="6"/>
        <v>1.05</v>
      </c>
      <c r="G36" s="113">
        <v>0.0070000000000000001</v>
      </c>
      <c r="H36" s="44">
        <f>IF($E4&gt;0,$E4,$E3)</f>
        <v>150</v>
      </c>
      <c r="I36" s="30">
        <f t="shared" si="7"/>
        <v>1.05</v>
      </c>
      <c r="J36" s="33">
        <f t="shared" si="0"/>
        <v>0</v>
      </c>
      <c r="K36" s="34">
        <f t="shared" si="2"/>
        <v>0</v>
      </c>
      <c r="L36" s="107"/>
      <c r="M36" s="107"/>
    </row>
    <row r="37" spans="1:13" ht="12.75">
      <c r="A37" s="1"/>
      <c r="B37" s="26" t="s">
        <v>47</v>
      </c>
      <c r="C37" s="27" t="s">
        <v>28</v>
      </c>
      <c r="D37" s="66">
        <v>0</v>
      </c>
      <c r="E37" s="68">
        <f>C3*C5</f>
        <v>159.03</v>
      </c>
      <c r="F37" s="39">
        <f t="shared" si="6"/>
        <v>0</v>
      </c>
      <c r="G37" s="31">
        <v>0.0011000000000000001</v>
      </c>
      <c r="H37" s="45">
        <f>C3*C6</f>
        <v>158.40</v>
      </c>
      <c r="I37" s="30">
        <f t="shared" si="7"/>
        <v>0.17424000000000001</v>
      </c>
      <c r="J37" s="33">
        <f t="shared" si="0"/>
        <v>0.17424000000000001</v>
      </c>
      <c r="K37" s="34" t="str">
        <f t="shared" si="2"/>
        <v/>
      </c>
      <c r="L37" s="107"/>
      <c r="M37" s="107"/>
    </row>
    <row r="38" spans="1:13" ht="12.75">
      <c r="A38" s="1"/>
      <c r="B38" s="35" t="s">
        <v>65</v>
      </c>
      <c r="C38" s="36" t="s">
        <v>28</v>
      </c>
      <c r="D38" s="37">
        <v>0.099000000000000005</v>
      </c>
      <c r="E38" s="65">
        <f>$C$3</f>
        <v>150</v>
      </c>
      <c r="F38" s="39">
        <f t="shared" si="6"/>
        <v>14.85</v>
      </c>
      <c r="G38" s="37">
        <f>D38</f>
        <v>0.099000000000000005</v>
      </c>
      <c r="H38" s="65">
        <f>$C$3</f>
        <v>150</v>
      </c>
      <c r="I38" s="39">
        <f t="shared" si="7"/>
        <v>14.85</v>
      </c>
      <c r="J38" s="42">
        <f>I38-F38</f>
        <v>0</v>
      </c>
      <c r="K38" s="43">
        <f t="shared" si="2"/>
        <v>0</v>
      </c>
      <c r="L38" s="107"/>
      <c r="M38" s="107"/>
    </row>
    <row r="39" spans="1:13" ht="12.75">
      <c r="A39" s="1"/>
      <c r="B39" s="26" t="s">
        <v>64</v>
      </c>
      <c r="C39" s="27" t="s">
        <v>28</v>
      </c>
      <c r="D39" s="28">
        <v>0.11600000000000001</v>
      </c>
      <c r="E39" s="68">
        <f>IF($C$3&gt;750,$C$3-750,0)</f>
        <v>0</v>
      </c>
      <c r="F39" s="30">
        <f t="shared" si="6"/>
        <v>0</v>
      </c>
      <c r="G39" s="28">
        <f>D39</f>
        <v>0.11600000000000001</v>
      </c>
      <c r="H39" s="68">
        <f>IF($C$3&gt;750,$C$3-750,0)</f>
        <v>0</v>
      </c>
      <c r="I39" s="30">
        <f t="shared" si="7"/>
        <v>0</v>
      </c>
      <c r="J39" s="33">
        <f>I39-F39</f>
        <v>0</v>
      </c>
      <c r="K39" s="34" t="str">
        <f t="shared" si="2"/>
        <v/>
      </c>
      <c r="L39" s="107"/>
      <c r="M39" s="107"/>
    </row>
    <row r="40" spans="1:13" ht="12.75">
      <c r="A40" s="1"/>
      <c r="B40" s="69" t="s">
        <v>50</v>
      </c>
      <c r="C40" s="36" t="s">
        <v>28</v>
      </c>
      <c r="D40" s="125"/>
      <c r="E40" s="65">
        <f>IF(AND(C3*12&gt;=150000),0.18*C3*C5,0.18*C3)</f>
        <v>27</v>
      </c>
      <c r="F40" s="39">
        <f t="shared" si="6"/>
        <v>0</v>
      </c>
      <c r="G40" s="125"/>
      <c r="H40" s="65">
        <f>IF(AND(C3*12&gt;=150000),0.18*C3*C6,0.18*C3)</f>
        <v>27</v>
      </c>
      <c r="I40" s="39">
        <f t="shared" si="7"/>
        <v>0</v>
      </c>
      <c r="J40" s="42">
        <f>I40-F40</f>
        <v>0</v>
      </c>
      <c r="K40" s="43" t="str">
        <f t="shared" si="2"/>
        <v/>
      </c>
      <c r="L40" s="107"/>
      <c r="M40" s="107"/>
    </row>
    <row r="41" spans="1:13" ht="12.75">
      <c r="A41" s="1"/>
      <c r="B41" s="26" t="s">
        <v>51</v>
      </c>
      <c r="C41" s="27"/>
      <c r="D41" s="125"/>
      <c r="E41" s="68">
        <f>IF(AND(C3*12&gt;=150000),C3*C5,C3)</f>
        <v>150</v>
      </c>
      <c r="F41" s="30">
        <f>E41*D41</f>
        <v>0</v>
      </c>
      <c r="G41" s="125"/>
      <c r="H41" s="68">
        <f>IF(AND(C3*12&gt;=150000),C3*C6,C3)</f>
        <v>150</v>
      </c>
      <c r="I41" s="30">
        <f>H41*G41</f>
        <v>0</v>
      </c>
      <c r="J41" s="33">
        <f>I41-F41</f>
        <v>0</v>
      </c>
      <c r="K41" s="34" t="str">
        <f t="shared" si="2"/>
        <v/>
      </c>
      <c r="L41" s="107"/>
      <c r="M41" s="107"/>
    </row>
    <row r="42" spans="1:13" ht="13.5" thickBot="1">
      <c r="A42" s="1"/>
      <c r="B42" s="35" t="s">
        <v>52</v>
      </c>
      <c r="C42" s="36"/>
      <c r="D42" s="125"/>
      <c r="E42" s="44">
        <f>IF(AND(C3*12&gt;=150000),C3*C5,C3)</f>
        <v>150</v>
      </c>
      <c r="F42" s="39">
        <f>E42*D42</f>
        <v>0</v>
      </c>
      <c r="G42" s="125"/>
      <c r="H42" s="44">
        <f>IF(AND(C3*12&gt;=150000),C3*C6,C3)</f>
        <v>150</v>
      </c>
      <c r="I42" s="39">
        <f>H42*G42</f>
        <v>0</v>
      </c>
      <c r="J42" s="42">
        <f>I42-F42</f>
        <v>0</v>
      </c>
      <c r="K42" s="43" t="str">
        <f t="shared" si="2"/>
        <v/>
      </c>
      <c r="L42" s="107"/>
      <c r="M42" s="107"/>
    </row>
    <row r="43" spans="1:13" ht="9" customHeight="1" thickBot="1">
      <c r="A43" s="1"/>
      <c r="B43" s="70"/>
      <c r="C43" s="71"/>
      <c r="D43" s="72"/>
      <c r="E43" s="73"/>
      <c r="F43" s="74"/>
      <c r="G43" s="72"/>
      <c r="H43" s="75"/>
      <c r="I43" s="74"/>
      <c r="J43" s="76"/>
      <c r="K43" s="77"/>
      <c r="L43" s="107"/>
      <c r="M43" s="107"/>
    </row>
    <row r="44" spans="1:13" ht="13.5" thickBot="1">
      <c r="A44" s="1"/>
      <c r="B44" s="116" t="s">
        <v>53</v>
      </c>
      <c r="C44" s="117"/>
      <c r="D44" s="118"/>
      <c r="E44" s="119"/>
      <c r="F44" s="120">
        <f>SUM(F33:F40,F32)</f>
        <v>28.793383000000002</v>
      </c>
      <c r="G44" s="121"/>
      <c r="H44" s="122"/>
      <c r="I44" s="120">
        <f>SUM(I33:I40,I32)</f>
        <v>29.442720000000001</v>
      </c>
      <c r="J44" s="123">
        <f>I44-F44</f>
        <v>0.64933699999999916</v>
      </c>
      <c r="K44" s="124">
        <f>IF((F44)=0,"",(J44/F44))</f>
        <v>0.02255160499896796</v>
      </c>
      <c r="L44" s="107"/>
      <c r="M44" s="107"/>
    </row>
    <row r="45" spans="1:13" ht="12.75">
      <c r="A45" s="1"/>
      <c r="B45" s="85" t="s">
        <v>54</v>
      </c>
      <c r="C45" s="27"/>
      <c r="D45" s="79">
        <v>0.13</v>
      </c>
      <c r="E45" s="86"/>
      <c r="F45" s="67">
        <f>F44*D45</f>
        <v>3.7431397900000003</v>
      </c>
      <c r="G45" s="87">
        <v>0.13</v>
      </c>
      <c r="H45" s="29"/>
      <c r="I45" s="67">
        <f>I44*G45</f>
        <v>3.8275536000000003</v>
      </c>
      <c r="J45" s="33">
        <f>I45-F45</f>
        <v>0.084413810000000034</v>
      </c>
      <c r="K45" s="88">
        <f>IF((F45)=0,"",(J45/F45))</f>
        <v>0.022551604998967998</v>
      </c>
      <c r="L45" s="107"/>
      <c r="M45" s="107"/>
    </row>
    <row r="46" spans="1:13" ht="12.75">
      <c r="A46" s="1"/>
      <c r="B46" s="89" t="s">
        <v>55</v>
      </c>
      <c r="C46" s="27"/>
      <c r="D46" s="90"/>
      <c r="E46" s="86"/>
      <c r="F46" s="67">
        <f>F44+F45</f>
        <v>32.536522789999999</v>
      </c>
      <c r="G46" s="91"/>
      <c r="H46" s="29"/>
      <c r="I46" s="67">
        <f>I44+I45</f>
        <v>33.270273600000003</v>
      </c>
      <c r="J46" s="33">
        <f>I46-F46</f>
        <v>0.73375081000000364</v>
      </c>
      <c r="K46" s="88">
        <f>IF((F46)=0,"",(J46/F46))</f>
        <v>0.022551604998968106</v>
      </c>
      <c r="L46" s="107"/>
      <c r="M46" s="107"/>
    </row>
    <row r="47" spans="1:13" ht="15.75" thickBot="1">
      <c r="A47" s="1"/>
      <c r="B47" s="92" t="s">
        <v>56</v>
      </c>
      <c r="C47" s="93"/>
      <c r="D47" s="112">
        <v>0</v>
      </c>
      <c r="E47" s="94"/>
      <c r="F47" s="95">
        <f>F46*D47</f>
        <v>0</v>
      </c>
      <c r="G47" s="112">
        <v>0</v>
      </c>
      <c r="H47" s="94"/>
      <c r="I47" s="95">
        <f>I46*G47</f>
        <v>0</v>
      </c>
      <c r="J47" s="96"/>
      <c r="K47" s="97"/>
      <c r="L47" s="107"/>
      <c r="M47" s="107"/>
    </row>
    <row r="48" spans="1:13" ht="13.5" thickBot="1">
      <c r="A48" s="1"/>
      <c r="B48" s="98" t="s">
        <v>57</v>
      </c>
      <c r="C48" s="99"/>
      <c r="D48" s="100"/>
      <c r="E48" s="101"/>
      <c r="F48" s="102">
        <f>F46+F47</f>
        <v>32.536522789999999</v>
      </c>
      <c r="G48" s="103"/>
      <c r="H48" s="104"/>
      <c r="I48" s="102">
        <f>I46+I47</f>
        <v>33.270273600000003</v>
      </c>
      <c r="J48" s="105">
        <f>I48-F48</f>
        <v>0.73375081000000364</v>
      </c>
      <c r="K48" s="106">
        <f>IF((F48)=0,"",(J48/F48))</f>
        <v>0.022551604998968106</v>
      </c>
      <c r="L48" s="107"/>
      <c r="M48" s="107"/>
    </row>
    <row r="49" spans="1:11" ht="7.5" customHeight="1" thickBot="1">
      <c r="A49" s="1"/>
      <c r="B49" s="70"/>
      <c r="C49" s="71"/>
      <c r="D49" s="72"/>
      <c r="E49" s="73"/>
      <c r="F49" s="74"/>
      <c r="G49" s="72"/>
      <c r="H49" s="75"/>
      <c r="I49" s="74"/>
      <c r="J49" s="76"/>
      <c r="K49" s="77"/>
    </row>
  </sheetData>
  <mergeCells count="7">
    <mergeCell ref="B9:B11"/>
    <mergeCell ref="C9:C11"/>
    <mergeCell ref="D9:F9"/>
    <mergeCell ref="G9:I9"/>
    <mergeCell ref="J9:K9"/>
    <mergeCell ref="J10:J11"/>
    <mergeCell ref="K10:K11"/>
  </mergeCells>
  <conditionalFormatting sqref="G36">
    <cfRule type="expression" priority="1" dxfId="0">
      <formula>ISNUMBER(SEARCH("RESIDENTIAL", UPPER($E1),1))</formula>
    </cfRule>
  </conditionalFormatting>
  <dataValidations count="1">
    <dataValidation type="list" allowBlank="1" showInputMessage="1" showErrorMessage="1" prompt="Select Charge Unit - monthly, per kWh, per kW" sqref="C30:C31 C22:C28 C12:C20 C49 C33:C43">
      <formula1>"Monthly, per kWh, per kW"</formula1>
    </dataValidation>
  </dataValidations>
  <pageMargins left="0.7" right="0.7" top="0.75" bottom="0.75" header="0.3" footer="0.3"/>
  <pageSetup orientation="portrait"/>
  <headerFooter alignWithMargins="0"/>
  <ignoredErrors>
    <ignoredError sqref="E4:E6 C3 D12:F20 D49:F49 D21:E27 G13:K15 G21:H23 G32:H48 H30 H31 H12:K12 G18:K20 H16:K16 H17:K17 G25:H25 H24 G27:H27 H26 D29:E37 E28 G29:H29 H28 D40:E46 E38 E39 D48:E48 E47" unlockedFormula="1"/>
    <ignoredError sqref="F21:F48 I21:K48" formula="1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B23"/>
  <sheetViews>
    <sheetView workbookViewId="0" topLeftCell="A1">
      <selection pane="topLeft" activeCell="A1" sqref="A1"/>
    </sheetView>
  </sheetViews>
  <sheetFormatPr defaultColWidth="9.14285714285714" defaultRowHeight="15"/>
  <cols>
    <col min="2" max="2" width="92.2857142857143" customWidth="1"/>
  </cols>
  <sheetData>
    <row r="1" ht="15">
      <c r="A1" s="126" t="s">
        <v>67</v>
      </c>
    </row>
    <row r="3" spans="1:2" ht="15">
      <c r="A3" s="127">
        <v>1</v>
      </c>
      <c r="B3" t="s">
        <v>68</v>
      </c>
    </row>
    <row r="4" spans="1:2" ht="15">
      <c r="A4" s="127">
        <v>2</v>
      </c>
      <c r="B4" t="s">
        <v>69</v>
      </c>
    </row>
    <row r="5" spans="1:2" ht="15">
      <c r="A5" s="127">
        <v>3</v>
      </c>
      <c r="B5" t="s">
        <v>70</v>
      </c>
    </row>
    <row r="6" spans="1:2" ht="15">
      <c r="A6" s="127">
        <v>4</v>
      </c>
      <c r="B6" t="s">
        <v>71</v>
      </c>
    </row>
    <row r="7" spans="1:2" ht="15">
      <c r="A7" s="127">
        <v>5</v>
      </c>
      <c r="B7" t="s">
        <v>72</v>
      </c>
    </row>
    <row r="8" spans="1:2" ht="15">
      <c r="A8" s="127">
        <v>6</v>
      </c>
      <c r="B8" t="s">
        <v>73</v>
      </c>
    </row>
    <row r="9" spans="1:2" ht="15">
      <c r="A9" s="127">
        <v>7</v>
      </c>
      <c r="B9" t="s">
        <v>74</v>
      </c>
    </row>
    <row r="10" spans="1:2" ht="15">
      <c r="A10" s="127">
        <v>8</v>
      </c>
      <c r="B10" t="s">
        <v>75</v>
      </c>
    </row>
    <row r="11" spans="1:2" ht="15">
      <c r="A11" s="127">
        <v>9</v>
      </c>
      <c r="B11" t="s">
        <v>76</v>
      </c>
    </row>
    <row r="12" ht="15">
      <c r="A12" s="127">
        <v>10</v>
      </c>
    </row>
    <row r="13" ht="15">
      <c r="A13" s="127">
        <v>11</v>
      </c>
    </row>
    <row r="14" ht="15">
      <c r="A14" s="127">
        <v>12</v>
      </c>
    </row>
    <row r="15" ht="15">
      <c r="A15" s="127">
        <v>13</v>
      </c>
    </row>
    <row r="16" ht="15">
      <c r="A16" s="127">
        <v>14</v>
      </c>
    </row>
    <row r="17" ht="15">
      <c r="A17" s="127">
        <v>15</v>
      </c>
    </row>
    <row r="18" ht="15">
      <c r="A18" s="127">
        <v>16</v>
      </c>
    </row>
    <row r="19" ht="15">
      <c r="A19" s="127">
        <v>17</v>
      </c>
    </row>
    <row r="20" ht="15">
      <c r="A20" s="127">
        <v>18</v>
      </c>
    </row>
    <row r="21" ht="15">
      <c r="A21" s="127"/>
    </row>
    <row r="22" ht="15">
      <c r="A22" s="127"/>
    </row>
    <row r="23" ht="15">
      <c r="A23" s="127"/>
    </row>
  </sheetData>
  <pageMargins left="0.7" right="0.7" top="0.75" bottom="0.75" header="0.3" footer="0.3"/>
  <pageSetup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85"/>
  <sheetViews>
    <sheetView showGridLines="0" workbookViewId="0" topLeftCell="A1">
      <selection pane="topLeft" activeCell="A1" sqref="A1"/>
    </sheetView>
  </sheetViews>
  <sheetFormatPr defaultColWidth="9.14285714285714" defaultRowHeight="15"/>
  <cols>
    <col min="1" max="1" width="18" style="129" customWidth="1"/>
    <col min="2" max="2" width="10.5714285714286" style="129" bestFit="1" customWidth="1"/>
    <col min="3" max="3" width="9.28571428571429" style="129" bestFit="1" customWidth="1"/>
    <col min="4" max="4" width="11.8571428571429" style="129" customWidth="1"/>
    <col min="5" max="5" width="12.1428571428571" style="129" customWidth="1"/>
    <col min="6" max="6" width="12.2857142857143" style="129" customWidth="1"/>
    <col min="7" max="7" width="11.2857142857143" style="129" customWidth="1"/>
    <col min="8" max="8" width="11.2857142857143" style="129" hidden="1" customWidth="1"/>
    <col min="9" max="9" width="11.1428571428571" style="130" customWidth="1"/>
    <col min="10" max="10" width="16" style="130" customWidth="1"/>
    <col min="11" max="11" width="18" style="130" customWidth="1"/>
    <col min="12" max="16384" width="9.14285714285714" style="129"/>
  </cols>
  <sheetData>
    <row r="1" ht="15.75">
      <c r="A1" s="199" t="s">
        <v>96</v>
      </c>
    </row>
    <row r="4" ht="15.75" thickBot="1"/>
    <row r="5" spans="1:11" s="132" customFormat="1" ht="24.75" customHeight="1">
      <c r="A5" s="219" t="s">
        <v>84</v>
      </c>
      <c r="B5" s="222" t="s">
        <v>5</v>
      </c>
      <c r="C5" s="225" t="s">
        <v>7</v>
      </c>
      <c r="D5" s="232" t="s">
        <v>85</v>
      </c>
      <c r="E5" s="222" t="s">
        <v>86</v>
      </c>
      <c r="F5" s="225" t="s">
        <v>87</v>
      </c>
      <c r="G5" s="232" t="s">
        <v>88</v>
      </c>
      <c r="H5" s="131"/>
      <c r="I5" s="230" t="s">
        <v>89</v>
      </c>
      <c r="J5" s="228" t="s">
        <v>91</v>
      </c>
      <c r="K5" s="229"/>
    </row>
    <row r="6" spans="1:11" s="132" customFormat="1" ht="30">
      <c r="A6" s="220"/>
      <c r="B6" s="223"/>
      <c r="C6" s="226"/>
      <c r="D6" s="236"/>
      <c r="E6" s="235"/>
      <c r="F6" s="234"/>
      <c r="G6" s="233"/>
      <c r="H6" s="133"/>
      <c r="I6" s="231"/>
      <c r="J6" s="134" t="s">
        <v>92</v>
      </c>
      <c r="K6" s="135" t="s">
        <v>93</v>
      </c>
    </row>
    <row r="7" spans="1:11" ht="15.75" thickBot="1">
      <c r="A7" s="221"/>
      <c r="B7" s="224"/>
      <c r="C7" s="227"/>
      <c r="D7" s="237"/>
      <c r="E7" s="136" t="s">
        <v>20</v>
      </c>
      <c r="F7" s="137" t="s">
        <v>20</v>
      </c>
      <c r="G7" s="138" t="s">
        <v>20</v>
      </c>
      <c r="H7" s="139"/>
      <c r="I7" s="140" t="s">
        <v>90</v>
      </c>
      <c r="J7" s="141" t="s">
        <v>90</v>
      </c>
      <c r="K7" s="142" t="s">
        <v>90</v>
      </c>
    </row>
    <row r="8" spans="1:11" ht="15">
      <c r="A8" s="213" t="s">
        <v>94</v>
      </c>
      <c r="B8" s="143">
        <f>Residential!C3</f>
        <v>800</v>
      </c>
      <c r="C8" s="144">
        <v>0</v>
      </c>
      <c r="D8" s="145"/>
      <c r="E8" s="146">
        <f>Residential!F48</f>
        <v>156.36874188800002</v>
      </c>
      <c r="F8" s="147">
        <f>Residential!I48</f>
        <v>154.07898944000002</v>
      </c>
      <c r="G8" s="148">
        <f>Residential!J48</f>
        <v>-2.2897524480000016</v>
      </c>
      <c r="H8" s="149">
        <f>F8-E8-G8</f>
        <v>0</v>
      </c>
      <c r="I8" s="150">
        <f>Residential!K48</f>
        <v>-0.014643287528910667</v>
      </c>
      <c r="J8" s="151">
        <f>Residential!K21</f>
        <v>0.010374212671359673</v>
      </c>
      <c r="K8" s="152">
        <f>Residential!K29</f>
        <v>-0.046813674804072211</v>
      </c>
    </row>
    <row r="9" spans="1:11" ht="15">
      <c r="A9" s="214"/>
      <c r="B9" s="153">
        <f>Residential!O3</f>
        <v>100</v>
      </c>
      <c r="C9" s="154">
        <v>0</v>
      </c>
      <c r="D9" s="155"/>
      <c r="E9" s="156">
        <f>Residential!R48</f>
        <v>37.768755236000004</v>
      </c>
      <c r="F9" s="157">
        <f>Residential!U48</f>
        <v>39.707223679999998</v>
      </c>
      <c r="G9" s="158">
        <f>Residential!V48</f>
        <v>1.9384684439999944</v>
      </c>
      <c r="H9" s="159">
        <f t="shared" si="0" ref="H9:H21">F9-E9-G9</f>
        <v>0</v>
      </c>
      <c r="I9" s="160">
        <f>Residential!W48</f>
        <v>0.051324657958340826</v>
      </c>
      <c r="J9" s="161">
        <f>Residential!W21</f>
        <v>0.090371167294244201</v>
      </c>
      <c r="K9" s="162">
        <f>Residential!W29</f>
        <v>0.085690648491971277</v>
      </c>
    </row>
    <row r="10" spans="1:11" ht="15">
      <c r="A10" s="214"/>
      <c r="B10" s="153">
        <f>Residential!AA3</f>
        <v>250</v>
      </c>
      <c r="C10" s="154">
        <v>0</v>
      </c>
      <c r="D10" s="155"/>
      <c r="E10" s="156">
        <f>Residential!AD48</f>
        <v>63.183038089999997</v>
      </c>
      <c r="F10" s="157">
        <f>Residential!AG48</f>
        <v>64.215459199999998</v>
      </c>
      <c r="G10" s="158">
        <f>Residential!AH48</f>
        <v>1.0324211100000014</v>
      </c>
      <c r="H10" s="159">
        <f t="shared" si="0"/>
        <v>0</v>
      </c>
      <c r="I10" s="160">
        <f>Residential!AI48</f>
        <v>0.016340162505788132</v>
      </c>
      <c r="J10" s="161">
        <f>Residential!AI21</f>
        <v>0.067680235409514414</v>
      </c>
      <c r="K10" s="162">
        <f>Residential!AI29</f>
        <v>0.042296552981212335</v>
      </c>
    </row>
    <row r="11" spans="1:11" ht="15">
      <c r="A11" s="214"/>
      <c r="B11" s="153">
        <f>Residential!AM3</f>
        <v>356</v>
      </c>
      <c r="C11" s="154">
        <v>0</v>
      </c>
      <c r="D11" s="155"/>
      <c r="E11" s="156">
        <f>Residential!AP48</f>
        <v>81.14246464016</v>
      </c>
      <c r="F11" s="157">
        <f>Residential!AS48</f>
        <v>81.534612300800006</v>
      </c>
      <c r="G11" s="158">
        <f>Residential!AT48</f>
        <v>0.39214766064000628</v>
      </c>
      <c r="H11" s="159">
        <f t="shared" si="0"/>
        <v>0</v>
      </c>
      <c r="I11" s="160">
        <f>Residential!AU48</f>
        <v>0.0048328290541709753</v>
      </c>
      <c r="J11" s="161">
        <f>Residential!AU21</f>
        <v>0.053919305696611547</v>
      </c>
      <c r="K11" s="162">
        <f>Residential!AU29</f>
        <v>0.018475078324063511</v>
      </c>
    </row>
    <row r="12" spans="1:11" ht="15">
      <c r="A12" s="214"/>
      <c r="B12" s="163">
        <f>Residential!AY3</f>
        <v>500</v>
      </c>
      <c r="C12" s="154">
        <v>0</v>
      </c>
      <c r="D12" s="155"/>
      <c r="E12" s="156">
        <f>Residential!BB48</f>
        <v>105.54017618000002</v>
      </c>
      <c r="F12" s="157">
        <f>Residential!BE48</f>
        <v>105.06251840000002</v>
      </c>
      <c r="G12" s="158">
        <f>Residential!BF48</f>
        <v>-0.47765778000000125</v>
      </c>
      <c r="H12" s="159">
        <f t="shared" si="0"/>
        <v>0</v>
      </c>
      <c r="I12" s="160">
        <f>Residential!BG48</f>
        <v>-0.0045258383801193422</v>
      </c>
      <c r="J12" s="161">
        <f>Residential!BG21</f>
        <v>0.037622915775972592</v>
      </c>
      <c r="K12" s="162">
        <f>Residential!BG29</f>
        <v>-0.0076198748618413869</v>
      </c>
    </row>
    <row r="13" spans="1:11" ht="15">
      <c r="A13" s="214"/>
      <c r="B13" s="163">
        <f>Residential!BK3</f>
        <v>1000</v>
      </c>
      <c r="C13" s="154">
        <v>0</v>
      </c>
      <c r="D13" s="155"/>
      <c r="E13" s="156">
        <f>Residential!BN48</f>
        <v>190.25445236000002</v>
      </c>
      <c r="F13" s="157">
        <f>Residential!BQ48</f>
        <v>186.75663680000002</v>
      </c>
      <c r="G13" s="158">
        <f>Residential!BR48</f>
        <v>-3.4978155599999923</v>
      </c>
      <c r="H13" s="159">
        <f t="shared" si="0"/>
        <v>0</v>
      </c>
      <c r="I13" s="160">
        <f>Residential!BS48</f>
        <v>-0.018384934053377187</v>
      </c>
      <c r="J13" s="161">
        <f>Residential!BS21</f>
        <v>-0.0040830214358625718</v>
      </c>
      <c r="K13" s="162">
        <f>Residential!BS29</f>
        <v>-0.065648631820913086</v>
      </c>
    </row>
    <row r="14" spans="1:11" ht="15">
      <c r="A14" s="214"/>
      <c r="B14" s="163">
        <f>Residential!BW3</f>
        <v>1500</v>
      </c>
      <c r="C14" s="154">
        <v>0</v>
      </c>
      <c r="D14" s="155"/>
      <c r="E14" s="156">
        <f>Residential!BZ48</f>
        <v>274.96872853999997</v>
      </c>
      <c r="F14" s="157">
        <f>Residential!CC48</f>
        <v>268.4507552</v>
      </c>
      <c r="G14" s="158">
        <f>Residential!CD48</f>
        <v>-6.5179733399999691</v>
      </c>
      <c r="H14" s="159">
        <f t="shared" si="0"/>
        <v>0</v>
      </c>
      <c r="I14" s="160">
        <f>Residential!CE48</f>
        <v>-0.023704416769893866</v>
      </c>
      <c r="J14" s="161">
        <f>Residential!CE21</f>
        <v>-0.031647358010737626</v>
      </c>
      <c r="K14" s="162">
        <f>Residential!CE29</f>
        <v>-0.098349306797285055</v>
      </c>
    </row>
    <row r="15" spans="1:11" ht="15.75" thickBot="1">
      <c r="A15" s="215"/>
      <c r="B15" s="164">
        <f>Residential!CI3</f>
        <v>2500</v>
      </c>
      <c r="C15" s="165">
        <v>0</v>
      </c>
      <c r="D15" s="166"/>
      <c r="E15" s="167">
        <f>Residential!CL48</f>
        <v>444.3972809</v>
      </c>
      <c r="F15" s="168">
        <f>Residential!CO48</f>
        <v>431.83899200000002</v>
      </c>
      <c r="G15" s="169">
        <f>Residential!CP48</f>
        <v>-12.55828889999998</v>
      </c>
      <c r="H15" s="170">
        <f t="shared" si="0"/>
        <v>0</v>
      </c>
      <c r="I15" s="171">
        <f>Residential!CQ48</f>
        <v>-0.028259148828648873</v>
      </c>
      <c r="J15" s="172">
        <f>Residential!CQ21</f>
        <v>-0.065836674403882772</v>
      </c>
      <c r="K15" s="173">
        <f>Residential!CQ29</f>
        <v>-0.13394223117130491</v>
      </c>
    </row>
    <row r="16" spans="1:11" ht="15">
      <c r="A16" s="216" t="s">
        <v>58</v>
      </c>
      <c r="B16" s="143">
        <f>'GS&lt;50'!$C$3</f>
        <v>2000</v>
      </c>
      <c r="C16" s="144">
        <f>'GS&lt;50'!$C$4</f>
        <v>0</v>
      </c>
      <c r="D16" s="145"/>
      <c r="E16" s="146">
        <f>'GS&lt;50'!$F$48</f>
        <v>384.65324752000004</v>
      </c>
      <c r="F16" s="147">
        <f>'GS&lt;50'!$I$48</f>
        <v>378.18785760000003</v>
      </c>
      <c r="G16" s="148">
        <f>'GS&lt;50'!$J$48</f>
        <v>-6.4653899200000069</v>
      </c>
      <c r="H16" s="174">
        <f t="shared" si="0"/>
        <v>0</v>
      </c>
      <c r="I16" s="150">
        <f>'GS&lt;50'!$K$48</f>
        <v>-0.016808359117425207</v>
      </c>
      <c r="J16" s="151">
        <f>'GS&lt;50'!$K$21</f>
        <v>-0.00076599004212929997</v>
      </c>
      <c r="K16" s="152">
        <f>'GS&lt;50'!$K$29</f>
        <v>-0.066302720807832977</v>
      </c>
    </row>
    <row r="17" spans="1:11" ht="15">
      <c r="A17" s="217"/>
      <c r="B17" s="163">
        <f>'GS&lt;50'!$N$3</f>
        <v>500</v>
      </c>
      <c r="C17" s="154">
        <f>'GS&lt;50'!$N$4</f>
        <v>0</v>
      </c>
      <c r="D17" s="155"/>
      <c r="E17" s="156">
        <f>'GS&lt;50'!$Q$48</f>
        <v>126.89366188</v>
      </c>
      <c r="F17" s="157">
        <f>'GS&lt;50'!$T$48</f>
        <v>122.8704144</v>
      </c>
      <c r="G17" s="158">
        <f>'GS&lt;50'!$U$48</f>
        <v>-4.0232474799999949</v>
      </c>
      <c r="H17" s="175">
        <f t="shared" si="0"/>
        <v>0</v>
      </c>
      <c r="I17" s="160">
        <f>'GS&lt;50'!$V$48</f>
        <v>-0.031705661420699437</v>
      </c>
      <c r="J17" s="161">
        <f>'GS&lt;50'!$V$21</f>
        <v>-0.054218393716746735</v>
      </c>
      <c r="K17" s="162">
        <f>'GS&lt;50'!$V$29</f>
        <v>-0.073735909429907237</v>
      </c>
    </row>
    <row r="18" spans="1:11" ht="15">
      <c r="A18" s="217"/>
      <c r="B18" s="163">
        <f>'GS&lt;50'!$Y$3</f>
        <v>1000</v>
      </c>
      <c r="C18" s="154">
        <f>'GS&lt;50'!$Y$4</f>
        <v>0</v>
      </c>
      <c r="D18" s="155"/>
      <c r="E18" s="156">
        <f>'GS&lt;50'!$AB$48</f>
        <v>212.81352376000001</v>
      </c>
      <c r="F18" s="157">
        <f>'GS&lt;50'!$AE$48</f>
        <v>207.97622880000003</v>
      </c>
      <c r="G18" s="158">
        <f>'GS&lt;50'!$AF$48</f>
        <v>-4.8372949599999799</v>
      </c>
      <c r="H18" s="175">
        <f t="shared" si="0"/>
        <v>0</v>
      </c>
      <c r="I18" s="160">
        <f>'GS&lt;50'!$AG$48</f>
        <v>-0.022730204709430161</v>
      </c>
      <c r="J18" s="161">
        <f>'GS&lt;50'!$AG$21</f>
        <v>-0.032936870997255209</v>
      </c>
      <c r="K18" s="162">
        <f>'GS&lt;50'!$AG$29</f>
        <v>-0.070394145665167454</v>
      </c>
    </row>
    <row r="19" spans="1:11" ht="15">
      <c r="A19" s="217"/>
      <c r="B19" s="163">
        <f>'GS&lt;50'!$AJ$3</f>
        <v>5000</v>
      </c>
      <c r="C19" s="154">
        <f>'GS&lt;50'!$AJ$4</f>
        <v>0</v>
      </c>
      <c r="D19" s="155"/>
      <c r="E19" s="156">
        <f>'GS&lt;50'!$AM$48</f>
        <v>900.17241879999995</v>
      </c>
      <c r="F19" s="157">
        <f>'GS&lt;50'!$AP$48</f>
        <v>888.82274400000006</v>
      </c>
      <c r="G19" s="158">
        <f>'GS&lt;50'!$AQ$48</f>
        <v>-11.349674799999889</v>
      </c>
      <c r="H19" s="175">
        <f t="shared" si="0"/>
        <v>0</v>
      </c>
      <c r="I19" s="160">
        <f>'GS&lt;50'!$AR$48</f>
        <v>-0.012608334317918661</v>
      </c>
      <c r="J19" s="161">
        <f>'GS&lt;50'!$AR$21</f>
        <v>0.053525476067936319</v>
      </c>
      <c r="K19" s="162">
        <f>'GS&lt;50'!$AR$29</f>
        <v>-0.061177507252540952</v>
      </c>
    </row>
    <row r="20" spans="1:11" ht="15">
      <c r="A20" s="217"/>
      <c r="B20" s="163">
        <f>'GS&lt;50'!$AU$3</f>
        <v>10000</v>
      </c>
      <c r="C20" s="154">
        <f>'GS&lt;50'!$AU$4</f>
        <v>0</v>
      </c>
      <c r="D20" s="155"/>
      <c r="E20" s="156">
        <f>'GS&lt;50'!$AX$48</f>
        <v>1759.3710375999997</v>
      </c>
      <c r="F20" s="157">
        <f>'GS&lt;50'!$BA$48</f>
        <v>1739.8808879999999</v>
      </c>
      <c r="G20" s="158">
        <f>'GS&lt;50'!$BB$48</f>
        <v>-19.490149599999768</v>
      </c>
      <c r="H20" s="175">
        <f t="shared" si="0"/>
        <v>0</v>
      </c>
      <c r="I20" s="160">
        <f>'GS&lt;50'!$BC$48</f>
        <v>-0.011077907492774661</v>
      </c>
      <c r="J20" s="161">
        <f>'GS&lt;50'!$BC$21</f>
        <v>0.092829812011312796</v>
      </c>
      <c r="K20" s="162">
        <f>'GS&lt;50'!$BC$29</f>
        <v>-0.058393684644420331</v>
      </c>
    </row>
    <row r="21" spans="1:11" ht="15.75" thickBot="1">
      <c r="A21" s="218"/>
      <c r="B21" s="164">
        <f>'GS&lt;50'!$BF$3</f>
        <v>15000</v>
      </c>
      <c r="C21" s="165">
        <f>'GS&lt;50'!$BF$4</f>
        <v>0</v>
      </c>
      <c r="D21" s="166"/>
      <c r="E21" s="167">
        <f>'GS&lt;50'!$BI$48</f>
        <v>2618.5696564</v>
      </c>
      <c r="F21" s="168">
        <f>'GS&lt;50'!$BL$48</f>
        <v>2590.9390319999998</v>
      </c>
      <c r="G21" s="169">
        <f>'GS&lt;50'!$BM$48</f>
        <v>-27.630624400000215</v>
      </c>
      <c r="H21" s="175">
        <f t="shared" si="0"/>
        <v>0</v>
      </c>
      <c r="I21" s="171">
        <f>'GS&lt;50'!$BN$48</f>
        <v>-0.010551800419923409</v>
      </c>
      <c r="J21" s="172">
        <f>'GS&lt;50'!$BN$21</f>
        <v>0.11160275319567334</v>
      </c>
      <c r="K21" s="173">
        <f>'GS&lt;50'!$BN$29</f>
        <v>-0.051927547037410891</v>
      </c>
    </row>
    <row r="22" spans="1:11" ht="15" customHeight="1">
      <c r="A22" s="216" t="s">
        <v>59</v>
      </c>
      <c r="B22" s="143">
        <f>'GS 50-999'!$C$3</f>
        <v>328500</v>
      </c>
      <c r="C22" s="144">
        <f>'GS 50-999'!$C$4</f>
        <v>500</v>
      </c>
      <c r="D22" s="145"/>
      <c r="E22" s="146">
        <f>'GS 50-999'!$F$48</f>
        <v>46297.094298300006</v>
      </c>
      <c r="F22" s="147">
        <f>'GS 50-999'!$I$48</f>
        <v>46260.542968000009</v>
      </c>
      <c r="G22" s="148">
        <f>'GS 50-999'!$J$48</f>
        <v>-36.551330299997062</v>
      </c>
      <c r="H22" s="174">
        <f t="shared" si="1" ref="H22:H26">F22-E22-G22</f>
        <v>0</v>
      </c>
      <c r="I22" s="150">
        <f>'GS 50-999'!$K$48</f>
        <v>-0.0007894951260761779</v>
      </c>
      <c r="J22" s="151">
        <f>'GS 50-999'!$K$21</f>
        <v>0.080408018182014124</v>
      </c>
      <c r="K22" s="152">
        <f>'GS 50-999'!$K$29</f>
        <v>0.046534612692006823</v>
      </c>
    </row>
    <row r="23" spans="1:11" ht="15">
      <c r="A23" s="217"/>
      <c r="B23" s="163">
        <f>'GS 50-999'!$N$3</f>
        <v>20000</v>
      </c>
      <c r="C23" s="154">
        <f>'GS 50-999'!$N$4</f>
        <v>60</v>
      </c>
      <c r="D23" s="155"/>
      <c r="E23" s="156">
        <f>'GS 50-999'!$Q$48</f>
        <v>3289.8630160000002</v>
      </c>
      <c r="F23" s="157">
        <f>'GS 50-999'!$T$48</f>
        <v>3294.0630000000001</v>
      </c>
      <c r="G23" s="158">
        <f>'GS 50-999'!$U$48</f>
        <v>4.1999839999998585</v>
      </c>
      <c r="H23" s="175">
        <f t="shared" si="1"/>
        <v>0</v>
      </c>
      <c r="I23" s="160">
        <f>'GS 50-999'!$V$48</f>
        <v>0.0012766440364153624</v>
      </c>
      <c r="J23" s="161">
        <f>'GS 50-999'!$V$21</f>
        <v>0.070839531147736098</v>
      </c>
      <c r="K23" s="162">
        <f>'GS 50-999'!$V$29</f>
        <v>0.047969169920389465</v>
      </c>
    </row>
    <row r="24" spans="1:11" ht="15">
      <c r="A24" s="217"/>
      <c r="B24" s="163">
        <f>'GS 50-999'!$Y$3</f>
        <v>100000</v>
      </c>
      <c r="C24" s="154">
        <f>'GS 50-999'!$Y$4</f>
        <v>250</v>
      </c>
      <c r="D24" s="155"/>
      <c r="E24" s="156">
        <f>'GS 50-999'!$AB$48</f>
        <v>15300.71528</v>
      </c>
      <c r="F24" s="157">
        <f>'GS 50-999'!$AE$48</f>
        <v>15292.589450000001</v>
      </c>
      <c r="G24" s="158">
        <f>'GS 50-999'!$AF$48</f>
        <v>-8.1258299999990413</v>
      </c>
      <c r="H24" s="175">
        <f t="shared" si="1"/>
        <v>0</v>
      </c>
      <c r="I24" s="160">
        <f>'GS 50-999'!$AG$48</f>
        <v>-0.0005310751720620894</v>
      </c>
      <c r="J24" s="161">
        <f>'GS 50-999'!$AG$21</f>
        <v>0.07856725558532629</v>
      </c>
      <c r="K24" s="162">
        <f>'GS 50-999'!$AG$29</f>
        <v>0.046787218160583899</v>
      </c>
    </row>
    <row r="25" spans="1:11" ht="15">
      <c r="A25" s="217"/>
      <c r="B25" s="163">
        <f>'GS 50-999'!$AJ$3</f>
        <v>200000</v>
      </c>
      <c r="C25" s="154">
        <f>'GS 50-999'!$AJ$4</f>
        <v>400</v>
      </c>
      <c r="D25" s="155"/>
      <c r="E25" s="156">
        <f>'GS 50-999'!$AM$48</f>
        <v>29324.858260000001</v>
      </c>
      <c r="F25" s="157">
        <f>'GS 50-999'!$AP$48</f>
        <v>29303.352100000004</v>
      </c>
      <c r="G25" s="158">
        <f>'GS 50-999'!$AQ$48</f>
        <v>-21.50615999999718</v>
      </c>
      <c r="H25" s="175">
        <f t="shared" si="1"/>
        <v>0</v>
      </c>
      <c r="I25" s="160">
        <f>'GS 50-999'!$AR$48</f>
        <v>-0.00073337643474076866</v>
      </c>
      <c r="J25" s="161">
        <f>'GS 50-999'!$AR$21</f>
        <v>0.079924297568787286</v>
      </c>
      <c r="K25" s="162">
        <f>'GS 50-999'!$AR$29</f>
        <v>0.046600020345315588</v>
      </c>
    </row>
    <row r="26" spans="1:11" ht="15.75" thickBot="1">
      <c r="A26" s="218"/>
      <c r="B26" s="164">
        <f>'GS 50-999'!$AU$3</f>
        <v>500000</v>
      </c>
      <c r="C26" s="165">
        <f>'GS 50-999'!$AU$4</f>
        <v>750</v>
      </c>
      <c r="D26" s="166"/>
      <c r="E26" s="167">
        <f>'GS 50-999'!$AX$48</f>
        <v>70266.518799999991</v>
      </c>
      <c r="F26" s="168">
        <f>'GS 50-999'!$BA$48</f>
        <v>70207.188150000002</v>
      </c>
      <c r="G26" s="169">
        <f>'GS 50-999'!$BB$48</f>
        <v>-59.330649999988964</v>
      </c>
      <c r="H26" s="175">
        <f t="shared" si="1"/>
        <v>0</v>
      </c>
      <c r="I26" s="171">
        <f>'GS 50-999'!$BC$48</f>
        <v>-0.00084436586603731068</v>
      </c>
      <c r="J26" s="172">
        <f>'GS 50-999'!$BC$21</f>
        <v>0.081079690382904857</v>
      </c>
      <c r="K26" s="173">
        <f>'GS 50-999'!$BC$29</f>
        <v>0.046444909767255536</v>
      </c>
    </row>
    <row r="27" spans="1:11" ht="15" customHeight="1">
      <c r="A27" s="216" t="s">
        <v>60</v>
      </c>
      <c r="B27" s="143">
        <f>'GS 1-5k'!$C$3</f>
        <v>1600000</v>
      </c>
      <c r="C27" s="144">
        <f>'GS 1-5k'!$C$4</f>
        <v>2500</v>
      </c>
      <c r="D27" s="145"/>
      <c r="E27" s="146">
        <f>'GS 1-5k'!$F$48</f>
        <v>225594.72098000001</v>
      </c>
      <c r="F27" s="147">
        <f>'GS 1-5k'!$I$48</f>
        <v>225019.82670000003</v>
      </c>
      <c r="G27" s="148">
        <f>'GS 1-5k'!$J$48</f>
        <v>-574.89427999997861</v>
      </c>
      <c r="H27" s="174">
        <f t="shared" si="2" ref="H27:H31">F27-E27-G27</f>
        <v>0</v>
      </c>
      <c r="I27" s="150">
        <f>'GS 1-5k'!$K$48</f>
        <v>-0.0025483498793881154</v>
      </c>
      <c r="J27" s="151">
        <f>'GS 1-5k'!$K$21</f>
        <v>0.057355000389932527</v>
      </c>
      <c r="K27" s="152">
        <f>'GS 1-5k'!$K$29</f>
        <v>0.021185064744531204</v>
      </c>
    </row>
    <row r="28" spans="1:11" ht="15">
      <c r="A28" s="217"/>
      <c r="B28" s="163">
        <f>'GS 1-5k'!$N$3</f>
        <v>600000</v>
      </c>
      <c r="C28" s="154">
        <f>'GS 1-5k'!$N$4</f>
        <v>1000</v>
      </c>
      <c r="D28" s="155"/>
      <c r="E28" s="156">
        <f>'GS 1-5k'!$Q$48</f>
        <v>85761.447179999988</v>
      </c>
      <c r="F28" s="157">
        <f>'GS 1-5k'!$T$48</f>
        <v>85535.451699999991</v>
      </c>
      <c r="G28" s="158">
        <f>'GS 1-5k'!$U$48</f>
        <v>-225.99547999999777</v>
      </c>
      <c r="H28" s="175">
        <f t="shared" si="2"/>
        <v>0</v>
      </c>
      <c r="I28" s="160">
        <f>'GS 1-5k'!$V$48</f>
        <v>-0.0026351640210276334</v>
      </c>
      <c r="J28" s="161">
        <f>'GS 1-5k'!$V$21</f>
        <v>0.051344437555681854</v>
      </c>
      <c r="K28" s="162">
        <f>'GS 1-5k'!$V$29</f>
        <v>0.019639560567099312</v>
      </c>
    </row>
    <row r="29" spans="1:11" ht="15">
      <c r="A29" s="217"/>
      <c r="B29" s="163">
        <f>'GS 1-5k'!$Y$3</f>
        <v>1000000</v>
      </c>
      <c r="C29" s="154">
        <f>'GS 1-5k'!$Y$4</f>
        <v>2000</v>
      </c>
      <c r="D29" s="155"/>
      <c r="E29" s="156">
        <f>'GS 1-5k'!$AB$48</f>
        <v>146108.98869999999</v>
      </c>
      <c r="F29" s="157">
        <f>'GS 1-5k'!$AE$48</f>
        <v>145676.8089</v>
      </c>
      <c r="G29" s="158">
        <f>'GS 1-5k'!$AF$48</f>
        <v>-432.17979999998352</v>
      </c>
      <c r="H29" s="175">
        <f t="shared" si="2"/>
        <v>0</v>
      </c>
      <c r="I29" s="160">
        <f>'GS 1-5k'!$AG$48</f>
        <v>-0.002957927529615319</v>
      </c>
      <c r="J29" s="161">
        <f>'GS 1-5k'!$AG$21</f>
        <v>0.056257385387351186</v>
      </c>
      <c r="K29" s="162">
        <f>'GS 1-5k'!$AG$29</f>
        <v>0.020910807585815618</v>
      </c>
    </row>
    <row r="30" spans="1:11" ht="15">
      <c r="A30" s="217"/>
      <c r="B30" s="163">
        <f>'GS 1-5k'!$AJ$3</f>
        <v>3000000</v>
      </c>
      <c r="C30" s="154">
        <f>'GS 1-5k'!$AJ$4</f>
        <v>4000</v>
      </c>
      <c r="D30" s="155"/>
      <c r="E30" s="156">
        <f>'GS 1-5k'!$AM$48</f>
        <v>414739.95629999996</v>
      </c>
      <c r="F30" s="157">
        <f>'GS 1-5k'!$AP$48</f>
        <v>413776.54090000002</v>
      </c>
      <c r="G30" s="158">
        <f>'GS 1-5k'!$AQ$48</f>
        <v>-963.41539999993984</v>
      </c>
      <c r="H30" s="175">
        <f t="shared" si="2"/>
        <v>0</v>
      </c>
      <c r="I30" s="160">
        <f>'GS 1-5k'!$AR$48</f>
        <v>-0.0023229384711201022</v>
      </c>
      <c r="J30" s="161">
        <f>'GS 1-5k'!$AR$21</f>
        <v>0.059084150699057647</v>
      </c>
      <c r="K30" s="162">
        <f>'GS 1-5k'!$AR$29</f>
        <v>0.02161021007598497</v>
      </c>
    </row>
    <row r="31" spans="1:11" ht="15.75" thickBot="1">
      <c r="A31" s="218"/>
      <c r="B31" s="164">
        <f>'GS 1-5k'!$AU$3</f>
        <v>5000000</v>
      </c>
      <c r="C31" s="165">
        <f>'GS 1-5k'!$AU$4</f>
        <v>5000</v>
      </c>
      <c r="D31" s="166"/>
      <c r="E31" s="167">
        <f>'GS 1-5k'!$AX$48</f>
        <v>672335.34389999986</v>
      </c>
      <c r="F31" s="168">
        <f>'GS 1-5k'!$BA$48</f>
        <v>671007.25489999994</v>
      </c>
      <c r="G31" s="176">
        <f>'GS 1-5k'!$BB$48</f>
        <v>-1328.0889999999199</v>
      </c>
      <c r="H31" s="175">
        <f t="shared" si="2"/>
        <v>0</v>
      </c>
      <c r="I31" s="171">
        <f>'GS 1-5k'!$BC$48</f>
        <v>-0.0019753371766774975</v>
      </c>
      <c r="J31" s="172">
        <f>'GS 1-5k'!$BC$21</f>
        <v>0.05968393857066203</v>
      </c>
      <c r="K31" s="173">
        <f>'GS 1-5k'!$BC$29</f>
        <v>0.021755742672352488</v>
      </c>
    </row>
    <row r="32" spans="1:11" ht="15" customHeight="1">
      <c r="A32" s="216" t="s">
        <v>62</v>
      </c>
      <c r="B32" s="143">
        <f>Street!$C$3</f>
        <v>470850</v>
      </c>
      <c r="C32" s="144">
        <f>Street!$C$4</f>
        <v>645</v>
      </c>
      <c r="D32" s="145">
        <f>Street!C7</f>
        <v>4595</v>
      </c>
      <c r="E32" s="146">
        <f>Street!$F$48</f>
        <v>98436.01462923002</v>
      </c>
      <c r="F32" s="147">
        <f>Street!$I$48</f>
        <v>75516.603505800012</v>
      </c>
      <c r="G32" s="148">
        <f>Street!$J$48</f>
        <v>-22919.411123430007</v>
      </c>
      <c r="H32" s="174">
        <f t="shared" si="3" ref="H32:H33">F32-E32-G32</f>
        <v>0</v>
      </c>
      <c r="I32" s="150">
        <f>Street!$K$48</f>
        <v>-0.23283562636864635</v>
      </c>
      <c r="J32" s="151">
        <f>Street!$K$21</f>
        <v>-0.56617826254877057</v>
      </c>
      <c r="K32" s="152">
        <f>Street!$K$29</f>
        <v>-0.6008123005468734</v>
      </c>
    </row>
    <row r="33" spans="1:11" ht="15.75" thickBot="1">
      <c r="A33" s="218"/>
      <c r="B33" s="164">
        <f>Street!$N$3</f>
        <v>150</v>
      </c>
      <c r="C33" s="165">
        <f>Street!$N$4</f>
        <v>1</v>
      </c>
      <c r="D33" s="166">
        <f>Street!N7</f>
        <v>1</v>
      </c>
      <c r="E33" s="167">
        <f>Street!$Q$48</f>
        <v>61.602050570000003</v>
      </c>
      <c r="F33" s="168">
        <f>Street!$T$48</f>
        <v>26.125532199999999</v>
      </c>
      <c r="G33" s="169">
        <f>Street!$U$48</f>
        <v>-35.476518370000008</v>
      </c>
      <c r="H33" s="175">
        <f t="shared" si="3"/>
        <v>0</v>
      </c>
      <c r="I33" s="171">
        <f>Street!$V$48</f>
        <v>-0.57589833522971967</v>
      </c>
      <c r="J33" s="172">
        <f>Street!$V$21</f>
        <v>-0.86739994167820955</v>
      </c>
      <c r="K33" s="173">
        <f>Street!$V$29</f>
        <v>-0.88714861555583391</v>
      </c>
    </row>
    <row r="34" spans="1:11" ht="21.75" customHeight="1" thickBot="1">
      <c r="A34" s="177" t="s">
        <v>63</v>
      </c>
      <c r="B34" s="178">
        <f>Sent!$C$3</f>
        <v>650</v>
      </c>
      <c r="C34" s="179">
        <f>Sent!$C$4</f>
        <v>1</v>
      </c>
      <c r="D34" s="180">
        <f>Sent!C7</f>
        <v>1</v>
      </c>
      <c r="E34" s="181">
        <f>Sent!$F$48</f>
        <v>121.79491543000002</v>
      </c>
      <c r="F34" s="182">
        <f>Sent!$I$48</f>
        <v>142.03083000000001</v>
      </c>
      <c r="G34" s="183">
        <f>Sent!$J$48</f>
        <v>20.235914569999991</v>
      </c>
      <c r="H34" s="174">
        <f t="shared" si="4" ref="H34">F34-E34-G34</f>
        <v>0</v>
      </c>
      <c r="I34" s="184">
        <f>Sent!$K$48</f>
        <v>0.16614744957584302</v>
      </c>
      <c r="J34" s="185">
        <f>Sent!$K$21</f>
        <v>0.77680457297203931</v>
      </c>
      <c r="K34" s="186">
        <f>Sent!$K$29</f>
        <v>0.57407552917277482</v>
      </c>
    </row>
    <row r="35" spans="1:11" s="198" customFormat="1" ht="26.25" thickBot="1">
      <c r="A35" s="187" t="s">
        <v>66</v>
      </c>
      <c r="B35" s="188">
        <f>UMSL!$C$3</f>
        <v>150</v>
      </c>
      <c r="C35" s="189">
        <f>UMSL!$C$4</f>
        <v>0</v>
      </c>
      <c r="D35" s="190">
        <v>1</v>
      </c>
      <c r="E35" s="191">
        <f>UMSL!$F$48</f>
        <v>32.536522789999999</v>
      </c>
      <c r="F35" s="192">
        <f>UMSL!$I$48</f>
        <v>33.270273600000003</v>
      </c>
      <c r="G35" s="193">
        <f>UMSL!$J$48</f>
        <v>0.73375081000000364</v>
      </c>
      <c r="H35" s="194">
        <f t="shared" si="5" ref="H35">F35-E35-G35</f>
        <v>0</v>
      </c>
      <c r="I35" s="195">
        <f>UMSL!$K$48</f>
        <v>0.022551604998968106</v>
      </c>
      <c r="J35" s="196">
        <f>UMSL!$K$21</f>
        <v>0.12939773404889696</v>
      </c>
      <c r="K35" s="197">
        <f>UMSL!$K$29</f>
        <v>0.071305132925633591</v>
      </c>
    </row>
    <row r="84" ht="15">
      <c r="C84" s="129" t="s">
        <v>82</v>
      </c>
    </row>
    <row r="85" ht="15">
      <c r="C85" s="129" t="s">
        <v>83</v>
      </c>
    </row>
  </sheetData>
  <mergeCells count="14">
    <mergeCell ref="A5:A7"/>
    <mergeCell ref="B5:B7"/>
    <mergeCell ref="C5:C7"/>
    <mergeCell ref="J5:K5"/>
    <mergeCell ref="I5:I6"/>
    <mergeCell ref="G5:G6"/>
    <mergeCell ref="F5:F6"/>
    <mergeCell ref="E5:E6"/>
    <mergeCell ref="D5:D7"/>
    <mergeCell ref="A8:A15"/>
    <mergeCell ref="A16:A21"/>
    <mergeCell ref="A22:A26"/>
    <mergeCell ref="A27:A31"/>
    <mergeCell ref="A32:A3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15.0300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