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5440" windowHeight="15990" activeTab="1"/>
  </bookViews>
  <sheets>
    <sheet name="Persist" sheetId="4" r:id="rId1"/>
    <sheet name="LRAMVA Calculations" sheetId="1" r:id="rId2"/>
  </sheets>
  <externalReferences>
    <externalReference r:id="rId3"/>
  </externalReferences>
  <definedNames>
    <definedName name="Targets">'[1]LDC Targets'!$A$3:$D$83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1" l="1"/>
  <c r="W103" i="1"/>
  <c r="W102" i="1"/>
  <c r="W96" i="1"/>
  <c r="W94" i="1"/>
  <c r="W85" i="1"/>
  <c r="W86" i="1"/>
  <c r="W87" i="1"/>
  <c r="W88" i="1"/>
  <c r="W89" i="1"/>
  <c r="W90" i="1"/>
  <c r="W84" i="1"/>
  <c r="W50" i="1"/>
  <c r="W49" i="1"/>
  <c r="R50" i="1"/>
  <c r="R49" i="1"/>
  <c r="M50" i="1"/>
  <c r="M49" i="1"/>
  <c r="M43" i="1"/>
  <c r="W43" i="1" l="1"/>
  <c r="W36" i="1"/>
  <c r="W37" i="1"/>
  <c r="W34" i="1"/>
  <c r="W35" i="1"/>
  <c r="W33" i="1"/>
  <c r="R43" i="1"/>
  <c r="M14" i="1"/>
  <c r="M15" i="1"/>
  <c r="M16" i="1"/>
  <c r="M13" i="1"/>
  <c r="R14" i="1"/>
  <c r="R15" i="1"/>
  <c r="R16" i="1"/>
  <c r="R13" i="1"/>
  <c r="W16" i="1"/>
  <c r="W15" i="1"/>
  <c r="W14" i="1"/>
  <c r="W13" i="1"/>
  <c r="R69" i="1"/>
  <c r="R34" i="1"/>
  <c r="R35" i="1"/>
  <c r="R36" i="1"/>
  <c r="R37" i="1"/>
  <c r="R33" i="1"/>
  <c r="M34" i="1"/>
  <c r="M35" i="1"/>
  <c r="M36" i="1"/>
  <c r="M37" i="1"/>
  <c r="M33" i="1"/>
  <c r="W69" i="1" l="1"/>
  <c r="AB69" i="1"/>
  <c r="AG69" i="1" s="1"/>
  <c r="AC69" i="1"/>
  <c r="AH69" i="1" s="1"/>
  <c r="AD69" i="1"/>
  <c r="AD97" i="1"/>
  <c r="AI97" i="1" l="1"/>
  <c r="AD120" i="1"/>
  <c r="AI120" i="1" s="1"/>
  <c r="F45" i="4" l="1"/>
  <c r="F44" i="4"/>
  <c r="E44" i="4"/>
  <c r="F43" i="4"/>
  <c r="E43" i="4"/>
  <c r="D43" i="4"/>
  <c r="F24" i="4"/>
  <c r="F23" i="4"/>
  <c r="E23" i="4"/>
  <c r="F22" i="4"/>
  <c r="E22" i="4"/>
  <c r="D22" i="4"/>
  <c r="AD131" i="1" l="1"/>
  <c r="AD130" i="1"/>
  <c r="AD129" i="1"/>
  <c r="AD112" i="1"/>
  <c r="AD113" i="1"/>
  <c r="AD114" i="1"/>
  <c r="AD115" i="1"/>
  <c r="AD116" i="1"/>
  <c r="AD117" i="1"/>
  <c r="AD118" i="1"/>
  <c r="AD119" i="1"/>
  <c r="AD121" i="1"/>
  <c r="AI121" i="1" s="1"/>
  <c r="AD122" i="1"/>
  <c r="AD123" i="1"/>
  <c r="AD124" i="1"/>
  <c r="AD125" i="1"/>
  <c r="AD126" i="1"/>
  <c r="AI126" i="1" s="1"/>
  <c r="AD111" i="1"/>
  <c r="AC103" i="1"/>
  <c r="AD103" i="1"/>
  <c r="AC104" i="1"/>
  <c r="AD104" i="1"/>
  <c r="AD102" i="1"/>
  <c r="AC102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H96" i="1" s="1"/>
  <c r="AD96" i="1"/>
  <c r="AI96" i="1" s="1"/>
  <c r="AC98" i="1"/>
  <c r="AD98" i="1"/>
  <c r="AC99" i="1"/>
  <c r="AD99" i="1"/>
  <c r="AD84" i="1"/>
  <c r="AC84" i="1"/>
  <c r="AB76" i="1"/>
  <c r="AC76" i="1"/>
  <c r="AD76" i="1"/>
  <c r="AB77" i="1"/>
  <c r="AC77" i="1"/>
  <c r="AD77" i="1"/>
  <c r="AD75" i="1"/>
  <c r="AC75" i="1"/>
  <c r="AB75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G68" i="1" s="1"/>
  <c r="AC68" i="1"/>
  <c r="AH68" i="1" s="1"/>
  <c r="AD68" i="1"/>
  <c r="AI68" i="1" s="1"/>
  <c r="AB70" i="1"/>
  <c r="AC70" i="1"/>
  <c r="AD70" i="1"/>
  <c r="AB71" i="1"/>
  <c r="AC71" i="1"/>
  <c r="AD71" i="1"/>
  <c r="AB72" i="1"/>
  <c r="AC72" i="1"/>
  <c r="AD72" i="1"/>
  <c r="AD58" i="1"/>
  <c r="AC58" i="1"/>
  <c r="AB58" i="1"/>
  <c r="AA50" i="1"/>
  <c r="AB50" i="1"/>
  <c r="AC50" i="1"/>
  <c r="AD50" i="1"/>
  <c r="AA51" i="1"/>
  <c r="AB51" i="1"/>
  <c r="AC51" i="1"/>
  <c r="AD51" i="1"/>
  <c r="AD49" i="1"/>
  <c r="AC49" i="1"/>
  <c r="AB49" i="1"/>
  <c r="AA49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D33" i="1"/>
  <c r="AC33" i="1"/>
  <c r="AB33" i="1"/>
  <c r="AA33" i="1"/>
  <c r="AA26" i="1"/>
  <c r="AB26" i="1"/>
  <c r="AC26" i="1"/>
  <c r="AD26" i="1"/>
  <c r="AD25" i="1"/>
  <c r="AC25" i="1"/>
  <c r="AB25" i="1"/>
  <c r="AA25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D13" i="1"/>
  <c r="AC13" i="1"/>
  <c r="AB13" i="1"/>
  <c r="AA14" i="1"/>
  <c r="AA15" i="1"/>
  <c r="AA16" i="1"/>
  <c r="AA17" i="1"/>
  <c r="AA18" i="1"/>
  <c r="AA19" i="1"/>
  <c r="AA20" i="1"/>
  <c r="AA21" i="1"/>
  <c r="AA22" i="1"/>
  <c r="AA13" i="1"/>
  <c r="AF13" i="1" s="1"/>
  <c r="W98" i="1" l="1"/>
  <c r="W95" i="1"/>
  <c r="AI122" i="1" l="1"/>
  <c r="AI123" i="1"/>
  <c r="AI124" i="1"/>
  <c r="AI125" i="1"/>
  <c r="AF15" i="1"/>
  <c r="AG15" i="1"/>
  <c r="AH15" i="1"/>
  <c r="AI15" i="1"/>
  <c r="AF16" i="1"/>
  <c r="AG16" i="1"/>
  <c r="AH16" i="1"/>
  <c r="AI16" i="1"/>
  <c r="L14" i="1"/>
  <c r="Q14" i="1" s="1"/>
  <c r="V14" i="1" s="1"/>
  <c r="AG13" i="1"/>
  <c r="L13" i="1"/>
  <c r="Q13" i="1" s="1"/>
  <c r="V13" i="1" s="1"/>
  <c r="AI130" i="1"/>
  <c r="AI131" i="1"/>
  <c r="AI129" i="1"/>
  <c r="AI132" i="1" s="1"/>
  <c r="AI112" i="1"/>
  <c r="AI113" i="1"/>
  <c r="AI114" i="1"/>
  <c r="AI115" i="1"/>
  <c r="AI116" i="1"/>
  <c r="AI117" i="1"/>
  <c r="AI118" i="1"/>
  <c r="AI119" i="1"/>
  <c r="AI111" i="1"/>
  <c r="AH103" i="1"/>
  <c r="AH104" i="1"/>
  <c r="AI104" i="1"/>
  <c r="AH102" i="1"/>
  <c r="AH85" i="1"/>
  <c r="AH86" i="1"/>
  <c r="AH87" i="1"/>
  <c r="AH88" i="1"/>
  <c r="AH89" i="1"/>
  <c r="AH90" i="1"/>
  <c r="AH91" i="1"/>
  <c r="AI91" i="1"/>
  <c r="AH92" i="1"/>
  <c r="AI92" i="1"/>
  <c r="AH93" i="1"/>
  <c r="AI93" i="1"/>
  <c r="AH94" i="1"/>
  <c r="AI94" i="1"/>
  <c r="AH95" i="1"/>
  <c r="AI95" i="1"/>
  <c r="AH98" i="1"/>
  <c r="AI98" i="1"/>
  <c r="AH99" i="1"/>
  <c r="AI99" i="1"/>
  <c r="AH84" i="1"/>
  <c r="AG76" i="1"/>
  <c r="AG77" i="1"/>
  <c r="AG75" i="1"/>
  <c r="AG59" i="1"/>
  <c r="AG60" i="1"/>
  <c r="AG61" i="1"/>
  <c r="AG62" i="1"/>
  <c r="AG63" i="1"/>
  <c r="AG64" i="1"/>
  <c r="AG65" i="1"/>
  <c r="AG66" i="1"/>
  <c r="AG67" i="1"/>
  <c r="AH67" i="1"/>
  <c r="AI67" i="1"/>
  <c r="AG70" i="1"/>
  <c r="AG71" i="1"/>
  <c r="AG72" i="1"/>
  <c r="AG58" i="1"/>
  <c r="AF50" i="1"/>
  <c r="AF51" i="1"/>
  <c r="AF49" i="1"/>
  <c r="AF34" i="1"/>
  <c r="AF35" i="1"/>
  <c r="AF36" i="1"/>
  <c r="AF37" i="1"/>
  <c r="AF38" i="1"/>
  <c r="AF39" i="1"/>
  <c r="AF40" i="1"/>
  <c r="AF41" i="1"/>
  <c r="AF42" i="1"/>
  <c r="AG42" i="1"/>
  <c r="AF43" i="1"/>
  <c r="AF44" i="1"/>
  <c r="AG44" i="1"/>
  <c r="AF45" i="1"/>
  <c r="AF46" i="1"/>
  <c r="AG46" i="1"/>
  <c r="AF33" i="1"/>
  <c r="AF26" i="1"/>
  <c r="AG26" i="1"/>
  <c r="AH26" i="1"/>
  <c r="AI26" i="1"/>
  <c r="AI25" i="1"/>
  <c r="AH25" i="1"/>
  <c r="AG25" i="1"/>
  <c r="AF25" i="1"/>
  <c r="AH17" i="1"/>
  <c r="AH18" i="1"/>
  <c r="AH19" i="1"/>
  <c r="AH20" i="1"/>
  <c r="AH21" i="1"/>
  <c r="AH22" i="1"/>
  <c r="AI17" i="1"/>
  <c r="AI18" i="1"/>
  <c r="AI19" i="1"/>
  <c r="AI20" i="1"/>
  <c r="AI21" i="1"/>
  <c r="AI22" i="1"/>
  <c r="AG17" i="1"/>
  <c r="AG18" i="1"/>
  <c r="AG19" i="1"/>
  <c r="AG20" i="1"/>
  <c r="AG21" i="1"/>
  <c r="AG22" i="1"/>
  <c r="AF14" i="1"/>
  <c r="AF17" i="1"/>
  <c r="AF18" i="1"/>
  <c r="AF19" i="1"/>
  <c r="AF20" i="1"/>
  <c r="AF21" i="1"/>
  <c r="AF22" i="1"/>
  <c r="Q77" i="1"/>
  <c r="V77" i="1" s="1"/>
  <c r="R77" i="1"/>
  <c r="L50" i="1"/>
  <c r="Q50" i="1" s="1"/>
  <c r="V50" i="1" s="1"/>
  <c r="AG50" i="1"/>
  <c r="L51" i="1"/>
  <c r="Q51" i="1" s="1"/>
  <c r="V51" i="1" s="1"/>
  <c r="M51" i="1"/>
  <c r="AG51" i="1" s="1"/>
  <c r="L49" i="1"/>
  <c r="Q49" i="1" s="1"/>
  <c r="V49" i="1" s="1"/>
  <c r="M41" i="1"/>
  <c r="R41" i="1" s="1"/>
  <c r="W41" i="1" s="1"/>
  <c r="AI41" i="1" s="1"/>
  <c r="L41" i="1"/>
  <c r="Q41" i="1" s="1"/>
  <c r="V41" i="1" s="1"/>
  <c r="L37" i="1"/>
  <c r="Q37" i="1" s="1"/>
  <c r="V37" i="1" s="1"/>
  <c r="AI103" i="1"/>
  <c r="V103" i="1"/>
  <c r="AI102" i="1"/>
  <c r="V102" i="1"/>
  <c r="Q76" i="1"/>
  <c r="V76" i="1" s="1"/>
  <c r="R76" i="1"/>
  <c r="R72" i="1"/>
  <c r="W72" i="1" s="1"/>
  <c r="AI72" i="1" s="1"/>
  <c r="Q72" i="1"/>
  <c r="V72" i="1" s="1"/>
  <c r="R70" i="1"/>
  <c r="W70" i="1" s="1"/>
  <c r="AI70" i="1" s="1"/>
  <c r="Q70" i="1"/>
  <c r="V70" i="1" s="1"/>
  <c r="Q67" i="1"/>
  <c r="V67" i="1" s="1"/>
  <c r="Q63" i="1"/>
  <c r="V63" i="1" s="1"/>
  <c r="R63" i="1"/>
  <c r="Q64" i="1"/>
  <c r="V64" i="1" s="1"/>
  <c r="R64" i="1"/>
  <c r="V65" i="1"/>
  <c r="R65" i="1"/>
  <c r="Q66" i="1"/>
  <c r="V66" i="1" s="1"/>
  <c r="R66" i="1"/>
  <c r="Q68" i="1"/>
  <c r="V68" i="1" s="1"/>
  <c r="Q71" i="1"/>
  <c r="V71" i="1" s="1"/>
  <c r="R71" i="1"/>
  <c r="V85" i="1"/>
  <c r="AI85" i="1"/>
  <c r="V86" i="1"/>
  <c r="AI86" i="1"/>
  <c r="V87" i="1"/>
  <c r="AI87" i="1"/>
  <c r="V88" i="1"/>
  <c r="AI88" i="1"/>
  <c r="V89" i="1"/>
  <c r="AI89" i="1"/>
  <c r="V90" i="1"/>
  <c r="AI90" i="1"/>
  <c r="AI84" i="1"/>
  <c r="V84" i="1"/>
  <c r="Q61" i="1"/>
  <c r="V61" i="1" s="1"/>
  <c r="R61" i="1"/>
  <c r="Q62" i="1"/>
  <c r="V62" i="1" s="1"/>
  <c r="R62" i="1"/>
  <c r="L36" i="1"/>
  <c r="Q36" i="1" s="1"/>
  <c r="V36" i="1" s="1"/>
  <c r="AI36" i="1"/>
  <c r="L38" i="1"/>
  <c r="Q38" i="1" s="1"/>
  <c r="V38" i="1" s="1"/>
  <c r="M38" i="1"/>
  <c r="R38" i="1" s="1"/>
  <c r="W38" i="1" s="1"/>
  <c r="AI38" i="1" s="1"/>
  <c r="L39" i="1"/>
  <c r="Q39" i="1" s="1"/>
  <c r="V39" i="1" s="1"/>
  <c r="M39" i="1"/>
  <c r="R39" i="1" s="1"/>
  <c r="W39" i="1" s="1"/>
  <c r="AI39" i="1" s="1"/>
  <c r="L40" i="1"/>
  <c r="Q40" i="1" s="1"/>
  <c r="V40" i="1" s="1"/>
  <c r="M40" i="1"/>
  <c r="R40" i="1" s="1"/>
  <c r="W40" i="1" s="1"/>
  <c r="AI40" i="1" s="1"/>
  <c r="Y132" i="1"/>
  <c r="X132" i="1"/>
  <c r="W132" i="1"/>
  <c r="V132" i="1"/>
  <c r="Y127" i="1"/>
  <c r="X127" i="1"/>
  <c r="W127" i="1"/>
  <c r="V127" i="1"/>
  <c r="Y105" i="1"/>
  <c r="X105" i="1"/>
  <c r="Y100" i="1"/>
  <c r="X100" i="1"/>
  <c r="Y78" i="1"/>
  <c r="X78" i="1"/>
  <c r="Y73" i="1"/>
  <c r="X73" i="1"/>
  <c r="Y52" i="1"/>
  <c r="X52" i="1"/>
  <c r="Y47" i="1"/>
  <c r="X47" i="1"/>
  <c r="Y27" i="1"/>
  <c r="X27" i="1"/>
  <c r="V27" i="1"/>
  <c r="W27" i="1"/>
  <c r="Y23" i="1"/>
  <c r="X23" i="1"/>
  <c r="T132" i="1"/>
  <c r="S132" i="1"/>
  <c r="R132" i="1"/>
  <c r="Q132" i="1"/>
  <c r="O132" i="1"/>
  <c r="N132" i="1"/>
  <c r="M132" i="1"/>
  <c r="L132" i="1"/>
  <c r="J132" i="1"/>
  <c r="I132" i="1"/>
  <c r="H132" i="1"/>
  <c r="G132" i="1"/>
  <c r="T127" i="1"/>
  <c r="S127" i="1"/>
  <c r="O127" i="1"/>
  <c r="N127" i="1"/>
  <c r="M127" i="1"/>
  <c r="L127" i="1"/>
  <c r="J127" i="1"/>
  <c r="I127" i="1"/>
  <c r="H127" i="1"/>
  <c r="G127" i="1"/>
  <c r="R127" i="1"/>
  <c r="Q127" i="1"/>
  <c r="W66" i="1" l="1"/>
  <c r="AI66" i="1" s="1"/>
  <c r="W64" i="1"/>
  <c r="AI64" i="1" s="1"/>
  <c r="AH61" i="1"/>
  <c r="W61" i="1"/>
  <c r="W71" i="1"/>
  <c r="AI71" i="1" s="1"/>
  <c r="AH76" i="1"/>
  <c r="W76" i="1"/>
  <c r="W65" i="1"/>
  <c r="AI65" i="1" s="1"/>
  <c r="AH63" i="1"/>
  <c r="W63" i="1"/>
  <c r="W62" i="1"/>
  <c r="AI62" i="1" s="1"/>
  <c r="AH77" i="1"/>
  <c r="W77" i="1"/>
  <c r="AF23" i="1"/>
  <c r="AI127" i="1"/>
  <c r="AI134" i="1" s="1"/>
  <c r="AG14" i="1"/>
  <c r="V23" i="1"/>
  <c r="AI14" i="1"/>
  <c r="AH14" i="1"/>
  <c r="V105" i="1"/>
  <c r="W105" i="1"/>
  <c r="AI105" i="1"/>
  <c r="AI69" i="1"/>
  <c r="AH37" i="1"/>
  <c r="AI37" i="1"/>
  <c r="AI100" i="1"/>
  <c r="AI107" i="1" s="1"/>
  <c r="AH49" i="1"/>
  <c r="AI49" i="1"/>
  <c r="AI61" i="1"/>
  <c r="AI63" i="1"/>
  <c r="AI76" i="1"/>
  <c r="AI77" i="1"/>
  <c r="AH41" i="1"/>
  <c r="AH40" i="1"/>
  <c r="AH39" i="1"/>
  <c r="AH38" i="1"/>
  <c r="AH36" i="1"/>
  <c r="AG49" i="1"/>
  <c r="AH72" i="1"/>
  <c r="AH71" i="1"/>
  <c r="AH70" i="1"/>
  <c r="AH66" i="1"/>
  <c r="AH65" i="1"/>
  <c r="AH64" i="1"/>
  <c r="AH62" i="1"/>
  <c r="R51" i="1"/>
  <c r="AG41" i="1"/>
  <c r="AG40" i="1"/>
  <c r="AG39" i="1"/>
  <c r="AG38" i="1"/>
  <c r="AG37" i="1"/>
  <c r="AG36" i="1"/>
  <c r="AI27" i="1"/>
  <c r="V52" i="1"/>
  <c r="W100" i="1"/>
  <c r="T105" i="1"/>
  <c r="S105" i="1"/>
  <c r="R105" i="1"/>
  <c r="Q105" i="1"/>
  <c r="O105" i="1"/>
  <c r="N105" i="1"/>
  <c r="M105" i="1"/>
  <c r="L105" i="1"/>
  <c r="J105" i="1"/>
  <c r="I105" i="1"/>
  <c r="H105" i="1"/>
  <c r="G105" i="1"/>
  <c r="M100" i="1"/>
  <c r="L100" i="1"/>
  <c r="H100" i="1"/>
  <c r="G100" i="1"/>
  <c r="T27" i="1"/>
  <c r="S27" i="1"/>
  <c r="O27" i="1"/>
  <c r="N27" i="1"/>
  <c r="M27" i="1"/>
  <c r="L27" i="1"/>
  <c r="J27" i="1"/>
  <c r="I27" i="1"/>
  <c r="H27" i="1"/>
  <c r="G27" i="1"/>
  <c r="Q27" i="1"/>
  <c r="T23" i="1"/>
  <c r="S23" i="1"/>
  <c r="O23" i="1"/>
  <c r="N23" i="1"/>
  <c r="J23" i="1"/>
  <c r="I23" i="1"/>
  <c r="H23" i="1"/>
  <c r="G23" i="1"/>
  <c r="R75" i="1"/>
  <c r="W75" i="1" s="1"/>
  <c r="Q75" i="1"/>
  <c r="T100" i="1"/>
  <c r="S100" i="1"/>
  <c r="O100" i="1"/>
  <c r="N100" i="1"/>
  <c r="J100" i="1"/>
  <c r="I100" i="1"/>
  <c r="Q100" i="1"/>
  <c r="R100" i="1"/>
  <c r="T73" i="1"/>
  <c r="S73" i="1"/>
  <c r="O73" i="1"/>
  <c r="N73" i="1"/>
  <c r="J73" i="1"/>
  <c r="I73" i="1"/>
  <c r="H73" i="1"/>
  <c r="G73" i="1"/>
  <c r="Q60" i="1"/>
  <c r="V60" i="1" s="1"/>
  <c r="Q59" i="1"/>
  <c r="V59" i="1" s="1"/>
  <c r="R58" i="1"/>
  <c r="W58" i="1" s="1"/>
  <c r="Q58" i="1"/>
  <c r="V58" i="1" s="1"/>
  <c r="T78" i="1"/>
  <c r="S78" i="1"/>
  <c r="O78" i="1"/>
  <c r="N78" i="1"/>
  <c r="M78" i="1"/>
  <c r="L78" i="1"/>
  <c r="J78" i="1"/>
  <c r="I78" i="1"/>
  <c r="H78" i="1"/>
  <c r="G78" i="1"/>
  <c r="T52" i="1"/>
  <c r="S52" i="1"/>
  <c r="O52" i="1"/>
  <c r="N52" i="1"/>
  <c r="M52" i="1"/>
  <c r="L52" i="1"/>
  <c r="J52" i="1"/>
  <c r="I52" i="1"/>
  <c r="H52" i="1"/>
  <c r="G52" i="1"/>
  <c r="L34" i="1"/>
  <c r="Q34" i="1" s="1"/>
  <c r="V34" i="1" s="1"/>
  <c r="L35" i="1"/>
  <c r="Q35" i="1" s="1"/>
  <c r="V35" i="1" s="1"/>
  <c r="L42" i="1"/>
  <c r="Q42" i="1" s="1"/>
  <c r="V42" i="1" s="1"/>
  <c r="L43" i="1"/>
  <c r="Q43" i="1" s="1"/>
  <c r="V43" i="1" s="1"/>
  <c r="L44" i="1"/>
  <c r="Q44" i="1" s="1"/>
  <c r="V44" i="1" s="1"/>
  <c r="L45" i="1"/>
  <c r="Q45" i="1" s="1"/>
  <c r="V45" i="1" s="1"/>
  <c r="L46" i="1"/>
  <c r="Q46" i="1" s="1"/>
  <c r="V46" i="1" s="1"/>
  <c r="L33" i="1"/>
  <c r="Q33" i="1" s="1"/>
  <c r="V33" i="1" s="1"/>
  <c r="R42" i="1"/>
  <c r="R44" i="1"/>
  <c r="R46" i="1"/>
  <c r="T47" i="1"/>
  <c r="S47" i="1"/>
  <c r="O47" i="1"/>
  <c r="N47" i="1"/>
  <c r="J47" i="1"/>
  <c r="G47" i="1"/>
  <c r="M45" i="1"/>
  <c r="AG45" i="1" s="1"/>
  <c r="AG43" i="1"/>
  <c r="AG34" i="1"/>
  <c r="AG33" i="1"/>
  <c r="I47" i="1"/>
  <c r="H47" i="1"/>
  <c r="AH13" i="1" l="1"/>
  <c r="AH46" i="1"/>
  <c r="W46" i="1"/>
  <c r="AI46" i="1" s="1"/>
  <c r="Q78" i="1"/>
  <c r="V75" i="1"/>
  <c r="V78" i="1" s="1"/>
  <c r="W44" i="1"/>
  <c r="AI44" i="1" s="1"/>
  <c r="AH44" i="1"/>
  <c r="AH58" i="1"/>
  <c r="AH75" i="1"/>
  <c r="AH78" i="1" s="1"/>
  <c r="AG35" i="1"/>
  <c r="AG47" i="1" s="1"/>
  <c r="W42" i="1"/>
  <c r="AI42" i="1" s="1"/>
  <c r="AH42" i="1"/>
  <c r="AH50" i="1"/>
  <c r="W51" i="1"/>
  <c r="AI51" i="1" s="1"/>
  <c r="AH51" i="1"/>
  <c r="AH105" i="1"/>
  <c r="AF27" i="1"/>
  <c r="AF29" i="1" s="1"/>
  <c r="R78" i="1"/>
  <c r="Q23" i="1"/>
  <c r="AG27" i="1"/>
  <c r="AH27" i="1"/>
  <c r="L23" i="1"/>
  <c r="M23" i="1"/>
  <c r="R27" i="1"/>
  <c r="M73" i="1"/>
  <c r="Q73" i="1"/>
  <c r="R60" i="1"/>
  <c r="W60" i="1" s="1"/>
  <c r="L73" i="1"/>
  <c r="R59" i="1"/>
  <c r="W59" i="1" s="1"/>
  <c r="Q52" i="1"/>
  <c r="R52" i="1"/>
  <c r="AF47" i="1"/>
  <c r="Q47" i="1"/>
  <c r="L47" i="1"/>
  <c r="AG52" i="1"/>
  <c r="AF52" i="1"/>
  <c r="AG78" i="1"/>
  <c r="R45" i="1"/>
  <c r="M47" i="1"/>
  <c r="W23" i="1" l="1"/>
  <c r="AI13" i="1"/>
  <c r="AI23" i="1" s="1"/>
  <c r="AI29" i="1" s="1"/>
  <c r="AH52" i="1"/>
  <c r="W45" i="1"/>
  <c r="AI45" i="1" s="1"/>
  <c r="AH45" i="1"/>
  <c r="AI33" i="1"/>
  <c r="AH33" i="1"/>
  <c r="AI43" i="1"/>
  <c r="AH43" i="1"/>
  <c r="AI50" i="1"/>
  <c r="AI52" i="1" s="1"/>
  <c r="W52" i="1"/>
  <c r="AI58" i="1"/>
  <c r="AI34" i="1"/>
  <c r="AH34" i="1"/>
  <c r="AH59" i="1"/>
  <c r="AH73" i="1" s="1"/>
  <c r="AI59" i="1"/>
  <c r="AI35" i="1"/>
  <c r="AH35" i="1"/>
  <c r="AI75" i="1"/>
  <c r="AI78" i="1" s="1"/>
  <c r="W78" i="1"/>
  <c r="AI60" i="1"/>
  <c r="AH60" i="1"/>
  <c r="AH100" i="1"/>
  <c r="AH107" i="1" s="1"/>
  <c r="AJ107" i="1" s="1"/>
  <c r="V47" i="1"/>
  <c r="AF54" i="1"/>
  <c r="AF137" i="1" s="1"/>
  <c r="V100" i="1"/>
  <c r="AG23" i="1"/>
  <c r="AG29" i="1" s="1"/>
  <c r="AH23" i="1"/>
  <c r="AH29" i="1" s="1"/>
  <c r="R23" i="1"/>
  <c r="AG73" i="1"/>
  <c r="AG80" i="1" s="1"/>
  <c r="R73" i="1"/>
  <c r="AG54" i="1"/>
  <c r="R47" i="1"/>
  <c r="AG137" i="1" l="1"/>
  <c r="AJ29" i="1"/>
  <c r="AI73" i="1"/>
  <c r="AI80" i="1" s="1"/>
  <c r="W47" i="1"/>
  <c r="AI47" i="1"/>
  <c r="AI54" i="1" s="1"/>
  <c r="W73" i="1"/>
  <c r="AH80" i="1"/>
  <c r="V73" i="1"/>
  <c r="AH47" i="1"/>
  <c r="AH54" i="1" s="1"/>
  <c r="AH137" i="1" l="1"/>
  <c r="AI137" i="1"/>
  <c r="AJ54" i="1"/>
  <c r="AJ80" i="1"/>
  <c r="AJ137" i="1" l="1"/>
  <c r="AJ140" i="1" s="1"/>
</calcChain>
</file>

<file path=xl/sharedStrings.xml><?xml version="1.0" encoding="utf-8"?>
<sst xmlns="http://schemas.openxmlformats.org/spreadsheetml/2006/main" count="194" uniqueCount="68">
  <si>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</si>
  <si>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</si>
  <si>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</si>
  <si>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</si>
  <si>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</si>
  <si>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</si>
  <si>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</si>
  <si>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</si>
  <si>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</si>
  <si>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</si>
  <si>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</si>
  <si>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</si>
  <si>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</si>
  <si>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</si>
  <si>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</si>
  <si>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</si>
  <si>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</si>
  <si>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</si>
  <si>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</si>
  <si>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</si>
  <si>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</si>
  <si>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</si>
  <si>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Table 2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</si>
  <si>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</si>
  <si>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</si>
  <si>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</si>
  <si>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</si>
  <si>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</si>
  <si>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</si>
  <si>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Retailer Co-op</t>
  </si>
  <si>
    <t>Residential Demand Response (switch/pstat)†</t>
  </si>
  <si>
    <t>Residential Demand Response (IHD)†</t>
  </si>
  <si>
    <t>Residential New Construction</t>
  </si>
  <si>
    <t>Energy Manager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</si>
  <si>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</si>
  <si>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</si>
  <si>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</si>
  <si>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</si>
  <si>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</si>
  <si>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</si>
  <si>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</si>
  <si>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</si>
  <si>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 xml:space="preserve">Adjustments to 2011 Verified Results </t>
  </si>
  <si>
    <t xml:space="preserve">Adjustments to 2012 Verified Results </t>
  </si>
  <si>
    <t xml:space="preserve">Adjustments to 2013 Verified Results </t>
  </si>
  <si>
    <t>Table 4: Net Peak Demand Savings at the End User Level (MW) (Scenario 1)</t>
  </si>
  <si>
    <t>Implementation Period</t>
  </si>
  <si>
    <t>Annual</t>
  </si>
  <si>
    <t>2011 - Verified</t>
  </si>
  <si>
    <t>2012 - Verified†</t>
  </si>
  <si>
    <t>2013 - Verified†</t>
  </si>
  <si>
    <t>2014 - Verified†</t>
  </si>
  <si>
    <t xml:space="preserve">Verified Net Annual Peak Demand Savings Persisting in 2014:  </t>
  </si>
  <si>
    <t>Ottawa River Power Corporation 2014 Annual CDM Capacity Target:</t>
  </si>
  <si>
    <t xml:space="preserve">Verified Portion of Peak Demand Savings Target Achieved in 2014 (%):  </t>
  </si>
  <si>
    <t>Table 5: Net Energy Savings at the End User Level (GWh)</t>
  </si>
  <si>
    <t>Cumulative</t>
  </si>
  <si>
    <t xml:space="preserve">2011-2014 </t>
  </si>
  <si>
    <t>Verified Net Cumulative Energy Savings 2011-2014:</t>
  </si>
  <si>
    <t>Ottawa River Power Corporation 2011-2014 Annual CDM Energy Target:</t>
  </si>
  <si>
    <t xml:space="preserve">Verified Portion of Cumulative Energy Target Achieved in 2014 (%):  </t>
  </si>
  <si>
    <t xml:space="preserve">Persistence </t>
  </si>
  <si>
    <t>LRAMVA Calculations</t>
  </si>
  <si>
    <t xml:space="preserve">Home Assistance Program </t>
  </si>
  <si>
    <t>Persistence of adjustmens</t>
  </si>
  <si>
    <t>Original</t>
  </si>
  <si>
    <t>Difference</t>
  </si>
  <si>
    <t>Reuslts &amp; Persistence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</si>
</sst>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&quot;$&quot;#,##0.00"/>
    <numFmt numFmtId="166" formatCode="0.0000"/>
    <numFmt numFmtId="167" formatCode="0.0"/>
    <numFmt numFmtId="168" formatCode="#,##0.0"/>
    <numFmt numFmtId="169" formatCode="0.0%"/>
    <numFmt numFmtId="170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Arial"/>
      <family val="2"/>
    </font>
    <font>
      <sz val="12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4" fillId="6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66" fontId="3" fillId="0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7" fontId="8" fillId="0" borderId="1" xfId="0" applyNumberFormat="1" applyFont="1" applyFill="1" applyBorder="1" applyAlignment="1">
      <alignment horizontal="center" vertical="top"/>
    </xf>
    <xf numFmtId="167" fontId="7" fillId="0" borderId="1" xfId="0" applyNumberFormat="1" applyFont="1" applyBorder="1" applyAlignment="1">
      <alignment horizontal="center" vertical="top"/>
    </xf>
    <xf numFmtId="168" fontId="7" fillId="0" borderId="1" xfId="0" applyNumberFormat="1" applyFont="1" applyBorder="1" applyAlignment="1">
      <alignment horizontal="center" vertical="top"/>
    </xf>
    <xf numFmtId="169" fontId="7" fillId="0" borderId="1" xfId="0" applyNumberFormat="1" applyFont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/>
    <xf numFmtId="0" fontId="11" fillId="8" borderId="0" xfId="0" applyFont="1" applyFill="1" applyBorder="1" applyAlignment="1">
      <alignment horizontal="right" vertical="top"/>
    </xf>
    <xf numFmtId="10" fontId="11" fillId="8" borderId="0" xfId="0" applyNumberFormat="1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3" fillId="11" borderId="1" xfId="0" applyNumberFormat="1" applyFont="1" applyFill="1" applyBorder="1" applyAlignment="1">
      <alignment horizontal="center" wrapText="1"/>
    </xf>
    <xf numFmtId="170" fontId="3" fillId="0" borderId="0" xfId="1" applyNumberFormat="1" applyFont="1" applyFill="1" applyAlignment="1">
      <alignment horizontal="center" wrapText="1"/>
    </xf>
    <xf numFmtId="170" fontId="5" fillId="6" borderId="0" xfId="1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left" vertical="center" wrapText="1"/>
    </xf>
    <xf numFmtId="165" fontId="3" fillId="11" borderId="2" xfId="0" applyNumberFormat="1" applyFont="1" applyFill="1" applyBorder="1" applyAlignment="1">
      <alignment horizontal="center" wrapText="1"/>
    </xf>
    <xf numFmtId="170" fontId="5" fillId="11" borderId="5" xfId="1" applyNumberFormat="1" applyFont="1" applyFill="1" applyBorder="1" applyAlignment="1">
      <alignment horizontal="center" wrapText="1"/>
    </xf>
    <xf numFmtId="170" fontId="3" fillId="0" borderId="1" xfId="0" applyNumberFormat="1" applyFont="1" applyFill="1" applyBorder="1" applyAlignment="1">
      <alignment horizontal="center" wrapText="1"/>
    </xf>
    <xf numFmtId="170" fontId="3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0" fillId="0" borderId="0" xfId="0" applyFont="1"/>
    <xf numFmtId="0" fontId="1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7" fillId="9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7" fillId="9" borderId="1" xfId="0" applyFont="1" applyFill="1" applyBorder="1" applyAlignment="1">
      <alignment horizontal="center"/>
    </xf>
    <xf numFmtId="0" fontId="0" fillId="0" borderId="1" xfId="0" applyFont="1" applyBorder="1"/>
    <xf numFmtId="0" fontId="5" fillId="5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right" vertical="top"/>
    </xf>
    <xf numFmtId="0" fontId="7" fillId="10" borderId="6" xfId="0" applyFont="1" applyFill="1" applyBorder="1" applyAlignment="1">
      <alignment horizontal="right" vertical="top"/>
    </xf>
    <xf numFmtId="0" fontId="7" fillId="10" borderId="8" xfId="0" applyFont="1" applyFill="1" applyBorder="1" applyAlignment="1">
      <alignment horizontal="right" vertical="top"/>
    </xf>
    <xf numFmtId="0" fontId="7" fillId="10" borderId="7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S/Portfolio%20of%20Programs%20-%20Consolidated%20View/Reports/LDC%20Quarterly%20Report%20Template/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46"/>
  <sheetViews>
    <sheetView showGridLines="0" workbookViewId="0">
      <selection activeCell="K31" sqref="K31"/>
    </sheetView>
  </sheetViews>
  <sheetFormatPr defaultColWidth="9.28515625" defaultRowHeight="15" x14ac:dyDescent="0.25"/>
  <cols>
    <col min="2" max="6" width="22.85546875" customWidth="1"/>
    <col min="7" max="7" width="18" customWidth="1"/>
  </cols>
  <sheetData>
    <row r="4" spans="2:34" ht="33.75" customHeight="1" x14ac:dyDescent="0.5">
      <c r="B4" s="69" t="s">
        <v>67</v>
      </c>
      <c r="C4" s="69"/>
      <c r="D4" s="69"/>
      <c r="E4" s="69"/>
      <c r="F4" s="69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2:34" s="67" customFormat="1" ht="17.25" customHeight="1" x14ac:dyDescent="0.2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2:34" s="67" customFormat="1" ht="17.25" customHeight="1" x14ac:dyDescent="0.2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</row>
    <row r="7" spans="2:34" ht="15.75" x14ac:dyDescent="0.25">
      <c r="B7" s="75" t="s">
        <v>45</v>
      </c>
      <c r="C7" s="75"/>
      <c r="D7" s="75"/>
      <c r="E7" s="75"/>
      <c r="F7" s="75"/>
      <c r="G7" s="55"/>
    </row>
    <row r="8" spans="2:34" x14ac:dyDescent="0.25">
      <c r="B8" s="83"/>
      <c r="C8" s="83"/>
      <c r="D8" s="83"/>
      <c r="E8" s="83"/>
      <c r="F8" s="83"/>
      <c r="G8" s="70"/>
    </row>
    <row r="9" spans="2:34" x14ac:dyDescent="0.25">
      <c r="B9" s="71" t="s">
        <v>46</v>
      </c>
      <c r="C9" s="73" t="s">
        <v>47</v>
      </c>
      <c r="D9" s="74"/>
      <c r="E9" s="74"/>
      <c r="F9" s="74"/>
      <c r="G9" s="70"/>
    </row>
    <row r="10" spans="2:34" x14ac:dyDescent="0.25">
      <c r="B10" s="72"/>
      <c r="C10" s="39">
        <v>2011</v>
      </c>
      <c r="D10" s="39">
        <v>2012</v>
      </c>
      <c r="E10" s="39">
        <v>2013</v>
      </c>
      <c r="F10" s="39">
        <v>2014</v>
      </c>
      <c r="G10" s="70"/>
    </row>
    <row r="11" spans="2:34" x14ac:dyDescent="0.25">
      <c r="B11" s="40" t="s">
        <v>48</v>
      </c>
      <c r="C11" s="41">
        <v>0.217</v>
      </c>
      <c r="D11" s="41">
        <v>0.217</v>
      </c>
      <c r="E11" s="41">
        <v>0.214</v>
      </c>
      <c r="F11" s="41">
        <v>0.18099999999999999</v>
      </c>
      <c r="G11" s="70"/>
    </row>
    <row r="12" spans="2:34" x14ac:dyDescent="0.25">
      <c r="B12" s="42" t="s">
        <v>49</v>
      </c>
      <c r="C12" s="43">
        <v>-1.0999999999999999E-2</v>
      </c>
      <c r="D12" s="43">
        <v>0.19800000000000001</v>
      </c>
      <c r="E12" s="43">
        <v>0.19800000000000001</v>
      </c>
      <c r="F12" s="43">
        <v>0.19700000000000001</v>
      </c>
      <c r="G12" s="70"/>
    </row>
    <row r="13" spans="2:34" x14ac:dyDescent="0.25">
      <c r="B13" s="40" t="s">
        <v>50</v>
      </c>
      <c r="C13" s="43">
        <v>0</v>
      </c>
      <c r="D13" s="43">
        <v>3.0000000000000001E-3</v>
      </c>
      <c r="E13" s="43">
        <v>0.17199999999999999</v>
      </c>
      <c r="F13" s="43">
        <v>0.16600000000000001</v>
      </c>
      <c r="G13" s="70"/>
    </row>
    <row r="14" spans="2:34" x14ac:dyDescent="0.25">
      <c r="B14" s="40" t="s">
        <v>51</v>
      </c>
      <c r="C14" s="43">
        <v>0</v>
      </c>
      <c r="D14" s="43">
        <v>8.5000000000000006E-2</v>
      </c>
      <c r="E14" s="43">
        <v>9.2999999999999999E-2</v>
      </c>
      <c r="F14" s="43">
        <v>0.46600000000000003</v>
      </c>
      <c r="G14" s="70"/>
    </row>
    <row r="15" spans="2:34" x14ac:dyDescent="0.25">
      <c r="B15" s="77" t="s">
        <v>52</v>
      </c>
      <c r="C15" s="77"/>
      <c r="D15" s="77"/>
      <c r="E15" s="77"/>
      <c r="F15" s="44">
        <v>1.01</v>
      </c>
      <c r="G15" s="70"/>
    </row>
    <row r="16" spans="2:34" x14ac:dyDescent="0.25">
      <c r="B16" s="77" t="s">
        <v>53</v>
      </c>
      <c r="C16" s="77"/>
      <c r="D16" s="77"/>
      <c r="E16" s="77"/>
      <c r="F16" s="45">
        <v>1.61</v>
      </c>
      <c r="G16" s="70"/>
    </row>
    <row r="17" spans="2:7" x14ac:dyDescent="0.25">
      <c r="B17" s="77" t="s">
        <v>54</v>
      </c>
      <c r="C17" s="77"/>
      <c r="D17" s="77"/>
      <c r="E17" s="77"/>
      <c r="F17" s="46">
        <v>0.62732900000000003</v>
      </c>
      <c r="G17" s="70"/>
    </row>
    <row r="18" spans="2:7" x14ac:dyDescent="0.25">
      <c r="B18" s="70"/>
      <c r="C18" s="70"/>
      <c r="D18" s="70"/>
      <c r="E18" s="70"/>
      <c r="F18" s="70"/>
      <c r="G18" s="70"/>
    </row>
    <row r="19" spans="2:7" ht="15.75" x14ac:dyDescent="0.25">
      <c r="B19" s="81" t="s">
        <v>61</v>
      </c>
      <c r="C19" s="81"/>
      <c r="D19" s="81"/>
      <c r="E19" s="81"/>
      <c r="F19" s="81"/>
      <c r="G19" s="53"/>
    </row>
    <row r="20" spans="2:7" x14ac:dyDescent="0.25">
      <c r="B20" s="71" t="s">
        <v>46</v>
      </c>
      <c r="C20" s="73" t="s">
        <v>47</v>
      </c>
      <c r="D20" s="74"/>
      <c r="E20" s="74"/>
      <c r="F20" s="74"/>
      <c r="G20" s="52"/>
    </row>
    <row r="21" spans="2:7" x14ac:dyDescent="0.25">
      <c r="B21" s="72"/>
      <c r="C21" s="39">
        <v>2011</v>
      </c>
      <c r="D21" s="39">
        <v>2012</v>
      </c>
      <c r="E21" s="39">
        <v>2013</v>
      </c>
      <c r="F21" s="39">
        <v>2014</v>
      </c>
      <c r="G21" s="52"/>
    </row>
    <row r="22" spans="2:7" x14ac:dyDescent="0.25">
      <c r="B22" s="40" t="s">
        <v>48</v>
      </c>
      <c r="C22" s="41"/>
      <c r="D22" s="51">
        <f>D11/C11</f>
        <v>1</v>
      </c>
      <c r="E22" s="51">
        <f>E11/C11</f>
        <v>0.98617511520737322</v>
      </c>
      <c r="F22" s="51">
        <f>F11/C11</f>
        <v>0.8341013824884792</v>
      </c>
      <c r="G22" s="52"/>
    </row>
    <row r="23" spans="2:7" x14ac:dyDescent="0.25">
      <c r="B23" s="42" t="s">
        <v>49</v>
      </c>
      <c r="C23" s="43"/>
      <c r="D23" s="51"/>
      <c r="E23" s="51">
        <f>E12/D12</f>
        <v>1</v>
      </c>
      <c r="F23" s="51">
        <f>F12/D12</f>
        <v>0.99494949494949492</v>
      </c>
      <c r="G23" s="52"/>
    </row>
    <row r="24" spans="2:7" x14ac:dyDescent="0.25">
      <c r="B24" s="40" t="s">
        <v>50</v>
      </c>
      <c r="C24" s="43"/>
      <c r="D24" s="51"/>
      <c r="E24" s="51"/>
      <c r="F24" s="51">
        <f>F13/E13</f>
        <v>0.9651162790697676</v>
      </c>
      <c r="G24" s="52"/>
    </row>
    <row r="25" spans="2:7" x14ac:dyDescent="0.25">
      <c r="B25" s="40" t="s">
        <v>51</v>
      </c>
      <c r="C25" s="43"/>
      <c r="D25" s="51"/>
      <c r="E25" s="51"/>
      <c r="F25" s="51"/>
      <c r="G25" s="52"/>
    </row>
    <row r="26" spans="2:7" x14ac:dyDescent="0.25">
      <c r="B26" s="52"/>
      <c r="C26" s="52"/>
      <c r="D26" s="52"/>
      <c r="E26" s="52"/>
      <c r="F26" s="52"/>
      <c r="G26" s="52"/>
    </row>
    <row r="27" spans="2:7" x14ac:dyDescent="0.25">
      <c r="B27" s="52"/>
      <c r="C27" s="52"/>
      <c r="D27" s="52"/>
      <c r="E27" s="52"/>
      <c r="F27" s="52"/>
      <c r="G27" s="52"/>
    </row>
    <row r="28" spans="2:7" ht="15.75" x14ac:dyDescent="0.25">
      <c r="B28" s="82" t="s">
        <v>55</v>
      </c>
      <c r="C28" s="82"/>
      <c r="D28" s="82"/>
      <c r="E28" s="82"/>
      <c r="F28" s="82"/>
      <c r="G28" s="82"/>
    </row>
    <row r="29" spans="2:7" x14ac:dyDescent="0.25">
      <c r="B29" s="83"/>
      <c r="C29" s="83"/>
      <c r="D29" s="83"/>
      <c r="E29" s="83"/>
      <c r="F29" s="83"/>
      <c r="G29" s="83"/>
    </row>
    <row r="30" spans="2:7" x14ac:dyDescent="0.25">
      <c r="B30" s="71" t="s">
        <v>46</v>
      </c>
      <c r="C30" s="73" t="s">
        <v>47</v>
      </c>
      <c r="D30" s="73"/>
      <c r="E30" s="73"/>
      <c r="F30" s="73"/>
      <c r="G30" s="39" t="s">
        <v>56</v>
      </c>
    </row>
    <row r="31" spans="2:7" x14ac:dyDescent="0.25">
      <c r="B31" s="76"/>
      <c r="C31" s="39">
        <v>2011</v>
      </c>
      <c r="D31" s="39">
        <v>2012</v>
      </c>
      <c r="E31" s="39">
        <v>2013</v>
      </c>
      <c r="F31" s="39">
        <v>2014</v>
      </c>
      <c r="G31" s="39" t="s">
        <v>57</v>
      </c>
    </row>
    <row r="32" spans="2:7" x14ac:dyDescent="0.25">
      <c r="B32" s="40" t="s">
        <v>48</v>
      </c>
      <c r="C32" s="41">
        <v>0.79800000000000004</v>
      </c>
      <c r="D32" s="41">
        <v>0.79800000000000004</v>
      </c>
      <c r="E32" s="41">
        <v>0.78900000000000003</v>
      </c>
      <c r="F32" s="41">
        <v>0.70099999999999996</v>
      </c>
      <c r="G32" s="41">
        <v>3.0859999999999999</v>
      </c>
    </row>
    <row r="33" spans="2:7" x14ac:dyDescent="0.25">
      <c r="B33" s="42" t="s">
        <v>49</v>
      </c>
      <c r="C33" s="43">
        <v>-1.6E-2</v>
      </c>
      <c r="D33" s="43">
        <v>0.77600000000000002</v>
      </c>
      <c r="E33" s="43">
        <v>0.77600000000000002</v>
      </c>
      <c r="F33" s="43">
        <v>0.77100000000000002</v>
      </c>
      <c r="G33" s="41">
        <v>2.3069999999999999</v>
      </c>
    </row>
    <row r="34" spans="2:7" x14ac:dyDescent="0.25">
      <c r="B34" s="40" t="s">
        <v>50</v>
      </c>
      <c r="C34" s="43">
        <v>0</v>
      </c>
      <c r="D34" s="43">
        <v>0.10100000000000001</v>
      </c>
      <c r="E34" s="43">
        <v>0.72799999999999998</v>
      </c>
      <c r="F34" s="43">
        <v>0.72799999999999998</v>
      </c>
      <c r="G34" s="41">
        <v>1.5569999999999999</v>
      </c>
    </row>
    <row r="35" spans="2:7" x14ac:dyDescent="0.25">
      <c r="B35" s="40" t="s">
        <v>51</v>
      </c>
      <c r="C35" s="43">
        <v>0</v>
      </c>
      <c r="D35" s="43">
        <v>0.32600000000000001</v>
      </c>
      <c r="E35" s="47">
        <v>0.371</v>
      </c>
      <c r="F35" s="43">
        <v>1.772</v>
      </c>
      <c r="G35" s="41">
        <v>2.4689999999999999</v>
      </c>
    </row>
    <row r="36" spans="2:7" x14ac:dyDescent="0.25">
      <c r="B36" s="77" t="s">
        <v>58</v>
      </c>
      <c r="C36" s="77"/>
      <c r="D36" s="77"/>
      <c r="E36" s="77"/>
      <c r="F36" s="77"/>
      <c r="G36" s="45">
        <v>9.4190000000000005</v>
      </c>
    </row>
    <row r="37" spans="2:7" x14ac:dyDescent="0.25">
      <c r="B37" s="78" t="s">
        <v>59</v>
      </c>
      <c r="C37" s="79"/>
      <c r="D37" s="79"/>
      <c r="E37" s="79"/>
      <c r="F37" s="80"/>
      <c r="G37" s="45">
        <v>8.9700000000000006</v>
      </c>
    </row>
    <row r="38" spans="2:7" x14ac:dyDescent="0.25">
      <c r="B38" s="77" t="s">
        <v>60</v>
      </c>
      <c r="C38" s="77"/>
      <c r="D38" s="77"/>
      <c r="E38" s="77"/>
      <c r="F38" s="77"/>
      <c r="G38" s="46">
        <v>1.0500560000000001</v>
      </c>
    </row>
    <row r="39" spans="2:7" x14ac:dyDescent="0.25">
      <c r="B39" s="48"/>
      <c r="C39" s="49"/>
      <c r="D39" s="49"/>
      <c r="E39" s="49"/>
      <c r="F39" s="49"/>
      <c r="G39" s="50"/>
    </row>
    <row r="40" spans="2:7" ht="15.75" x14ac:dyDescent="0.25">
      <c r="B40" s="81" t="s">
        <v>61</v>
      </c>
      <c r="C40" s="81"/>
      <c r="D40" s="81"/>
      <c r="E40" s="81"/>
      <c r="F40" s="81"/>
      <c r="G40" s="70"/>
    </row>
    <row r="41" spans="2:7" x14ac:dyDescent="0.25">
      <c r="B41" s="71" t="s">
        <v>46</v>
      </c>
      <c r="C41" s="73" t="s">
        <v>47</v>
      </c>
      <c r="D41" s="74"/>
      <c r="E41" s="74"/>
      <c r="F41" s="74"/>
      <c r="G41" s="70"/>
    </row>
    <row r="42" spans="2:7" x14ac:dyDescent="0.25">
      <c r="B42" s="72"/>
      <c r="C42" s="39">
        <v>2011</v>
      </c>
      <c r="D42" s="39">
        <v>2012</v>
      </c>
      <c r="E42" s="39">
        <v>2013</v>
      </c>
      <c r="F42" s="39">
        <v>2014</v>
      </c>
      <c r="G42" s="70"/>
    </row>
    <row r="43" spans="2:7" x14ac:dyDescent="0.25">
      <c r="B43" s="40" t="s">
        <v>48</v>
      </c>
      <c r="C43" s="41"/>
      <c r="D43" s="51">
        <f>D32/C32</f>
        <v>1</v>
      </c>
      <c r="E43" s="51">
        <f>E32/C32</f>
        <v>0.98872180451127822</v>
      </c>
      <c r="F43" s="51">
        <f>F32/C32</f>
        <v>0.87844611528822047</v>
      </c>
      <c r="G43" s="70"/>
    </row>
    <row r="44" spans="2:7" x14ac:dyDescent="0.25">
      <c r="B44" s="42" t="s">
        <v>49</v>
      </c>
      <c r="C44" s="43"/>
      <c r="D44" s="51"/>
      <c r="E44" s="51">
        <f>E33/D33</f>
        <v>1</v>
      </c>
      <c r="F44" s="51">
        <f>F33/D33</f>
        <v>0.99355670103092786</v>
      </c>
      <c r="G44" s="70"/>
    </row>
    <row r="45" spans="2:7" x14ac:dyDescent="0.25">
      <c r="B45" s="40" t="s">
        <v>50</v>
      </c>
      <c r="C45" s="43"/>
      <c r="D45" s="51"/>
      <c r="E45" s="51"/>
      <c r="F45" s="51">
        <f>F34/E34</f>
        <v>1</v>
      </c>
      <c r="G45" s="70"/>
    </row>
    <row r="46" spans="2:7" x14ac:dyDescent="0.25">
      <c r="B46" s="40" t="s">
        <v>51</v>
      </c>
      <c r="C46" s="43"/>
      <c r="D46" s="51"/>
      <c r="E46" s="51"/>
      <c r="F46" s="51"/>
      <c r="G46" s="70"/>
    </row>
  </sheetData>
  <mergeCells count="24">
    <mergeCell ref="B29:G29"/>
    <mergeCell ref="B8:F8"/>
    <mergeCell ref="G8:G17"/>
    <mergeCell ref="B9:B10"/>
    <mergeCell ref="C9:F9"/>
    <mergeCell ref="B15:E15"/>
    <mergeCell ref="B16:E16"/>
    <mergeCell ref="B17:E17"/>
    <mergeCell ref="B4:F4"/>
    <mergeCell ref="G40:G46"/>
    <mergeCell ref="B41:B42"/>
    <mergeCell ref="C41:F41"/>
    <mergeCell ref="B7:F7"/>
    <mergeCell ref="B30:B31"/>
    <mergeCell ref="C30:F30"/>
    <mergeCell ref="B36:F36"/>
    <mergeCell ref="B37:F37"/>
    <mergeCell ref="B38:F38"/>
    <mergeCell ref="B40:F40"/>
    <mergeCell ref="B18:G18"/>
    <mergeCell ref="B19:F19"/>
    <mergeCell ref="B20:B21"/>
    <mergeCell ref="C20:F20"/>
    <mergeCell ref="B28:G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J140"/>
  <sheetViews>
    <sheetView showGridLines="0" tabSelected="1" topLeftCell="B1" zoomScaleNormal="100" workbookViewId="0">
      <selection activeCell="B38" sqref="B38"/>
    </sheetView>
  </sheetViews>
  <sheetFormatPr defaultRowHeight="15.75" x14ac:dyDescent="0.25"/>
  <cols>
    <col min="1" max="1" width="9.28515625" style="1" bestFit="1" customWidth="1"/>
    <col min="2" max="2" width="21.5703125" style="32" customWidth="1"/>
    <col min="3" max="3" width="49.42578125" style="27" customWidth="1"/>
    <col min="4" max="4" width="19" style="1" customWidth="1"/>
    <col min="5" max="5" width="9.28515625" style="1" bestFit="1" customWidth="1"/>
    <col min="6" max="6" width="9.140625" style="1"/>
    <col min="7" max="7" width="10.85546875" style="1" customWidth="1"/>
    <col min="8" max="8" width="12.140625" style="1" bestFit="1" customWidth="1"/>
    <col min="9" max="9" width="9.140625" style="1" bestFit="1" customWidth="1"/>
    <col min="10" max="10" width="8.28515625" style="1" bestFit="1" customWidth="1"/>
    <col min="11" max="11" width="9.140625" style="1"/>
    <col min="12" max="12" width="10.85546875" style="1" customWidth="1"/>
    <col min="13" max="13" width="13" style="1" bestFit="1" customWidth="1"/>
    <col min="14" max="14" width="9.140625" style="1" bestFit="1" customWidth="1"/>
    <col min="15" max="15" width="8.28515625" style="1" bestFit="1" customWidth="1"/>
    <col min="16" max="16" width="9.140625" style="1"/>
    <col min="17" max="17" width="10.85546875" style="1" customWidth="1"/>
    <col min="18" max="18" width="11.85546875" style="1" bestFit="1" customWidth="1"/>
    <col min="19" max="19" width="9.140625" style="1" bestFit="1" customWidth="1"/>
    <col min="20" max="20" width="8.28515625" style="1" bestFit="1" customWidth="1"/>
    <col min="21" max="21" width="9.140625" style="1"/>
    <col min="22" max="22" width="10.85546875" style="1" customWidth="1"/>
    <col min="23" max="23" width="13" style="1" bestFit="1" customWidth="1"/>
    <col min="24" max="24" width="9.140625" style="1" bestFit="1" customWidth="1"/>
    <col min="25" max="25" width="8.28515625" style="1" bestFit="1" customWidth="1"/>
    <col min="26" max="26" width="6.5703125" style="1" customWidth="1"/>
    <col min="27" max="30" width="10.85546875" style="1" customWidth="1"/>
    <col min="31" max="31" width="5.85546875" style="1" customWidth="1"/>
    <col min="32" max="32" width="11.85546875" style="1" bestFit="1" customWidth="1"/>
    <col min="33" max="33" width="11.7109375" style="1" bestFit="1" customWidth="1"/>
    <col min="34" max="35" width="11.8554687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69" t="s">
        <v>62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</row>
    <row r="7" spans="2:35" ht="15.75" customHeight="1" x14ac:dyDescent="0.25">
      <c r="B7" s="30"/>
      <c r="C7" s="22"/>
      <c r="D7" s="4"/>
      <c r="E7" s="4"/>
      <c r="F7" s="4"/>
      <c r="G7" s="85">
        <v>2011</v>
      </c>
      <c r="H7" s="85"/>
      <c r="I7" s="85"/>
      <c r="J7" s="85"/>
      <c r="K7" s="4"/>
      <c r="L7" s="85">
        <v>2012</v>
      </c>
      <c r="M7" s="85"/>
      <c r="N7" s="85"/>
      <c r="O7" s="85"/>
      <c r="P7" s="4"/>
      <c r="Q7" s="85">
        <v>2013</v>
      </c>
      <c r="R7" s="85"/>
      <c r="S7" s="85"/>
      <c r="T7" s="85"/>
      <c r="U7" s="4"/>
      <c r="V7" s="85">
        <v>2014</v>
      </c>
      <c r="W7" s="85"/>
      <c r="X7" s="85"/>
      <c r="Y7" s="85"/>
      <c r="Z7" s="37"/>
      <c r="AA7" s="84" t="s">
        <v>15</v>
      </c>
      <c r="AB7" s="84"/>
      <c r="AC7" s="84"/>
      <c r="AD7" s="84"/>
      <c r="AE7" s="4"/>
      <c r="AF7" s="84" t="s">
        <v>16</v>
      </c>
      <c r="AG7" s="84"/>
      <c r="AH7" s="84"/>
      <c r="AI7" s="84"/>
    </row>
    <row r="8" spans="2:35" s="31" customFormat="1" ht="94.5" x14ac:dyDescent="0.25">
      <c r="C8" s="33" t="s">
        <v>0</v>
      </c>
      <c r="D8" s="34" t="s">
        <v>20</v>
      </c>
      <c r="E8" s="34" t="s">
        <v>1</v>
      </c>
      <c r="F8" s="35"/>
      <c r="G8" s="34" t="s">
        <v>3</v>
      </c>
      <c r="H8" s="34" t="s">
        <v>2</v>
      </c>
      <c r="I8" s="35" t="s">
        <v>4</v>
      </c>
      <c r="J8" s="35" t="s">
        <v>5</v>
      </c>
      <c r="K8" s="35"/>
      <c r="L8" s="34" t="s">
        <v>3</v>
      </c>
      <c r="M8" s="34" t="s">
        <v>2</v>
      </c>
      <c r="N8" s="35" t="s">
        <v>4</v>
      </c>
      <c r="O8" s="35" t="s">
        <v>5</v>
      </c>
      <c r="P8" s="35"/>
      <c r="Q8" s="34" t="s">
        <v>3</v>
      </c>
      <c r="R8" s="34" t="s">
        <v>2</v>
      </c>
      <c r="S8" s="35" t="s">
        <v>4</v>
      </c>
      <c r="T8" s="35" t="s">
        <v>5</v>
      </c>
      <c r="U8" s="35"/>
      <c r="V8" s="34" t="s">
        <v>3</v>
      </c>
      <c r="W8" s="34" t="s">
        <v>2</v>
      </c>
      <c r="X8" s="35" t="s">
        <v>4</v>
      </c>
      <c r="Y8" s="35" t="s">
        <v>5</v>
      </c>
      <c r="Z8" s="35"/>
      <c r="AA8" s="34" t="s">
        <v>6</v>
      </c>
      <c r="AB8" s="34" t="s">
        <v>7</v>
      </c>
      <c r="AC8" s="34" t="s">
        <v>8</v>
      </c>
      <c r="AD8" s="34" t="s">
        <v>25</v>
      </c>
      <c r="AE8" s="35"/>
      <c r="AF8" s="34" t="s">
        <v>9</v>
      </c>
      <c r="AG8" s="34" t="s">
        <v>10</v>
      </c>
      <c r="AH8" s="34" t="s">
        <v>11</v>
      </c>
      <c r="AI8" s="34" t="s">
        <v>11</v>
      </c>
    </row>
    <row r="9" spans="2:35" x14ac:dyDescent="0.25">
      <c r="C9" s="32" t="s">
        <v>14</v>
      </c>
      <c r="AA9" s="54">
        <v>1.49E-2</v>
      </c>
      <c r="AB9" s="54">
        <v>1.4800000000000001E-2</v>
      </c>
      <c r="AC9" s="54">
        <v>1.4800000000000001E-2</v>
      </c>
      <c r="AD9" s="54">
        <v>1.4999999999999999E-2</v>
      </c>
    </row>
    <row r="10" spans="2:35" x14ac:dyDescent="0.25">
      <c r="C10" s="32" t="s">
        <v>13</v>
      </c>
      <c r="AA10" s="54">
        <v>1.03E-2</v>
      </c>
      <c r="AB10" s="54">
        <v>1.04E-2</v>
      </c>
      <c r="AC10" s="54">
        <v>1.04E-2</v>
      </c>
      <c r="AD10" s="54">
        <v>1.0500000000000001E-2</v>
      </c>
    </row>
    <row r="11" spans="2:35" ht="15.75" customHeight="1" x14ac:dyDescent="0.25">
      <c r="B11" s="3" t="s">
        <v>21</v>
      </c>
      <c r="C11" s="3"/>
      <c r="D11" s="3"/>
      <c r="E11" s="3"/>
      <c r="F11" s="3"/>
      <c r="G11" s="85" t="s">
        <v>12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3"/>
      <c r="Y11" s="3"/>
      <c r="Z11" s="3"/>
      <c r="AA11" s="85" t="s">
        <v>15</v>
      </c>
      <c r="AB11" s="85"/>
      <c r="AC11" s="85"/>
      <c r="AD11" s="85"/>
      <c r="AE11" s="3"/>
      <c r="AF11" s="85" t="s">
        <v>16</v>
      </c>
      <c r="AG11" s="85"/>
      <c r="AH11" s="85"/>
      <c r="AI11" s="85"/>
    </row>
    <row r="12" spans="2:35" ht="15.75" customHeight="1" x14ac:dyDescent="0.25">
      <c r="B12" s="30"/>
      <c r="C12" s="22"/>
      <c r="D12" s="4"/>
      <c r="E12" s="4"/>
      <c r="F12" s="4"/>
      <c r="G12" s="84">
        <v>2011</v>
      </c>
      <c r="H12" s="84"/>
      <c r="I12" s="3"/>
      <c r="J12" s="3"/>
      <c r="K12" s="4"/>
      <c r="L12" s="84">
        <v>2012</v>
      </c>
      <c r="M12" s="84"/>
      <c r="N12" s="3"/>
      <c r="O12" s="3"/>
      <c r="P12" s="4"/>
      <c r="Q12" s="3">
        <v>2013</v>
      </c>
      <c r="R12" s="3"/>
      <c r="S12" s="3"/>
      <c r="T12" s="3"/>
      <c r="U12" s="4"/>
      <c r="V12" s="3">
        <v>2014</v>
      </c>
      <c r="W12" s="3"/>
      <c r="X12" s="3"/>
      <c r="Y12" s="3"/>
      <c r="AA12" s="3">
        <v>2011</v>
      </c>
      <c r="AB12" s="3">
        <v>2012</v>
      </c>
      <c r="AC12" s="3">
        <v>2013</v>
      </c>
      <c r="AD12" s="3">
        <v>2014</v>
      </c>
      <c r="AE12" s="4"/>
      <c r="AF12" s="3">
        <v>2011</v>
      </c>
      <c r="AG12" s="3">
        <v>2012</v>
      </c>
      <c r="AH12" s="3">
        <v>2013</v>
      </c>
      <c r="AI12" s="3">
        <v>2014</v>
      </c>
    </row>
    <row r="13" spans="2:35" x14ac:dyDescent="0.25">
      <c r="B13" s="32" t="s">
        <v>14</v>
      </c>
      <c r="C13" s="24" t="s">
        <v>34</v>
      </c>
      <c r="D13" s="2"/>
      <c r="E13" s="2" t="s">
        <v>36</v>
      </c>
      <c r="F13" s="2"/>
      <c r="G13" s="10">
        <v>3.5009999999999999</v>
      </c>
      <c r="H13" s="10">
        <v>15725.668</v>
      </c>
      <c r="I13" s="10"/>
      <c r="J13" s="10"/>
      <c r="K13" s="11"/>
      <c r="L13" s="10">
        <f>G13</f>
        <v>3.5009999999999999</v>
      </c>
      <c r="M13" s="10">
        <f>H13</f>
        <v>15725.668</v>
      </c>
      <c r="N13" s="10"/>
      <c r="O13" s="10"/>
      <c r="P13" s="11"/>
      <c r="Q13" s="10">
        <f>L13</f>
        <v>3.5009999999999999</v>
      </c>
      <c r="R13" s="10">
        <f>H13</f>
        <v>15725.668</v>
      </c>
      <c r="S13" s="10"/>
      <c r="T13" s="10"/>
      <c r="U13" s="11"/>
      <c r="V13" s="10">
        <f>Q13</f>
        <v>3.5009999999999999</v>
      </c>
      <c r="W13" s="10">
        <f>H13</f>
        <v>15725.668</v>
      </c>
      <c r="X13" s="10"/>
      <c r="Y13" s="10"/>
      <c r="Z13" s="11"/>
      <c r="AA13" s="2">
        <f>$AA$9</f>
        <v>1.49E-2</v>
      </c>
      <c r="AB13" s="38">
        <f>SUM($AA$9*4+$AB$9*8)/12</f>
        <v>1.4833333333333332E-2</v>
      </c>
      <c r="AC13" s="38">
        <f>SUM($AB$9*4+$AC$9*8)/12</f>
        <v>1.4800000000000001E-2</v>
      </c>
      <c r="AD13" s="38">
        <f>SUM($AC$9*4+$AD$9*8)/12</f>
        <v>1.4933333333333333E-2</v>
      </c>
      <c r="AE13" s="2"/>
      <c r="AF13" s="12">
        <f>AA13*H13</f>
        <v>234.31245319999999</v>
      </c>
      <c r="AG13" s="12">
        <f>AB13*M13</f>
        <v>233.2640753333333</v>
      </c>
      <c r="AH13" s="12">
        <f>AC13*R13</f>
        <v>232.73988640000002</v>
      </c>
      <c r="AI13" s="12">
        <f>AD13*W13</f>
        <v>234.83664213333333</v>
      </c>
    </row>
    <row r="14" spans="2:35" x14ac:dyDescent="0.25">
      <c r="C14" s="23" t="s">
        <v>35</v>
      </c>
      <c r="D14" s="5"/>
      <c r="E14" s="2" t="s">
        <v>36</v>
      </c>
      <c r="F14" s="5"/>
      <c r="G14" s="10">
        <v>9.5000000000000001E-2</v>
      </c>
      <c r="H14" s="10">
        <v>489.68400000000003</v>
      </c>
      <c r="I14" s="6"/>
      <c r="J14" s="6"/>
      <c r="K14" s="7"/>
      <c r="L14" s="10">
        <f>G14</f>
        <v>9.5000000000000001E-2</v>
      </c>
      <c r="M14" s="10">
        <f t="shared" ref="M14:M16" si="0">H14</f>
        <v>489.68400000000003</v>
      </c>
      <c r="N14" s="6"/>
      <c r="O14" s="6"/>
      <c r="P14" s="7"/>
      <c r="Q14" s="10">
        <f>L14</f>
        <v>9.5000000000000001E-2</v>
      </c>
      <c r="R14" s="10">
        <f t="shared" ref="R14:R16" si="1">H14</f>
        <v>489.68400000000003</v>
      </c>
      <c r="S14" s="6"/>
      <c r="T14" s="6"/>
      <c r="U14" s="7"/>
      <c r="V14" s="10">
        <f>Q14</f>
        <v>9.5000000000000001E-2</v>
      </c>
      <c r="W14" s="10">
        <f>H14</f>
        <v>489.68400000000003</v>
      </c>
      <c r="X14" s="6"/>
      <c r="Y14" s="6"/>
      <c r="Z14" s="7"/>
      <c r="AA14" s="2">
        <f t="shared" ref="AA14:AA22" si="2">$AA$9</f>
        <v>1.49E-2</v>
      </c>
      <c r="AB14" s="38">
        <f t="shared" ref="AB14:AB22" si="3">SUM($AA$9*4+$AB$9*8)/12</f>
        <v>1.4833333333333332E-2</v>
      </c>
      <c r="AC14" s="38">
        <f t="shared" ref="AC14:AC22" si="4">SUM($AB$9*4+$AC$9*8)/12</f>
        <v>1.4800000000000001E-2</v>
      </c>
      <c r="AD14" s="38">
        <f t="shared" ref="AD14:AD22" si="5">SUM($AC$9*4+$AD$9*8)/12</f>
        <v>1.4933333333333333E-2</v>
      </c>
      <c r="AE14" s="5"/>
      <c r="AF14" s="8">
        <f t="shared" ref="AF14:AF22" si="6">AA14*H14</f>
        <v>7.2962916</v>
      </c>
      <c r="AG14" s="8">
        <f t="shared" ref="AG14:AG22" si="7">AB14*M14</f>
        <v>7.2636459999999996</v>
      </c>
      <c r="AH14" s="8">
        <f t="shared" ref="AH14:AH22" si="8">AC14*R14</f>
        <v>7.2473232000000003</v>
      </c>
      <c r="AI14" s="8">
        <f t="shared" ref="AI14:AI22" si="9">AD14*W14</f>
        <v>7.3126144000000002</v>
      </c>
    </row>
    <row r="15" spans="2:35" x14ac:dyDescent="0.25">
      <c r="C15" s="24" t="s">
        <v>34</v>
      </c>
      <c r="D15" s="5"/>
      <c r="E15" s="2" t="s">
        <v>36</v>
      </c>
      <c r="F15" s="5"/>
      <c r="G15" s="10"/>
      <c r="H15" s="10"/>
      <c r="I15" s="6"/>
      <c r="J15" s="6"/>
      <c r="K15" s="7"/>
      <c r="L15" s="10">
        <v>0</v>
      </c>
      <c r="M15" s="10">
        <f t="shared" si="0"/>
        <v>0</v>
      </c>
      <c r="N15" s="6"/>
      <c r="O15" s="6"/>
      <c r="P15" s="7"/>
      <c r="Q15" s="10">
        <v>0</v>
      </c>
      <c r="R15" s="10">
        <f t="shared" si="1"/>
        <v>0</v>
      </c>
      <c r="S15" s="6"/>
      <c r="T15" s="6"/>
      <c r="U15" s="7"/>
      <c r="V15" s="10">
        <v>0</v>
      </c>
      <c r="W15" s="10">
        <f>R15</f>
        <v>0</v>
      </c>
      <c r="X15" s="6"/>
      <c r="Y15" s="6"/>
      <c r="Z15" s="7"/>
      <c r="AA15" s="2">
        <f t="shared" si="2"/>
        <v>1.49E-2</v>
      </c>
      <c r="AB15" s="38">
        <f t="shared" si="3"/>
        <v>1.4833333333333332E-2</v>
      </c>
      <c r="AC15" s="38">
        <f t="shared" si="4"/>
        <v>1.4800000000000001E-2</v>
      </c>
      <c r="AD15" s="38">
        <f t="shared" si="5"/>
        <v>1.4933333333333333E-2</v>
      </c>
      <c r="AE15" s="5"/>
      <c r="AF15" s="8">
        <f t="shared" ref="AF15:AF16" si="10">AA15*H15</f>
        <v>0</v>
      </c>
      <c r="AG15" s="8">
        <f t="shared" ref="AG15:AG16" si="11">AB15*M15</f>
        <v>0</v>
      </c>
      <c r="AH15" s="8">
        <f t="shared" ref="AH15:AH16" si="12">AC15*R15</f>
        <v>0</v>
      </c>
      <c r="AI15" s="8">
        <f t="shared" ref="AI15:AI16" si="13">AD15*W15</f>
        <v>0</v>
      </c>
    </row>
    <row r="16" spans="2:35" x14ac:dyDescent="0.25">
      <c r="C16" s="23" t="s">
        <v>35</v>
      </c>
      <c r="D16" s="5"/>
      <c r="E16" s="2" t="s">
        <v>36</v>
      </c>
      <c r="F16" s="5"/>
      <c r="G16" s="10"/>
      <c r="H16" s="56">
        <v>216.13</v>
      </c>
      <c r="I16" s="6"/>
      <c r="J16" s="6"/>
      <c r="K16" s="7"/>
      <c r="L16" s="6">
        <v>0.223</v>
      </c>
      <c r="M16" s="10">
        <f t="shared" si="0"/>
        <v>216.13</v>
      </c>
      <c r="N16" s="6"/>
      <c r="O16" s="6"/>
      <c r="P16" s="7"/>
      <c r="Q16" s="6">
        <v>0.223</v>
      </c>
      <c r="R16" s="10">
        <f t="shared" si="1"/>
        <v>216.13</v>
      </c>
      <c r="S16" s="6"/>
      <c r="T16" s="6"/>
      <c r="U16" s="7"/>
      <c r="V16" s="6">
        <v>0.223</v>
      </c>
      <c r="W16" s="10">
        <f>H16</f>
        <v>216.13</v>
      </c>
      <c r="X16" s="6"/>
      <c r="Y16" s="6"/>
      <c r="Z16" s="7"/>
      <c r="AA16" s="2">
        <f t="shared" si="2"/>
        <v>1.49E-2</v>
      </c>
      <c r="AB16" s="38">
        <f t="shared" si="3"/>
        <v>1.4833333333333332E-2</v>
      </c>
      <c r="AC16" s="38">
        <f t="shared" si="4"/>
        <v>1.4800000000000001E-2</v>
      </c>
      <c r="AD16" s="38">
        <f t="shared" si="5"/>
        <v>1.4933333333333333E-2</v>
      </c>
      <c r="AE16" s="5"/>
      <c r="AF16" s="8">
        <f t="shared" si="10"/>
        <v>3.2203369999999998</v>
      </c>
      <c r="AG16" s="8">
        <f t="shared" si="11"/>
        <v>3.205928333333333</v>
      </c>
      <c r="AH16" s="8">
        <f t="shared" si="12"/>
        <v>3.1987239999999999</v>
      </c>
      <c r="AI16" s="8">
        <f t="shared" si="13"/>
        <v>3.2275413333333334</v>
      </c>
    </row>
    <row r="17" spans="1:36" x14ac:dyDescent="0.25">
      <c r="C17" s="24"/>
      <c r="D17" s="2"/>
      <c r="E17" s="2"/>
      <c r="F17" s="2"/>
      <c r="G17" s="10"/>
      <c r="H17" s="10"/>
      <c r="I17" s="10"/>
      <c r="J17" s="10"/>
      <c r="K17" s="11"/>
      <c r="L17" s="10"/>
      <c r="M17" s="10"/>
      <c r="N17" s="10"/>
      <c r="O17" s="10"/>
      <c r="P17" s="11"/>
      <c r="Q17" s="10"/>
      <c r="R17" s="10"/>
      <c r="S17" s="10"/>
      <c r="T17" s="10"/>
      <c r="U17" s="11"/>
      <c r="V17" s="10"/>
      <c r="W17" s="10"/>
      <c r="X17" s="10"/>
      <c r="Y17" s="10"/>
      <c r="Z17" s="11"/>
      <c r="AA17" s="2">
        <f t="shared" si="2"/>
        <v>1.49E-2</v>
      </c>
      <c r="AB17" s="38">
        <f t="shared" si="3"/>
        <v>1.4833333333333332E-2</v>
      </c>
      <c r="AC17" s="38">
        <f t="shared" si="4"/>
        <v>1.4800000000000001E-2</v>
      </c>
      <c r="AD17" s="38">
        <f t="shared" si="5"/>
        <v>1.4933333333333333E-2</v>
      </c>
      <c r="AE17" s="2"/>
      <c r="AF17" s="8">
        <f t="shared" si="6"/>
        <v>0</v>
      </c>
      <c r="AG17" s="8">
        <f t="shared" si="7"/>
        <v>0</v>
      </c>
      <c r="AH17" s="8">
        <f t="shared" si="8"/>
        <v>0</v>
      </c>
      <c r="AI17" s="8">
        <f t="shared" si="9"/>
        <v>0</v>
      </c>
    </row>
    <row r="18" spans="1:36" x14ac:dyDescent="0.25">
      <c r="C18" s="25"/>
      <c r="D18" s="13" t="s">
        <v>37</v>
      </c>
      <c r="E18" s="88" t="s">
        <v>22</v>
      </c>
      <c r="F18" s="88"/>
      <c r="G18" s="14"/>
      <c r="H18" s="14"/>
      <c r="I18" s="14"/>
      <c r="J18" s="14"/>
      <c r="K18" s="11"/>
      <c r="L18" s="14"/>
      <c r="M18" s="14"/>
      <c r="N18" s="10"/>
      <c r="O18" s="10"/>
      <c r="P18" s="11"/>
      <c r="Q18" s="14"/>
      <c r="R18" s="14"/>
      <c r="S18" s="10"/>
      <c r="T18" s="10"/>
      <c r="U18" s="11"/>
      <c r="V18" s="14"/>
      <c r="W18" s="14"/>
      <c r="X18" s="10"/>
      <c r="Y18" s="10"/>
      <c r="Z18" s="11"/>
      <c r="AA18" s="2">
        <f t="shared" si="2"/>
        <v>1.49E-2</v>
      </c>
      <c r="AB18" s="38">
        <f t="shared" si="3"/>
        <v>1.4833333333333332E-2</v>
      </c>
      <c r="AC18" s="38">
        <f t="shared" si="4"/>
        <v>1.4800000000000001E-2</v>
      </c>
      <c r="AD18" s="38">
        <f t="shared" si="5"/>
        <v>1.4933333333333333E-2</v>
      </c>
      <c r="AE18" s="2"/>
      <c r="AF18" s="8">
        <f t="shared" si="6"/>
        <v>0</v>
      </c>
      <c r="AG18" s="8">
        <f t="shared" si="7"/>
        <v>0</v>
      </c>
      <c r="AH18" s="8">
        <f t="shared" si="8"/>
        <v>0</v>
      </c>
      <c r="AI18" s="8">
        <f t="shared" si="9"/>
        <v>0</v>
      </c>
    </row>
    <row r="19" spans="1:36" x14ac:dyDescent="0.25">
      <c r="C19" s="24"/>
      <c r="D19" s="2"/>
      <c r="E19" s="2"/>
      <c r="F19" s="2"/>
      <c r="G19" s="10"/>
      <c r="H19" s="10"/>
      <c r="I19" s="10"/>
      <c r="J19" s="10"/>
      <c r="K19" s="11"/>
      <c r="L19" s="10"/>
      <c r="M19" s="10"/>
      <c r="N19" s="10"/>
      <c r="O19" s="10"/>
      <c r="P19" s="11"/>
      <c r="Q19" s="10"/>
      <c r="R19" s="10"/>
      <c r="S19" s="10"/>
      <c r="T19" s="10"/>
      <c r="U19" s="11"/>
      <c r="V19" s="10"/>
      <c r="W19" s="10"/>
      <c r="X19" s="10"/>
      <c r="Y19" s="10"/>
      <c r="Z19" s="11"/>
      <c r="AA19" s="2">
        <f t="shared" si="2"/>
        <v>1.49E-2</v>
      </c>
      <c r="AB19" s="38">
        <f t="shared" si="3"/>
        <v>1.4833333333333332E-2</v>
      </c>
      <c r="AC19" s="38">
        <f t="shared" si="4"/>
        <v>1.4800000000000001E-2</v>
      </c>
      <c r="AD19" s="38">
        <f t="shared" si="5"/>
        <v>1.4933333333333333E-2</v>
      </c>
      <c r="AE19" s="2"/>
      <c r="AF19" s="8">
        <f t="shared" si="6"/>
        <v>0</v>
      </c>
      <c r="AG19" s="8">
        <f t="shared" si="7"/>
        <v>0</v>
      </c>
      <c r="AH19" s="8">
        <f t="shared" si="8"/>
        <v>0</v>
      </c>
      <c r="AI19" s="8">
        <f t="shared" si="9"/>
        <v>0</v>
      </c>
    </row>
    <row r="20" spans="1:36" x14ac:dyDescent="0.25">
      <c r="C20" s="25"/>
      <c r="D20" s="13" t="s">
        <v>37</v>
      </c>
      <c r="E20" s="88" t="s">
        <v>22</v>
      </c>
      <c r="F20" s="88"/>
      <c r="G20" s="14"/>
      <c r="H20" s="14"/>
      <c r="I20" s="14"/>
      <c r="J20" s="14"/>
      <c r="K20" s="11"/>
      <c r="L20" s="14"/>
      <c r="M20" s="14"/>
      <c r="N20" s="10"/>
      <c r="O20" s="10"/>
      <c r="P20" s="11"/>
      <c r="Q20" s="14"/>
      <c r="R20" s="14"/>
      <c r="S20" s="10"/>
      <c r="T20" s="10"/>
      <c r="U20" s="11"/>
      <c r="V20" s="14"/>
      <c r="W20" s="14"/>
      <c r="X20" s="10"/>
      <c r="Y20" s="10"/>
      <c r="Z20" s="11"/>
      <c r="AA20" s="2">
        <f t="shared" si="2"/>
        <v>1.49E-2</v>
      </c>
      <c r="AB20" s="38">
        <f t="shared" si="3"/>
        <v>1.4833333333333332E-2</v>
      </c>
      <c r="AC20" s="38">
        <f t="shared" si="4"/>
        <v>1.4800000000000001E-2</v>
      </c>
      <c r="AD20" s="38">
        <f t="shared" si="5"/>
        <v>1.4933333333333333E-2</v>
      </c>
      <c r="AE20" s="2"/>
      <c r="AF20" s="8">
        <f t="shared" si="6"/>
        <v>0</v>
      </c>
      <c r="AG20" s="8">
        <f t="shared" si="7"/>
        <v>0</v>
      </c>
      <c r="AH20" s="8">
        <f t="shared" si="8"/>
        <v>0</v>
      </c>
      <c r="AI20" s="8">
        <f t="shared" si="9"/>
        <v>0</v>
      </c>
    </row>
    <row r="21" spans="1:36" x14ac:dyDescent="0.25">
      <c r="C21" s="24"/>
      <c r="D21" s="2"/>
      <c r="E21" s="2"/>
      <c r="F21" s="2"/>
      <c r="G21" s="10"/>
      <c r="H21" s="10"/>
      <c r="I21" s="10"/>
      <c r="J21" s="10"/>
      <c r="K21" s="11"/>
      <c r="L21" s="10"/>
      <c r="M21" s="10"/>
      <c r="N21" s="10"/>
      <c r="O21" s="10"/>
      <c r="P21" s="11"/>
      <c r="Q21" s="10"/>
      <c r="R21" s="10"/>
      <c r="S21" s="10"/>
      <c r="T21" s="10"/>
      <c r="U21" s="11"/>
      <c r="V21" s="10"/>
      <c r="W21" s="10"/>
      <c r="X21" s="10"/>
      <c r="Y21" s="10"/>
      <c r="Z21" s="11"/>
      <c r="AA21" s="2">
        <f t="shared" si="2"/>
        <v>1.49E-2</v>
      </c>
      <c r="AB21" s="38">
        <f t="shared" si="3"/>
        <v>1.4833333333333332E-2</v>
      </c>
      <c r="AC21" s="38">
        <f t="shared" si="4"/>
        <v>1.4800000000000001E-2</v>
      </c>
      <c r="AD21" s="38">
        <f t="shared" si="5"/>
        <v>1.4933333333333333E-2</v>
      </c>
      <c r="AE21" s="2"/>
      <c r="AF21" s="8">
        <f t="shared" si="6"/>
        <v>0</v>
      </c>
      <c r="AG21" s="8">
        <f t="shared" si="7"/>
        <v>0</v>
      </c>
      <c r="AH21" s="8">
        <f t="shared" si="8"/>
        <v>0</v>
      </c>
      <c r="AI21" s="8">
        <f t="shared" si="9"/>
        <v>0</v>
      </c>
    </row>
    <row r="22" spans="1:36" x14ac:dyDescent="0.25">
      <c r="C22" s="25"/>
      <c r="D22" s="13" t="s">
        <v>37</v>
      </c>
      <c r="E22" s="88" t="s">
        <v>22</v>
      </c>
      <c r="F22" s="88"/>
      <c r="G22" s="14"/>
      <c r="H22" s="14"/>
      <c r="I22" s="14"/>
      <c r="J22" s="14"/>
      <c r="K22" s="11"/>
      <c r="L22" s="14"/>
      <c r="M22" s="14"/>
      <c r="N22" s="10"/>
      <c r="O22" s="10"/>
      <c r="P22" s="11"/>
      <c r="Q22" s="14"/>
      <c r="R22" s="14"/>
      <c r="S22" s="10"/>
      <c r="T22" s="10"/>
      <c r="U22" s="11"/>
      <c r="V22" s="14"/>
      <c r="W22" s="14"/>
      <c r="X22" s="10"/>
      <c r="Y22" s="10"/>
      <c r="Z22" s="11"/>
      <c r="AA22" s="2">
        <f t="shared" si="2"/>
        <v>1.49E-2</v>
      </c>
      <c r="AB22" s="38">
        <f t="shared" si="3"/>
        <v>1.4833333333333332E-2</v>
      </c>
      <c r="AC22" s="38">
        <f t="shared" si="4"/>
        <v>1.4800000000000001E-2</v>
      </c>
      <c r="AD22" s="38">
        <f t="shared" si="5"/>
        <v>1.4933333333333333E-2</v>
      </c>
      <c r="AE22" s="2"/>
      <c r="AF22" s="8">
        <f t="shared" si="6"/>
        <v>0</v>
      </c>
      <c r="AG22" s="8">
        <f t="shared" si="7"/>
        <v>0</v>
      </c>
      <c r="AH22" s="8">
        <f t="shared" si="8"/>
        <v>0</v>
      </c>
      <c r="AI22" s="8">
        <f t="shared" si="9"/>
        <v>0</v>
      </c>
    </row>
    <row r="23" spans="1:36" x14ac:dyDescent="0.25">
      <c r="C23" s="26" t="s">
        <v>23</v>
      </c>
      <c r="D23" s="15"/>
      <c r="E23" s="15"/>
      <c r="F23" s="15"/>
      <c r="G23" s="16">
        <f>SUM(G13:G22)</f>
        <v>3.5960000000000001</v>
      </c>
      <c r="H23" s="16">
        <f>SUM(H13:H22)</f>
        <v>16431.482</v>
      </c>
      <c r="I23" s="16">
        <f>SUM(I13:I22)</f>
        <v>0</v>
      </c>
      <c r="J23" s="16">
        <f>SUM(J13:J22)</f>
        <v>0</v>
      </c>
      <c r="K23" s="16"/>
      <c r="L23" s="16">
        <f>SUM(L13:L22)</f>
        <v>3.819</v>
      </c>
      <c r="M23" s="16">
        <f>SUM(M13:M22)</f>
        <v>16431.482</v>
      </c>
      <c r="N23" s="16">
        <f>SUM(N13:N22)</f>
        <v>0</v>
      </c>
      <c r="O23" s="16">
        <f>SUM(O13:O22)</f>
        <v>0</v>
      </c>
      <c r="P23" s="16"/>
      <c r="Q23" s="16">
        <f>SUM(Q13:Q22)</f>
        <v>3.819</v>
      </c>
      <c r="R23" s="16">
        <f>SUM(R13:R22)</f>
        <v>16431.482</v>
      </c>
      <c r="S23" s="16">
        <f>SUM(S13:S22)</f>
        <v>0</v>
      </c>
      <c r="T23" s="16">
        <f>SUM(T13:T22)</f>
        <v>0</v>
      </c>
      <c r="U23" s="16"/>
      <c r="V23" s="16">
        <f>SUM(V13:V22)</f>
        <v>3.819</v>
      </c>
      <c r="W23" s="16">
        <f>SUM(W13:W22)</f>
        <v>16431.482</v>
      </c>
      <c r="X23" s="16">
        <f>SUM(X13:X22)</f>
        <v>0</v>
      </c>
      <c r="Y23" s="16">
        <f>SUM(Y13:Y22)</f>
        <v>0</v>
      </c>
      <c r="Z23" s="16"/>
      <c r="AA23" s="15"/>
      <c r="AB23" s="15"/>
      <c r="AC23" s="15"/>
      <c r="AD23" s="15"/>
      <c r="AE23" s="15"/>
      <c r="AF23" s="16">
        <f>SUM(AF13:AF22)</f>
        <v>244.82908179999998</v>
      </c>
      <c r="AG23" s="16">
        <f>SUM(AG13:AG22)</f>
        <v>243.73364966666662</v>
      </c>
      <c r="AH23" s="16">
        <f>SUM(AH13:AH22)</f>
        <v>243.18593360000003</v>
      </c>
      <c r="AI23" s="16">
        <f>SUM(AI13:AI22)</f>
        <v>245.37679786666666</v>
      </c>
    </row>
    <row r="24" spans="1:36" x14ac:dyDescent="0.25"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36" x14ac:dyDescent="0.25">
      <c r="B25" s="32" t="s">
        <v>13</v>
      </c>
      <c r="C25" s="24"/>
      <c r="D25" s="2"/>
      <c r="E25" s="2" t="s">
        <v>36</v>
      </c>
      <c r="F25" s="2"/>
      <c r="G25" s="10"/>
      <c r="H25" s="10"/>
      <c r="I25" s="10"/>
      <c r="J25" s="10"/>
      <c r="K25" s="11"/>
      <c r="L25" s="10"/>
      <c r="M25" s="10"/>
      <c r="N25" s="10"/>
      <c r="O25" s="10"/>
      <c r="P25" s="11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2">
        <f>$AA$10</f>
        <v>1.03E-2</v>
      </c>
      <c r="AB25" s="38">
        <f>SUM($AA$10*4+$AB$10*8)/12</f>
        <v>1.0366666666666666E-2</v>
      </c>
      <c r="AC25" s="38">
        <f>SUM($AB$10*4+$AC$10*8)/12</f>
        <v>1.04E-2</v>
      </c>
      <c r="AD25" s="38">
        <f>SUM($AC$10*4+$AD$10*8)/12</f>
        <v>1.0466666666666666E-2</v>
      </c>
      <c r="AE25" s="2"/>
      <c r="AF25" s="12">
        <f t="shared" ref="AF25" si="14">AA25*H25</f>
        <v>0</v>
      </c>
      <c r="AG25" s="12">
        <f t="shared" ref="AG25" si="15">AB25*M25</f>
        <v>0</v>
      </c>
      <c r="AH25" s="12">
        <f t="shared" ref="AH25" si="16">AC25*R25</f>
        <v>0</v>
      </c>
      <c r="AI25" s="12">
        <f t="shared" ref="AI25" si="17">AD25*W25</f>
        <v>0</v>
      </c>
    </row>
    <row r="26" spans="1:36" x14ac:dyDescent="0.25">
      <c r="C26" s="24"/>
      <c r="D26" s="2"/>
      <c r="E26" s="2" t="s">
        <v>36</v>
      </c>
      <c r="F26" s="2"/>
      <c r="G26" s="10"/>
      <c r="H26" s="10"/>
      <c r="I26" s="10"/>
      <c r="J26" s="10"/>
      <c r="K26" s="11"/>
      <c r="L26" s="10"/>
      <c r="M26" s="10"/>
      <c r="N26" s="10"/>
      <c r="O26" s="10"/>
      <c r="P26" s="11"/>
      <c r="Q26" s="10"/>
      <c r="R26" s="10"/>
      <c r="S26" s="10"/>
      <c r="T26" s="10"/>
      <c r="U26" s="11"/>
      <c r="V26" s="10"/>
      <c r="W26" s="10"/>
      <c r="X26" s="10"/>
      <c r="Y26" s="10"/>
      <c r="Z26" s="11"/>
      <c r="AA26" s="2">
        <f>$AA$10</f>
        <v>1.03E-2</v>
      </c>
      <c r="AB26" s="38">
        <f>SUM($AA$10*4+$AB$10*8)/12</f>
        <v>1.0366666666666666E-2</v>
      </c>
      <c r="AC26" s="38">
        <f>SUM($AB$10*4+$AC$10*8)/12</f>
        <v>1.04E-2</v>
      </c>
      <c r="AD26" s="38">
        <f>SUM($AC$10*4+$AD$10*8)/12</f>
        <v>1.0466666666666666E-2</v>
      </c>
      <c r="AE26" s="2"/>
      <c r="AF26" s="8">
        <f t="shared" ref="AF26" si="18">AA26*H26</f>
        <v>0</v>
      </c>
      <c r="AG26" s="8">
        <f t="shared" ref="AG26" si="19">AB26*M26</f>
        <v>0</v>
      </c>
      <c r="AH26" s="8">
        <f t="shared" ref="AH26" si="20">AC26*R26</f>
        <v>0</v>
      </c>
      <c r="AI26" s="8">
        <f t="shared" ref="AI26" si="21">AD26*W26</f>
        <v>0</v>
      </c>
    </row>
    <row r="27" spans="1:36" x14ac:dyDescent="0.25">
      <c r="C27" s="26" t="s">
        <v>23</v>
      </c>
      <c r="D27" s="15"/>
      <c r="E27" s="15"/>
      <c r="F27" s="15"/>
      <c r="G27" s="16">
        <f>SUM(G25:G26)</f>
        <v>0</v>
      </c>
      <c r="H27" s="16">
        <f>SUM(H25:H26)</f>
        <v>0</v>
      </c>
      <c r="I27" s="16">
        <f>SUM(I25:I26)</f>
        <v>0</v>
      </c>
      <c r="J27" s="16">
        <f>SUM(J25:J26)</f>
        <v>0</v>
      </c>
      <c r="K27" s="16"/>
      <c r="L27" s="16">
        <f>SUM(L25:L26)</f>
        <v>0</v>
      </c>
      <c r="M27" s="16">
        <f>SUM(M25:M26)</f>
        <v>0</v>
      </c>
      <c r="N27" s="16">
        <f>SUM(N25:N26)</f>
        <v>0</v>
      </c>
      <c r="O27" s="16">
        <f>SUM(O25:O26)</f>
        <v>0</v>
      </c>
      <c r="P27" s="16"/>
      <c r="Q27" s="16">
        <f>SUM(Q25:Q26)</f>
        <v>0</v>
      </c>
      <c r="R27" s="16">
        <f>SUM(R25:R26)</f>
        <v>0</v>
      </c>
      <c r="S27" s="16">
        <f>SUM(S25:S26)</f>
        <v>0</v>
      </c>
      <c r="T27" s="16">
        <f>SUM(T25:T26)</f>
        <v>0</v>
      </c>
      <c r="U27" s="16"/>
      <c r="V27" s="16">
        <f>SUM(V25:V26)</f>
        <v>0</v>
      </c>
      <c r="W27" s="16">
        <f>SUM(W25:W26)</f>
        <v>0</v>
      </c>
      <c r="X27" s="16">
        <f>SUM(X25:X26)</f>
        <v>0</v>
      </c>
      <c r="Y27" s="16">
        <f>SUM(Y25:Y26)</f>
        <v>0</v>
      </c>
      <c r="Z27" s="16"/>
      <c r="AA27" s="15"/>
      <c r="AB27" s="15"/>
      <c r="AC27" s="15"/>
      <c r="AD27" s="15"/>
      <c r="AE27" s="15"/>
      <c r="AF27" s="16">
        <f>SUM(AF25:AF26)</f>
        <v>0</v>
      </c>
      <c r="AG27" s="16">
        <f>SUM(AG25:AG26)</f>
        <v>0</v>
      </c>
      <c r="AH27" s="16">
        <f>SUM(AH25:AH26)</f>
        <v>0</v>
      </c>
      <c r="AI27" s="16">
        <f>SUM(AI25:AI26)</f>
        <v>0</v>
      </c>
    </row>
    <row r="28" spans="1:36" x14ac:dyDescent="0.25">
      <c r="C28" s="2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8"/>
      <c r="AB28" s="18"/>
      <c r="AC28" s="18"/>
      <c r="AD28" s="18"/>
      <c r="AE28" s="18"/>
      <c r="AF28" s="19"/>
      <c r="AG28" s="19"/>
      <c r="AH28" s="19"/>
      <c r="AI28" s="19"/>
    </row>
    <row r="29" spans="1:36" ht="16.5" thickBot="1" x14ac:dyDescent="0.3">
      <c r="C29" s="28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8"/>
      <c r="AB29" s="18"/>
      <c r="AC29" s="18"/>
      <c r="AD29" s="18"/>
      <c r="AE29" s="18"/>
      <c r="AF29" s="20">
        <f>AF23+AF27</f>
        <v>244.82908179999998</v>
      </c>
      <c r="AG29" s="20">
        <f>AG23+AG27</f>
        <v>243.73364966666662</v>
      </c>
      <c r="AH29" s="20">
        <f>AH23+AH27</f>
        <v>243.18593360000003</v>
      </c>
      <c r="AI29" s="20">
        <f>AI23+AI27</f>
        <v>245.37679786666666</v>
      </c>
      <c r="AJ29" s="36">
        <f>SUM(AF29:AI29)</f>
        <v>977.12546293333321</v>
      </c>
    </row>
    <row r="30" spans="1:36" ht="16.5" thickTop="1" x14ac:dyDescent="0.25">
      <c r="C30" s="28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8"/>
      <c r="AB30" s="18"/>
      <c r="AC30" s="18"/>
      <c r="AD30" s="18"/>
      <c r="AE30" s="18"/>
      <c r="AF30" s="19"/>
      <c r="AG30" s="19"/>
      <c r="AH30" s="19"/>
      <c r="AI30" s="19"/>
    </row>
    <row r="31" spans="1:36" ht="15.75" customHeight="1" x14ac:dyDescent="0.25">
      <c r="A31" s="4"/>
      <c r="B31" s="3" t="s">
        <v>21</v>
      </c>
      <c r="C31" s="3"/>
      <c r="D31" s="3"/>
      <c r="E31" s="3"/>
      <c r="F31" s="3"/>
      <c r="G31" s="85" t="s">
        <v>40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3"/>
      <c r="Y31" s="3"/>
      <c r="Z31" s="3"/>
      <c r="AA31" s="85" t="s">
        <v>15</v>
      </c>
      <c r="AB31" s="85"/>
      <c r="AC31" s="85"/>
      <c r="AD31" s="85"/>
      <c r="AE31" s="3"/>
      <c r="AF31" s="85" t="s">
        <v>16</v>
      </c>
      <c r="AG31" s="85"/>
      <c r="AH31" s="85"/>
      <c r="AI31" s="85"/>
    </row>
    <row r="32" spans="1:36" ht="15.75" customHeight="1" x14ac:dyDescent="0.25">
      <c r="A32" s="4"/>
      <c r="B32" s="30"/>
      <c r="C32" s="22"/>
      <c r="D32" s="4"/>
      <c r="E32" s="4"/>
      <c r="F32" s="4"/>
      <c r="G32" s="84">
        <v>2011</v>
      </c>
      <c r="H32" s="84"/>
      <c r="I32" s="3"/>
      <c r="J32" s="3"/>
      <c r="K32" s="4"/>
      <c r="L32" s="84">
        <v>2012</v>
      </c>
      <c r="M32" s="84"/>
      <c r="N32" s="3"/>
      <c r="O32" s="3"/>
      <c r="P32" s="4"/>
      <c r="Q32" s="3">
        <v>2013</v>
      </c>
      <c r="R32" s="3"/>
      <c r="S32" s="3"/>
      <c r="T32" s="3"/>
      <c r="U32" s="4"/>
      <c r="V32" s="3">
        <v>2014</v>
      </c>
      <c r="W32" s="3"/>
      <c r="X32" s="3"/>
      <c r="Y32" s="3"/>
      <c r="AA32" s="3">
        <v>2011</v>
      </c>
      <c r="AB32" s="3">
        <v>2012</v>
      </c>
      <c r="AC32" s="3">
        <v>2013</v>
      </c>
      <c r="AD32" s="3">
        <v>2014</v>
      </c>
      <c r="AE32" s="4"/>
      <c r="AF32" s="3">
        <v>2011</v>
      </c>
      <c r="AG32" s="3">
        <v>2012</v>
      </c>
      <c r="AH32" s="3">
        <v>2013</v>
      </c>
      <c r="AI32" s="3">
        <v>2014</v>
      </c>
    </row>
    <row r="33" spans="2:35" x14ac:dyDescent="0.25">
      <c r="B33" s="32" t="s">
        <v>14</v>
      </c>
      <c r="C33" s="24" t="s">
        <v>26</v>
      </c>
      <c r="D33" s="2"/>
      <c r="E33" s="2">
        <v>2011</v>
      </c>
      <c r="F33" s="2"/>
      <c r="G33" s="10">
        <v>5.52</v>
      </c>
      <c r="H33" s="10">
        <v>39179.14</v>
      </c>
      <c r="I33" s="10">
        <v>1.6132126919923941</v>
      </c>
      <c r="J33" s="10"/>
      <c r="K33" s="11"/>
      <c r="L33" s="10">
        <f>G33</f>
        <v>5.52</v>
      </c>
      <c r="M33" s="10">
        <f>H33*Persist!$D$22</f>
        <v>39179.14</v>
      </c>
      <c r="N33" s="10"/>
      <c r="O33" s="10"/>
      <c r="P33" s="11"/>
      <c r="Q33" s="10">
        <f>L33</f>
        <v>5.52</v>
      </c>
      <c r="R33" s="10">
        <f>H33*Persist!$E$22</f>
        <v>38637.492903225801</v>
      </c>
      <c r="S33" s="10"/>
      <c r="T33" s="10"/>
      <c r="U33" s="11"/>
      <c r="V33" s="10">
        <f>Q33</f>
        <v>5.52</v>
      </c>
      <c r="W33" s="10">
        <f>H33*Persist!$F$22</f>
        <v>32679.374838709675</v>
      </c>
      <c r="X33" s="10"/>
      <c r="Y33" s="10"/>
      <c r="Z33" s="11"/>
      <c r="AA33" s="2">
        <f>$AA$9</f>
        <v>1.49E-2</v>
      </c>
      <c r="AB33" s="38">
        <f>SUM($AA$9*4+$AB$9*8)/12</f>
        <v>1.4833333333333332E-2</v>
      </c>
      <c r="AC33" s="38">
        <f>SUM($AB$9*4+$AC$9*8)/12</f>
        <v>1.4800000000000001E-2</v>
      </c>
      <c r="AD33" s="38">
        <f>SUM($AC$9*4+$AD$9*8)/12</f>
        <v>1.4933333333333333E-2</v>
      </c>
      <c r="AE33" s="2"/>
      <c r="AF33" s="12">
        <f t="shared" ref="AF33" si="22">AA33*H33</f>
        <v>583.76918599999999</v>
      </c>
      <c r="AG33" s="12">
        <f t="shared" ref="AG33" si="23">AB33*M33</f>
        <v>581.15724333333333</v>
      </c>
      <c r="AH33" s="12">
        <f t="shared" ref="AH33" si="24">AC33*R33</f>
        <v>571.83489496774189</v>
      </c>
      <c r="AI33" s="12">
        <f t="shared" ref="AI33" si="25">AD33*W33</f>
        <v>488.0119975913978</v>
      </c>
    </row>
    <row r="34" spans="2:35" x14ac:dyDescent="0.25">
      <c r="C34" s="23" t="s">
        <v>17</v>
      </c>
      <c r="D34" s="2"/>
      <c r="E34" s="2">
        <v>2011</v>
      </c>
      <c r="F34" s="2"/>
      <c r="G34" s="10">
        <v>1.615</v>
      </c>
      <c r="H34" s="10">
        <v>1896.2819999999999</v>
      </c>
      <c r="I34" s="10">
        <v>0.15344943749151985</v>
      </c>
      <c r="J34" s="10"/>
      <c r="K34" s="11"/>
      <c r="L34" s="10">
        <f t="shared" ref="L34:L46" si="26">G34</f>
        <v>1.615</v>
      </c>
      <c r="M34" s="10">
        <f>H34*Persist!$D$22</f>
        <v>1896.2819999999999</v>
      </c>
      <c r="N34" s="10"/>
      <c r="O34" s="10"/>
      <c r="P34" s="11"/>
      <c r="Q34" s="10">
        <f t="shared" ref="Q34:R46" si="27">L34</f>
        <v>1.615</v>
      </c>
      <c r="R34" s="10">
        <f>H34*Persist!$E$22</f>
        <v>1870.0661198156681</v>
      </c>
      <c r="S34" s="10"/>
      <c r="T34" s="10"/>
      <c r="U34" s="11"/>
      <c r="V34" s="10">
        <f t="shared" ref="V34:V41" si="28">Q34</f>
        <v>1.615</v>
      </c>
      <c r="W34" s="10">
        <f>H34*Persist!$F$22</f>
        <v>1581.6914377880182</v>
      </c>
      <c r="X34" s="10"/>
      <c r="Y34" s="10"/>
      <c r="Z34" s="11"/>
      <c r="AA34" s="2">
        <f t="shared" ref="AA34:AA46" si="29">$AA$9</f>
        <v>1.49E-2</v>
      </c>
      <c r="AB34" s="38">
        <f t="shared" ref="AB34:AB46" si="30">SUM($AA$9*4+$AB$9*8)/12</f>
        <v>1.4833333333333332E-2</v>
      </c>
      <c r="AC34" s="38">
        <f t="shared" ref="AC34:AC46" si="31">SUM($AB$9*4+$AC$9*8)/12</f>
        <v>1.4800000000000001E-2</v>
      </c>
      <c r="AD34" s="38">
        <f t="shared" ref="AD34:AD46" si="32">SUM($AC$9*4+$AD$9*8)/12</f>
        <v>1.4933333333333333E-2</v>
      </c>
      <c r="AE34" s="2"/>
      <c r="AF34" s="8">
        <f t="shared" ref="AF34:AF46" si="33">AA34*H34</f>
        <v>28.2546018</v>
      </c>
      <c r="AG34" s="8">
        <f t="shared" ref="AG34:AG46" si="34">AB34*M34</f>
        <v>28.128182999999996</v>
      </c>
      <c r="AH34" s="8">
        <f t="shared" ref="AH34:AH46" si="35">AC34*R34</f>
        <v>27.676978573271889</v>
      </c>
      <c r="AI34" s="8">
        <f t="shared" ref="AI34:AI46" si="36">AD34*W34</f>
        <v>23.61992547096774</v>
      </c>
    </row>
    <row r="35" spans="2:35" x14ac:dyDescent="0.25">
      <c r="C35" s="23" t="s">
        <v>18</v>
      </c>
      <c r="D35" s="2"/>
      <c r="E35" s="2">
        <v>2011</v>
      </c>
      <c r="F35" s="2"/>
      <c r="G35" s="10">
        <v>49.350999999999999</v>
      </c>
      <c r="H35" s="10">
        <v>96848.648000000001</v>
      </c>
      <c r="I35" s="10">
        <v>0.45725486446240221</v>
      </c>
      <c r="J35" s="10"/>
      <c r="K35" s="11"/>
      <c r="L35" s="10">
        <f t="shared" si="26"/>
        <v>49.350999999999999</v>
      </c>
      <c r="M35" s="10">
        <f>H35*Persist!$D$22</f>
        <v>96848.648000000001</v>
      </c>
      <c r="N35" s="10"/>
      <c r="O35" s="10"/>
      <c r="P35" s="11"/>
      <c r="Q35" s="10">
        <f t="shared" si="27"/>
        <v>49.350999999999999</v>
      </c>
      <c r="R35" s="10">
        <f>H35*Persist!$E$22</f>
        <v>95509.726599078334</v>
      </c>
      <c r="S35" s="10"/>
      <c r="T35" s="10"/>
      <c r="U35" s="11"/>
      <c r="V35" s="10">
        <f t="shared" si="28"/>
        <v>49.350999999999999</v>
      </c>
      <c r="W35" s="10">
        <f>H35*Persist!$F$22</f>
        <v>80781.591188940089</v>
      </c>
      <c r="X35" s="10"/>
      <c r="Y35" s="10"/>
      <c r="Z35" s="11"/>
      <c r="AA35" s="2">
        <f t="shared" si="29"/>
        <v>1.49E-2</v>
      </c>
      <c r="AB35" s="38">
        <f t="shared" si="30"/>
        <v>1.4833333333333332E-2</v>
      </c>
      <c r="AC35" s="38">
        <f t="shared" si="31"/>
        <v>1.4800000000000001E-2</v>
      </c>
      <c r="AD35" s="38">
        <f t="shared" si="32"/>
        <v>1.4933333333333333E-2</v>
      </c>
      <c r="AE35" s="2"/>
      <c r="AF35" s="8">
        <f t="shared" si="33"/>
        <v>1443.0448552</v>
      </c>
      <c r="AG35" s="8">
        <f t="shared" si="34"/>
        <v>1436.5882786666666</v>
      </c>
      <c r="AH35" s="8">
        <f t="shared" si="35"/>
        <v>1413.5439536663594</v>
      </c>
      <c r="AI35" s="8">
        <f t="shared" si="36"/>
        <v>1206.3384284215053</v>
      </c>
    </row>
    <row r="36" spans="2:35" x14ac:dyDescent="0.25">
      <c r="C36" s="24" t="s">
        <v>27</v>
      </c>
      <c r="D36" s="2"/>
      <c r="E36" s="2">
        <v>2011</v>
      </c>
      <c r="F36" s="2"/>
      <c r="G36" s="10">
        <v>2.3759999999999999</v>
      </c>
      <c r="H36" s="10">
        <v>38330.14</v>
      </c>
      <c r="I36" s="10"/>
      <c r="J36" s="10"/>
      <c r="K36" s="11"/>
      <c r="L36" s="6">
        <f t="shared" si="26"/>
        <v>2.3759999999999999</v>
      </c>
      <c r="M36" s="10">
        <f>H36*Persist!$D$22</f>
        <v>38330.14</v>
      </c>
      <c r="N36" s="10"/>
      <c r="O36" s="10"/>
      <c r="P36" s="11"/>
      <c r="Q36" s="6">
        <f t="shared" si="27"/>
        <v>2.3759999999999999</v>
      </c>
      <c r="R36" s="10">
        <f>H36*Persist!$E$22</f>
        <v>37800.230230414745</v>
      </c>
      <c r="S36" s="10"/>
      <c r="T36" s="10"/>
      <c r="U36" s="11"/>
      <c r="V36" s="6">
        <f t="shared" si="28"/>
        <v>2.3759999999999999</v>
      </c>
      <c r="W36" s="10">
        <f>H36*Persist!$F$22</f>
        <v>31971.222764976956</v>
      </c>
      <c r="X36" s="10"/>
      <c r="Y36" s="10"/>
      <c r="Z36" s="11"/>
      <c r="AA36" s="2">
        <f t="shared" si="29"/>
        <v>1.49E-2</v>
      </c>
      <c r="AB36" s="38">
        <f t="shared" si="30"/>
        <v>1.4833333333333332E-2</v>
      </c>
      <c r="AC36" s="38">
        <f t="shared" si="31"/>
        <v>1.4800000000000001E-2</v>
      </c>
      <c r="AD36" s="38">
        <f t="shared" si="32"/>
        <v>1.4933333333333333E-2</v>
      </c>
      <c r="AE36" s="2"/>
      <c r="AF36" s="8">
        <f t="shared" si="33"/>
        <v>571.11908600000004</v>
      </c>
      <c r="AG36" s="8">
        <f t="shared" si="34"/>
        <v>568.56374333333326</v>
      </c>
      <c r="AH36" s="8">
        <f t="shared" si="35"/>
        <v>559.44340741013821</v>
      </c>
      <c r="AI36" s="8">
        <f t="shared" si="36"/>
        <v>477.43692662365589</v>
      </c>
    </row>
    <row r="37" spans="2:35" x14ac:dyDescent="0.25">
      <c r="C37" s="24" t="s">
        <v>28</v>
      </c>
      <c r="D37" s="2"/>
      <c r="E37" s="2">
        <v>2011</v>
      </c>
      <c r="F37" s="2"/>
      <c r="G37" s="10">
        <v>3.32</v>
      </c>
      <c r="H37" s="10">
        <v>58017.266000000003</v>
      </c>
      <c r="I37" s="10"/>
      <c r="J37" s="10"/>
      <c r="K37" s="11"/>
      <c r="L37" s="10">
        <f>G37</f>
        <v>3.32</v>
      </c>
      <c r="M37" s="10">
        <f>H37*Persist!$D$22</f>
        <v>58017.266000000003</v>
      </c>
      <c r="N37" s="10"/>
      <c r="O37" s="10"/>
      <c r="P37" s="11"/>
      <c r="Q37" s="10">
        <f t="shared" ref="Q37:Q41" si="37">L37</f>
        <v>3.32</v>
      </c>
      <c r="R37" s="10">
        <f>H37*Persist!$E$22</f>
        <v>57215.183981566821</v>
      </c>
      <c r="S37" s="10"/>
      <c r="T37" s="10"/>
      <c r="U37" s="11"/>
      <c r="V37" s="10">
        <f t="shared" si="28"/>
        <v>3.32</v>
      </c>
      <c r="W37" s="10">
        <f>H37*Persist!$F$22</f>
        <v>48392.281778801844</v>
      </c>
      <c r="X37" s="10"/>
      <c r="Y37" s="10"/>
      <c r="Z37" s="11"/>
      <c r="AA37" s="2">
        <f t="shared" si="29"/>
        <v>1.49E-2</v>
      </c>
      <c r="AB37" s="38">
        <f t="shared" si="30"/>
        <v>1.4833333333333332E-2</v>
      </c>
      <c r="AC37" s="38">
        <f t="shared" si="31"/>
        <v>1.4800000000000001E-2</v>
      </c>
      <c r="AD37" s="38">
        <f t="shared" si="32"/>
        <v>1.4933333333333333E-2</v>
      </c>
      <c r="AE37" s="2"/>
      <c r="AF37" s="8">
        <f t="shared" si="33"/>
        <v>864.4572634000001</v>
      </c>
      <c r="AG37" s="8">
        <f t="shared" si="34"/>
        <v>860.58944566666662</v>
      </c>
      <c r="AH37" s="8">
        <f t="shared" si="35"/>
        <v>846.78472292718902</v>
      </c>
      <c r="AI37" s="8">
        <f t="shared" si="36"/>
        <v>722.65807456344089</v>
      </c>
    </row>
    <row r="38" spans="2:35" x14ac:dyDescent="0.25">
      <c r="C38" s="24" t="s">
        <v>29</v>
      </c>
      <c r="D38" s="2"/>
      <c r="E38" s="2">
        <v>2011</v>
      </c>
      <c r="F38" s="2"/>
      <c r="G38" s="10">
        <v>0</v>
      </c>
      <c r="H38" s="10">
        <v>0</v>
      </c>
      <c r="I38" s="10"/>
      <c r="J38" s="10"/>
      <c r="K38" s="11"/>
      <c r="L38" s="10">
        <f t="shared" ref="L38:L41" si="38">G38</f>
        <v>0</v>
      </c>
      <c r="M38" s="10">
        <f t="shared" ref="M38:M41" si="39">H38</f>
        <v>0</v>
      </c>
      <c r="N38" s="10"/>
      <c r="O38" s="10"/>
      <c r="P38" s="11"/>
      <c r="Q38" s="10">
        <f t="shared" si="37"/>
        <v>0</v>
      </c>
      <c r="R38" s="10">
        <f t="shared" ref="R38:R41" si="40">M38</f>
        <v>0</v>
      </c>
      <c r="S38" s="10"/>
      <c r="T38" s="10"/>
      <c r="U38" s="11"/>
      <c r="V38" s="10">
        <f t="shared" si="28"/>
        <v>0</v>
      </c>
      <c r="W38" s="10">
        <f t="shared" ref="W38:W41" si="41">R38</f>
        <v>0</v>
      </c>
      <c r="X38" s="10"/>
      <c r="Y38" s="10"/>
      <c r="Z38" s="11"/>
      <c r="AA38" s="2">
        <f t="shared" si="29"/>
        <v>1.49E-2</v>
      </c>
      <c r="AB38" s="38">
        <f t="shared" si="30"/>
        <v>1.4833333333333332E-2</v>
      </c>
      <c r="AC38" s="38">
        <f t="shared" si="31"/>
        <v>1.4800000000000001E-2</v>
      </c>
      <c r="AD38" s="38">
        <f t="shared" si="32"/>
        <v>1.4933333333333333E-2</v>
      </c>
      <c r="AE38" s="2"/>
      <c r="AF38" s="8">
        <f t="shared" si="33"/>
        <v>0</v>
      </c>
      <c r="AG38" s="8">
        <f t="shared" si="34"/>
        <v>0</v>
      </c>
      <c r="AH38" s="8">
        <f t="shared" si="35"/>
        <v>0</v>
      </c>
      <c r="AI38" s="8">
        <f t="shared" si="36"/>
        <v>0</v>
      </c>
    </row>
    <row r="39" spans="2:35" x14ac:dyDescent="0.25">
      <c r="C39" s="24" t="s">
        <v>30</v>
      </c>
      <c r="D39" s="2"/>
      <c r="E39" s="2">
        <v>2011</v>
      </c>
      <c r="F39" s="2"/>
      <c r="G39" s="10">
        <v>0</v>
      </c>
      <c r="H39" s="10">
        <v>0</v>
      </c>
      <c r="I39" s="10"/>
      <c r="J39" s="10"/>
      <c r="K39" s="11"/>
      <c r="L39" s="6">
        <f t="shared" si="38"/>
        <v>0</v>
      </c>
      <c r="M39" s="6">
        <f t="shared" si="39"/>
        <v>0</v>
      </c>
      <c r="N39" s="10"/>
      <c r="O39" s="10"/>
      <c r="P39" s="11"/>
      <c r="Q39" s="6">
        <f t="shared" si="37"/>
        <v>0</v>
      </c>
      <c r="R39" s="6">
        <f t="shared" si="40"/>
        <v>0</v>
      </c>
      <c r="S39" s="10"/>
      <c r="T39" s="10"/>
      <c r="U39" s="11"/>
      <c r="V39" s="6">
        <f t="shared" si="28"/>
        <v>0</v>
      </c>
      <c r="W39" s="6">
        <f t="shared" si="41"/>
        <v>0</v>
      </c>
      <c r="X39" s="10"/>
      <c r="Y39" s="10"/>
      <c r="Z39" s="11"/>
      <c r="AA39" s="2">
        <f t="shared" si="29"/>
        <v>1.49E-2</v>
      </c>
      <c r="AB39" s="38">
        <f t="shared" si="30"/>
        <v>1.4833333333333332E-2</v>
      </c>
      <c r="AC39" s="38">
        <f t="shared" si="31"/>
        <v>1.4800000000000001E-2</v>
      </c>
      <c r="AD39" s="38">
        <f t="shared" si="32"/>
        <v>1.4933333333333333E-2</v>
      </c>
      <c r="AE39" s="2"/>
      <c r="AF39" s="8">
        <f t="shared" si="33"/>
        <v>0</v>
      </c>
      <c r="AG39" s="8">
        <f t="shared" si="34"/>
        <v>0</v>
      </c>
      <c r="AH39" s="8">
        <f t="shared" si="35"/>
        <v>0</v>
      </c>
      <c r="AI39" s="8">
        <f t="shared" si="36"/>
        <v>0</v>
      </c>
    </row>
    <row r="40" spans="2:35" x14ac:dyDescent="0.25">
      <c r="C40" s="24" t="s">
        <v>31</v>
      </c>
      <c r="D40" s="2"/>
      <c r="E40" s="2">
        <v>2011</v>
      </c>
      <c r="F40" s="2"/>
      <c r="G40" s="10">
        <v>0</v>
      </c>
      <c r="H40" s="10">
        <v>0</v>
      </c>
      <c r="I40" s="10"/>
      <c r="J40" s="10"/>
      <c r="K40" s="11"/>
      <c r="L40" s="10">
        <f t="shared" si="38"/>
        <v>0</v>
      </c>
      <c r="M40" s="10">
        <f t="shared" si="39"/>
        <v>0</v>
      </c>
      <c r="N40" s="10"/>
      <c r="O40" s="10"/>
      <c r="P40" s="11"/>
      <c r="Q40" s="10">
        <f t="shared" si="37"/>
        <v>0</v>
      </c>
      <c r="R40" s="10">
        <f t="shared" si="40"/>
        <v>0</v>
      </c>
      <c r="S40" s="10"/>
      <c r="T40" s="10"/>
      <c r="U40" s="11"/>
      <c r="V40" s="10">
        <f t="shared" si="28"/>
        <v>0</v>
      </c>
      <c r="W40" s="10">
        <f t="shared" si="41"/>
        <v>0</v>
      </c>
      <c r="X40" s="10"/>
      <c r="Y40" s="10"/>
      <c r="Z40" s="11"/>
      <c r="AA40" s="2">
        <f t="shared" si="29"/>
        <v>1.49E-2</v>
      </c>
      <c r="AB40" s="38">
        <f t="shared" si="30"/>
        <v>1.4833333333333332E-2</v>
      </c>
      <c r="AC40" s="38">
        <f t="shared" si="31"/>
        <v>1.4800000000000001E-2</v>
      </c>
      <c r="AD40" s="38">
        <f t="shared" si="32"/>
        <v>1.4933333333333333E-2</v>
      </c>
      <c r="AE40" s="2"/>
      <c r="AF40" s="8">
        <f t="shared" si="33"/>
        <v>0</v>
      </c>
      <c r="AG40" s="8">
        <f t="shared" si="34"/>
        <v>0</v>
      </c>
      <c r="AH40" s="8">
        <f t="shared" si="35"/>
        <v>0</v>
      </c>
      <c r="AI40" s="8">
        <f t="shared" si="36"/>
        <v>0</v>
      </c>
    </row>
    <row r="41" spans="2:35" x14ac:dyDescent="0.25">
      <c r="C41" s="24" t="s">
        <v>32</v>
      </c>
      <c r="D41" s="2"/>
      <c r="E41" s="2">
        <v>2011</v>
      </c>
      <c r="F41" s="2"/>
      <c r="G41" s="10">
        <v>0</v>
      </c>
      <c r="H41" s="10">
        <v>0</v>
      </c>
      <c r="I41" s="10"/>
      <c r="J41" s="10"/>
      <c r="K41" s="11"/>
      <c r="L41" s="10">
        <f t="shared" si="38"/>
        <v>0</v>
      </c>
      <c r="M41" s="10">
        <f t="shared" si="39"/>
        <v>0</v>
      </c>
      <c r="N41" s="10"/>
      <c r="O41" s="10"/>
      <c r="P41" s="11"/>
      <c r="Q41" s="10">
        <f t="shared" si="37"/>
        <v>0</v>
      </c>
      <c r="R41" s="10">
        <f t="shared" si="40"/>
        <v>0</v>
      </c>
      <c r="S41" s="10"/>
      <c r="T41" s="10"/>
      <c r="U41" s="11"/>
      <c r="V41" s="10">
        <f t="shared" si="28"/>
        <v>0</v>
      </c>
      <c r="W41" s="10">
        <f t="shared" si="41"/>
        <v>0</v>
      </c>
      <c r="X41" s="10"/>
      <c r="Y41" s="10"/>
      <c r="Z41" s="11"/>
      <c r="AA41" s="2">
        <f t="shared" si="29"/>
        <v>1.49E-2</v>
      </c>
      <c r="AB41" s="38">
        <f t="shared" si="30"/>
        <v>1.4833333333333332E-2</v>
      </c>
      <c r="AC41" s="38">
        <f t="shared" si="31"/>
        <v>1.4800000000000001E-2</v>
      </c>
      <c r="AD41" s="38">
        <f t="shared" si="32"/>
        <v>1.4933333333333333E-2</v>
      </c>
      <c r="AE41" s="2"/>
      <c r="AF41" s="8">
        <f t="shared" si="33"/>
        <v>0</v>
      </c>
      <c r="AG41" s="8">
        <f t="shared" si="34"/>
        <v>0</v>
      </c>
      <c r="AH41" s="8">
        <f t="shared" si="35"/>
        <v>0</v>
      </c>
      <c r="AI41" s="8">
        <f t="shared" si="36"/>
        <v>0</v>
      </c>
    </row>
    <row r="42" spans="2:35" x14ac:dyDescent="0.25">
      <c r="C42" s="25"/>
      <c r="D42" s="13" t="s">
        <v>37</v>
      </c>
      <c r="E42" s="88"/>
      <c r="F42" s="88"/>
      <c r="G42" s="14">
        <v>0</v>
      </c>
      <c r="H42" s="14">
        <v>0</v>
      </c>
      <c r="I42" s="14"/>
      <c r="J42" s="14"/>
      <c r="K42" s="11"/>
      <c r="L42" s="14">
        <f t="shared" si="26"/>
        <v>0</v>
      </c>
      <c r="M42" s="14">
        <v>0</v>
      </c>
      <c r="N42" s="10"/>
      <c r="O42" s="10"/>
      <c r="P42" s="11"/>
      <c r="Q42" s="14">
        <f t="shared" si="27"/>
        <v>0</v>
      </c>
      <c r="R42" s="14">
        <f t="shared" si="27"/>
        <v>0</v>
      </c>
      <c r="S42" s="10"/>
      <c r="T42" s="10"/>
      <c r="U42" s="11"/>
      <c r="V42" s="14">
        <f t="shared" ref="V42:V46" si="42">Q42</f>
        <v>0</v>
      </c>
      <c r="W42" s="14">
        <f t="shared" ref="W42:W46" si="43">R42</f>
        <v>0</v>
      </c>
      <c r="X42" s="10"/>
      <c r="Y42" s="10"/>
      <c r="Z42" s="11"/>
      <c r="AA42" s="2">
        <f t="shared" si="29"/>
        <v>1.49E-2</v>
      </c>
      <c r="AB42" s="38">
        <f t="shared" si="30"/>
        <v>1.4833333333333332E-2</v>
      </c>
      <c r="AC42" s="38">
        <f t="shared" si="31"/>
        <v>1.4800000000000001E-2</v>
      </c>
      <c r="AD42" s="38">
        <f t="shared" si="32"/>
        <v>1.4933333333333333E-2</v>
      </c>
      <c r="AE42" s="2"/>
      <c r="AF42" s="8">
        <f t="shared" si="33"/>
        <v>0</v>
      </c>
      <c r="AG42" s="8">
        <f t="shared" si="34"/>
        <v>0</v>
      </c>
      <c r="AH42" s="8">
        <f t="shared" si="35"/>
        <v>0</v>
      </c>
      <c r="AI42" s="8">
        <f t="shared" si="36"/>
        <v>0</v>
      </c>
    </row>
    <row r="43" spans="2:35" x14ac:dyDescent="0.25">
      <c r="C43" s="24"/>
      <c r="D43" s="2"/>
      <c r="E43" s="2">
        <v>2011</v>
      </c>
      <c r="F43" s="2"/>
      <c r="G43" s="11">
        <v>0</v>
      </c>
      <c r="H43" s="56">
        <v>-15574.25</v>
      </c>
      <c r="I43" s="10">
        <v>0.67738219503318431</v>
      </c>
      <c r="J43" s="10"/>
      <c r="K43" s="11"/>
      <c r="L43" s="11">
        <f t="shared" si="26"/>
        <v>0</v>
      </c>
      <c r="M43" s="56">
        <f>H43*Persist!$D$22</f>
        <v>-15574.25</v>
      </c>
      <c r="N43" s="10"/>
      <c r="O43" s="10"/>
      <c r="P43" s="11"/>
      <c r="Q43" s="11">
        <f t="shared" si="27"/>
        <v>0</v>
      </c>
      <c r="R43" s="56">
        <f>H43*Persist!$E$22</f>
        <v>-15358.937788018433</v>
      </c>
      <c r="S43" s="10"/>
      <c r="T43" s="10"/>
      <c r="U43" s="11"/>
      <c r="V43" s="11">
        <f t="shared" si="42"/>
        <v>0</v>
      </c>
      <c r="W43" s="56">
        <f>H43*Persist!$F$22</f>
        <v>-12990.503456221197</v>
      </c>
      <c r="X43" s="10"/>
      <c r="Y43" s="10"/>
      <c r="Z43" s="11"/>
      <c r="AA43" s="2">
        <f t="shared" si="29"/>
        <v>1.49E-2</v>
      </c>
      <c r="AB43" s="38">
        <f t="shared" si="30"/>
        <v>1.4833333333333332E-2</v>
      </c>
      <c r="AC43" s="38">
        <f t="shared" si="31"/>
        <v>1.4800000000000001E-2</v>
      </c>
      <c r="AD43" s="38">
        <f t="shared" si="32"/>
        <v>1.4933333333333333E-2</v>
      </c>
      <c r="AE43" s="2"/>
      <c r="AF43" s="8">
        <f t="shared" si="33"/>
        <v>-232.05632499999999</v>
      </c>
      <c r="AG43" s="8">
        <f t="shared" si="34"/>
        <v>-231.01804166666665</v>
      </c>
      <c r="AH43" s="8">
        <f t="shared" si="35"/>
        <v>-227.31227926267283</v>
      </c>
      <c r="AI43" s="8">
        <f t="shared" si="36"/>
        <v>-193.99151827956987</v>
      </c>
    </row>
    <row r="44" spans="2:35" x14ac:dyDescent="0.25">
      <c r="C44" s="25"/>
      <c r="D44" s="13" t="s">
        <v>37</v>
      </c>
      <c r="E44" s="88"/>
      <c r="F44" s="88"/>
      <c r="G44" s="14">
        <v>0</v>
      </c>
      <c r="H44" s="14">
        <v>0</v>
      </c>
      <c r="I44" s="14"/>
      <c r="J44" s="14"/>
      <c r="K44" s="11"/>
      <c r="L44" s="14">
        <f t="shared" si="26"/>
        <v>0</v>
      </c>
      <c r="M44" s="14">
        <v>0</v>
      </c>
      <c r="N44" s="10"/>
      <c r="O44" s="10"/>
      <c r="P44" s="11"/>
      <c r="Q44" s="14">
        <f t="shared" si="27"/>
        <v>0</v>
      </c>
      <c r="R44" s="14">
        <f t="shared" si="27"/>
        <v>0</v>
      </c>
      <c r="S44" s="10"/>
      <c r="T44" s="10"/>
      <c r="U44" s="11"/>
      <c r="V44" s="14">
        <f t="shared" si="42"/>
        <v>0</v>
      </c>
      <c r="W44" s="14">
        <f t="shared" si="43"/>
        <v>0</v>
      </c>
      <c r="X44" s="10"/>
      <c r="Y44" s="10"/>
      <c r="Z44" s="11"/>
      <c r="AA44" s="2">
        <f t="shared" si="29"/>
        <v>1.49E-2</v>
      </c>
      <c r="AB44" s="38">
        <f t="shared" si="30"/>
        <v>1.4833333333333332E-2</v>
      </c>
      <c r="AC44" s="38">
        <f t="shared" si="31"/>
        <v>1.4800000000000001E-2</v>
      </c>
      <c r="AD44" s="38">
        <f t="shared" si="32"/>
        <v>1.4933333333333333E-2</v>
      </c>
      <c r="AE44" s="2"/>
      <c r="AF44" s="8">
        <f t="shared" si="33"/>
        <v>0</v>
      </c>
      <c r="AG44" s="8">
        <f t="shared" si="34"/>
        <v>0</v>
      </c>
      <c r="AH44" s="8">
        <f t="shared" si="35"/>
        <v>0</v>
      </c>
      <c r="AI44" s="8">
        <f t="shared" si="36"/>
        <v>0</v>
      </c>
    </row>
    <row r="45" spans="2:35" x14ac:dyDescent="0.25">
      <c r="C45" s="24"/>
      <c r="D45" s="2"/>
      <c r="E45" s="2">
        <v>2011</v>
      </c>
      <c r="F45" s="2"/>
      <c r="G45" s="10">
        <v>0</v>
      </c>
      <c r="H45" s="10">
        <v>0</v>
      </c>
      <c r="I45" s="10">
        <v>1.0037094497818713</v>
      </c>
      <c r="J45" s="10"/>
      <c r="K45" s="11"/>
      <c r="L45" s="10">
        <f t="shared" si="26"/>
        <v>0</v>
      </c>
      <c r="M45" s="10">
        <f t="shared" ref="M45" si="44">H45</f>
        <v>0</v>
      </c>
      <c r="N45" s="10"/>
      <c r="O45" s="10"/>
      <c r="P45" s="11"/>
      <c r="Q45" s="10">
        <f t="shared" si="27"/>
        <v>0</v>
      </c>
      <c r="R45" s="10">
        <f t="shared" si="27"/>
        <v>0</v>
      </c>
      <c r="S45" s="10"/>
      <c r="T45" s="10"/>
      <c r="U45" s="11"/>
      <c r="V45" s="10">
        <f t="shared" si="42"/>
        <v>0</v>
      </c>
      <c r="W45" s="10">
        <f t="shared" si="43"/>
        <v>0</v>
      </c>
      <c r="X45" s="10"/>
      <c r="Y45" s="10"/>
      <c r="Z45" s="11"/>
      <c r="AA45" s="2">
        <f t="shared" si="29"/>
        <v>1.49E-2</v>
      </c>
      <c r="AB45" s="38">
        <f t="shared" si="30"/>
        <v>1.4833333333333332E-2</v>
      </c>
      <c r="AC45" s="38">
        <f t="shared" si="31"/>
        <v>1.4800000000000001E-2</v>
      </c>
      <c r="AD45" s="38">
        <f t="shared" si="32"/>
        <v>1.4933333333333333E-2</v>
      </c>
      <c r="AE45" s="2"/>
      <c r="AF45" s="8">
        <f t="shared" si="33"/>
        <v>0</v>
      </c>
      <c r="AG45" s="8">
        <f t="shared" si="34"/>
        <v>0</v>
      </c>
      <c r="AH45" s="8">
        <f t="shared" si="35"/>
        <v>0</v>
      </c>
      <c r="AI45" s="8">
        <f t="shared" si="36"/>
        <v>0</v>
      </c>
    </row>
    <row r="46" spans="2:35" x14ac:dyDescent="0.25">
      <c r="C46" s="25"/>
      <c r="D46" s="13" t="s">
        <v>37</v>
      </c>
      <c r="E46" s="88"/>
      <c r="F46" s="88"/>
      <c r="G46" s="14">
        <v>0</v>
      </c>
      <c r="H46" s="14">
        <v>0</v>
      </c>
      <c r="I46" s="14"/>
      <c r="J46" s="14"/>
      <c r="K46" s="11"/>
      <c r="L46" s="14">
        <f t="shared" si="26"/>
        <v>0</v>
      </c>
      <c r="M46" s="14">
        <v>0</v>
      </c>
      <c r="N46" s="10"/>
      <c r="O46" s="10"/>
      <c r="P46" s="11"/>
      <c r="Q46" s="14">
        <f t="shared" si="27"/>
        <v>0</v>
      </c>
      <c r="R46" s="14">
        <f t="shared" si="27"/>
        <v>0</v>
      </c>
      <c r="S46" s="10"/>
      <c r="T46" s="10"/>
      <c r="U46" s="11"/>
      <c r="V46" s="14">
        <f t="shared" si="42"/>
        <v>0</v>
      </c>
      <c r="W46" s="14">
        <f t="shared" si="43"/>
        <v>0</v>
      </c>
      <c r="X46" s="10"/>
      <c r="Y46" s="10"/>
      <c r="Z46" s="11"/>
      <c r="AA46" s="2">
        <f t="shared" si="29"/>
        <v>1.49E-2</v>
      </c>
      <c r="AB46" s="38">
        <f t="shared" si="30"/>
        <v>1.4833333333333332E-2</v>
      </c>
      <c r="AC46" s="38">
        <f t="shared" si="31"/>
        <v>1.4800000000000001E-2</v>
      </c>
      <c r="AD46" s="38">
        <f t="shared" si="32"/>
        <v>1.4933333333333333E-2</v>
      </c>
      <c r="AE46" s="2"/>
      <c r="AF46" s="8">
        <f t="shared" si="33"/>
        <v>0</v>
      </c>
      <c r="AG46" s="8">
        <f t="shared" si="34"/>
        <v>0</v>
      </c>
      <c r="AH46" s="8">
        <f t="shared" si="35"/>
        <v>0</v>
      </c>
      <c r="AI46" s="8">
        <f t="shared" si="36"/>
        <v>0</v>
      </c>
    </row>
    <row r="47" spans="2:35" x14ac:dyDescent="0.25">
      <c r="C47" s="26" t="s">
        <v>23</v>
      </c>
      <c r="D47" s="15"/>
      <c r="E47" s="15"/>
      <c r="F47" s="15"/>
      <c r="G47" s="16">
        <f>SUM(G33:G46)</f>
        <v>62.181999999999995</v>
      </c>
      <c r="H47" s="16">
        <f>SUM(H33:H46)</f>
        <v>218697.22600000002</v>
      </c>
      <c r="I47" s="16">
        <f>SUM(I33:I46)</f>
        <v>3.9050086387613723</v>
      </c>
      <c r="J47" s="16">
        <f>SUM(J33:J46)</f>
        <v>0</v>
      </c>
      <c r="K47" s="16"/>
      <c r="L47" s="16">
        <f>SUM(L33:L46)</f>
        <v>62.181999999999995</v>
      </c>
      <c r="M47" s="16">
        <f>SUM(M33:M46)</f>
        <v>218697.22600000002</v>
      </c>
      <c r="N47" s="16">
        <f>SUM(N33:N46)</f>
        <v>0</v>
      </c>
      <c r="O47" s="16">
        <f>SUM(O33:O46)</f>
        <v>0</v>
      </c>
      <c r="P47" s="16"/>
      <c r="Q47" s="16">
        <f>SUM(Q33:Q46)</f>
        <v>62.181999999999995</v>
      </c>
      <c r="R47" s="16">
        <f>SUM(R33:R46)</f>
        <v>215673.76204608293</v>
      </c>
      <c r="S47" s="16">
        <f>SUM(S33:S46)</f>
        <v>0</v>
      </c>
      <c r="T47" s="16">
        <f>SUM(T33:T46)</f>
        <v>0</v>
      </c>
      <c r="U47" s="16"/>
      <c r="V47" s="16">
        <f>SUM(V33:V46)</f>
        <v>62.181999999999995</v>
      </c>
      <c r="W47" s="16">
        <f>SUM(W33:W46)</f>
        <v>182415.65855299539</v>
      </c>
      <c r="X47" s="16">
        <f>SUM(X33:X46)</f>
        <v>0</v>
      </c>
      <c r="Y47" s="16">
        <f>SUM(Y33:Y46)</f>
        <v>0</v>
      </c>
      <c r="Z47" s="16"/>
      <c r="AA47" s="15"/>
      <c r="AB47" s="15"/>
      <c r="AC47" s="15"/>
      <c r="AD47" s="15"/>
      <c r="AE47" s="15"/>
      <c r="AF47" s="16">
        <f>SUM(AF33:AF46)</f>
        <v>3258.5886674000003</v>
      </c>
      <c r="AG47" s="16">
        <f>SUM(AG33:AG46)</f>
        <v>3244.0088523333329</v>
      </c>
      <c r="AH47" s="16">
        <f>SUM(AH33:AH46)</f>
        <v>3191.9716782820278</v>
      </c>
      <c r="AI47" s="16">
        <f>SUM(AI33:AI46)</f>
        <v>2724.0738343913981</v>
      </c>
    </row>
    <row r="48" spans="2:35" x14ac:dyDescent="0.25"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36" x14ac:dyDescent="0.25">
      <c r="B49" s="32" t="s">
        <v>13</v>
      </c>
      <c r="C49" s="24" t="s">
        <v>24</v>
      </c>
      <c r="D49" s="2"/>
      <c r="E49" s="2">
        <v>2011</v>
      </c>
      <c r="F49" s="2"/>
      <c r="G49" s="10">
        <v>40.767000000000003</v>
      </c>
      <c r="H49" s="10">
        <v>264381.82400000002</v>
      </c>
      <c r="I49" s="10"/>
      <c r="J49" s="10"/>
      <c r="K49" s="11"/>
      <c r="L49" s="10">
        <f t="shared" ref="L49" si="45">G49</f>
        <v>40.767000000000003</v>
      </c>
      <c r="M49" s="10">
        <f>H49*Persist!$D$22</f>
        <v>264381.82400000002</v>
      </c>
      <c r="N49" s="10"/>
      <c r="O49" s="10"/>
      <c r="P49" s="11"/>
      <c r="Q49" s="10">
        <f t="shared" ref="Q49" si="46">L49</f>
        <v>40.767000000000003</v>
      </c>
      <c r="R49" s="10">
        <f>H49*Persist!$E$22</f>
        <v>260726.7757419355</v>
      </c>
      <c r="S49" s="10"/>
      <c r="T49" s="10"/>
      <c r="U49" s="11"/>
      <c r="V49" s="10">
        <f t="shared" ref="V49" si="47">Q49</f>
        <v>40.767000000000003</v>
      </c>
      <c r="W49" s="10">
        <f>H49*Persist!$F$22</f>
        <v>220521.2449032258</v>
      </c>
      <c r="X49" s="10"/>
      <c r="Y49" s="10"/>
      <c r="Z49" s="11"/>
      <c r="AA49" s="2">
        <f>$AA$10</f>
        <v>1.03E-2</v>
      </c>
      <c r="AB49" s="38">
        <f>SUM($AA$10*4+$AB$10*8)/12</f>
        <v>1.0366666666666666E-2</v>
      </c>
      <c r="AC49" s="38">
        <f>SUM($AB$10*4+$AC$10*8)/12</f>
        <v>1.04E-2</v>
      </c>
      <c r="AD49" s="38">
        <f>SUM($AC$10*4+$AD$10*8)/12</f>
        <v>1.0466666666666666E-2</v>
      </c>
      <c r="AE49" s="2"/>
      <c r="AF49" s="12">
        <f t="shared" ref="AF49" si="48">AA49*H49</f>
        <v>2723.1327872000002</v>
      </c>
      <c r="AG49" s="12">
        <f t="shared" ref="AG49" si="49">AB49*M49</f>
        <v>2740.7582421333336</v>
      </c>
      <c r="AH49" s="12">
        <f t="shared" ref="AH49" si="50">AC49*R49</f>
        <v>2711.5584677161291</v>
      </c>
      <c r="AI49" s="12">
        <f t="shared" ref="AI49" si="51">AD49*W49</f>
        <v>2308.1223633204299</v>
      </c>
    </row>
    <row r="50" spans="2:36" x14ac:dyDescent="0.25">
      <c r="C50" s="24" t="s">
        <v>19</v>
      </c>
      <c r="D50" s="2"/>
      <c r="E50" s="2">
        <v>2011</v>
      </c>
      <c r="F50" s="2"/>
      <c r="G50" s="10">
        <v>110.08199999999999</v>
      </c>
      <c r="H50" s="10">
        <v>283517.24800000002</v>
      </c>
      <c r="I50" s="10"/>
      <c r="J50" s="10"/>
      <c r="K50" s="11"/>
      <c r="L50" s="6">
        <f t="shared" ref="L50:L51" si="52">G50</f>
        <v>110.08199999999999</v>
      </c>
      <c r="M50" s="10">
        <f>H50*Persist!$D$22</f>
        <v>283517.24800000002</v>
      </c>
      <c r="N50" s="10"/>
      <c r="O50" s="10"/>
      <c r="P50" s="11"/>
      <c r="Q50" s="10">
        <f t="shared" ref="Q50:Q51" si="53">L50</f>
        <v>110.08199999999999</v>
      </c>
      <c r="R50" s="10">
        <f>H50*Persist!$E$22</f>
        <v>279597.65470967744</v>
      </c>
      <c r="S50" s="10"/>
      <c r="T50" s="10"/>
      <c r="U50" s="11"/>
      <c r="V50" s="10">
        <f t="shared" ref="V50:V51" si="54">Q50</f>
        <v>110.08199999999999</v>
      </c>
      <c r="W50" s="10">
        <f>H50*Persist!$F$22</f>
        <v>236482.12851612904</v>
      </c>
      <c r="X50" s="10"/>
      <c r="Y50" s="10"/>
      <c r="Z50" s="11"/>
      <c r="AA50" s="2">
        <f t="shared" ref="AA50:AA51" si="55">$AA$10</f>
        <v>1.03E-2</v>
      </c>
      <c r="AB50" s="38">
        <f t="shared" ref="AB50:AB51" si="56">SUM($AA$10*4+$AB$10*8)/12</f>
        <v>1.0366666666666666E-2</v>
      </c>
      <c r="AC50" s="38">
        <f t="shared" ref="AC50:AC51" si="57">SUM($AB$10*4+$AC$10*8)/12</f>
        <v>1.04E-2</v>
      </c>
      <c r="AD50" s="38">
        <f t="shared" ref="AD50:AD51" si="58">SUM($AC$10*4+$AD$10*8)/12</f>
        <v>1.0466666666666666E-2</v>
      </c>
      <c r="AE50" s="2"/>
      <c r="AF50" s="8">
        <f t="shared" ref="AF50:AF51" si="59">AA50*H50</f>
        <v>2920.2276544000001</v>
      </c>
      <c r="AG50" s="8">
        <f t="shared" ref="AG50:AG51" si="60">AB50*M50</f>
        <v>2939.128804266667</v>
      </c>
      <c r="AH50" s="8">
        <f t="shared" ref="AH50:AH51" si="61">AC50*R50</f>
        <v>2907.8156089806453</v>
      </c>
      <c r="AI50" s="8">
        <f t="shared" ref="AI50:AI51" si="62">AD50*W50</f>
        <v>2475.1796118021502</v>
      </c>
    </row>
    <row r="51" spans="2:36" x14ac:dyDescent="0.25">
      <c r="C51" s="24" t="s">
        <v>33</v>
      </c>
      <c r="D51" s="2"/>
      <c r="E51" s="2">
        <v>2011</v>
      </c>
      <c r="F51" s="2"/>
      <c r="G51" s="10">
        <v>0</v>
      </c>
      <c r="H51" s="10">
        <v>0</v>
      </c>
      <c r="I51" s="10"/>
      <c r="J51" s="10"/>
      <c r="K51" s="11"/>
      <c r="L51" s="6">
        <f t="shared" si="52"/>
        <v>0</v>
      </c>
      <c r="M51" s="6">
        <f t="shared" ref="M51" si="63">H51</f>
        <v>0</v>
      </c>
      <c r="N51" s="10"/>
      <c r="O51" s="10"/>
      <c r="P51" s="11"/>
      <c r="Q51" s="10">
        <f t="shared" si="53"/>
        <v>0</v>
      </c>
      <c r="R51" s="10">
        <f t="shared" ref="R51" si="64">M51</f>
        <v>0</v>
      </c>
      <c r="S51" s="10"/>
      <c r="T51" s="10"/>
      <c r="U51" s="11"/>
      <c r="V51" s="10">
        <f t="shared" si="54"/>
        <v>0</v>
      </c>
      <c r="W51" s="10">
        <f t="shared" ref="W51" si="65">R51</f>
        <v>0</v>
      </c>
      <c r="X51" s="10"/>
      <c r="Y51" s="10"/>
      <c r="Z51" s="11"/>
      <c r="AA51" s="2">
        <f t="shared" si="55"/>
        <v>1.03E-2</v>
      </c>
      <c r="AB51" s="38">
        <f t="shared" si="56"/>
        <v>1.0366666666666666E-2</v>
      </c>
      <c r="AC51" s="38">
        <f t="shared" si="57"/>
        <v>1.04E-2</v>
      </c>
      <c r="AD51" s="38">
        <f t="shared" si="58"/>
        <v>1.0466666666666666E-2</v>
      </c>
      <c r="AE51" s="2"/>
      <c r="AF51" s="8">
        <f t="shared" si="59"/>
        <v>0</v>
      </c>
      <c r="AG51" s="8">
        <f t="shared" si="60"/>
        <v>0</v>
      </c>
      <c r="AH51" s="8">
        <f t="shared" si="61"/>
        <v>0</v>
      </c>
      <c r="AI51" s="8">
        <f t="shared" si="62"/>
        <v>0</v>
      </c>
    </row>
    <row r="52" spans="2:36" x14ac:dyDescent="0.25">
      <c r="C52" s="26" t="s">
        <v>23</v>
      </c>
      <c r="D52" s="15"/>
      <c r="E52" s="15"/>
      <c r="F52" s="15"/>
      <c r="G52" s="16">
        <f>SUM(G49:G51)</f>
        <v>150.84899999999999</v>
      </c>
      <c r="H52" s="16">
        <f>SUM(H49:H51)</f>
        <v>547899.07200000004</v>
      </c>
      <c r="I52" s="16">
        <f>SUM(I49:I51)</f>
        <v>0</v>
      </c>
      <c r="J52" s="16">
        <f>SUM(J49:J51)</f>
        <v>0</v>
      </c>
      <c r="K52" s="16"/>
      <c r="L52" s="16">
        <f>SUM(L49:L51)</f>
        <v>150.84899999999999</v>
      </c>
      <c r="M52" s="16">
        <f>SUM(M49:M51)</f>
        <v>547899.07200000004</v>
      </c>
      <c r="N52" s="16">
        <f>SUM(N49:N51)</f>
        <v>0</v>
      </c>
      <c r="O52" s="16">
        <f>SUM(O49:O51)</f>
        <v>0</v>
      </c>
      <c r="P52" s="16"/>
      <c r="Q52" s="16">
        <f>SUM(Q49:Q51)</f>
        <v>150.84899999999999</v>
      </c>
      <c r="R52" s="16">
        <f>SUM(R49:R51)</f>
        <v>540324.43045161292</v>
      </c>
      <c r="S52" s="16">
        <f>SUM(S49:S51)</f>
        <v>0</v>
      </c>
      <c r="T52" s="16">
        <f>SUM(T49:T51)</f>
        <v>0</v>
      </c>
      <c r="U52" s="16"/>
      <c r="V52" s="16">
        <f>SUM(V49:V51)</f>
        <v>150.84899999999999</v>
      </c>
      <c r="W52" s="16">
        <f>SUM(W49:W51)</f>
        <v>457003.37341935484</v>
      </c>
      <c r="X52" s="16">
        <f>SUM(X49:X51)</f>
        <v>0</v>
      </c>
      <c r="Y52" s="16">
        <f>SUM(Y49:Y51)</f>
        <v>0</v>
      </c>
      <c r="Z52" s="16"/>
      <c r="AA52" s="15"/>
      <c r="AB52" s="15"/>
      <c r="AC52" s="15"/>
      <c r="AD52" s="15"/>
      <c r="AE52" s="15"/>
      <c r="AF52" s="16">
        <f>SUM(AF49:AF51)</f>
        <v>5643.3604415999998</v>
      </c>
      <c r="AG52" s="16">
        <f>SUM(AG49:AG51)</f>
        <v>5679.8870464000011</v>
      </c>
      <c r="AH52" s="16">
        <f>SUM(AH49:AH51)</f>
        <v>5619.3740766967749</v>
      </c>
      <c r="AI52" s="16">
        <f>SUM(AI49:AI51)</f>
        <v>4783.3019751225802</v>
      </c>
    </row>
    <row r="53" spans="2:36" x14ac:dyDescent="0.25">
      <c r="C53" s="28"/>
      <c r="D53" s="18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8"/>
      <c r="AB53" s="18"/>
      <c r="AC53" s="18"/>
      <c r="AD53" s="18"/>
      <c r="AE53" s="18"/>
      <c r="AF53" s="19"/>
      <c r="AG53" s="19"/>
      <c r="AH53" s="19"/>
      <c r="AI53" s="19"/>
    </row>
    <row r="54" spans="2:36" ht="16.5" thickBot="1" x14ac:dyDescent="0.3">
      <c r="C54" s="28"/>
      <c r="D54" s="18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8"/>
      <c r="AC54" s="18"/>
      <c r="AD54" s="18"/>
      <c r="AE54" s="18"/>
      <c r="AF54" s="20">
        <f>AF47+AF52</f>
        <v>8901.949109000001</v>
      </c>
      <c r="AG54" s="20">
        <f>AG47+AG52</f>
        <v>8923.8958987333335</v>
      </c>
      <c r="AH54" s="20">
        <f>AH47+AH52</f>
        <v>8811.3457549788036</v>
      </c>
      <c r="AI54" s="20">
        <f>AI47+AI52</f>
        <v>7507.3758095139783</v>
      </c>
      <c r="AJ54" s="36">
        <f>SUM(AF54:AI54)</f>
        <v>34144.566572226118</v>
      </c>
    </row>
    <row r="55" spans="2:36" ht="16.5" thickTop="1" x14ac:dyDescent="0.25">
      <c r="C55" s="28"/>
      <c r="D55" s="18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8"/>
      <c r="AC55" s="18"/>
      <c r="AD55" s="18"/>
      <c r="AE55" s="18"/>
      <c r="AF55" s="19"/>
      <c r="AG55" s="19"/>
      <c r="AH55" s="19"/>
      <c r="AI55" s="19"/>
    </row>
    <row r="56" spans="2:36" ht="15.75" customHeight="1" x14ac:dyDescent="0.25">
      <c r="B56" s="3" t="s">
        <v>21</v>
      </c>
      <c r="C56" s="3"/>
      <c r="D56" s="3"/>
      <c r="E56" s="3"/>
      <c r="F56" s="3"/>
      <c r="G56" s="85" t="s">
        <v>38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3"/>
      <c r="Y56" s="3"/>
      <c r="Z56" s="3"/>
      <c r="AA56" s="85" t="s">
        <v>15</v>
      </c>
      <c r="AB56" s="85"/>
      <c r="AC56" s="85"/>
      <c r="AD56" s="85"/>
      <c r="AE56" s="3"/>
      <c r="AF56" s="85" t="s">
        <v>16</v>
      </c>
      <c r="AG56" s="85"/>
      <c r="AH56" s="85"/>
      <c r="AI56" s="85"/>
    </row>
    <row r="57" spans="2:36" ht="15.75" customHeight="1" x14ac:dyDescent="0.25">
      <c r="B57" s="30"/>
      <c r="C57" s="22"/>
      <c r="D57" s="4"/>
      <c r="E57" s="4"/>
      <c r="F57" s="4"/>
      <c r="G57" s="84">
        <v>2011</v>
      </c>
      <c r="H57" s="84"/>
      <c r="I57" s="3"/>
      <c r="J57" s="3"/>
      <c r="K57" s="4"/>
      <c r="L57" s="84">
        <v>2012</v>
      </c>
      <c r="M57" s="84"/>
      <c r="N57" s="3"/>
      <c r="O57" s="3"/>
      <c r="P57" s="4"/>
      <c r="Q57" s="3">
        <v>2013</v>
      </c>
      <c r="R57" s="3"/>
      <c r="S57" s="3"/>
      <c r="T57" s="3"/>
      <c r="U57" s="4"/>
      <c r="V57" s="3">
        <v>2014</v>
      </c>
      <c r="W57" s="3"/>
      <c r="X57" s="3"/>
      <c r="Y57" s="3"/>
      <c r="AA57" s="3">
        <v>2011</v>
      </c>
      <c r="AB57" s="3">
        <v>2012</v>
      </c>
      <c r="AC57" s="3">
        <v>2013</v>
      </c>
      <c r="AD57" s="3">
        <v>2014</v>
      </c>
      <c r="AE57" s="4"/>
      <c r="AF57" s="3">
        <v>2011</v>
      </c>
      <c r="AG57" s="3">
        <v>2012</v>
      </c>
      <c r="AH57" s="3">
        <v>2013</v>
      </c>
      <c r="AI57" s="3">
        <v>2014</v>
      </c>
    </row>
    <row r="58" spans="2:36" x14ac:dyDescent="0.25">
      <c r="B58" s="32" t="s">
        <v>14</v>
      </c>
      <c r="C58" s="24" t="s">
        <v>26</v>
      </c>
      <c r="D58" s="2"/>
      <c r="E58" s="2">
        <v>2012</v>
      </c>
      <c r="F58" s="2"/>
      <c r="G58" s="10"/>
      <c r="H58" s="10"/>
      <c r="I58" s="10">
        <v>1.6132126919923941</v>
      </c>
      <c r="J58" s="10"/>
      <c r="K58" s="11"/>
      <c r="L58" s="10">
        <v>8.4139999999999997</v>
      </c>
      <c r="M58" s="10">
        <v>56155.241999999998</v>
      </c>
      <c r="N58" s="10"/>
      <c r="O58" s="10"/>
      <c r="P58" s="11"/>
      <c r="Q58" s="10">
        <f>L58</f>
        <v>8.4139999999999997</v>
      </c>
      <c r="R58" s="10">
        <f>M58</f>
        <v>56155.241999999998</v>
      </c>
      <c r="S58" s="10"/>
      <c r="T58" s="10"/>
      <c r="U58" s="11"/>
      <c r="V58" s="10">
        <f>Q58</f>
        <v>8.4139999999999997</v>
      </c>
      <c r="W58" s="10">
        <f>R58*Persist!$F$23</f>
        <v>55871.62966666666</v>
      </c>
      <c r="X58" s="10"/>
      <c r="Y58" s="10"/>
      <c r="Z58" s="11"/>
      <c r="AA58" s="2"/>
      <c r="AB58" s="38">
        <f>SUM($AA$9*4+$AB$9*8)/12</f>
        <v>1.4833333333333332E-2</v>
      </c>
      <c r="AC58" s="38">
        <f>SUM($AB$9*4+$AC$9*8)/12</f>
        <v>1.4800000000000001E-2</v>
      </c>
      <c r="AD58" s="38">
        <f>SUM($AC$9*4+$AD$9*8)/12</f>
        <v>1.4933333333333333E-2</v>
      </c>
      <c r="AE58" s="2"/>
      <c r="AF58" s="12"/>
      <c r="AG58" s="12">
        <f t="shared" ref="AG58" si="66">AB58*M58</f>
        <v>832.96942299999989</v>
      </c>
      <c r="AH58" s="12">
        <f t="shared" ref="AH58" si="67">AC58*R58</f>
        <v>831.09758160000001</v>
      </c>
      <c r="AI58" s="12">
        <f t="shared" ref="AI58" si="68">AD58*W58</f>
        <v>834.34966968888875</v>
      </c>
    </row>
    <row r="59" spans="2:36" x14ac:dyDescent="0.25">
      <c r="C59" s="23" t="s">
        <v>17</v>
      </c>
      <c r="D59" s="2"/>
      <c r="E59" s="2">
        <v>2012</v>
      </c>
      <c r="F59" s="2"/>
      <c r="G59" s="10"/>
      <c r="H59" s="10"/>
      <c r="I59" s="10">
        <v>0.15344943749151985</v>
      </c>
      <c r="J59" s="10"/>
      <c r="K59" s="11"/>
      <c r="L59" s="10">
        <v>0.70399999999999996</v>
      </c>
      <c r="M59" s="10">
        <v>1250.8699999999999</v>
      </c>
      <c r="N59" s="10"/>
      <c r="O59" s="10"/>
      <c r="P59" s="11"/>
      <c r="Q59" s="10">
        <f t="shared" ref="Q59:Q60" si="69">L59</f>
        <v>0.70399999999999996</v>
      </c>
      <c r="R59" s="10">
        <f t="shared" ref="R59:R60" si="70">M59</f>
        <v>1250.8699999999999</v>
      </c>
      <c r="S59" s="10"/>
      <c r="T59" s="10"/>
      <c r="U59" s="11"/>
      <c r="V59" s="10">
        <f t="shared" ref="V59:V62" si="71">Q59</f>
        <v>0.70399999999999996</v>
      </c>
      <c r="W59" s="10">
        <f>R59*Persist!$F$23</f>
        <v>1244.5524747474747</v>
      </c>
      <c r="X59" s="10"/>
      <c r="Y59" s="10"/>
      <c r="Z59" s="11"/>
      <c r="AA59" s="5"/>
      <c r="AB59" s="38">
        <f t="shared" ref="AB59:AB72" si="72">SUM($AA$9*4+$AB$9*8)/12</f>
        <v>1.4833333333333332E-2</v>
      </c>
      <c r="AC59" s="38">
        <f t="shared" ref="AC59:AC72" si="73">SUM($AB$9*4+$AC$9*8)/12</f>
        <v>1.4800000000000001E-2</v>
      </c>
      <c r="AD59" s="38">
        <f t="shared" ref="AD59:AD72" si="74">SUM($AC$9*4+$AD$9*8)/12</f>
        <v>1.4933333333333333E-2</v>
      </c>
      <c r="AE59" s="2"/>
      <c r="AF59" s="8"/>
      <c r="AG59" s="8">
        <f t="shared" ref="AG59:AG72" si="75">AB59*M59</f>
        <v>18.554571666666664</v>
      </c>
      <c r="AH59" s="8">
        <f t="shared" ref="AH59:AH72" si="76">AC59*R59</f>
        <v>18.512875999999999</v>
      </c>
      <c r="AI59" s="8">
        <f t="shared" ref="AI59:AI72" si="77">AD59*W59</f>
        <v>18.585316956228954</v>
      </c>
    </row>
    <row r="60" spans="2:36" x14ac:dyDescent="0.25">
      <c r="C60" s="23" t="s">
        <v>18</v>
      </c>
      <c r="D60" s="2"/>
      <c r="E60" s="2">
        <v>2012</v>
      </c>
      <c r="F60" s="2"/>
      <c r="G60" s="10"/>
      <c r="H60" s="10"/>
      <c r="I60" s="10">
        <v>0.45725486446240221</v>
      </c>
      <c r="J60" s="10"/>
      <c r="K60" s="11"/>
      <c r="L60" s="10">
        <v>24.370999999999999</v>
      </c>
      <c r="M60" s="10">
        <v>44320.900999999998</v>
      </c>
      <c r="N60" s="10"/>
      <c r="O60" s="10"/>
      <c r="P60" s="11"/>
      <c r="Q60" s="10">
        <f t="shared" si="69"/>
        <v>24.370999999999999</v>
      </c>
      <c r="R60" s="10">
        <f t="shared" si="70"/>
        <v>44320.900999999998</v>
      </c>
      <c r="S60" s="10"/>
      <c r="T60" s="10"/>
      <c r="U60" s="11"/>
      <c r="V60" s="10">
        <f t="shared" si="71"/>
        <v>24.370999999999999</v>
      </c>
      <c r="W60" s="10">
        <f>R60*Persist!$F$23</f>
        <v>44097.058065656565</v>
      </c>
      <c r="X60" s="10"/>
      <c r="Y60" s="10"/>
      <c r="Z60" s="11"/>
      <c r="AA60" s="5"/>
      <c r="AB60" s="38">
        <f t="shared" si="72"/>
        <v>1.4833333333333332E-2</v>
      </c>
      <c r="AC60" s="38">
        <f t="shared" si="73"/>
        <v>1.4800000000000001E-2</v>
      </c>
      <c r="AD60" s="38">
        <f t="shared" si="74"/>
        <v>1.4933333333333333E-2</v>
      </c>
      <c r="AE60" s="2"/>
      <c r="AF60" s="8"/>
      <c r="AG60" s="8">
        <f t="shared" si="75"/>
        <v>657.4266981666666</v>
      </c>
      <c r="AH60" s="8">
        <f t="shared" si="76"/>
        <v>655.94933479999997</v>
      </c>
      <c r="AI60" s="8">
        <f t="shared" si="77"/>
        <v>658.51606711380475</v>
      </c>
    </row>
    <row r="61" spans="2:36" x14ac:dyDescent="0.25">
      <c r="C61" s="24" t="s">
        <v>27</v>
      </c>
      <c r="D61" s="2"/>
      <c r="E61" s="2">
        <v>2012</v>
      </c>
      <c r="F61" s="2"/>
      <c r="G61" s="10"/>
      <c r="H61" s="10"/>
      <c r="I61" s="10"/>
      <c r="J61" s="10"/>
      <c r="K61" s="11"/>
      <c r="L61" s="10">
        <v>0.45500000000000002</v>
      </c>
      <c r="M61" s="10">
        <v>2760.355</v>
      </c>
      <c r="N61" s="10"/>
      <c r="O61" s="10"/>
      <c r="P61" s="11"/>
      <c r="Q61" s="10">
        <f t="shared" ref="Q61:Q62" si="78">L61</f>
        <v>0.45500000000000002</v>
      </c>
      <c r="R61" s="10">
        <f t="shared" ref="R61:R62" si="79">M61</f>
        <v>2760.355</v>
      </c>
      <c r="S61" s="10"/>
      <c r="T61" s="10"/>
      <c r="U61" s="11"/>
      <c r="V61" s="10">
        <f t="shared" si="71"/>
        <v>0.45500000000000002</v>
      </c>
      <c r="W61" s="10">
        <f>R61*Persist!$F$23</f>
        <v>2746.413813131313</v>
      </c>
      <c r="X61" s="10"/>
      <c r="Y61" s="10"/>
      <c r="Z61" s="11"/>
      <c r="AA61" s="5"/>
      <c r="AB61" s="38">
        <f t="shared" si="72"/>
        <v>1.4833333333333332E-2</v>
      </c>
      <c r="AC61" s="38">
        <f t="shared" si="73"/>
        <v>1.4800000000000001E-2</v>
      </c>
      <c r="AD61" s="38">
        <f t="shared" si="74"/>
        <v>1.4933333333333333E-2</v>
      </c>
      <c r="AE61" s="2"/>
      <c r="AF61" s="8"/>
      <c r="AG61" s="8">
        <f t="shared" si="75"/>
        <v>40.94526583333333</v>
      </c>
      <c r="AH61" s="8">
        <f t="shared" si="76"/>
        <v>40.853254</v>
      </c>
      <c r="AI61" s="8">
        <f t="shared" si="77"/>
        <v>41.013112942760941</v>
      </c>
    </row>
    <row r="62" spans="2:36" x14ac:dyDescent="0.25">
      <c r="C62" s="24" t="s">
        <v>28</v>
      </c>
      <c r="D62" s="2"/>
      <c r="E62" s="2">
        <v>2012</v>
      </c>
      <c r="F62" s="2"/>
      <c r="G62" s="10"/>
      <c r="H62" s="10"/>
      <c r="I62" s="10"/>
      <c r="J62" s="10"/>
      <c r="K62" s="11"/>
      <c r="L62" s="10">
        <v>2.9220000000000002</v>
      </c>
      <c r="M62" s="10">
        <v>52872.860999999997</v>
      </c>
      <c r="N62" s="10"/>
      <c r="O62" s="10"/>
      <c r="P62" s="11"/>
      <c r="Q62" s="10">
        <f t="shared" si="78"/>
        <v>2.9220000000000002</v>
      </c>
      <c r="R62" s="10">
        <f t="shared" si="79"/>
        <v>52872.860999999997</v>
      </c>
      <c r="S62" s="10"/>
      <c r="T62" s="10"/>
      <c r="U62" s="11"/>
      <c r="V62" s="10">
        <f t="shared" si="71"/>
        <v>2.9220000000000002</v>
      </c>
      <c r="W62" s="10">
        <f>R62*Persist!$F$23</f>
        <v>52605.826348484843</v>
      </c>
      <c r="X62" s="10"/>
      <c r="Y62" s="10"/>
      <c r="Z62" s="11"/>
      <c r="AA62" s="5"/>
      <c r="AB62" s="38">
        <f t="shared" si="72"/>
        <v>1.4833333333333332E-2</v>
      </c>
      <c r="AC62" s="38">
        <f t="shared" si="73"/>
        <v>1.4800000000000001E-2</v>
      </c>
      <c r="AD62" s="38">
        <f t="shared" si="74"/>
        <v>1.4933333333333333E-2</v>
      </c>
      <c r="AE62" s="2"/>
      <c r="AF62" s="8"/>
      <c r="AG62" s="8">
        <f t="shared" si="75"/>
        <v>784.2807714999999</v>
      </c>
      <c r="AH62" s="8">
        <f t="shared" si="76"/>
        <v>782.51834280000003</v>
      </c>
      <c r="AI62" s="8">
        <f t="shared" si="77"/>
        <v>785.5803401373737</v>
      </c>
    </row>
    <row r="63" spans="2:36" x14ac:dyDescent="0.25">
      <c r="C63" s="24" t="s">
        <v>29</v>
      </c>
      <c r="D63" s="2"/>
      <c r="E63" s="2">
        <v>2012</v>
      </c>
      <c r="F63" s="2"/>
      <c r="G63" s="10"/>
      <c r="H63" s="10"/>
      <c r="I63" s="10"/>
      <c r="J63" s="10"/>
      <c r="K63" s="11"/>
      <c r="L63" s="10">
        <v>0</v>
      </c>
      <c r="M63" s="10">
        <v>0</v>
      </c>
      <c r="N63" s="10"/>
      <c r="O63" s="10"/>
      <c r="P63" s="11"/>
      <c r="Q63" s="10">
        <f t="shared" ref="Q63:Q72" si="80">L63</f>
        <v>0</v>
      </c>
      <c r="R63" s="10">
        <f t="shared" ref="R63:R72" si="81">M63</f>
        <v>0</v>
      </c>
      <c r="S63" s="10"/>
      <c r="T63" s="10"/>
      <c r="U63" s="11"/>
      <c r="V63" s="10">
        <f t="shared" ref="V63:V66" si="82">Q63</f>
        <v>0</v>
      </c>
      <c r="W63" s="10">
        <f>R63*Persist!$F$23</f>
        <v>0</v>
      </c>
      <c r="X63" s="10"/>
      <c r="Y63" s="10"/>
      <c r="Z63" s="11"/>
      <c r="AA63" s="5"/>
      <c r="AB63" s="38">
        <f t="shared" si="72"/>
        <v>1.4833333333333332E-2</v>
      </c>
      <c r="AC63" s="38">
        <f t="shared" si="73"/>
        <v>1.4800000000000001E-2</v>
      </c>
      <c r="AD63" s="38">
        <f t="shared" si="74"/>
        <v>1.4933333333333333E-2</v>
      </c>
      <c r="AE63" s="2"/>
      <c r="AF63" s="8"/>
      <c r="AG63" s="8">
        <f t="shared" si="75"/>
        <v>0</v>
      </c>
      <c r="AH63" s="8">
        <f t="shared" si="76"/>
        <v>0</v>
      </c>
      <c r="AI63" s="8">
        <f t="shared" si="77"/>
        <v>0</v>
      </c>
    </row>
    <row r="64" spans="2:36" x14ac:dyDescent="0.25">
      <c r="C64" s="24" t="s">
        <v>30</v>
      </c>
      <c r="D64" s="2"/>
      <c r="E64" s="2">
        <v>2012</v>
      </c>
      <c r="F64" s="2"/>
      <c r="G64" s="10"/>
      <c r="H64" s="10"/>
      <c r="I64" s="10"/>
      <c r="J64" s="10"/>
      <c r="K64" s="11"/>
      <c r="L64" s="10">
        <v>0</v>
      </c>
      <c r="M64" s="10">
        <v>0</v>
      </c>
      <c r="N64" s="10"/>
      <c r="O64" s="10"/>
      <c r="P64" s="11"/>
      <c r="Q64" s="10">
        <f t="shared" si="80"/>
        <v>0</v>
      </c>
      <c r="R64" s="10">
        <f t="shared" si="81"/>
        <v>0</v>
      </c>
      <c r="S64" s="10"/>
      <c r="T64" s="10"/>
      <c r="U64" s="11"/>
      <c r="V64" s="10">
        <f t="shared" si="82"/>
        <v>0</v>
      </c>
      <c r="W64" s="10">
        <f>R64*Persist!$F$23</f>
        <v>0</v>
      </c>
      <c r="X64" s="10"/>
      <c r="Y64" s="10"/>
      <c r="Z64" s="11"/>
      <c r="AA64" s="5"/>
      <c r="AB64" s="38">
        <f t="shared" si="72"/>
        <v>1.4833333333333332E-2</v>
      </c>
      <c r="AC64" s="38">
        <f t="shared" si="73"/>
        <v>1.4800000000000001E-2</v>
      </c>
      <c r="AD64" s="38">
        <f t="shared" si="74"/>
        <v>1.4933333333333333E-2</v>
      </c>
      <c r="AE64" s="2"/>
      <c r="AF64" s="8"/>
      <c r="AG64" s="8">
        <f t="shared" si="75"/>
        <v>0</v>
      </c>
      <c r="AH64" s="8">
        <f t="shared" si="76"/>
        <v>0</v>
      </c>
      <c r="AI64" s="8">
        <f t="shared" si="77"/>
        <v>0</v>
      </c>
    </row>
    <row r="65" spans="2:36" x14ac:dyDescent="0.25">
      <c r="C65" s="24" t="s">
        <v>31</v>
      </c>
      <c r="D65" s="2"/>
      <c r="E65" s="2">
        <v>2012</v>
      </c>
      <c r="F65" s="2"/>
      <c r="G65" s="10"/>
      <c r="H65" s="10"/>
      <c r="I65" s="10"/>
      <c r="J65" s="10"/>
      <c r="K65" s="11"/>
      <c r="L65" s="10">
        <v>0</v>
      </c>
      <c r="M65" s="10">
        <v>0</v>
      </c>
      <c r="N65" s="10"/>
      <c r="O65" s="10"/>
      <c r="P65" s="11"/>
      <c r="Q65" s="10">
        <v>5.7480000000000002</v>
      </c>
      <c r="R65" s="10">
        <f t="shared" si="81"/>
        <v>0</v>
      </c>
      <c r="S65" s="10"/>
      <c r="T65" s="10"/>
      <c r="U65" s="11"/>
      <c r="V65" s="10">
        <f t="shared" si="82"/>
        <v>5.7480000000000002</v>
      </c>
      <c r="W65" s="10">
        <f>R65*Persist!$F$23</f>
        <v>0</v>
      </c>
      <c r="X65" s="10"/>
      <c r="Y65" s="10"/>
      <c r="Z65" s="11"/>
      <c r="AA65" s="5"/>
      <c r="AB65" s="38">
        <f t="shared" si="72"/>
        <v>1.4833333333333332E-2</v>
      </c>
      <c r="AC65" s="38">
        <f t="shared" si="73"/>
        <v>1.4800000000000001E-2</v>
      </c>
      <c r="AD65" s="38">
        <f t="shared" si="74"/>
        <v>1.4933333333333333E-2</v>
      </c>
      <c r="AE65" s="2"/>
      <c r="AF65" s="8"/>
      <c r="AG65" s="8">
        <f t="shared" si="75"/>
        <v>0</v>
      </c>
      <c r="AH65" s="8">
        <f t="shared" si="76"/>
        <v>0</v>
      </c>
      <c r="AI65" s="8">
        <f t="shared" si="77"/>
        <v>0</v>
      </c>
    </row>
    <row r="66" spans="2:36" x14ac:dyDescent="0.25">
      <c r="C66" s="24" t="s">
        <v>32</v>
      </c>
      <c r="D66" s="2"/>
      <c r="E66" s="2">
        <v>2012</v>
      </c>
      <c r="F66" s="2"/>
      <c r="G66" s="10"/>
      <c r="H66" s="10"/>
      <c r="I66" s="10"/>
      <c r="J66" s="10"/>
      <c r="K66" s="11"/>
      <c r="L66" s="10">
        <v>0</v>
      </c>
      <c r="M66" s="10">
        <v>0</v>
      </c>
      <c r="N66" s="10"/>
      <c r="O66" s="10"/>
      <c r="P66" s="11"/>
      <c r="Q66" s="10">
        <f t="shared" si="80"/>
        <v>0</v>
      </c>
      <c r="R66" s="10">
        <f t="shared" si="81"/>
        <v>0</v>
      </c>
      <c r="S66" s="10"/>
      <c r="T66" s="10"/>
      <c r="U66" s="11"/>
      <c r="V66" s="10">
        <f t="shared" si="82"/>
        <v>0</v>
      </c>
      <c r="W66" s="10">
        <f>R66*Persist!$F$23</f>
        <v>0</v>
      </c>
      <c r="X66" s="10"/>
      <c r="Y66" s="10"/>
      <c r="Z66" s="11"/>
      <c r="AA66" s="5"/>
      <c r="AB66" s="38">
        <f t="shared" si="72"/>
        <v>1.4833333333333332E-2</v>
      </c>
      <c r="AC66" s="38">
        <f t="shared" si="73"/>
        <v>1.4800000000000001E-2</v>
      </c>
      <c r="AD66" s="38">
        <f t="shared" si="74"/>
        <v>1.4933333333333333E-2</v>
      </c>
      <c r="AE66" s="2"/>
      <c r="AF66" s="8"/>
      <c r="AG66" s="8">
        <f t="shared" si="75"/>
        <v>0</v>
      </c>
      <c r="AH66" s="8">
        <f t="shared" si="76"/>
        <v>0</v>
      </c>
      <c r="AI66" s="8">
        <f t="shared" si="77"/>
        <v>0</v>
      </c>
    </row>
    <row r="67" spans="2:36" x14ac:dyDescent="0.25">
      <c r="C67" s="25"/>
      <c r="D67" s="13" t="s">
        <v>37</v>
      </c>
      <c r="E67" s="88"/>
      <c r="F67" s="88"/>
      <c r="G67" s="14"/>
      <c r="H67" s="14"/>
      <c r="I67" s="14"/>
      <c r="J67" s="14"/>
      <c r="K67" s="11"/>
      <c r="L67" s="14">
        <v>0</v>
      </c>
      <c r="M67" s="14">
        <v>0</v>
      </c>
      <c r="N67" s="10"/>
      <c r="O67" s="10"/>
      <c r="P67" s="11"/>
      <c r="Q67" s="14">
        <f t="shared" si="80"/>
        <v>0</v>
      </c>
      <c r="R67" s="14">
        <v>0</v>
      </c>
      <c r="S67" s="10"/>
      <c r="T67" s="10"/>
      <c r="U67" s="11"/>
      <c r="V67" s="14">
        <f t="shared" ref="V67:V72" si="83">Q67</f>
        <v>0</v>
      </c>
      <c r="W67" s="14">
        <v>0</v>
      </c>
      <c r="X67" s="10"/>
      <c r="Y67" s="10"/>
      <c r="Z67" s="11"/>
      <c r="AA67" s="5"/>
      <c r="AB67" s="38">
        <f t="shared" si="72"/>
        <v>1.4833333333333332E-2</v>
      </c>
      <c r="AC67" s="38">
        <f t="shared" si="73"/>
        <v>1.4800000000000001E-2</v>
      </c>
      <c r="AD67" s="38">
        <f t="shared" si="74"/>
        <v>1.4933333333333333E-2</v>
      </c>
      <c r="AE67" s="2"/>
      <c r="AF67" s="8"/>
      <c r="AG67" s="8">
        <f t="shared" si="75"/>
        <v>0</v>
      </c>
      <c r="AH67" s="8">
        <f t="shared" si="76"/>
        <v>0</v>
      </c>
      <c r="AI67" s="8">
        <f t="shared" si="77"/>
        <v>0</v>
      </c>
    </row>
    <row r="68" spans="2:36" x14ac:dyDescent="0.25">
      <c r="C68" s="24" t="s">
        <v>42</v>
      </c>
      <c r="D68" s="2"/>
      <c r="E68" s="2">
        <v>2012</v>
      </c>
      <c r="F68" s="2"/>
      <c r="G68" s="10"/>
      <c r="H68" s="10"/>
      <c r="I68" s="10">
        <v>0.67738219503318431</v>
      </c>
      <c r="J68" s="10"/>
      <c r="K68" s="11"/>
      <c r="L68" s="10">
        <v>0</v>
      </c>
      <c r="M68" s="10">
        <v>426972.46500000003</v>
      </c>
      <c r="N68" s="10"/>
      <c r="O68" s="10"/>
      <c r="P68" s="11"/>
      <c r="Q68" s="10">
        <f t="shared" si="80"/>
        <v>0</v>
      </c>
      <c r="R68" s="10">
        <v>426972.46500000003</v>
      </c>
      <c r="S68" s="10"/>
      <c r="T68" s="10"/>
      <c r="U68" s="11"/>
      <c r="V68" s="10">
        <f t="shared" si="83"/>
        <v>0</v>
      </c>
      <c r="W68" s="10">
        <f>R68*Persist!$F$23</f>
        <v>424816.03840909089</v>
      </c>
      <c r="X68" s="10"/>
      <c r="Y68" s="10"/>
      <c r="Z68" s="11"/>
      <c r="AA68" s="5"/>
      <c r="AB68" s="38">
        <f t="shared" si="72"/>
        <v>1.4833333333333332E-2</v>
      </c>
      <c r="AC68" s="38">
        <f t="shared" si="73"/>
        <v>1.4800000000000001E-2</v>
      </c>
      <c r="AD68" s="38">
        <f t="shared" si="74"/>
        <v>1.4933333333333333E-2</v>
      </c>
      <c r="AE68" s="2"/>
      <c r="AF68" s="8"/>
      <c r="AG68" s="8">
        <f t="shared" ref="AG68" si="84">AB68*M68</f>
        <v>6333.4248975</v>
      </c>
      <c r="AH68" s="8">
        <f t="shared" ref="AH68" si="85">AC68*R68</f>
        <v>6319.1924820000004</v>
      </c>
      <c r="AI68" s="8">
        <f t="shared" ref="AI68" si="86">AD68*W68</f>
        <v>6343.9195069090902</v>
      </c>
    </row>
    <row r="69" spans="2:36" x14ac:dyDescent="0.25">
      <c r="C69" s="61" t="s">
        <v>64</v>
      </c>
      <c r="D69" s="2"/>
      <c r="E69" s="2"/>
      <c r="F69" s="2"/>
      <c r="G69" s="10"/>
      <c r="H69" s="10"/>
      <c r="I69" s="10"/>
      <c r="J69" s="10"/>
      <c r="K69" s="11"/>
      <c r="L69" s="10"/>
      <c r="M69" s="10">
        <v>0</v>
      </c>
      <c r="N69" s="10"/>
      <c r="O69" s="10"/>
      <c r="P69" s="11"/>
      <c r="Q69" s="10"/>
      <c r="R69" s="10">
        <f>M69</f>
        <v>0</v>
      </c>
      <c r="S69" s="10"/>
      <c r="T69" s="10"/>
      <c r="U69" s="11"/>
      <c r="V69" s="10"/>
      <c r="W69" s="10">
        <f>R69*Persist!$F$23</f>
        <v>0</v>
      </c>
      <c r="X69" s="10"/>
      <c r="Y69" s="10"/>
      <c r="Z69" s="11"/>
      <c r="AA69" s="5"/>
      <c r="AB69" s="38">
        <f t="shared" si="72"/>
        <v>1.4833333333333332E-2</v>
      </c>
      <c r="AC69" s="38">
        <f t="shared" si="73"/>
        <v>1.4800000000000001E-2</v>
      </c>
      <c r="AD69" s="38">
        <f t="shared" si="74"/>
        <v>1.4933333333333333E-2</v>
      </c>
      <c r="AE69" s="2"/>
      <c r="AF69" s="8"/>
      <c r="AG69" s="8">
        <f t="shared" ref="AG69" si="87">AB69*M69</f>
        <v>0</v>
      </c>
      <c r="AH69" s="62">
        <f>AC69*R69</f>
        <v>0</v>
      </c>
      <c r="AI69" s="62">
        <f>AD69*W69</f>
        <v>0</v>
      </c>
    </row>
    <row r="70" spans="2:36" x14ac:dyDescent="0.25">
      <c r="C70" s="25"/>
      <c r="D70" s="13" t="s">
        <v>37</v>
      </c>
      <c r="E70" s="88"/>
      <c r="F70" s="88"/>
      <c r="G70" s="14"/>
      <c r="H70" s="14"/>
      <c r="I70" s="14"/>
      <c r="J70" s="14"/>
      <c r="K70" s="11"/>
      <c r="L70" s="14">
        <v>0</v>
      </c>
      <c r="M70" s="14">
        <v>0</v>
      </c>
      <c r="N70" s="10"/>
      <c r="O70" s="10"/>
      <c r="P70" s="11"/>
      <c r="Q70" s="14">
        <f t="shared" si="80"/>
        <v>0</v>
      </c>
      <c r="R70" s="14">
        <f t="shared" si="81"/>
        <v>0</v>
      </c>
      <c r="S70" s="10"/>
      <c r="T70" s="10"/>
      <c r="U70" s="11"/>
      <c r="V70" s="14">
        <f t="shared" si="83"/>
        <v>0</v>
      </c>
      <c r="W70" s="14">
        <f t="shared" ref="W70:W72" si="88">R70</f>
        <v>0</v>
      </c>
      <c r="X70" s="10"/>
      <c r="Y70" s="10"/>
      <c r="Z70" s="11"/>
      <c r="AA70" s="5"/>
      <c r="AB70" s="38">
        <f t="shared" si="72"/>
        <v>1.4833333333333332E-2</v>
      </c>
      <c r="AC70" s="38">
        <f t="shared" si="73"/>
        <v>1.4800000000000001E-2</v>
      </c>
      <c r="AD70" s="38">
        <f t="shared" si="74"/>
        <v>1.4933333333333333E-2</v>
      </c>
      <c r="AE70" s="2"/>
      <c r="AF70" s="8"/>
      <c r="AG70" s="8">
        <f t="shared" si="75"/>
        <v>0</v>
      </c>
      <c r="AH70" s="8">
        <f t="shared" si="76"/>
        <v>0</v>
      </c>
      <c r="AI70" s="8">
        <f t="shared" si="77"/>
        <v>0</v>
      </c>
    </row>
    <row r="71" spans="2:36" x14ac:dyDescent="0.25">
      <c r="C71" s="24"/>
      <c r="D71" s="2"/>
      <c r="E71" s="2">
        <v>2012</v>
      </c>
      <c r="F71" s="2"/>
      <c r="G71" s="10"/>
      <c r="H71" s="10"/>
      <c r="I71" s="10">
        <v>1.0037094497818713</v>
      </c>
      <c r="J71" s="10"/>
      <c r="K71" s="11"/>
      <c r="L71" s="10">
        <v>0</v>
      </c>
      <c r="M71" s="10">
        <v>0</v>
      </c>
      <c r="N71" s="10"/>
      <c r="O71" s="10"/>
      <c r="P71" s="11"/>
      <c r="Q71" s="10">
        <f t="shared" si="80"/>
        <v>0</v>
      </c>
      <c r="R71" s="10">
        <f t="shared" si="81"/>
        <v>0</v>
      </c>
      <c r="S71" s="10"/>
      <c r="T71" s="10"/>
      <c r="U71" s="11"/>
      <c r="V71" s="10">
        <f t="shared" si="83"/>
        <v>0</v>
      </c>
      <c r="W71" s="10">
        <f>R71*Persist!$F$23</f>
        <v>0</v>
      </c>
      <c r="X71" s="10"/>
      <c r="Y71" s="10"/>
      <c r="Z71" s="11"/>
      <c r="AA71" s="5"/>
      <c r="AB71" s="38">
        <f t="shared" si="72"/>
        <v>1.4833333333333332E-2</v>
      </c>
      <c r="AC71" s="38">
        <f t="shared" si="73"/>
        <v>1.4800000000000001E-2</v>
      </c>
      <c r="AD71" s="38">
        <f t="shared" si="74"/>
        <v>1.4933333333333333E-2</v>
      </c>
      <c r="AE71" s="2"/>
      <c r="AF71" s="8"/>
      <c r="AG71" s="8">
        <f t="shared" si="75"/>
        <v>0</v>
      </c>
      <c r="AH71" s="8">
        <f t="shared" si="76"/>
        <v>0</v>
      </c>
      <c r="AI71" s="8">
        <f t="shared" si="77"/>
        <v>0</v>
      </c>
    </row>
    <row r="72" spans="2:36" x14ac:dyDescent="0.25">
      <c r="C72" s="25"/>
      <c r="D72" s="13" t="s">
        <v>37</v>
      </c>
      <c r="E72" s="88"/>
      <c r="F72" s="88"/>
      <c r="G72" s="14"/>
      <c r="H72" s="14"/>
      <c r="I72" s="14"/>
      <c r="J72" s="14"/>
      <c r="K72" s="11"/>
      <c r="L72" s="14">
        <v>0</v>
      </c>
      <c r="M72" s="14">
        <v>0</v>
      </c>
      <c r="N72" s="10"/>
      <c r="O72" s="10"/>
      <c r="P72" s="11"/>
      <c r="Q72" s="14">
        <f t="shared" si="80"/>
        <v>0</v>
      </c>
      <c r="R72" s="14">
        <f t="shared" si="81"/>
        <v>0</v>
      </c>
      <c r="S72" s="10"/>
      <c r="T72" s="10"/>
      <c r="U72" s="11"/>
      <c r="V72" s="14">
        <f t="shared" si="83"/>
        <v>0</v>
      </c>
      <c r="W72" s="14">
        <f t="shared" si="88"/>
        <v>0</v>
      </c>
      <c r="X72" s="10"/>
      <c r="Y72" s="10"/>
      <c r="Z72" s="11"/>
      <c r="AA72" s="5"/>
      <c r="AB72" s="38">
        <f t="shared" si="72"/>
        <v>1.4833333333333332E-2</v>
      </c>
      <c r="AC72" s="38">
        <f t="shared" si="73"/>
        <v>1.4800000000000001E-2</v>
      </c>
      <c r="AD72" s="38">
        <f t="shared" si="74"/>
        <v>1.4933333333333333E-2</v>
      </c>
      <c r="AE72" s="2"/>
      <c r="AF72" s="8"/>
      <c r="AG72" s="8">
        <f t="shared" si="75"/>
        <v>0</v>
      </c>
      <c r="AH72" s="8">
        <f t="shared" si="76"/>
        <v>0</v>
      </c>
      <c r="AI72" s="8">
        <f t="shared" si="77"/>
        <v>0</v>
      </c>
    </row>
    <row r="73" spans="2:36" x14ac:dyDescent="0.25">
      <c r="C73" s="26" t="s">
        <v>23</v>
      </c>
      <c r="D73" s="15"/>
      <c r="E73" s="15"/>
      <c r="F73" s="15"/>
      <c r="G73" s="16">
        <f>SUM(G58:G72)</f>
        <v>0</v>
      </c>
      <c r="H73" s="16">
        <f>SUM(H58:H72)</f>
        <v>0</v>
      </c>
      <c r="I73" s="16">
        <f>SUM(I58:I72)</f>
        <v>3.9050086387613723</v>
      </c>
      <c r="J73" s="16">
        <f>SUM(J58:J72)</f>
        <v>0</v>
      </c>
      <c r="K73" s="16"/>
      <c r="L73" s="16">
        <f>SUM(L58:L72)</f>
        <v>36.865999999999993</v>
      </c>
      <c r="M73" s="16">
        <f>SUM(M58:M72)</f>
        <v>584332.69400000002</v>
      </c>
      <c r="N73" s="16">
        <f>SUM(N58:N72)</f>
        <v>0</v>
      </c>
      <c r="O73" s="16">
        <f>SUM(O58:O72)</f>
        <v>0</v>
      </c>
      <c r="P73" s="16"/>
      <c r="Q73" s="16">
        <f>SUM(Q58:Q72)</f>
        <v>42.61399999999999</v>
      </c>
      <c r="R73" s="16">
        <f>SUM(R58:R72)</f>
        <v>584332.69400000002</v>
      </c>
      <c r="S73" s="16">
        <f>SUM(S58:S72)</f>
        <v>0</v>
      </c>
      <c r="T73" s="16">
        <f>SUM(T58:T72)</f>
        <v>0</v>
      </c>
      <c r="U73" s="16"/>
      <c r="V73" s="16">
        <f>SUM(V58:V72)</f>
        <v>42.61399999999999</v>
      </c>
      <c r="W73" s="16">
        <f>SUM(W58:W72)</f>
        <v>581381.51877777767</v>
      </c>
      <c r="X73" s="16">
        <f>SUM(X58:X72)</f>
        <v>0</v>
      </c>
      <c r="Y73" s="16">
        <f>SUM(Y58:Y72)</f>
        <v>0</v>
      </c>
      <c r="Z73" s="16"/>
      <c r="AE73" s="15"/>
      <c r="AF73" s="16"/>
      <c r="AG73" s="16">
        <f>SUM(AG58:AG72)</f>
        <v>8667.6016276666669</v>
      </c>
      <c r="AH73" s="16">
        <f>SUM(AH58:AH72)</f>
        <v>8648.1238712000013</v>
      </c>
      <c r="AI73" s="16">
        <f>SUM(AI58:AI72)</f>
        <v>8681.9640137481474</v>
      </c>
    </row>
    <row r="74" spans="2:36" x14ac:dyDescent="0.25">
      <c r="AA74" s="2"/>
      <c r="AB74" s="2"/>
      <c r="AC74" s="2"/>
      <c r="AD74" s="2"/>
      <c r="AF74" s="29"/>
    </row>
    <row r="75" spans="2:36" x14ac:dyDescent="0.25">
      <c r="B75" s="32" t="s">
        <v>13</v>
      </c>
      <c r="C75" s="24" t="s">
        <v>24</v>
      </c>
      <c r="D75" s="2"/>
      <c r="E75" s="2">
        <v>2012</v>
      </c>
      <c r="F75" s="2"/>
      <c r="G75" s="9"/>
      <c r="H75" s="9"/>
      <c r="I75" s="9"/>
      <c r="J75" s="9"/>
      <c r="K75" s="2"/>
      <c r="L75" s="9">
        <v>59.841000000000001</v>
      </c>
      <c r="M75" s="9">
        <v>211873.905</v>
      </c>
      <c r="N75" s="9"/>
      <c r="O75" s="9"/>
      <c r="P75" s="2"/>
      <c r="Q75" s="10">
        <f>L75</f>
        <v>59.841000000000001</v>
      </c>
      <c r="R75" s="10">
        <f>M75</f>
        <v>211873.905</v>
      </c>
      <c r="S75" s="9"/>
      <c r="T75" s="9"/>
      <c r="U75" s="2"/>
      <c r="V75" s="10">
        <f>Q75</f>
        <v>59.841000000000001</v>
      </c>
      <c r="W75" s="10">
        <f>R75*Persist!$F$23</f>
        <v>210803.83477272728</v>
      </c>
      <c r="X75" s="9"/>
      <c r="Y75" s="9"/>
      <c r="Z75" s="2"/>
      <c r="AA75" s="2"/>
      <c r="AB75" s="38">
        <f>SUM($AA$10*4+$AB$10*8)/12</f>
        <v>1.0366666666666666E-2</v>
      </c>
      <c r="AC75" s="38">
        <f>SUM($AB$10*4+$AC$10*8)/12</f>
        <v>1.04E-2</v>
      </c>
      <c r="AD75" s="38">
        <f>SUM($AC$10*4+$AD$10*8)/12</f>
        <v>1.0466666666666666E-2</v>
      </c>
      <c r="AE75" s="2"/>
      <c r="AF75" s="12"/>
      <c r="AG75" s="12">
        <f t="shared" ref="AG75" si="89">AB75*M75</f>
        <v>2196.4261484999997</v>
      </c>
      <c r="AH75" s="12">
        <f t="shared" ref="AH75" si="90">AC75*R75</f>
        <v>2203.4886120000001</v>
      </c>
      <c r="AI75" s="12">
        <f t="shared" ref="AI75" si="91">AD75*W75</f>
        <v>2206.4134706212121</v>
      </c>
    </row>
    <row r="76" spans="2:36" x14ac:dyDescent="0.25">
      <c r="C76" s="24" t="s">
        <v>19</v>
      </c>
      <c r="D76" s="2"/>
      <c r="E76" s="2">
        <v>2012</v>
      </c>
      <c r="F76" s="2"/>
      <c r="G76" s="9"/>
      <c r="H76" s="9"/>
      <c r="I76" s="9"/>
      <c r="J76" s="9"/>
      <c r="K76" s="2"/>
      <c r="L76" s="9">
        <v>112.184</v>
      </c>
      <c r="M76" s="9">
        <v>422289.89399999997</v>
      </c>
      <c r="N76" s="9"/>
      <c r="O76" s="9"/>
      <c r="P76" s="2"/>
      <c r="Q76" s="10">
        <f>L76</f>
        <v>112.184</v>
      </c>
      <c r="R76" s="10">
        <f>M76</f>
        <v>422289.89399999997</v>
      </c>
      <c r="S76" s="9"/>
      <c r="T76" s="9"/>
      <c r="U76" s="2"/>
      <c r="V76" s="10">
        <f>Q76</f>
        <v>112.184</v>
      </c>
      <c r="W76" s="10">
        <f>R76*Persist!$F$23</f>
        <v>420157.11675757571</v>
      </c>
      <c r="X76" s="9"/>
      <c r="Y76" s="9"/>
      <c r="Z76" s="2"/>
      <c r="AA76" s="2"/>
      <c r="AB76" s="38">
        <f t="shared" ref="AB76:AB77" si="92">SUM($AA$10*4+$AB$10*8)/12</f>
        <v>1.0366666666666666E-2</v>
      </c>
      <c r="AC76" s="38">
        <f t="shared" ref="AC76:AC77" si="93">SUM($AB$10*4+$AC$10*8)/12</f>
        <v>1.04E-2</v>
      </c>
      <c r="AD76" s="38">
        <f t="shared" ref="AD76:AD77" si="94">SUM($AC$10*4+$AD$10*8)/12</f>
        <v>1.0466666666666666E-2</v>
      </c>
      <c r="AE76" s="2"/>
      <c r="AF76" s="12"/>
      <c r="AG76" s="12">
        <f t="shared" ref="AG76:AG77" si="95">AB76*M76</f>
        <v>4377.7385677999991</v>
      </c>
      <c r="AH76" s="12">
        <f t="shared" ref="AH76:AH77" si="96">AC76*R76</f>
        <v>4391.8148975999993</v>
      </c>
      <c r="AI76" s="12">
        <f t="shared" ref="AI76:AI77" si="97">AD76*W76</f>
        <v>4397.6444887292919</v>
      </c>
    </row>
    <row r="77" spans="2:36" x14ac:dyDescent="0.25">
      <c r="C77" s="24" t="s">
        <v>33</v>
      </c>
      <c r="D77" s="2"/>
      <c r="E77" s="2">
        <v>2012</v>
      </c>
      <c r="F77" s="2"/>
      <c r="G77" s="9"/>
      <c r="H77" s="9"/>
      <c r="I77" s="9"/>
      <c r="J77" s="9"/>
      <c r="K77" s="2"/>
      <c r="L77" s="10">
        <v>0</v>
      </c>
      <c r="M77" s="10">
        <v>0</v>
      </c>
      <c r="N77" s="9"/>
      <c r="O77" s="9"/>
      <c r="P77" s="2"/>
      <c r="Q77" s="10">
        <f t="shared" ref="Q77" si="98">L77</f>
        <v>0</v>
      </c>
      <c r="R77" s="10">
        <f t="shared" ref="R77" si="99">M77</f>
        <v>0</v>
      </c>
      <c r="S77" s="9"/>
      <c r="T77" s="9"/>
      <c r="U77" s="2"/>
      <c r="V77" s="10">
        <f t="shared" ref="V77" si="100">Q77</f>
        <v>0</v>
      </c>
      <c r="W77" s="10">
        <f>R77*Persist!$F$23</f>
        <v>0</v>
      </c>
      <c r="X77" s="9"/>
      <c r="Y77" s="9"/>
      <c r="Z77" s="2"/>
      <c r="AA77" s="2"/>
      <c r="AB77" s="38">
        <f t="shared" si="92"/>
        <v>1.0366666666666666E-2</v>
      </c>
      <c r="AC77" s="38">
        <f t="shared" si="93"/>
        <v>1.04E-2</v>
      </c>
      <c r="AD77" s="38">
        <f t="shared" si="94"/>
        <v>1.0466666666666666E-2</v>
      </c>
      <c r="AE77" s="2"/>
      <c r="AF77" s="8"/>
      <c r="AG77" s="8">
        <f t="shared" si="95"/>
        <v>0</v>
      </c>
      <c r="AH77" s="8">
        <f t="shared" si="96"/>
        <v>0</v>
      </c>
      <c r="AI77" s="8">
        <f t="shared" si="97"/>
        <v>0</v>
      </c>
    </row>
    <row r="78" spans="2:36" x14ac:dyDescent="0.25">
      <c r="C78" s="26" t="s">
        <v>23</v>
      </c>
      <c r="D78" s="15"/>
      <c r="E78" s="15"/>
      <c r="F78" s="15"/>
      <c r="G78" s="16">
        <f>SUM(G74:G77)</f>
        <v>0</v>
      </c>
      <c r="H78" s="16">
        <f>SUM(H74:H77)</f>
        <v>0</v>
      </c>
      <c r="I78" s="16">
        <f>SUM(I74:I77)</f>
        <v>0</v>
      </c>
      <c r="J78" s="16">
        <f>SUM(J74:J77)</f>
        <v>0</v>
      </c>
      <c r="K78" s="16"/>
      <c r="L78" s="16">
        <f>SUM(L74:L77)</f>
        <v>172.02500000000001</v>
      </c>
      <c r="M78" s="16">
        <f>SUM(M74:M77)</f>
        <v>634163.799</v>
      </c>
      <c r="N78" s="16">
        <f>SUM(N74:N77)</f>
        <v>0</v>
      </c>
      <c r="O78" s="16">
        <f>SUM(O74:O77)</f>
        <v>0</v>
      </c>
      <c r="P78" s="16"/>
      <c r="Q78" s="16">
        <f>SUM(Q74:Q77)</f>
        <v>172.02500000000001</v>
      </c>
      <c r="R78" s="16">
        <f>SUM(R74:R77)</f>
        <v>634163.799</v>
      </c>
      <c r="S78" s="16">
        <f>SUM(S74:S77)</f>
        <v>0</v>
      </c>
      <c r="T78" s="16">
        <f>SUM(T74:T77)</f>
        <v>0</v>
      </c>
      <c r="U78" s="16"/>
      <c r="V78" s="16">
        <f>SUM(V74:V77)</f>
        <v>172.02500000000001</v>
      </c>
      <c r="W78" s="16">
        <f>SUM(W74:W77)</f>
        <v>630960.95153030299</v>
      </c>
      <c r="X78" s="16">
        <f>SUM(X74:X77)</f>
        <v>0</v>
      </c>
      <c r="Y78" s="16">
        <f>SUM(Y74:Y77)</f>
        <v>0</v>
      </c>
      <c r="Z78" s="16"/>
      <c r="AA78" s="15"/>
      <c r="AB78" s="15"/>
      <c r="AC78" s="15"/>
      <c r="AD78" s="15"/>
      <c r="AE78" s="15"/>
      <c r="AF78" s="16"/>
      <c r="AG78" s="16">
        <f>SUM(AG74:AG77)</f>
        <v>6574.1647162999989</v>
      </c>
      <c r="AH78" s="16">
        <f>SUM(AH74:AH77)</f>
        <v>6595.3035095999994</v>
      </c>
      <c r="AI78" s="16">
        <f>SUM(AI74:AI77)</f>
        <v>6604.0579593505045</v>
      </c>
    </row>
    <row r="79" spans="2:36" x14ac:dyDescent="0.25">
      <c r="C79" s="22"/>
      <c r="D79" s="4"/>
      <c r="E79" s="4"/>
      <c r="F79" s="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4"/>
      <c r="AB79" s="4"/>
      <c r="AC79" s="4"/>
      <c r="AD79" s="4"/>
      <c r="AE79" s="4"/>
      <c r="AF79" s="21"/>
      <c r="AG79" s="21"/>
      <c r="AH79" s="21"/>
      <c r="AI79" s="21"/>
    </row>
    <row r="80" spans="2:36" ht="16.5" thickBot="1" x14ac:dyDescent="0.3">
      <c r="C80" s="22"/>
      <c r="D80" s="4"/>
      <c r="E80" s="4"/>
      <c r="F80" s="4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4"/>
      <c r="AB80" s="4"/>
      <c r="AC80" s="4"/>
      <c r="AD80" s="4"/>
      <c r="AE80" s="4"/>
      <c r="AF80" s="19"/>
      <c r="AG80" s="20">
        <f>AG73+AG78</f>
        <v>15241.766343966665</v>
      </c>
      <c r="AH80" s="20">
        <f>AH73+AH78</f>
        <v>15243.4273808</v>
      </c>
      <c r="AI80" s="20">
        <f>AI73+AI78</f>
        <v>15286.021973098652</v>
      </c>
      <c r="AJ80" s="36">
        <f>SUM(AG80:AI80)</f>
        <v>45771.215697865315</v>
      </c>
    </row>
    <row r="81" spans="2:35" ht="16.5" thickTop="1" x14ac:dyDescent="0.25">
      <c r="C81" s="22"/>
      <c r="D81" s="4"/>
      <c r="E81" s="4"/>
      <c r="F81" s="4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"/>
      <c r="AB81" s="4"/>
      <c r="AC81" s="4"/>
      <c r="AD81" s="4"/>
      <c r="AE81" s="4"/>
      <c r="AF81" s="21"/>
      <c r="AG81" s="21"/>
      <c r="AH81" s="21"/>
      <c r="AI81" s="21"/>
    </row>
    <row r="82" spans="2:35" s="4" customFormat="1" ht="15.75" customHeight="1" x14ac:dyDescent="0.25">
      <c r="B82" s="3" t="s">
        <v>21</v>
      </c>
      <c r="C82" s="3"/>
      <c r="D82" s="3"/>
      <c r="E82" s="3"/>
      <c r="F82" s="3"/>
      <c r="G82" s="85" t="s">
        <v>39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3"/>
      <c r="Y82" s="3"/>
      <c r="Z82" s="3"/>
      <c r="AA82" s="85" t="s">
        <v>15</v>
      </c>
      <c r="AB82" s="85"/>
      <c r="AC82" s="85"/>
      <c r="AD82" s="85"/>
      <c r="AE82" s="3"/>
      <c r="AF82" s="85" t="s">
        <v>16</v>
      </c>
      <c r="AG82" s="85"/>
      <c r="AH82" s="85"/>
      <c r="AI82" s="85"/>
    </row>
    <row r="83" spans="2:35" s="4" customFormat="1" ht="15.75" customHeight="1" x14ac:dyDescent="0.25">
      <c r="B83" s="30"/>
      <c r="C83" s="22"/>
      <c r="G83" s="84">
        <v>2011</v>
      </c>
      <c r="H83" s="84"/>
      <c r="I83" s="3"/>
      <c r="J83" s="3"/>
      <c r="L83" s="84">
        <v>2012</v>
      </c>
      <c r="M83" s="84"/>
      <c r="N83" s="3"/>
      <c r="O83" s="3"/>
      <c r="Q83" s="3">
        <v>2013</v>
      </c>
      <c r="R83" s="3"/>
      <c r="S83" s="3"/>
      <c r="T83" s="3"/>
      <c r="V83" s="3">
        <v>2014</v>
      </c>
      <c r="W83" s="3"/>
      <c r="X83" s="3"/>
      <c r="Y83" s="3"/>
      <c r="Z83" s="1"/>
      <c r="AA83" s="3">
        <v>2011</v>
      </c>
      <c r="AB83" s="3">
        <v>2012</v>
      </c>
      <c r="AC83" s="3">
        <v>2013</v>
      </c>
      <c r="AD83" s="3">
        <v>2014</v>
      </c>
      <c r="AF83" s="3">
        <v>2011</v>
      </c>
      <c r="AG83" s="3">
        <v>2012</v>
      </c>
      <c r="AH83" s="3">
        <v>2013</v>
      </c>
      <c r="AI83" s="3">
        <v>2014</v>
      </c>
    </row>
    <row r="84" spans="2:35" x14ac:dyDescent="0.25">
      <c r="B84" s="32" t="s">
        <v>14</v>
      </c>
      <c r="C84" s="24" t="s">
        <v>26</v>
      </c>
      <c r="D84" s="2"/>
      <c r="E84" s="2">
        <v>2013</v>
      </c>
      <c r="F84" s="2"/>
      <c r="G84" s="10"/>
      <c r="H84" s="10"/>
      <c r="I84" s="10"/>
      <c r="J84" s="10"/>
      <c r="K84" s="11"/>
      <c r="L84" s="10"/>
      <c r="M84" s="10"/>
      <c r="N84" s="10"/>
      <c r="O84" s="10"/>
      <c r="P84" s="11"/>
      <c r="Q84" s="10">
        <v>4.4210000000000003</v>
      </c>
      <c r="R84" s="10">
        <v>26275.257000000001</v>
      </c>
      <c r="S84" s="10"/>
      <c r="T84" s="10"/>
      <c r="U84" s="11"/>
      <c r="V84" s="10">
        <f>Q84</f>
        <v>4.4210000000000003</v>
      </c>
      <c r="W84" s="10">
        <f>R84*Persist!$F$24</f>
        <v>25358.678267441865</v>
      </c>
      <c r="X84" s="10"/>
      <c r="Y84" s="10"/>
      <c r="Z84" s="11"/>
      <c r="AA84" s="2"/>
      <c r="AB84" s="2"/>
      <c r="AC84" s="38">
        <f>SUM($AB$9*4+$AC$9*8)/12</f>
        <v>1.4800000000000001E-2</v>
      </c>
      <c r="AD84" s="38">
        <f>SUM($AC$9*4+$AD$9*8)/12</f>
        <v>1.4933333333333333E-2</v>
      </c>
      <c r="AE84" s="2"/>
      <c r="AF84" s="12"/>
      <c r="AG84" s="12"/>
      <c r="AH84" s="12">
        <f t="shared" ref="AH84" si="101">AC84*R84</f>
        <v>388.87380360000003</v>
      </c>
      <c r="AI84" s="12">
        <f t="shared" ref="AI84" si="102">AD84*W84</f>
        <v>378.68959546046517</v>
      </c>
    </row>
    <row r="85" spans="2:35" x14ac:dyDescent="0.25">
      <c r="C85" s="23" t="s">
        <v>17</v>
      </c>
      <c r="D85" s="2"/>
      <c r="E85" s="2">
        <v>2013</v>
      </c>
      <c r="F85" s="2"/>
      <c r="G85" s="10"/>
      <c r="H85" s="10"/>
      <c r="I85" s="10"/>
      <c r="J85" s="10"/>
      <c r="K85" s="11"/>
      <c r="L85" s="10"/>
      <c r="M85" s="10"/>
      <c r="N85" s="10"/>
      <c r="O85" s="10"/>
      <c r="P85" s="11"/>
      <c r="Q85" s="10">
        <v>2.2789999999999999</v>
      </c>
      <c r="R85" s="10">
        <v>4063.8389999999999</v>
      </c>
      <c r="S85" s="10"/>
      <c r="T85" s="10"/>
      <c r="U85" s="11"/>
      <c r="V85" s="6">
        <f t="shared" ref="V85:V90" si="103">Q85</f>
        <v>2.2789999999999999</v>
      </c>
      <c r="W85" s="10">
        <f>R85*Persist!$F$24</f>
        <v>3922.0771744186054</v>
      </c>
      <c r="X85" s="10"/>
      <c r="Y85" s="10"/>
      <c r="Z85" s="11"/>
      <c r="AA85" s="5"/>
      <c r="AB85" s="5"/>
      <c r="AC85" s="38">
        <f t="shared" ref="AC85:AC99" si="104">SUM($AB$9*4+$AC$9*8)/12</f>
        <v>1.4800000000000001E-2</v>
      </c>
      <c r="AD85" s="38">
        <f t="shared" ref="AD85:AD99" si="105">SUM($AC$9*4+$AD$9*8)/12</f>
        <v>1.4933333333333333E-2</v>
      </c>
      <c r="AE85" s="2"/>
      <c r="AF85" s="8"/>
      <c r="AG85" s="8"/>
      <c r="AH85" s="8">
        <f t="shared" ref="AH85:AH99" si="106">AC85*R85</f>
        <v>60.144817199999999</v>
      </c>
      <c r="AI85" s="8">
        <f t="shared" ref="AI85:AI99" si="107">AD85*W85</f>
        <v>58.569685804651172</v>
      </c>
    </row>
    <row r="86" spans="2:35" x14ac:dyDescent="0.25">
      <c r="C86" s="23" t="s">
        <v>18</v>
      </c>
      <c r="D86" s="2"/>
      <c r="E86" s="2">
        <v>2013</v>
      </c>
      <c r="F86" s="2"/>
      <c r="G86" s="10"/>
      <c r="H86" s="10"/>
      <c r="I86" s="10"/>
      <c r="J86" s="10"/>
      <c r="K86" s="11"/>
      <c r="L86" s="10"/>
      <c r="M86" s="10"/>
      <c r="N86" s="10"/>
      <c r="O86" s="10"/>
      <c r="P86" s="11"/>
      <c r="Q86" s="10">
        <v>24.623999999999999</v>
      </c>
      <c r="R86" s="10">
        <v>45705.955999999998</v>
      </c>
      <c r="S86" s="10"/>
      <c r="T86" s="10"/>
      <c r="U86" s="11"/>
      <c r="V86" s="6">
        <f t="shared" si="103"/>
        <v>24.623999999999999</v>
      </c>
      <c r="W86" s="10">
        <f>R86*Persist!$F$24</f>
        <v>44111.562186046518</v>
      </c>
      <c r="X86" s="10"/>
      <c r="Y86" s="10"/>
      <c r="Z86" s="11"/>
      <c r="AA86" s="5"/>
      <c r="AB86" s="5"/>
      <c r="AC86" s="38">
        <f t="shared" si="104"/>
        <v>1.4800000000000001E-2</v>
      </c>
      <c r="AD86" s="38">
        <f t="shared" si="105"/>
        <v>1.4933333333333333E-2</v>
      </c>
      <c r="AE86" s="2"/>
      <c r="AF86" s="8"/>
      <c r="AG86" s="8"/>
      <c r="AH86" s="8">
        <f t="shared" si="106"/>
        <v>676.44814880000001</v>
      </c>
      <c r="AI86" s="8">
        <f t="shared" si="107"/>
        <v>658.73266197829469</v>
      </c>
    </row>
    <row r="87" spans="2:35" x14ac:dyDescent="0.25">
      <c r="C87" s="24" t="s">
        <v>27</v>
      </c>
      <c r="D87" s="2"/>
      <c r="E87" s="2">
        <v>2013</v>
      </c>
      <c r="F87" s="2"/>
      <c r="G87" s="10"/>
      <c r="H87" s="10"/>
      <c r="I87" s="10"/>
      <c r="J87" s="10"/>
      <c r="K87" s="11"/>
      <c r="L87" s="10"/>
      <c r="M87" s="10"/>
      <c r="N87" s="10"/>
      <c r="O87" s="10"/>
      <c r="P87" s="11"/>
      <c r="Q87" s="10">
        <v>1.02</v>
      </c>
      <c r="R87" s="10">
        <v>15216.428</v>
      </c>
      <c r="S87" s="10"/>
      <c r="T87" s="10"/>
      <c r="U87" s="11"/>
      <c r="V87" s="6">
        <f t="shared" si="103"/>
        <v>1.02</v>
      </c>
      <c r="W87" s="10">
        <f>R87*Persist!$F$24</f>
        <v>14685.622372093025</v>
      </c>
      <c r="X87" s="10"/>
      <c r="Y87" s="10"/>
      <c r="Z87" s="11"/>
      <c r="AA87" s="5"/>
      <c r="AB87" s="5"/>
      <c r="AC87" s="38">
        <f t="shared" si="104"/>
        <v>1.4800000000000001E-2</v>
      </c>
      <c r="AD87" s="38">
        <f t="shared" si="105"/>
        <v>1.4933333333333333E-2</v>
      </c>
      <c r="AE87" s="2"/>
      <c r="AF87" s="8"/>
      <c r="AG87" s="8"/>
      <c r="AH87" s="8">
        <f t="shared" si="106"/>
        <v>225.20313440000001</v>
      </c>
      <c r="AI87" s="8">
        <f t="shared" si="107"/>
        <v>219.30529408992251</v>
      </c>
    </row>
    <row r="88" spans="2:35" x14ac:dyDescent="0.25">
      <c r="C88" s="24" t="s">
        <v>28</v>
      </c>
      <c r="D88" s="2"/>
      <c r="E88" s="2">
        <v>2013</v>
      </c>
      <c r="F88" s="2"/>
      <c r="G88" s="10"/>
      <c r="H88" s="10"/>
      <c r="I88" s="10"/>
      <c r="J88" s="10"/>
      <c r="K88" s="11"/>
      <c r="L88" s="10"/>
      <c r="M88" s="10"/>
      <c r="N88" s="10"/>
      <c r="O88" s="10"/>
      <c r="P88" s="11"/>
      <c r="Q88" s="10">
        <v>2.3370000000000002</v>
      </c>
      <c r="R88" s="10">
        <v>33916.749000000003</v>
      </c>
      <c r="S88" s="10"/>
      <c r="T88" s="10"/>
      <c r="U88" s="11"/>
      <c r="V88" s="6">
        <f t="shared" si="103"/>
        <v>2.3370000000000002</v>
      </c>
      <c r="W88" s="10">
        <f>R88*Persist!$F$24</f>
        <v>32733.606593023265</v>
      </c>
      <c r="X88" s="10"/>
      <c r="Y88" s="10"/>
      <c r="Z88" s="11"/>
      <c r="AA88" s="5"/>
      <c r="AB88" s="5"/>
      <c r="AC88" s="38">
        <f t="shared" si="104"/>
        <v>1.4800000000000001E-2</v>
      </c>
      <c r="AD88" s="38">
        <f t="shared" si="105"/>
        <v>1.4933333333333333E-2</v>
      </c>
      <c r="AE88" s="2"/>
      <c r="AF88" s="8"/>
      <c r="AG88" s="8"/>
      <c r="AH88" s="8">
        <f t="shared" si="106"/>
        <v>501.96788520000007</v>
      </c>
      <c r="AI88" s="8">
        <f t="shared" si="107"/>
        <v>488.82185845581409</v>
      </c>
    </row>
    <row r="89" spans="2:35" x14ac:dyDescent="0.25">
      <c r="C89" s="24" t="s">
        <v>29</v>
      </c>
      <c r="D89" s="2"/>
      <c r="E89" s="2">
        <v>2013</v>
      </c>
      <c r="F89" s="2"/>
      <c r="G89" s="10"/>
      <c r="H89" s="10"/>
      <c r="I89" s="10"/>
      <c r="J89" s="10"/>
      <c r="K89" s="11"/>
      <c r="L89" s="10"/>
      <c r="M89" s="10"/>
      <c r="N89" s="10"/>
      <c r="O89" s="10"/>
      <c r="P89" s="11"/>
      <c r="Q89" s="10">
        <v>0</v>
      </c>
      <c r="R89" s="10">
        <v>0</v>
      </c>
      <c r="S89" s="10"/>
      <c r="T89" s="10"/>
      <c r="U89" s="11"/>
      <c r="V89" s="6">
        <f t="shared" si="103"/>
        <v>0</v>
      </c>
      <c r="W89" s="10">
        <f>R89*Persist!$F$24</f>
        <v>0</v>
      </c>
      <c r="X89" s="10"/>
      <c r="Y89" s="10"/>
      <c r="Z89" s="11"/>
      <c r="AA89" s="5"/>
      <c r="AB89" s="5"/>
      <c r="AC89" s="38">
        <f t="shared" si="104"/>
        <v>1.4800000000000001E-2</v>
      </c>
      <c r="AD89" s="38">
        <f t="shared" si="105"/>
        <v>1.4933333333333333E-2</v>
      </c>
      <c r="AE89" s="2"/>
      <c r="AF89" s="8"/>
      <c r="AG89" s="8"/>
      <c r="AH89" s="8">
        <f t="shared" si="106"/>
        <v>0</v>
      </c>
      <c r="AI89" s="8">
        <f t="shared" si="107"/>
        <v>0</v>
      </c>
    </row>
    <row r="90" spans="2:35" x14ac:dyDescent="0.25">
      <c r="C90" s="24" t="s">
        <v>30</v>
      </c>
      <c r="D90" s="2"/>
      <c r="E90" s="2">
        <v>2013</v>
      </c>
      <c r="F90" s="2"/>
      <c r="G90" s="10"/>
      <c r="H90" s="10"/>
      <c r="I90" s="10"/>
      <c r="J90" s="10"/>
      <c r="K90" s="11"/>
      <c r="L90" s="10"/>
      <c r="M90" s="10"/>
      <c r="N90" s="10"/>
      <c r="O90" s="10"/>
      <c r="P90" s="11"/>
      <c r="Q90" s="10">
        <v>5.7480000000000002</v>
      </c>
      <c r="R90" s="10">
        <v>0</v>
      </c>
      <c r="S90" s="10"/>
      <c r="T90" s="10"/>
      <c r="U90" s="11"/>
      <c r="V90" s="6">
        <f t="shared" si="103"/>
        <v>5.7480000000000002</v>
      </c>
      <c r="W90" s="10">
        <f>R90*Persist!$F$24</f>
        <v>0</v>
      </c>
      <c r="X90" s="10"/>
      <c r="Y90" s="10"/>
      <c r="Z90" s="11"/>
      <c r="AA90" s="5"/>
      <c r="AB90" s="5"/>
      <c r="AC90" s="38">
        <f t="shared" si="104"/>
        <v>1.4800000000000001E-2</v>
      </c>
      <c r="AD90" s="38">
        <f t="shared" si="105"/>
        <v>1.4933333333333333E-2</v>
      </c>
      <c r="AE90" s="2"/>
      <c r="AF90" s="8"/>
      <c r="AG90" s="8"/>
      <c r="AH90" s="8">
        <f t="shared" si="106"/>
        <v>0</v>
      </c>
      <c r="AI90" s="8">
        <f t="shared" si="107"/>
        <v>0</v>
      </c>
    </row>
    <row r="91" spans="2:35" x14ac:dyDescent="0.25">
      <c r="C91" s="24" t="s">
        <v>31</v>
      </c>
      <c r="D91" s="2"/>
      <c r="E91" s="2">
        <v>2013</v>
      </c>
      <c r="F91" s="2"/>
      <c r="G91" s="10"/>
      <c r="H91" s="10"/>
      <c r="I91" s="10"/>
      <c r="J91" s="10"/>
      <c r="K91" s="11"/>
      <c r="L91" s="10"/>
      <c r="M91" s="10"/>
      <c r="N91" s="10"/>
      <c r="O91" s="10"/>
      <c r="P91" s="11"/>
      <c r="Q91" s="10"/>
      <c r="R91" s="10"/>
      <c r="S91" s="10"/>
      <c r="T91" s="10"/>
      <c r="U91" s="11"/>
      <c r="V91" s="6"/>
      <c r="W91" s="6"/>
      <c r="X91" s="10"/>
      <c r="Y91" s="10"/>
      <c r="Z91" s="11"/>
      <c r="AA91" s="5"/>
      <c r="AB91" s="5"/>
      <c r="AC91" s="38">
        <f t="shared" si="104"/>
        <v>1.4800000000000001E-2</v>
      </c>
      <c r="AD91" s="38">
        <f t="shared" si="105"/>
        <v>1.4933333333333333E-2</v>
      </c>
      <c r="AE91" s="2"/>
      <c r="AF91" s="8"/>
      <c r="AG91" s="8"/>
      <c r="AH91" s="8">
        <f t="shared" si="106"/>
        <v>0</v>
      </c>
      <c r="AI91" s="8">
        <f t="shared" si="107"/>
        <v>0</v>
      </c>
    </row>
    <row r="92" spans="2:35" x14ac:dyDescent="0.25">
      <c r="C92" s="24" t="s">
        <v>32</v>
      </c>
      <c r="D92" s="2"/>
      <c r="E92" s="2">
        <v>2013</v>
      </c>
      <c r="F92" s="2"/>
      <c r="G92" s="10"/>
      <c r="H92" s="10"/>
      <c r="I92" s="10"/>
      <c r="J92" s="10"/>
      <c r="K92" s="11"/>
      <c r="L92" s="10"/>
      <c r="M92" s="10"/>
      <c r="N92" s="10"/>
      <c r="O92" s="10"/>
      <c r="P92" s="11"/>
      <c r="Q92" s="10"/>
      <c r="R92" s="10"/>
      <c r="S92" s="10"/>
      <c r="T92" s="10"/>
      <c r="U92" s="11"/>
      <c r="V92" s="10"/>
      <c r="W92" s="10"/>
      <c r="X92" s="10"/>
      <c r="Y92" s="10"/>
      <c r="Z92" s="11"/>
      <c r="AA92" s="5"/>
      <c r="AB92" s="5"/>
      <c r="AC92" s="38">
        <f t="shared" si="104"/>
        <v>1.4800000000000001E-2</v>
      </c>
      <c r="AD92" s="38">
        <f t="shared" si="105"/>
        <v>1.4933333333333333E-2</v>
      </c>
      <c r="AE92" s="2"/>
      <c r="AF92" s="8"/>
      <c r="AG92" s="8"/>
      <c r="AH92" s="8">
        <f t="shared" si="106"/>
        <v>0</v>
      </c>
      <c r="AI92" s="8">
        <f t="shared" si="107"/>
        <v>0</v>
      </c>
    </row>
    <row r="93" spans="2:35" x14ac:dyDescent="0.25">
      <c r="C93" s="25"/>
      <c r="D93" s="13" t="s">
        <v>37</v>
      </c>
      <c r="E93" s="88"/>
      <c r="F93" s="88"/>
      <c r="G93" s="14"/>
      <c r="H93" s="14"/>
      <c r="I93" s="14"/>
      <c r="J93" s="14"/>
      <c r="K93" s="11"/>
      <c r="L93" s="14"/>
      <c r="M93" s="14"/>
      <c r="N93" s="10"/>
      <c r="O93" s="10"/>
      <c r="P93" s="11"/>
      <c r="Q93" s="14"/>
      <c r="R93" s="14"/>
      <c r="S93" s="10"/>
      <c r="T93" s="10"/>
      <c r="U93" s="11"/>
      <c r="V93" s="14"/>
      <c r="W93" s="14">
        <v>0</v>
      </c>
      <c r="X93" s="10"/>
      <c r="Y93" s="10"/>
      <c r="Z93" s="11"/>
      <c r="AA93" s="5"/>
      <c r="AB93" s="5"/>
      <c r="AC93" s="38">
        <f t="shared" si="104"/>
        <v>1.4800000000000001E-2</v>
      </c>
      <c r="AD93" s="38">
        <f t="shared" si="105"/>
        <v>1.4933333333333333E-2</v>
      </c>
      <c r="AE93" s="2"/>
      <c r="AF93" s="8"/>
      <c r="AG93" s="8"/>
      <c r="AH93" s="8">
        <f t="shared" si="106"/>
        <v>0</v>
      </c>
      <c r="AI93" s="8">
        <f t="shared" si="107"/>
        <v>0</v>
      </c>
    </row>
    <row r="94" spans="2:35" x14ac:dyDescent="0.25">
      <c r="C94" s="24"/>
      <c r="D94" s="2"/>
      <c r="E94" s="2">
        <v>2013</v>
      </c>
      <c r="F94" s="2"/>
      <c r="G94" s="10"/>
      <c r="H94" s="10"/>
      <c r="I94" s="10"/>
      <c r="J94" s="10"/>
      <c r="K94" s="11"/>
      <c r="L94" s="10"/>
      <c r="M94" s="10"/>
      <c r="N94" s="10"/>
      <c r="O94" s="10"/>
      <c r="P94" s="11"/>
      <c r="Q94" s="10"/>
      <c r="R94" s="10"/>
      <c r="S94" s="10"/>
      <c r="T94" s="10"/>
      <c r="U94" s="11"/>
      <c r="V94" s="10"/>
      <c r="W94" s="10">
        <f>R94*Persist!$F$24</f>
        <v>0</v>
      </c>
      <c r="X94" s="10"/>
      <c r="Y94" s="10"/>
      <c r="Z94" s="11"/>
      <c r="AA94" s="5"/>
      <c r="AB94" s="5"/>
      <c r="AC94" s="38">
        <f t="shared" si="104"/>
        <v>1.4800000000000001E-2</v>
      </c>
      <c r="AD94" s="38">
        <f t="shared" si="105"/>
        <v>1.4933333333333333E-2</v>
      </c>
      <c r="AE94" s="2"/>
      <c r="AF94" s="8"/>
      <c r="AG94" s="8"/>
      <c r="AH94" s="8">
        <f t="shared" si="106"/>
        <v>0</v>
      </c>
      <c r="AI94" s="8">
        <f t="shared" si="107"/>
        <v>0</v>
      </c>
    </row>
    <row r="95" spans="2:35" x14ac:dyDescent="0.25">
      <c r="C95" s="25"/>
      <c r="D95" s="13" t="s">
        <v>37</v>
      </c>
      <c r="E95" s="88"/>
      <c r="F95" s="88"/>
      <c r="G95" s="14"/>
      <c r="H95" s="14"/>
      <c r="I95" s="14"/>
      <c r="J95" s="14"/>
      <c r="K95" s="11"/>
      <c r="L95" s="14"/>
      <c r="M95" s="14"/>
      <c r="N95" s="10"/>
      <c r="O95" s="10"/>
      <c r="P95" s="11"/>
      <c r="Q95" s="14"/>
      <c r="R95" s="14"/>
      <c r="S95" s="10"/>
      <c r="T95" s="10"/>
      <c r="U95" s="11"/>
      <c r="V95" s="14"/>
      <c r="W95" s="14">
        <f t="shared" ref="W95:W98" si="108">R95</f>
        <v>0</v>
      </c>
      <c r="X95" s="10"/>
      <c r="Y95" s="10"/>
      <c r="Z95" s="11"/>
      <c r="AA95" s="5"/>
      <c r="AB95" s="5"/>
      <c r="AC95" s="38">
        <f t="shared" si="104"/>
        <v>1.4800000000000001E-2</v>
      </c>
      <c r="AD95" s="38">
        <f t="shared" si="105"/>
        <v>1.4933333333333333E-2</v>
      </c>
      <c r="AE95" s="2"/>
      <c r="AF95" s="8"/>
      <c r="AG95" s="8"/>
      <c r="AH95" s="8">
        <f t="shared" si="106"/>
        <v>0</v>
      </c>
      <c r="AI95" s="8">
        <f t="shared" si="107"/>
        <v>0</v>
      </c>
    </row>
    <row r="96" spans="2:35" x14ac:dyDescent="0.25">
      <c r="C96" s="24" t="s">
        <v>43</v>
      </c>
      <c r="D96" s="2"/>
      <c r="E96" s="2">
        <v>2013</v>
      </c>
      <c r="F96" s="2"/>
      <c r="G96" s="10"/>
      <c r="H96" s="10"/>
      <c r="I96" s="10"/>
      <c r="J96" s="10"/>
      <c r="K96" s="11"/>
      <c r="L96" s="10"/>
      <c r="M96" s="10"/>
      <c r="N96" s="10"/>
      <c r="O96" s="10"/>
      <c r="P96" s="11"/>
      <c r="Q96" s="10"/>
      <c r="R96" s="56">
        <v>45564.14</v>
      </c>
      <c r="S96" s="10"/>
      <c r="T96" s="10"/>
      <c r="U96" s="11"/>
      <c r="V96" s="10"/>
      <c r="W96" s="56">
        <f>R96*Persist!$F$24</f>
        <v>43974.69325581396</v>
      </c>
      <c r="X96" s="10"/>
      <c r="Y96" s="10"/>
      <c r="Z96" s="11"/>
      <c r="AA96" s="5"/>
      <c r="AB96" s="5"/>
      <c r="AC96" s="38">
        <f t="shared" si="104"/>
        <v>1.4800000000000001E-2</v>
      </c>
      <c r="AD96" s="38">
        <f t="shared" si="105"/>
        <v>1.4933333333333333E-2</v>
      </c>
      <c r="AE96" s="2"/>
      <c r="AF96" s="8"/>
      <c r="AG96" s="8"/>
      <c r="AH96" s="62">
        <f>AC96*R96</f>
        <v>674.34927200000004</v>
      </c>
      <c r="AI96" s="62">
        <f>AD96*W96</f>
        <v>656.68875262015513</v>
      </c>
    </row>
    <row r="97" spans="2:36" x14ac:dyDescent="0.25">
      <c r="C97" s="24"/>
      <c r="D97" s="2"/>
      <c r="E97" s="2"/>
      <c r="F97" s="2"/>
      <c r="G97" s="10"/>
      <c r="H97" s="10"/>
      <c r="I97" s="10"/>
      <c r="J97" s="10"/>
      <c r="K97" s="11"/>
      <c r="L97" s="10"/>
      <c r="M97" s="10"/>
      <c r="N97" s="10"/>
      <c r="O97" s="10"/>
      <c r="P97" s="11"/>
      <c r="Q97" s="10"/>
      <c r="R97" s="10"/>
      <c r="S97" s="10"/>
      <c r="T97" s="10"/>
      <c r="U97" s="11"/>
      <c r="V97" s="10"/>
      <c r="W97" s="6"/>
      <c r="X97" s="10"/>
      <c r="Y97" s="10"/>
      <c r="Z97" s="11"/>
      <c r="AA97" s="5"/>
      <c r="AB97" s="5"/>
      <c r="AC97" s="38"/>
      <c r="AD97" s="38">
        <f t="shared" si="105"/>
        <v>1.4933333333333333E-2</v>
      </c>
      <c r="AE97" s="2"/>
      <c r="AF97" s="8"/>
      <c r="AG97" s="8"/>
      <c r="AH97" s="8"/>
      <c r="AI97" s="8">
        <f>AD97*W97</f>
        <v>0</v>
      </c>
    </row>
    <row r="98" spans="2:36" x14ac:dyDescent="0.25">
      <c r="B98" s="32" t="s">
        <v>21</v>
      </c>
      <c r="C98" s="25"/>
      <c r="D98" s="13" t="s">
        <v>37</v>
      </c>
      <c r="E98" s="88"/>
      <c r="F98" s="88"/>
      <c r="G98" s="14"/>
      <c r="H98" s="14"/>
      <c r="I98" s="14"/>
      <c r="J98" s="14"/>
      <c r="K98" s="11"/>
      <c r="L98" s="14"/>
      <c r="M98" s="14"/>
      <c r="N98" s="10"/>
      <c r="O98" s="10"/>
      <c r="P98" s="11"/>
      <c r="Q98" s="14"/>
      <c r="R98" s="14"/>
      <c r="S98" s="10"/>
      <c r="T98" s="10"/>
      <c r="U98" s="11"/>
      <c r="V98" s="14"/>
      <c r="W98" s="14">
        <f t="shared" si="108"/>
        <v>0</v>
      </c>
      <c r="X98" s="10"/>
      <c r="Y98" s="10"/>
      <c r="Z98" s="11"/>
      <c r="AA98" s="5"/>
      <c r="AB98" s="5"/>
      <c r="AC98" s="38">
        <f t="shared" si="104"/>
        <v>1.4800000000000001E-2</v>
      </c>
      <c r="AD98" s="38">
        <f t="shared" si="105"/>
        <v>1.4933333333333333E-2</v>
      </c>
      <c r="AE98" s="2"/>
      <c r="AF98" s="8"/>
      <c r="AG98" s="8"/>
      <c r="AH98" s="8">
        <f t="shared" si="106"/>
        <v>0</v>
      </c>
      <c r="AI98" s="8">
        <f t="shared" si="107"/>
        <v>0</v>
      </c>
    </row>
    <row r="99" spans="2:36" x14ac:dyDescent="0.25">
      <c r="C99" s="24"/>
      <c r="D99" s="2"/>
      <c r="E99" s="2">
        <v>2013</v>
      </c>
      <c r="F99" s="2"/>
      <c r="G99" s="10"/>
      <c r="H99" s="10"/>
      <c r="I99" s="10"/>
      <c r="J99" s="10"/>
      <c r="K99" s="11"/>
      <c r="L99" s="10"/>
      <c r="M99" s="10"/>
      <c r="N99" s="10"/>
      <c r="O99" s="10"/>
      <c r="P99" s="11"/>
      <c r="Q99" s="10"/>
      <c r="R99" s="10"/>
      <c r="S99" s="10"/>
      <c r="T99" s="10"/>
      <c r="U99" s="11"/>
      <c r="V99" s="10"/>
      <c r="W99" s="10"/>
      <c r="X99" s="10"/>
      <c r="Y99" s="10"/>
      <c r="Z99" s="11"/>
      <c r="AA99" s="5"/>
      <c r="AB99" s="5"/>
      <c r="AC99" s="38">
        <f t="shared" si="104"/>
        <v>1.4800000000000001E-2</v>
      </c>
      <c r="AD99" s="38">
        <f t="shared" si="105"/>
        <v>1.4933333333333333E-2</v>
      </c>
      <c r="AE99" s="2"/>
      <c r="AF99" s="8"/>
      <c r="AG99" s="8"/>
      <c r="AH99" s="8">
        <f t="shared" si="106"/>
        <v>0</v>
      </c>
      <c r="AI99" s="8">
        <f t="shared" si="107"/>
        <v>0</v>
      </c>
    </row>
    <row r="100" spans="2:36" x14ac:dyDescent="0.25">
      <c r="C100" s="26" t="s">
        <v>23</v>
      </c>
      <c r="D100" s="15"/>
      <c r="E100" s="15"/>
      <c r="F100" s="15"/>
      <c r="G100" s="16">
        <f>SUM(G84:G99)</f>
        <v>0</v>
      </c>
      <c r="H100" s="16">
        <f>SUM(H84:H99)</f>
        <v>0</v>
      </c>
      <c r="I100" s="16">
        <f>SUM(I84:I98)</f>
        <v>0</v>
      </c>
      <c r="J100" s="16">
        <f>SUM(J84:J98)</f>
        <v>0</v>
      </c>
      <c r="K100" s="16"/>
      <c r="L100" s="16">
        <f>SUM(L84:L99)</f>
        <v>0</v>
      </c>
      <c r="M100" s="16">
        <f>SUM(M84:M99)</f>
        <v>0</v>
      </c>
      <c r="N100" s="16">
        <f>SUM(N84:N98)</f>
        <v>0</v>
      </c>
      <c r="O100" s="16">
        <f>SUM(O84:O98)</f>
        <v>0</v>
      </c>
      <c r="P100" s="16"/>
      <c r="Q100" s="16">
        <f>SUM(Q84:Q99)</f>
        <v>40.429000000000002</v>
      </c>
      <c r="R100" s="16">
        <f>SUM(R84:R99)</f>
        <v>170742.36900000001</v>
      </c>
      <c r="S100" s="16">
        <f>SUM(S84:S98)</f>
        <v>0</v>
      </c>
      <c r="T100" s="16">
        <f>SUM(T84:T98)</f>
        <v>0</v>
      </c>
      <c r="U100" s="16"/>
      <c r="V100" s="16">
        <f>SUM(V84:V99)</f>
        <v>40.429000000000002</v>
      </c>
      <c r="W100" s="16">
        <f>SUM(W84:W99)</f>
        <v>164786.23984883726</v>
      </c>
      <c r="X100" s="16">
        <f>SUM(X84:X98)</f>
        <v>0</v>
      </c>
      <c r="Y100" s="16">
        <f>SUM(Y84:Y98)</f>
        <v>0</v>
      </c>
      <c r="Z100" s="16"/>
      <c r="AA100" s="2"/>
      <c r="AB100" s="2"/>
      <c r="AC100" s="2"/>
      <c r="AD100" s="2"/>
      <c r="AE100" s="15"/>
      <c r="AF100" s="16"/>
      <c r="AG100" s="16"/>
      <c r="AH100" s="16">
        <f>SUM(AH84:AH99)</f>
        <v>2526.9870612</v>
      </c>
      <c r="AI100" s="16">
        <f>SUM(AI84:AI99)</f>
        <v>2460.807848409303</v>
      </c>
    </row>
    <row r="101" spans="2:36" x14ac:dyDescent="0.25">
      <c r="AA101" s="2"/>
      <c r="AB101" s="2"/>
      <c r="AC101" s="2"/>
      <c r="AD101" s="2"/>
      <c r="AF101" s="29"/>
    </row>
    <row r="102" spans="2:36" x14ac:dyDescent="0.25">
      <c r="B102" s="32" t="s">
        <v>13</v>
      </c>
      <c r="C102" s="24" t="s">
        <v>24</v>
      </c>
      <c r="D102" s="2"/>
      <c r="E102" s="2">
        <v>2013</v>
      </c>
      <c r="F102" s="2"/>
      <c r="G102" s="9"/>
      <c r="H102" s="9"/>
      <c r="I102" s="9"/>
      <c r="J102" s="9"/>
      <c r="K102" s="2"/>
      <c r="L102" s="9"/>
      <c r="M102" s="9"/>
      <c r="N102" s="9"/>
      <c r="O102" s="9"/>
      <c r="P102" s="2"/>
      <c r="Q102" s="9">
        <v>37.634</v>
      </c>
      <c r="R102" s="9">
        <v>180758.6</v>
      </c>
      <c r="S102" s="9"/>
      <c r="T102" s="9"/>
      <c r="U102" s="2"/>
      <c r="V102" s="10">
        <f>Q102</f>
        <v>37.634</v>
      </c>
      <c r="W102" s="10">
        <f>R102*Persist!$F$24</f>
        <v>174453.0674418605</v>
      </c>
      <c r="X102" s="9"/>
      <c r="Y102" s="9"/>
      <c r="Z102" s="2"/>
      <c r="AA102" s="2"/>
      <c r="AB102" s="2"/>
      <c r="AC102" s="38">
        <f>SUM($AB$10*4+$AC$10*8)/12</f>
        <v>1.04E-2</v>
      </c>
      <c r="AD102" s="38">
        <f>SUM($AC$10*4+$AD$10*8)/12</f>
        <v>1.0466666666666666E-2</v>
      </c>
      <c r="AE102" s="2"/>
      <c r="AF102" s="12"/>
      <c r="AG102" s="12"/>
      <c r="AH102" s="12">
        <f t="shared" ref="AH102" si="109">AC102*R102</f>
        <v>1879.8894399999999</v>
      </c>
      <c r="AI102" s="12">
        <f t="shared" ref="AI102" si="110">AD102*W102</f>
        <v>1825.9421058914731</v>
      </c>
    </row>
    <row r="103" spans="2:36" x14ac:dyDescent="0.25">
      <c r="C103" s="24" t="s">
        <v>19</v>
      </c>
      <c r="D103" s="2"/>
      <c r="E103" s="2">
        <v>2013</v>
      </c>
      <c r="F103" s="2"/>
      <c r="G103" s="9"/>
      <c r="H103" s="9"/>
      <c r="I103" s="9"/>
      <c r="J103" s="9"/>
      <c r="K103" s="2"/>
      <c r="L103" s="9"/>
      <c r="M103" s="9"/>
      <c r="N103" s="9"/>
      <c r="O103" s="9"/>
      <c r="P103" s="2"/>
      <c r="Q103" s="9">
        <v>90.614999999999995</v>
      </c>
      <c r="R103" s="9">
        <v>320745.82699999999</v>
      </c>
      <c r="S103" s="9"/>
      <c r="T103" s="9"/>
      <c r="U103" s="2"/>
      <c r="V103" s="10">
        <f>Q103</f>
        <v>90.614999999999995</v>
      </c>
      <c r="W103" s="10">
        <f>R103*Persist!$F$24</f>
        <v>309557.01908139541</v>
      </c>
      <c r="X103" s="9"/>
      <c r="Y103" s="9"/>
      <c r="Z103" s="2"/>
      <c r="AA103" s="2"/>
      <c r="AB103" s="2"/>
      <c r="AC103" s="38">
        <f t="shared" ref="AC103:AC104" si="111">SUM($AB$10*4+$AC$10*8)/12</f>
        <v>1.04E-2</v>
      </c>
      <c r="AD103" s="38">
        <f t="shared" ref="AD103:AD104" si="112">SUM($AC$10*4+$AD$10*8)/12</f>
        <v>1.0466666666666666E-2</v>
      </c>
      <c r="AE103" s="2"/>
      <c r="AF103" s="8"/>
      <c r="AG103" s="8"/>
      <c r="AH103" s="8">
        <f t="shared" ref="AH103:AH104" si="113">AC103*R103</f>
        <v>3335.7566007999999</v>
      </c>
      <c r="AI103" s="8">
        <f t="shared" ref="AI103:AI104" si="114">AD103*W103</f>
        <v>3240.0301330519383</v>
      </c>
    </row>
    <row r="104" spans="2:36" x14ac:dyDescent="0.25">
      <c r="C104" s="24" t="s">
        <v>33</v>
      </c>
      <c r="D104" s="2"/>
      <c r="E104" s="2">
        <v>2013</v>
      </c>
      <c r="F104" s="2"/>
      <c r="G104" s="9"/>
      <c r="H104" s="9"/>
      <c r="I104" s="9"/>
      <c r="J104" s="9"/>
      <c r="K104" s="2"/>
      <c r="L104" s="9"/>
      <c r="M104" s="9"/>
      <c r="N104" s="9"/>
      <c r="O104" s="9"/>
      <c r="P104" s="2"/>
      <c r="Q104" s="9"/>
      <c r="R104" s="9"/>
      <c r="S104" s="9"/>
      <c r="T104" s="9"/>
      <c r="U104" s="2"/>
      <c r="V104" s="9"/>
      <c r="W104" s="9"/>
      <c r="X104" s="9"/>
      <c r="Y104" s="9"/>
      <c r="Z104" s="2"/>
      <c r="AA104" s="2"/>
      <c r="AB104" s="2"/>
      <c r="AC104" s="38">
        <f t="shared" si="111"/>
        <v>1.04E-2</v>
      </c>
      <c r="AD104" s="38">
        <f t="shared" si="112"/>
        <v>1.0466666666666666E-2</v>
      </c>
      <c r="AE104" s="2"/>
      <c r="AF104" s="8"/>
      <c r="AG104" s="8"/>
      <c r="AH104" s="8">
        <f t="shared" si="113"/>
        <v>0</v>
      </c>
      <c r="AI104" s="8">
        <f t="shared" si="114"/>
        <v>0</v>
      </c>
    </row>
    <row r="105" spans="2:36" x14ac:dyDescent="0.25">
      <c r="C105" s="26" t="s">
        <v>23</v>
      </c>
      <c r="D105" s="15"/>
      <c r="E105" s="15"/>
      <c r="F105" s="15"/>
      <c r="G105" s="16">
        <f>SUM(G102:G104)</f>
        <v>0</v>
      </c>
      <c r="H105" s="16">
        <f>SUM(H102:H104)</f>
        <v>0</v>
      </c>
      <c r="I105" s="16">
        <f>SUM(I102:I104)</f>
        <v>0</v>
      </c>
      <c r="J105" s="16">
        <f>SUM(J102:J104)</f>
        <v>0</v>
      </c>
      <c r="K105" s="16"/>
      <c r="L105" s="16">
        <f>SUM(L102:L104)</f>
        <v>0</v>
      </c>
      <c r="M105" s="16">
        <f>SUM(M102:M104)</f>
        <v>0</v>
      </c>
      <c r="N105" s="16">
        <f>SUM(N102:N104)</f>
        <v>0</v>
      </c>
      <c r="O105" s="16">
        <f>SUM(O102:O104)</f>
        <v>0</v>
      </c>
      <c r="P105" s="16"/>
      <c r="Q105" s="16">
        <f>SUM(Q102:Q104)</f>
        <v>128.249</v>
      </c>
      <c r="R105" s="16">
        <f>SUM(R102:R104)</f>
        <v>501504.42700000003</v>
      </c>
      <c r="S105" s="16">
        <f>SUM(S102:S104)</f>
        <v>0</v>
      </c>
      <c r="T105" s="16">
        <f>SUM(T102:T104)</f>
        <v>0</v>
      </c>
      <c r="U105" s="16"/>
      <c r="V105" s="16">
        <f>SUM(V102:V104)</f>
        <v>128.249</v>
      </c>
      <c r="W105" s="16">
        <f>SUM(W102:W104)</f>
        <v>484010.08652325592</v>
      </c>
      <c r="X105" s="16">
        <f>SUM(X102:X104)</f>
        <v>0</v>
      </c>
      <c r="Y105" s="16">
        <f>SUM(Y102:Y104)</f>
        <v>0</v>
      </c>
      <c r="Z105" s="16"/>
      <c r="AA105" s="15"/>
      <c r="AB105" s="15"/>
      <c r="AC105" s="15"/>
      <c r="AD105" s="15"/>
      <c r="AE105" s="15"/>
      <c r="AF105" s="16"/>
      <c r="AG105" s="16"/>
      <c r="AH105" s="16">
        <f>SUM(AH102:AH104)</f>
        <v>5215.6460408000003</v>
      </c>
      <c r="AI105" s="16">
        <f>SUM(AI102:AI104)</f>
        <v>5065.9722389434119</v>
      </c>
    </row>
    <row r="106" spans="2:36" x14ac:dyDescent="0.25">
      <c r="C106" s="22"/>
      <c r="D106" s="4"/>
      <c r="E106" s="4"/>
      <c r="F106" s="4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4"/>
      <c r="AB106" s="4"/>
      <c r="AC106" s="4"/>
      <c r="AD106" s="4"/>
      <c r="AE106" s="4"/>
      <c r="AF106" s="21"/>
      <c r="AG106" s="21"/>
      <c r="AH106" s="21"/>
      <c r="AI106" s="21"/>
    </row>
    <row r="107" spans="2:36" ht="16.5" thickBot="1" x14ac:dyDescent="0.3">
      <c r="C107" s="22"/>
      <c r="D107" s="4"/>
      <c r="E107" s="4"/>
      <c r="F107" s="4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4"/>
      <c r="AB107" s="4"/>
      <c r="AC107" s="4"/>
      <c r="AD107" s="4"/>
      <c r="AE107" s="4"/>
      <c r="AF107" s="19"/>
      <c r="AG107" s="19"/>
      <c r="AH107" s="20">
        <f>AH100+AH105</f>
        <v>7742.6331019999998</v>
      </c>
      <c r="AI107" s="20">
        <f>AI100+AI105</f>
        <v>7526.7800873527149</v>
      </c>
      <c r="AJ107" s="36">
        <f>SUM(AH107:AI107)</f>
        <v>15269.413189352716</v>
      </c>
    </row>
    <row r="108" spans="2:36" ht="16.5" thickTop="1" x14ac:dyDescent="0.25">
      <c r="C108" s="22"/>
      <c r="D108" s="4"/>
      <c r="E108" s="4"/>
      <c r="F108" s="4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4"/>
      <c r="AB108" s="4"/>
      <c r="AC108" s="4"/>
      <c r="AD108" s="4"/>
      <c r="AE108" s="4"/>
      <c r="AF108" s="19"/>
      <c r="AG108" s="19"/>
      <c r="AH108" s="19"/>
      <c r="AI108" s="19"/>
    </row>
    <row r="109" spans="2:36" ht="15.75" customHeight="1" x14ac:dyDescent="0.25">
      <c r="B109" s="3" t="s">
        <v>21</v>
      </c>
      <c r="C109" s="3"/>
      <c r="D109" s="3"/>
      <c r="E109" s="3"/>
      <c r="F109" s="3"/>
      <c r="G109" s="85" t="s">
        <v>41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3"/>
      <c r="Y109" s="3"/>
      <c r="Z109" s="3"/>
      <c r="AA109" s="85" t="s">
        <v>15</v>
      </c>
      <c r="AB109" s="85"/>
      <c r="AC109" s="85"/>
      <c r="AD109" s="85"/>
      <c r="AE109" s="3"/>
      <c r="AF109" s="85" t="s">
        <v>16</v>
      </c>
      <c r="AG109" s="85"/>
      <c r="AH109" s="85"/>
      <c r="AI109" s="85"/>
    </row>
    <row r="110" spans="2:36" ht="15.75" customHeight="1" x14ac:dyDescent="0.25">
      <c r="B110" s="30"/>
      <c r="C110" s="22"/>
      <c r="D110" s="4"/>
      <c r="E110" s="4"/>
      <c r="F110" s="4"/>
      <c r="G110" s="84">
        <v>2011</v>
      </c>
      <c r="H110" s="84"/>
      <c r="I110" s="3"/>
      <c r="J110" s="3"/>
      <c r="K110" s="4"/>
      <c r="L110" s="84">
        <v>2012</v>
      </c>
      <c r="M110" s="84"/>
      <c r="N110" s="3"/>
      <c r="O110" s="3"/>
      <c r="P110" s="4"/>
      <c r="Q110" s="3">
        <v>2013</v>
      </c>
      <c r="R110" s="3"/>
      <c r="S110" s="3"/>
      <c r="T110" s="3"/>
      <c r="U110" s="4"/>
      <c r="V110" s="3">
        <v>2014</v>
      </c>
      <c r="W110" s="3"/>
      <c r="X110" s="3"/>
      <c r="Y110" s="3"/>
      <c r="AA110" s="3">
        <v>2011</v>
      </c>
      <c r="AB110" s="3">
        <v>2012</v>
      </c>
      <c r="AC110" s="3">
        <v>2013</v>
      </c>
      <c r="AD110" s="3">
        <v>2014</v>
      </c>
      <c r="AE110" s="4"/>
      <c r="AF110" s="3">
        <v>2011</v>
      </c>
      <c r="AG110" s="3">
        <v>2012</v>
      </c>
      <c r="AH110" s="3">
        <v>2013</v>
      </c>
      <c r="AI110" s="3">
        <v>2014</v>
      </c>
    </row>
    <row r="111" spans="2:36" x14ac:dyDescent="0.25">
      <c r="B111" s="32" t="s">
        <v>14</v>
      </c>
      <c r="C111" s="24" t="s">
        <v>26</v>
      </c>
      <c r="D111" s="2"/>
      <c r="E111" s="2">
        <v>2014</v>
      </c>
      <c r="F111" s="2"/>
      <c r="G111" s="10"/>
      <c r="H111" s="10"/>
      <c r="I111" s="10"/>
      <c r="J111" s="10"/>
      <c r="K111" s="11"/>
      <c r="L111" s="10"/>
      <c r="M111" s="10"/>
      <c r="N111" s="10"/>
      <c r="O111" s="10"/>
      <c r="P111" s="11"/>
      <c r="Q111" s="10"/>
      <c r="R111" s="10"/>
      <c r="S111" s="10"/>
      <c r="T111" s="10"/>
      <c r="U111" s="11"/>
      <c r="V111" s="10">
        <v>3.7730000000000001</v>
      </c>
      <c r="W111" s="10">
        <v>25408.735000000001</v>
      </c>
      <c r="X111" s="10"/>
      <c r="Y111" s="10"/>
      <c r="Z111" s="11"/>
      <c r="AA111" s="2"/>
      <c r="AB111" s="2"/>
      <c r="AC111" s="2"/>
      <c r="AD111" s="38">
        <f>SUM($AC$9*4+$AD$9*8)/12</f>
        <v>1.4933333333333333E-2</v>
      </c>
      <c r="AE111" s="2"/>
      <c r="AF111" s="12"/>
      <c r="AG111" s="12"/>
      <c r="AH111" s="12"/>
      <c r="AI111" s="12">
        <f t="shared" ref="AI111" si="115">AD111*W111</f>
        <v>379.43710933333335</v>
      </c>
    </row>
    <row r="112" spans="2:36" x14ac:dyDescent="0.25">
      <c r="C112" s="23" t="s">
        <v>17</v>
      </c>
      <c r="D112" s="2"/>
      <c r="E112" s="5">
        <v>2014</v>
      </c>
      <c r="F112" s="2"/>
      <c r="G112" s="10"/>
      <c r="H112" s="10"/>
      <c r="I112" s="10"/>
      <c r="J112" s="10"/>
      <c r="K112" s="11"/>
      <c r="L112" s="10"/>
      <c r="M112" s="10"/>
      <c r="N112" s="10"/>
      <c r="O112" s="10"/>
      <c r="P112" s="11"/>
      <c r="Q112" s="10"/>
      <c r="R112" s="10"/>
      <c r="S112" s="10"/>
      <c r="T112" s="10"/>
      <c r="U112" s="11"/>
      <c r="V112" s="10">
        <v>1.167</v>
      </c>
      <c r="W112" s="10">
        <v>4433.2790000000005</v>
      </c>
      <c r="X112" s="10"/>
      <c r="Y112" s="10"/>
      <c r="Z112" s="11"/>
      <c r="AA112" s="5"/>
      <c r="AB112" s="5"/>
      <c r="AC112" s="5"/>
      <c r="AD112" s="38">
        <f t="shared" ref="AD112:AD126" si="116">SUM($AC$9*4+$AD$9*8)/12</f>
        <v>1.4933333333333333E-2</v>
      </c>
      <c r="AE112" s="2"/>
      <c r="AF112" s="8"/>
      <c r="AG112" s="8"/>
      <c r="AH112" s="8"/>
      <c r="AI112" s="8">
        <f t="shared" ref="AI112:AI125" si="117">AD112*W112</f>
        <v>66.203633066666669</v>
      </c>
    </row>
    <row r="113" spans="2:35" x14ac:dyDescent="0.25">
      <c r="C113" s="23" t="s">
        <v>18</v>
      </c>
      <c r="D113" s="2"/>
      <c r="E113" s="5">
        <v>2014</v>
      </c>
      <c r="F113" s="2"/>
      <c r="G113" s="10"/>
      <c r="H113" s="10"/>
      <c r="I113" s="10"/>
      <c r="J113" s="10"/>
      <c r="K113" s="11"/>
      <c r="L113" s="10"/>
      <c r="M113" s="10"/>
      <c r="N113" s="10"/>
      <c r="O113" s="10"/>
      <c r="P113" s="11"/>
      <c r="Q113" s="10"/>
      <c r="R113" s="10"/>
      <c r="S113" s="10"/>
      <c r="T113" s="10"/>
      <c r="U113" s="11"/>
      <c r="V113" s="10">
        <v>29.908999999999999</v>
      </c>
      <c r="W113" s="10">
        <v>62853.303999999996</v>
      </c>
      <c r="X113" s="10"/>
      <c r="Y113" s="10"/>
      <c r="Z113" s="11"/>
      <c r="AA113" s="5"/>
      <c r="AB113" s="5"/>
      <c r="AC113" s="5"/>
      <c r="AD113" s="38">
        <f t="shared" si="116"/>
        <v>1.4933333333333333E-2</v>
      </c>
      <c r="AE113" s="2"/>
      <c r="AF113" s="8"/>
      <c r="AG113" s="8"/>
      <c r="AH113" s="8"/>
      <c r="AI113" s="8">
        <f t="shared" si="117"/>
        <v>938.60933973333329</v>
      </c>
    </row>
    <row r="114" spans="2:35" x14ac:dyDescent="0.25">
      <c r="C114" s="24" t="s">
        <v>27</v>
      </c>
      <c r="D114" s="2"/>
      <c r="E114" s="5">
        <v>2014</v>
      </c>
      <c r="F114" s="2"/>
      <c r="G114" s="10"/>
      <c r="H114" s="10"/>
      <c r="I114" s="10"/>
      <c r="J114" s="10"/>
      <c r="K114" s="11"/>
      <c r="L114" s="10"/>
      <c r="M114" s="10"/>
      <c r="N114" s="10"/>
      <c r="O114" s="10"/>
      <c r="P114" s="11"/>
      <c r="Q114" s="10"/>
      <c r="R114" s="10"/>
      <c r="S114" s="10"/>
      <c r="T114" s="10"/>
      <c r="U114" s="11"/>
      <c r="V114" s="10">
        <v>1.544</v>
      </c>
      <c r="W114" s="10">
        <v>55588.135000000002</v>
      </c>
      <c r="X114" s="10"/>
      <c r="Y114" s="10"/>
      <c r="Z114" s="11"/>
      <c r="AA114" s="5"/>
      <c r="AB114" s="5"/>
      <c r="AC114" s="5"/>
      <c r="AD114" s="38">
        <f t="shared" si="116"/>
        <v>1.4933333333333333E-2</v>
      </c>
      <c r="AE114" s="2"/>
      <c r="AF114" s="8"/>
      <c r="AG114" s="8"/>
      <c r="AH114" s="8"/>
      <c r="AI114" s="8">
        <f t="shared" si="117"/>
        <v>830.1161493333334</v>
      </c>
    </row>
    <row r="115" spans="2:35" x14ac:dyDescent="0.25">
      <c r="C115" s="24" t="s">
        <v>28</v>
      </c>
      <c r="D115" s="2"/>
      <c r="E115" s="5">
        <v>2014</v>
      </c>
      <c r="F115" s="2"/>
      <c r="G115" s="10"/>
      <c r="H115" s="10"/>
      <c r="I115" s="10"/>
      <c r="J115" s="10"/>
      <c r="K115" s="11"/>
      <c r="L115" s="10"/>
      <c r="M115" s="10"/>
      <c r="N115" s="10"/>
      <c r="O115" s="10"/>
      <c r="P115" s="11"/>
      <c r="Q115" s="10"/>
      <c r="R115" s="10"/>
      <c r="S115" s="10"/>
      <c r="T115" s="10"/>
      <c r="U115" s="11"/>
      <c r="V115" s="10">
        <v>12.58</v>
      </c>
      <c r="W115" s="10">
        <v>242636.84599999999</v>
      </c>
      <c r="X115" s="10"/>
      <c r="Y115" s="10"/>
      <c r="Z115" s="11"/>
      <c r="AA115" s="5"/>
      <c r="AB115" s="5"/>
      <c r="AC115" s="5"/>
      <c r="AD115" s="38">
        <f t="shared" si="116"/>
        <v>1.4933333333333333E-2</v>
      </c>
      <c r="AE115" s="2"/>
      <c r="AF115" s="8"/>
      <c r="AG115" s="8"/>
      <c r="AH115" s="8"/>
      <c r="AI115" s="8">
        <f t="shared" si="117"/>
        <v>3623.3769002666663</v>
      </c>
    </row>
    <row r="116" spans="2:35" x14ac:dyDescent="0.25">
      <c r="C116" s="24" t="s">
        <v>29</v>
      </c>
      <c r="D116" s="2"/>
      <c r="E116" s="5">
        <v>2014</v>
      </c>
      <c r="F116" s="2"/>
      <c r="G116" s="10"/>
      <c r="H116" s="10"/>
      <c r="I116" s="10"/>
      <c r="J116" s="10"/>
      <c r="K116" s="11"/>
      <c r="L116" s="10"/>
      <c r="M116" s="10"/>
      <c r="N116" s="10"/>
      <c r="O116" s="10"/>
      <c r="P116" s="11"/>
      <c r="Q116" s="10"/>
      <c r="R116" s="10"/>
      <c r="S116" s="10"/>
      <c r="T116" s="10"/>
      <c r="U116" s="11"/>
      <c r="V116" s="10">
        <v>0</v>
      </c>
      <c r="W116" s="10"/>
      <c r="X116" s="10"/>
      <c r="Y116" s="10"/>
      <c r="Z116" s="11"/>
      <c r="AA116" s="5"/>
      <c r="AB116" s="5"/>
      <c r="AC116" s="5"/>
      <c r="AD116" s="38">
        <f t="shared" si="116"/>
        <v>1.4933333333333333E-2</v>
      </c>
      <c r="AE116" s="2"/>
      <c r="AF116" s="8"/>
      <c r="AG116" s="8"/>
      <c r="AH116" s="8"/>
      <c r="AI116" s="8">
        <f t="shared" si="117"/>
        <v>0</v>
      </c>
    </row>
    <row r="117" spans="2:35" x14ac:dyDescent="0.25">
      <c r="C117" s="24" t="s">
        <v>30</v>
      </c>
      <c r="D117" s="2"/>
      <c r="E117" s="5">
        <v>2014</v>
      </c>
      <c r="F117" s="2"/>
      <c r="G117" s="10"/>
      <c r="H117" s="10"/>
      <c r="I117" s="10"/>
      <c r="J117" s="10"/>
      <c r="K117" s="11"/>
      <c r="L117" s="10"/>
      <c r="M117" s="10"/>
      <c r="N117" s="10"/>
      <c r="O117" s="10"/>
      <c r="P117" s="11"/>
      <c r="Q117" s="10"/>
      <c r="R117" s="10"/>
      <c r="S117" s="10"/>
      <c r="T117" s="10"/>
      <c r="U117" s="11"/>
      <c r="V117" s="10">
        <v>10.912000000000001</v>
      </c>
      <c r="W117" s="10"/>
      <c r="X117" s="10"/>
      <c r="Y117" s="10"/>
      <c r="Z117" s="11"/>
      <c r="AA117" s="5"/>
      <c r="AB117" s="5"/>
      <c r="AC117" s="5"/>
      <c r="AD117" s="38">
        <f t="shared" si="116"/>
        <v>1.4933333333333333E-2</v>
      </c>
      <c r="AE117" s="2"/>
      <c r="AF117" s="8"/>
      <c r="AG117" s="8"/>
      <c r="AH117" s="8"/>
      <c r="AI117" s="8">
        <f t="shared" si="117"/>
        <v>0</v>
      </c>
    </row>
    <row r="118" spans="2:35" x14ac:dyDescent="0.25">
      <c r="C118" s="24" t="s">
        <v>31</v>
      </c>
      <c r="D118" s="2"/>
      <c r="E118" s="5">
        <v>2014</v>
      </c>
      <c r="F118" s="2"/>
      <c r="G118" s="10"/>
      <c r="H118" s="10"/>
      <c r="I118" s="10"/>
      <c r="J118" s="10"/>
      <c r="K118" s="11"/>
      <c r="L118" s="10"/>
      <c r="M118" s="10"/>
      <c r="N118" s="10"/>
      <c r="O118" s="10"/>
      <c r="P118" s="11"/>
      <c r="Q118" s="10"/>
      <c r="R118" s="10"/>
      <c r="S118" s="10"/>
      <c r="T118" s="10"/>
      <c r="U118" s="11"/>
      <c r="V118" s="10"/>
      <c r="W118" s="10"/>
      <c r="X118" s="10"/>
      <c r="Y118" s="10"/>
      <c r="Z118" s="11"/>
      <c r="AA118" s="5"/>
      <c r="AB118" s="5"/>
      <c r="AC118" s="5"/>
      <c r="AD118" s="38">
        <f t="shared" si="116"/>
        <v>1.4933333333333333E-2</v>
      </c>
      <c r="AE118" s="2"/>
      <c r="AF118" s="8"/>
      <c r="AG118" s="8"/>
      <c r="AH118" s="8"/>
      <c r="AI118" s="8">
        <f t="shared" si="117"/>
        <v>0</v>
      </c>
    </row>
    <row r="119" spans="2:35" x14ac:dyDescent="0.25">
      <c r="C119" s="24" t="s">
        <v>32</v>
      </c>
      <c r="D119" s="2"/>
      <c r="E119" s="5">
        <v>2014</v>
      </c>
      <c r="F119" s="2"/>
      <c r="G119" s="10"/>
      <c r="H119" s="10"/>
      <c r="I119" s="10"/>
      <c r="J119" s="10"/>
      <c r="K119" s="11"/>
      <c r="L119" s="10"/>
      <c r="M119" s="10"/>
      <c r="N119" s="10"/>
      <c r="O119" s="10"/>
      <c r="P119" s="11"/>
      <c r="Q119" s="10"/>
      <c r="R119" s="10"/>
      <c r="S119" s="10"/>
      <c r="T119" s="10"/>
      <c r="U119" s="11"/>
      <c r="V119" s="10"/>
      <c r="W119" s="10"/>
      <c r="X119" s="10"/>
      <c r="Y119" s="10"/>
      <c r="Z119" s="11"/>
      <c r="AA119" s="5"/>
      <c r="AB119" s="5"/>
      <c r="AC119" s="5"/>
      <c r="AD119" s="38">
        <f t="shared" si="116"/>
        <v>1.4933333333333333E-2</v>
      </c>
      <c r="AE119" s="2"/>
      <c r="AF119" s="8"/>
      <c r="AG119" s="8"/>
      <c r="AH119" s="8"/>
      <c r="AI119" s="8">
        <f t="shared" si="117"/>
        <v>0</v>
      </c>
    </row>
    <row r="120" spans="2:35" x14ac:dyDescent="0.25">
      <c r="C120" s="24" t="s">
        <v>63</v>
      </c>
      <c r="D120" s="2"/>
      <c r="E120" s="59"/>
      <c r="F120" s="60"/>
      <c r="G120" s="10"/>
      <c r="H120" s="10"/>
      <c r="I120" s="10"/>
      <c r="J120" s="10"/>
      <c r="K120" s="11"/>
      <c r="L120" s="10"/>
      <c r="M120" s="10"/>
      <c r="N120" s="10"/>
      <c r="O120" s="10"/>
      <c r="P120" s="11"/>
      <c r="Q120" s="10"/>
      <c r="R120" s="10"/>
      <c r="S120" s="10"/>
      <c r="T120" s="10"/>
      <c r="U120" s="11"/>
      <c r="V120" s="56">
        <v>6</v>
      </c>
      <c r="W120" s="56">
        <v>66458</v>
      </c>
      <c r="X120" s="10"/>
      <c r="Y120" s="10"/>
      <c r="Z120" s="11"/>
      <c r="AA120" s="5"/>
      <c r="AB120" s="5"/>
      <c r="AC120" s="5"/>
      <c r="AD120" s="38">
        <f t="shared" si="116"/>
        <v>1.4933333333333333E-2</v>
      </c>
      <c r="AE120" s="2"/>
      <c r="AF120" s="8"/>
      <c r="AG120" s="8"/>
      <c r="AH120" s="8"/>
      <c r="AI120" s="62">
        <f>AD120*W120</f>
        <v>992.4394666666667</v>
      </c>
    </row>
    <row r="121" spans="2:35" x14ac:dyDescent="0.25">
      <c r="C121" s="25"/>
      <c r="D121" s="13" t="s">
        <v>37</v>
      </c>
      <c r="E121" s="86"/>
      <c r="F121" s="87"/>
      <c r="G121" s="14"/>
      <c r="H121" s="14"/>
      <c r="I121" s="14"/>
      <c r="J121" s="14"/>
      <c r="K121" s="11"/>
      <c r="L121" s="14"/>
      <c r="M121" s="14"/>
      <c r="N121" s="10"/>
      <c r="O121" s="10"/>
      <c r="P121" s="11"/>
      <c r="Q121" s="14"/>
      <c r="R121" s="14"/>
      <c r="S121" s="10"/>
      <c r="T121" s="10"/>
      <c r="U121" s="11"/>
      <c r="V121" s="14"/>
      <c r="W121" s="14"/>
      <c r="X121" s="10"/>
      <c r="Y121" s="10"/>
      <c r="Z121" s="11"/>
      <c r="AA121" s="5"/>
      <c r="AB121" s="5"/>
      <c r="AC121" s="5"/>
      <c r="AD121" s="38">
        <f t="shared" si="116"/>
        <v>1.4933333333333333E-2</v>
      </c>
      <c r="AE121" s="2"/>
      <c r="AF121" s="8"/>
      <c r="AG121" s="8"/>
      <c r="AH121" s="8"/>
      <c r="AI121" s="8">
        <f>AD121*W121</f>
        <v>0</v>
      </c>
    </row>
    <row r="122" spans="2:35" x14ac:dyDescent="0.25">
      <c r="C122" s="24"/>
      <c r="D122" s="2"/>
      <c r="E122" s="5">
        <v>2014</v>
      </c>
      <c r="F122" s="2"/>
      <c r="G122" s="10"/>
      <c r="H122" s="10"/>
      <c r="I122" s="10"/>
      <c r="J122" s="10"/>
      <c r="K122" s="11"/>
      <c r="L122" s="10"/>
      <c r="M122" s="10"/>
      <c r="N122" s="10"/>
      <c r="O122" s="10"/>
      <c r="P122" s="11"/>
      <c r="Q122" s="10"/>
      <c r="R122" s="10"/>
      <c r="S122" s="10"/>
      <c r="T122" s="10"/>
      <c r="U122" s="11"/>
      <c r="V122" s="10"/>
      <c r="W122" s="10"/>
      <c r="X122" s="10"/>
      <c r="Y122" s="10"/>
      <c r="Z122" s="11"/>
      <c r="AA122" s="5"/>
      <c r="AB122" s="5"/>
      <c r="AC122" s="5"/>
      <c r="AD122" s="38">
        <f t="shared" si="116"/>
        <v>1.4933333333333333E-2</v>
      </c>
      <c r="AE122" s="2"/>
      <c r="AF122" s="8"/>
      <c r="AG122" s="8"/>
      <c r="AH122" s="8"/>
      <c r="AI122" s="8">
        <f t="shared" si="117"/>
        <v>0</v>
      </c>
    </row>
    <row r="123" spans="2:35" x14ac:dyDescent="0.25">
      <c r="C123" s="25"/>
      <c r="D123" s="13" t="s">
        <v>37</v>
      </c>
      <c r="E123" s="86"/>
      <c r="F123" s="87"/>
      <c r="G123" s="14"/>
      <c r="H123" s="14"/>
      <c r="I123" s="14"/>
      <c r="J123" s="14"/>
      <c r="K123" s="11"/>
      <c r="L123" s="14"/>
      <c r="M123" s="14"/>
      <c r="N123" s="10"/>
      <c r="O123" s="10"/>
      <c r="P123" s="11"/>
      <c r="Q123" s="14"/>
      <c r="R123" s="14"/>
      <c r="S123" s="10"/>
      <c r="T123" s="10"/>
      <c r="U123" s="11"/>
      <c r="V123" s="14"/>
      <c r="W123" s="14"/>
      <c r="X123" s="10"/>
      <c r="Y123" s="10"/>
      <c r="Z123" s="11"/>
      <c r="AA123" s="5"/>
      <c r="AB123" s="5"/>
      <c r="AC123" s="5"/>
      <c r="AD123" s="38">
        <f t="shared" si="116"/>
        <v>1.4933333333333333E-2</v>
      </c>
      <c r="AE123" s="2"/>
      <c r="AF123" s="8"/>
      <c r="AG123" s="8"/>
      <c r="AH123" s="8"/>
      <c r="AI123" s="8">
        <f t="shared" si="117"/>
        <v>0</v>
      </c>
    </row>
    <row r="124" spans="2:35" x14ac:dyDescent="0.25">
      <c r="C124" s="24"/>
      <c r="D124" s="2"/>
      <c r="E124" s="5">
        <v>2014</v>
      </c>
      <c r="F124" s="2"/>
      <c r="G124" s="10"/>
      <c r="H124" s="10"/>
      <c r="I124" s="10"/>
      <c r="J124" s="10"/>
      <c r="K124" s="11"/>
      <c r="L124" s="10"/>
      <c r="M124" s="10"/>
      <c r="N124" s="10"/>
      <c r="O124" s="10"/>
      <c r="P124" s="11"/>
      <c r="Q124" s="10"/>
      <c r="R124" s="10"/>
      <c r="S124" s="10"/>
      <c r="T124" s="10"/>
      <c r="U124" s="11"/>
      <c r="V124" s="10"/>
      <c r="W124" s="10"/>
      <c r="X124" s="10"/>
      <c r="Y124" s="10"/>
      <c r="Z124" s="11"/>
      <c r="AA124" s="5"/>
      <c r="AB124" s="5"/>
      <c r="AC124" s="5"/>
      <c r="AD124" s="38">
        <f t="shared" si="116"/>
        <v>1.4933333333333333E-2</v>
      </c>
      <c r="AE124" s="2"/>
      <c r="AF124" s="8"/>
      <c r="AG124" s="8"/>
      <c r="AH124" s="8"/>
      <c r="AI124" s="8">
        <f t="shared" si="117"/>
        <v>0</v>
      </c>
    </row>
    <row r="125" spans="2:35" x14ac:dyDescent="0.25">
      <c r="B125" s="32" t="s">
        <v>21</v>
      </c>
      <c r="C125" s="25"/>
      <c r="D125" s="13" t="s">
        <v>37</v>
      </c>
      <c r="E125" s="86"/>
      <c r="F125" s="87"/>
      <c r="G125" s="14"/>
      <c r="H125" s="14"/>
      <c r="I125" s="14"/>
      <c r="J125" s="14"/>
      <c r="K125" s="11"/>
      <c r="L125" s="14"/>
      <c r="M125" s="14"/>
      <c r="N125" s="10"/>
      <c r="O125" s="10"/>
      <c r="P125" s="11"/>
      <c r="Q125" s="14"/>
      <c r="R125" s="14"/>
      <c r="S125" s="10"/>
      <c r="T125" s="10"/>
      <c r="U125" s="11"/>
      <c r="V125" s="14"/>
      <c r="W125" s="14"/>
      <c r="X125" s="10"/>
      <c r="Y125" s="10"/>
      <c r="Z125" s="11"/>
      <c r="AA125" s="5"/>
      <c r="AB125" s="5"/>
      <c r="AC125" s="5"/>
      <c r="AD125" s="38">
        <f t="shared" si="116"/>
        <v>1.4933333333333333E-2</v>
      </c>
      <c r="AE125" s="2"/>
      <c r="AF125" s="8"/>
      <c r="AG125" s="8"/>
      <c r="AH125" s="8"/>
      <c r="AI125" s="8">
        <f t="shared" si="117"/>
        <v>0</v>
      </c>
    </row>
    <row r="126" spans="2:35" x14ac:dyDescent="0.25">
      <c r="C126" s="24" t="s">
        <v>44</v>
      </c>
      <c r="D126" s="2"/>
      <c r="E126" s="5">
        <v>2014</v>
      </c>
      <c r="F126" s="2"/>
      <c r="G126" s="10"/>
      <c r="H126" s="10"/>
      <c r="I126" s="10"/>
      <c r="J126" s="10"/>
      <c r="K126" s="11"/>
      <c r="L126" s="10"/>
      <c r="M126" s="10"/>
      <c r="N126" s="10"/>
      <c r="O126" s="10"/>
      <c r="P126" s="11"/>
      <c r="Q126" s="10"/>
      <c r="R126" s="10"/>
      <c r="S126" s="10"/>
      <c r="T126" s="10"/>
      <c r="U126" s="11"/>
      <c r="V126" s="10"/>
      <c r="W126" s="10"/>
      <c r="X126" s="10"/>
      <c r="Y126" s="10"/>
      <c r="Z126" s="11"/>
      <c r="AA126" s="5"/>
      <c r="AB126" s="5"/>
      <c r="AC126" s="5"/>
      <c r="AD126" s="38">
        <f t="shared" si="116"/>
        <v>1.4933333333333333E-2</v>
      </c>
      <c r="AE126" s="2"/>
      <c r="AF126" s="8"/>
      <c r="AG126" s="8"/>
      <c r="AH126" s="8"/>
      <c r="AI126" s="8">
        <f>AD126*W126</f>
        <v>0</v>
      </c>
    </row>
    <row r="127" spans="2:35" x14ac:dyDescent="0.25">
      <c r="C127" s="26" t="s">
        <v>23</v>
      </c>
      <c r="D127" s="15"/>
      <c r="E127" s="15"/>
      <c r="F127" s="15"/>
      <c r="G127" s="16">
        <f>SUM(G111:G126)</f>
        <v>0</v>
      </c>
      <c r="H127" s="16">
        <f>SUM(H111:H126)</f>
        <v>0</v>
      </c>
      <c r="I127" s="16">
        <f>SUM(I111:I125)</f>
        <v>0</v>
      </c>
      <c r="J127" s="16">
        <f>SUM(J111:J125)</f>
        <v>0</v>
      </c>
      <c r="K127" s="16"/>
      <c r="L127" s="16">
        <f>SUM(L111:L126)</f>
        <v>0</v>
      </c>
      <c r="M127" s="16">
        <f>SUM(M111:M126)</f>
        <v>0</v>
      </c>
      <c r="N127" s="16">
        <f>SUM(N111:N125)</f>
        <v>0</v>
      </c>
      <c r="O127" s="16">
        <f>SUM(O111:O125)</f>
        <v>0</v>
      </c>
      <c r="P127" s="16"/>
      <c r="Q127" s="16">
        <f>SUM(Q111:Q126)</f>
        <v>0</v>
      </c>
      <c r="R127" s="16">
        <f>SUM(R111:R126)</f>
        <v>0</v>
      </c>
      <c r="S127" s="16">
        <f>SUM(S111:S125)</f>
        <v>0</v>
      </c>
      <c r="T127" s="16">
        <f>SUM(T111:T125)</f>
        <v>0</v>
      </c>
      <c r="U127" s="16"/>
      <c r="V127" s="16">
        <f>SUM(V111:V126)</f>
        <v>65.884999999999991</v>
      </c>
      <c r="W127" s="16">
        <f>SUM(W111:W126)</f>
        <v>457378.299</v>
      </c>
      <c r="X127" s="16">
        <f>SUM(X111:X125)</f>
        <v>0</v>
      </c>
      <c r="Y127" s="16">
        <f>SUM(Y111:Y125)</f>
        <v>0</v>
      </c>
      <c r="Z127" s="16"/>
      <c r="AA127" s="2"/>
      <c r="AB127" s="2"/>
      <c r="AC127" s="2"/>
      <c r="AD127" s="2"/>
      <c r="AE127" s="15"/>
      <c r="AF127" s="16"/>
      <c r="AG127" s="16"/>
      <c r="AH127" s="16"/>
      <c r="AI127" s="16">
        <f>SUM(AI111:AI126)</f>
        <v>6830.1825983999997</v>
      </c>
    </row>
    <row r="128" spans="2:35" x14ac:dyDescent="0.25">
      <c r="AA128" s="2"/>
      <c r="AB128" s="2"/>
      <c r="AC128" s="2"/>
      <c r="AD128" s="2"/>
      <c r="AF128" s="29"/>
    </row>
    <row r="129" spans="2:36" x14ac:dyDescent="0.25">
      <c r="B129" s="32" t="s">
        <v>13</v>
      </c>
      <c r="C129" s="24" t="s">
        <v>24</v>
      </c>
      <c r="D129" s="2"/>
      <c r="E129" s="2">
        <v>2014</v>
      </c>
      <c r="F129" s="2"/>
      <c r="G129" s="9"/>
      <c r="H129" s="9"/>
      <c r="I129" s="9"/>
      <c r="J129" s="9"/>
      <c r="K129" s="2"/>
      <c r="L129" s="9"/>
      <c r="M129" s="9"/>
      <c r="N129" s="9"/>
      <c r="O129" s="9"/>
      <c r="P129" s="2"/>
      <c r="Q129" s="9"/>
      <c r="R129" s="9"/>
      <c r="S129" s="9"/>
      <c r="T129" s="9"/>
      <c r="U129" s="2"/>
      <c r="V129" s="9">
        <v>122.31399999999999</v>
      </c>
      <c r="W129" s="9">
        <v>573507.93599999999</v>
      </c>
      <c r="X129" s="9"/>
      <c r="Y129" s="9"/>
      <c r="Z129" s="2"/>
      <c r="AA129" s="2"/>
      <c r="AB129" s="2"/>
      <c r="AC129" s="2"/>
      <c r="AD129" s="38">
        <f>SUM($AC$10*4+$AD$10*8)/12</f>
        <v>1.0466666666666666E-2</v>
      </c>
      <c r="AE129" s="2"/>
      <c r="AF129" s="12"/>
      <c r="AG129" s="12"/>
      <c r="AH129" s="12"/>
      <c r="AI129" s="12">
        <f t="shared" ref="AI129" si="118">AD129*W129</f>
        <v>6002.7163967999995</v>
      </c>
    </row>
    <row r="130" spans="2:36" x14ac:dyDescent="0.25">
      <c r="C130" s="24" t="s">
        <v>19</v>
      </c>
      <c r="D130" s="2"/>
      <c r="E130" s="5">
        <v>2014</v>
      </c>
      <c r="F130" s="2"/>
      <c r="G130" s="9"/>
      <c r="H130" s="9"/>
      <c r="I130" s="9"/>
      <c r="J130" s="9"/>
      <c r="K130" s="2"/>
      <c r="L130" s="9"/>
      <c r="M130" s="9"/>
      <c r="N130" s="9"/>
      <c r="O130" s="9"/>
      <c r="P130" s="2"/>
      <c r="Q130" s="9"/>
      <c r="R130" s="9"/>
      <c r="S130" s="9"/>
      <c r="T130" s="9"/>
      <c r="U130" s="2"/>
      <c r="V130" s="9">
        <v>100.244</v>
      </c>
      <c r="W130" s="9">
        <v>370051.25900000002</v>
      </c>
      <c r="X130" s="9"/>
      <c r="Y130" s="9"/>
      <c r="Z130" s="2"/>
      <c r="AA130" s="2"/>
      <c r="AB130" s="2"/>
      <c r="AC130" s="2"/>
      <c r="AD130" s="38">
        <f>SUM($AC$10*4+$AD$10*8)/12</f>
        <v>1.0466666666666666E-2</v>
      </c>
      <c r="AE130" s="2"/>
      <c r="AF130" s="8"/>
      <c r="AG130" s="8"/>
      <c r="AH130" s="8"/>
      <c r="AI130" s="8">
        <f t="shared" ref="AI130:AI131" si="119">AD130*W130</f>
        <v>3873.203177533333</v>
      </c>
    </row>
    <row r="131" spans="2:36" x14ac:dyDescent="0.25">
      <c r="C131" s="24" t="s">
        <v>33</v>
      </c>
      <c r="D131" s="2"/>
      <c r="E131" s="5">
        <v>2014</v>
      </c>
      <c r="F131" s="2"/>
      <c r="G131" s="9"/>
      <c r="H131" s="9"/>
      <c r="I131" s="9"/>
      <c r="J131" s="9"/>
      <c r="K131" s="2"/>
      <c r="L131" s="9"/>
      <c r="M131" s="9"/>
      <c r="N131" s="9"/>
      <c r="O131" s="9"/>
      <c r="P131" s="2"/>
      <c r="Q131" s="9"/>
      <c r="R131" s="9"/>
      <c r="S131" s="9"/>
      <c r="T131" s="9"/>
      <c r="U131" s="2"/>
      <c r="V131" s="9">
        <v>0.16200000000000001</v>
      </c>
      <c r="W131" s="9"/>
      <c r="X131" s="9"/>
      <c r="Y131" s="9"/>
      <c r="Z131" s="2"/>
      <c r="AA131" s="2"/>
      <c r="AB131" s="2"/>
      <c r="AC131" s="2"/>
      <c r="AD131" s="38">
        <f>SUM($AC$10*4+$AD$10*8)/12</f>
        <v>1.0466666666666666E-2</v>
      </c>
      <c r="AE131" s="2"/>
      <c r="AF131" s="8"/>
      <c r="AG131" s="8"/>
      <c r="AH131" s="8"/>
      <c r="AI131" s="8">
        <f t="shared" si="119"/>
        <v>0</v>
      </c>
    </row>
    <row r="132" spans="2:36" x14ac:dyDescent="0.25">
      <c r="C132" s="26" t="s">
        <v>23</v>
      </c>
      <c r="D132" s="15"/>
      <c r="E132" s="15"/>
      <c r="F132" s="15"/>
      <c r="G132" s="16">
        <f>SUM(G129:G131)</f>
        <v>0</v>
      </c>
      <c r="H132" s="16">
        <f>SUM(H129:H131)</f>
        <v>0</v>
      </c>
      <c r="I132" s="16">
        <f>SUM(I129:I131)</f>
        <v>0</v>
      </c>
      <c r="J132" s="16">
        <f>SUM(J129:J131)</f>
        <v>0</v>
      </c>
      <c r="K132" s="16"/>
      <c r="L132" s="16">
        <f>SUM(L129:L131)</f>
        <v>0</v>
      </c>
      <c r="M132" s="16">
        <f>SUM(M129:M131)</f>
        <v>0</v>
      </c>
      <c r="N132" s="16">
        <f>SUM(N129:N131)</f>
        <v>0</v>
      </c>
      <c r="O132" s="16">
        <f>SUM(O129:O131)</f>
        <v>0</v>
      </c>
      <c r="P132" s="16"/>
      <c r="Q132" s="16">
        <f>SUM(Q129:Q131)</f>
        <v>0</v>
      </c>
      <c r="R132" s="16">
        <f>SUM(R129:R131)</f>
        <v>0</v>
      </c>
      <c r="S132" s="16">
        <f>SUM(S129:S131)</f>
        <v>0</v>
      </c>
      <c r="T132" s="16">
        <f>SUM(T129:T131)</f>
        <v>0</v>
      </c>
      <c r="U132" s="16"/>
      <c r="V132" s="16">
        <f>SUM(V129:V131)</f>
        <v>222.72</v>
      </c>
      <c r="W132" s="16">
        <f>SUM(W129:W131)</f>
        <v>943559.19500000007</v>
      </c>
      <c r="X132" s="16">
        <f>SUM(X129:X131)</f>
        <v>0</v>
      </c>
      <c r="Y132" s="16">
        <f>SUM(Y129:Y131)</f>
        <v>0</v>
      </c>
      <c r="Z132" s="16"/>
      <c r="AA132" s="15"/>
      <c r="AB132" s="15"/>
      <c r="AC132" s="15"/>
      <c r="AD132" s="15"/>
      <c r="AE132" s="15"/>
      <c r="AF132" s="16"/>
      <c r="AG132" s="16"/>
      <c r="AH132" s="16"/>
      <c r="AI132" s="16">
        <f>SUM(AI129:AI131)</f>
        <v>9875.919574333333</v>
      </c>
    </row>
    <row r="133" spans="2:36" x14ac:dyDescent="0.25">
      <c r="C133" s="22"/>
      <c r="D133" s="4"/>
      <c r="E133" s="4"/>
      <c r="F133" s="4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4"/>
      <c r="AB133" s="4"/>
      <c r="AC133" s="4"/>
      <c r="AD133" s="4"/>
      <c r="AE133" s="4"/>
      <c r="AF133" s="21"/>
      <c r="AG133" s="21"/>
      <c r="AH133" s="21"/>
      <c r="AI133" s="21"/>
    </row>
    <row r="134" spans="2:36" x14ac:dyDescent="0.25">
      <c r="C134" s="22"/>
      <c r="D134" s="4"/>
      <c r="E134" s="4"/>
      <c r="F134" s="4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4"/>
      <c r="AB134" s="4"/>
      <c r="AC134" s="4"/>
      <c r="AD134" s="4"/>
      <c r="AE134" s="4"/>
      <c r="AF134" s="19"/>
      <c r="AG134" s="19"/>
      <c r="AH134" s="19"/>
      <c r="AI134" s="20">
        <f>AI127+AI132</f>
        <v>16706.102172733332</v>
      </c>
    </row>
    <row r="135" spans="2:36" x14ac:dyDescent="0.25">
      <c r="C135" s="22"/>
      <c r="D135" s="4"/>
      <c r="E135" s="4"/>
      <c r="F135" s="4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4"/>
      <c r="AB135" s="4"/>
      <c r="AC135" s="4"/>
      <c r="AD135" s="4"/>
      <c r="AE135" s="4"/>
      <c r="AF135" s="19"/>
      <c r="AG135" s="19"/>
      <c r="AH135" s="19"/>
      <c r="AI135" s="19"/>
    </row>
    <row r="137" spans="2:36" ht="16.5" thickBot="1" x14ac:dyDescent="0.3">
      <c r="AE137" s="57"/>
      <c r="AF137" s="58">
        <f>AF29+AF54+AF80+AF107</f>
        <v>9146.7781908000015</v>
      </c>
      <c r="AG137" s="58">
        <f>AG29+AG54+AG80+AG107</f>
        <v>24409.395892366665</v>
      </c>
      <c r="AH137" s="58">
        <f>AH29+AH54+AH80+AH107</f>
        <v>32040.592171378805</v>
      </c>
      <c r="AI137" s="58">
        <f>AI29+AI54+AI80+AI107+AI134</f>
        <v>47271.656840565345</v>
      </c>
      <c r="AJ137" s="63">
        <f>SUM(AF137:AI137)</f>
        <v>112868.42309511083</v>
      </c>
    </row>
    <row r="138" spans="2:36" ht="16.5" thickTop="1" x14ac:dyDescent="0.25"/>
    <row r="139" spans="2:36" x14ac:dyDescent="0.25">
      <c r="AI139" s="2" t="s">
        <v>65</v>
      </c>
      <c r="AJ139" s="65">
        <v>87108.85</v>
      </c>
    </row>
    <row r="140" spans="2:36" x14ac:dyDescent="0.25">
      <c r="AI140" s="2" t="s">
        <v>66</v>
      </c>
      <c r="AJ140" s="64">
        <f>AJ137-AJ139</f>
        <v>25759.573095110827</v>
      </c>
    </row>
  </sheetData>
  <mergeCells count="47">
    <mergeCell ref="B4:AI4"/>
    <mergeCell ref="E18:F18"/>
    <mergeCell ref="E20:F20"/>
    <mergeCell ref="E22:F22"/>
    <mergeCell ref="E44:F44"/>
    <mergeCell ref="E46:F46"/>
    <mergeCell ref="AA7:AD7"/>
    <mergeCell ref="AF7:AI7"/>
    <mergeCell ref="AF11:AI11"/>
    <mergeCell ref="AA31:AD31"/>
    <mergeCell ref="AF31:AI31"/>
    <mergeCell ref="G11:W11"/>
    <mergeCell ref="E123:F123"/>
    <mergeCell ref="E125:F125"/>
    <mergeCell ref="V7:Y7"/>
    <mergeCell ref="G12:H12"/>
    <mergeCell ref="L12:M12"/>
    <mergeCell ref="G32:H32"/>
    <mergeCell ref="L32:M32"/>
    <mergeCell ref="G83:H83"/>
    <mergeCell ref="G110:H110"/>
    <mergeCell ref="L110:M110"/>
    <mergeCell ref="G109:W109"/>
    <mergeCell ref="G7:J7"/>
    <mergeCell ref="L7:O7"/>
    <mergeCell ref="Q7:T7"/>
    <mergeCell ref="E42:F42"/>
    <mergeCell ref="E95:F95"/>
    <mergeCell ref="E121:F121"/>
    <mergeCell ref="AA109:AD109"/>
    <mergeCell ref="AF109:AI109"/>
    <mergeCell ref="E98:F98"/>
    <mergeCell ref="E67:F67"/>
    <mergeCell ref="E70:F70"/>
    <mergeCell ref="E72:F72"/>
    <mergeCell ref="E93:F93"/>
    <mergeCell ref="L83:M83"/>
    <mergeCell ref="L57:M57"/>
    <mergeCell ref="AA11:AD11"/>
    <mergeCell ref="G31:W31"/>
    <mergeCell ref="AA82:AD82"/>
    <mergeCell ref="AF82:AI82"/>
    <mergeCell ref="G82:W82"/>
    <mergeCell ref="G56:W56"/>
    <mergeCell ref="AA56:AD56"/>
    <mergeCell ref="AF56:AI56"/>
    <mergeCell ref="G57:H57"/>
  </mergeCells>
  <pageMargins left="0.7" right="0.7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Persist</vt:lpstr>
      <vt:lpstr>LRAMVA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2016-03-14T20:49:31.2852858Z</cp:lastPrinted>
  <dcterms:created xsi:type="dcterms:W3CDTF">2016-03-14T20:49:31.2852858Z</dcterms:created>
  <dcterms:modified xsi:type="dcterms:W3CDTF">2016-03-14T20:49:31.2852858Z</dcterms:modified>
</cp:coreProperties>
</file>