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workbookProtection workbookPassword="82A3" lockStructure="1"/>
  <bookViews>
    <workbookView xWindow="900" yWindow="-150" windowWidth="12945" windowHeight="8580" tabRatio="700" firstSheet="5" activeTab="8"/>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45621"/>
</workbook>
</file>

<file path=xl/calcChain.xml><?xml version="1.0" encoding="utf-8"?>
<calcChain xmlns="http://schemas.openxmlformats.org/spreadsheetml/2006/main">
  <c r="U51" i="22" l="1"/>
  <c r="U49" i="22"/>
  <c r="I17" i="22" l="1"/>
  <c r="I37" i="22" l="1"/>
  <c r="I36" i="22"/>
  <c r="I19" i="22"/>
  <c r="I16" i="22" l="1"/>
  <c r="U56" i="22" l="1"/>
  <c r="U57" i="22"/>
  <c r="U55" i="22"/>
  <c r="U64" i="22" l="1"/>
  <c r="U63" i="22"/>
  <c r="U62" i="22"/>
  <c r="D27" i="27" l="1"/>
  <c r="E27" i="27"/>
  <c r="F27" i="27"/>
  <c r="G27" i="27"/>
  <c r="H27" i="27"/>
  <c r="I27" i="27"/>
  <c r="J27" i="27"/>
  <c r="K27" i="27"/>
  <c r="L27" i="27"/>
  <c r="M27" i="27"/>
  <c r="N27" i="27"/>
  <c r="O27" i="27"/>
  <c r="D30" i="27"/>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G25" i="15"/>
  <c r="K25" i="15" s="1"/>
  <c r="O25" i="15" s="1"/>
  <c r="K13" i="14"/>
  <c r="S13" i="14"/>
  <c r="K14" i="14"/>
  <c r="S14" i="14"/>
  <c r="S15" i="14" s="1"/>
  <c r="K24" i="14"/>
  <c r="S24" i="14"/>
  <c r="S25" i="14"/>
  <c r="W28" i="14"/>
  <c r="F33" i="12"/>
  <c r="F49" i="12" s="1"/>
  <c r="L18" i="12"/>
  <c r="L50" i="12" s="1"/>
  <c r="F34" i="12"/>
  <c r="F50" i="12" s="1"/>
  <c r="L22" i="12"/>
  <c r="L54" i="12" s="1"/>
  <c r="F38" i="12"/>
  <c r="F54" i="12" s="1"/>
  <c r="L23" i="12"/>
  <c r="L55" i="12" s="1"/>
  <c r="F39" i="12"/>
  <c r="F55" i="12" s="1"/>
  <c r="L33" i="12"/>
  <c r="L34" i="12"/>
  <c r="L38" i="12"/>
  <c r="L39" i="12"/>
  <c r="F18" i="11"/>
  <c r="F26" i="13"/>
  <c r="F20" i="11" s="1"/>
  <c r="G28" i="14"/>
  <c r="F17" i="12"/>
  <c r="F18" i="12"/>
  <c r="F22" i="12"/>
  <c r="F23" i="12"/>
  <c r="AC1" i="26"/>
  <c r="F29" i="12" s="1"/>
  <c r="P35" i="23"/>
  <c r="U40" i="22"/>
  <c r="V26" i="13" s="1"/>
  <c r="N20" i="11" s="1"/>
  <c r="N35" i="23"/>
  <c r="M40" i="22"/>
  <c r="N26" i="13" s="1"/>
  <c r="J20" i="11" s="1"/>
  <c r="L35" i="23"/>
  <c r="J35" i="23"/>
  <c r="G35" i="15"/>
  <c r="K35" i="15" s="1"/>
  <c r="O35" i="15" s="1"/>
  <c r="R22" i="13"/>
  <c r="R23" i="13"/>
  <c r="R24" i="13"/>
  <c r="R26" i="13"/>
  <c r="F25" i="13"/>
  <c r="J22" i="13"/>
  <c r="J23" i="13"/>
  <c r="J24" i="13"/>
  <c r="J26" i="13"/>
  <c r="N13" i="11"/>
  <c r="P1" i="23"/>
  <c r="N13" i="23"/>
  <c r="F35" i="23"/>
  <c r="H35" i="23"/>
  <c r="D62" i="12"/>
  <c r="O12" i="15"/>
  <c r="V13" i="13"/>
  <c r="Q12" i="22"/>
  <c r="S11" i="14" s="1"/>
  <c r="W11" i="14"/>
  <c r="S26" i="14"/>
  <c r="U1" i="22"/>
  <c r="I12" i="22"/>
  <c r="K11" i="14" s="1"/>
  <c r="E39" i="22"/>
  <c r="M39" i="22"/>
  <c r="U39" i="22"/>
  <c r="E59" i="22"/>
  <c r="M59" i="22"/>
  <c r="U59" i="22"/>
  <c r="E60" i="22"/>
  <c r="M60" i="22"/>
  <c r="U60" i="22"/>
  <c r="F35" i="12" l="1"/>
  <c r="L35" i="12" s="1"/>
  <c r="I24" i="27"/>
  <c r="K24" i="27"/>
  <c r="O28" i="14"/>
  <c r="S28" i="14" s="1"/>
  <c r="N18" i="11"/>
  <c r="V25" i="13"/>
  <c r="F56" i="12"/>
  <c r="L56" i="12" s="1"/>
  <c r="N43" i="23" s="1"/>
  <c r="F40" i="12"/>
  <c r="L40" i="12" s="1"/>
  <c r="L43" i="23" s="1"/>
  <c r="F24" i="12"/>
  <c r="L24" i="12" s="1"/>
  <c r="F19" i="12"/>
  <c r="K15" i="14"/>
  <c r="N25" i="13"/>
  <c r="F51" i="12"/>
  <c r="J18" i="11"/>
  <c r="R13" i="13"/>
  <c r="P43" i="23" l="1"/>
  <c r="L42" i="12"/>
  <c r="J47" i="23" s="1"/>
  <c r="J43" i="23"/>
  <c r="F26" i="12"/>
  <c r="K28" i="14"/>
  <c r="R25" i="13"/>
  <c r="R27" i="13" s="1"/>
  <c r="J25" i="13"/>
  <c r="J27" i="13" s="1"/>
  <c r="F42" i="12"/>
  <c r="F58" i="12"/>
  <c r="F43" i="23"/>
  <c r="H43" i="23"/>
  <c r="G24" i="27" l="1"/>
  <c r="H24" i="27"/>
  <c r="L47" i="23"/>
  <c r="J24" i="27" l="1"/>
  <c r="M24" i="27"/>
  <c r="F24" i="27" l="1"/>
  <c r="N24" i="27" l="1"/>
  <c r="L24" i="27"/>
  <c r="O24" i="27"/>
  <c r="F45" i="13" l="1"/>
  <c r="F47" i="13" l="1"/>
  <c r="F44" i="13"/>
  <c r="F46" i="13" l="1"/>
  <c r="F48" i="13" s="1"/>
  <c r="H21" i="23" l="1"/>
  <c r="F21" i="23"/>
  <c r="F17" i="13"/>
  <c r="F27" i="11" l="1"/>
  <c r="F32" i="11"/>
  <c r="M21" i="27" s="1"/>
  <c r="G13" i="14" l="1"/>
  <c r="U16" i="22"/>
  <c r="M16" i="22"/>
  <c r="O13" i="14" l="1"/>
  <c r="W13" i="14"/>
  <c r="M17" i="22" l="1"/>
  <c r="G14" i="14"/>
  <c r="U17" i="22"/>
  <c r="G18" i="15"/>
  <c r="F30" i="23"/>
  <c r="H30" i="23"/>
  <c r="O14" i="14" l="1"/>
  <c r="O15" i="14" s="1"/>
  <c r="W14" i="14"/>
  <c r="W15" i="14" s="1"/>
  <c r="G15" i="14"/>
  <c r="G40" i="15" l="1"/>
  <c r="G24" i="15" l="1"/>
  <c r="G26" i="15" l="1"/>
  <c r="F20" i="23" l="1"/>
  <c r="F22" i="23" s="1"/>
  <c r="G25" i="14" l="1"/>
  <c r="F23" i="13" l="1"/>
  <c r="F16" i="11" s="1"/>
  <c r="I21" i="27" s="1"/>
  <c r="M37" i="22"/>
  <c r="N23" i="13" s="1"/>
  <c r="J16" i="11" s="1"/>
  <c r="U37" i="22"/>
  <c r="V23" i="13" s="1"/>
  <c r="N16" i="11" s="1"/>
  <c r="F24" i="13" l="1"/>
  <c r="F17" i="11" s="1"/>
  <c r="M38" i="22"/>
  <c r="N24" i="13" s="1"/>
  <c r="J17" i="11" s="1"/>
  <c r="U38" i="22"/>
  <c r="V24" i="13" s="1"/>
  <c r="N17" i="11" s="1"/>
  <c r="M36" i="22" l="1"/>
  <c r="N22" i="13" s="1"/>
  <c r="U36" i="22"/>
  <c r="V22" i="13" s="1"/>
  <c r="F22" i="13"/>
  <c r="F27" i="13" l="1"/>
  <c r="F15" i="11"/>
  <c r="U19" i="22"/>
  <c r="G24" i="14"/>
  <c r="M19" i="22"/>
  <c r="V27" i="13"/>
  <c r="N15" i="11"/>
  <c r="N27" i="13"/>
  <c r="J15" i="11"/>
  <c r="J24" i="23" l="1"/>
  <c r="L24" i="23"/>
  <c r="N24" i="23"/>
  <c r="P24" i="23"/>
  <c r="O24" i="14"/>
  <c r="W24" i="14"/>
  <c r="G26" i="14"/>
  <c r="K21" i="27"/>
  <c r="H24" i="23"/>
  <c r="F24" i="23"/>
  <c r="G30" i="14" l="1"/>
  <c r="G21" i="27"/>
  <c r="G17" i="14" l="1"/>
  <c r="G18" i="14" s="1"/>
  <c r="H21" i="27"/>
  <c r="F21" i="27" l="1"/>
  <c r="J26" i="12"/>
  <c r="H38" i="23"/>
  <c r="F38" i="23"/>
  <c r="J18" i="12" l="1"/>
  <c r="P18" i="12" s="1"/>
  <c r="J17" i="12"/>
  <c r="J23" i="12"/>
  <c r="P23" i="12" s="1"/>
  <c r="J22" i="12"/>
  <c r="P22" i="12" l="1"/>
  <c r="J24" i="12"/>
  <c r="F40" i="23" s="1"/>
  <c r="J19" i="12"/>
  <c r="H40" i="23" l="1"/>
  <c r="P24" i="12"/>
  <c r="H50" i="23" s="1"/>
  <c r="F50" i="23" s="1"/>
  <c r="G16" i="15"/>
  <c r="G20" i="15" s="1"/>
  <c r="F23" i="11" l="1"/>
  <c r="L17" i="12" l="1"/>
  <c r="L19" i="12" l="1"/>
  <c r="L26" i="12" s="1"/>
  <c r="L49" i="12"/>
  <c r="P17" i="12"/>
  <c r="P19" i="12" s="1"/>
  <c r="L51" i="12" l="1"/>
  <c r="L58" i="12" s="1"/>
  <c r="F30" i="13"/>
  <c r="P26" i="12"/>
  <c r="D21" i="27" s="1"/>
  <c r="D24" i="27" s="1"/>
  <c r="E21" i="27"/>
  <c r="E24" i="27" s="1"/>
  <c r="H47" i="23"/>
  <c r="F47" i="23"/>
  <c r="N47" i="23" l="1"/>
  <c r="P47" i="23"/>
  <c r="F25" i="23"/>
  <c r="H25" i="23"/>
  <c r="H26" i="23" s="1"/>
  <c r="F32" i="13"/>
  <c r="F26" i="23" l="1"/>
  <c r="F28" i="23" s="1"/>
  <c r="F31" i="23" s="1"/>
  <c r="F22" i="11"/>
  <c r="F16" i="13" l="1"/>
  <c r="F31" i="11" l="1"/>
  <c r="F33" i="11" s="1"/>
  <c r="F18" i="13"/>
  <c r="F34" i="13" s="1"/>
  <c r="K39" i="15" l="1"/>
  <c r="O39" i="15" s="1"/>
  <c r="G39" i="15" l="1"/>
  <c r="G41" i="15" s="1"/>
  <c r="E47" i="22"/>
  <c r="F33" i="23" l="1"/>
  <c r="H33" i="23"/>
  <c r="G29" i="15"/>
  <c r="F34" i="23" l="1"/>
  <c r="F36" i="23" s="1"/>
  <c r="F46" i="23" s="1"/>
  <c r="F48" i="23" s="1"/>
  <c r="G31" i="15"/>
  <c r="F35" i="13" s="1"/>
  <c r="F37" i="13" s="1"/>
  <c r="H36" i="23" s="1"/>
  <c r="G33" i="15"/>
  <c r="F42" i="23" l="1"/>
  <c r="F44" i="23" s="1"/>
  <c r="F51" i="23"/>
  <c r="F52" i="23" s="1"/>
  <c r="H19" i="23" s="1"/>
  <c r="H20" i="23" s="1"/>
  <c r="H22" i="23" s="1"/>
  <c r="F19" i="11"/>
  <c r="F25" i="11" s="1"/>
  <c r="H42" i="23"/>
  <c r="H44" i="23" s="1"/>
  <c r="H46" i="23"/>
  <c r="H48" i="23" s="1"/>
  <c r="H51" i="23" s="1"/>
  <c r="J21" i="27" l="1"/>
  <c r="O21" i="27"/>
  <c r="H28" i="23"/>
  <c r="H31" i="23" s="1"/>
  <c r="H34" i="23" s="1"/>
  <c r="L21" i="27"/>
  <c r="F28" i="11"/>
  <c r="N21" i="27" s="1"/>
  <c r="F35" i="11"/>
  <c r="U29" i="22" l="1"/>
  <c r="Q29" i="22" s="1"/>
  <c r="R45" i="13" s="1"/>
  <c r="N45" i="13" l="1"/>
  <c r="V45" i="13" s="1"/>
  <c r="I29" i="22"/>
  <c r="J45" i="13" s="1"/>
  <c r="U31" i="22"/>
  <c r="Q31" i="22" s="1"/>
  <c r="R47" i="13" s="1"/>
  <c r="U28" i="22"/>
  <c r="Q28" i="22" s="1"/>
  <c r="R44" i="13" s="1"/>
  <c r="N47" i="13" l="1"/>
  <c r="V47" i="13" s="1"/>
  <c r="I31" i="22"/>
  <c r="J47" i="13" s="1"/>
  <c r="N44" i="13"/>
  <c r="I28" i="22"/>
  <c r="J44" i="13" s="1"/>
  <c r="V44" i="13" l="1"/>
  <c r="U30" i="22" l="1"/>
  <c r="Q30" i="22" s="1"/>
  <c r="R46" i="13" s="1"/>
  <c r="R48" i="13" s="1"/>
  <c r="I30" i="22" l="1"/>
  <c r="J46" i="13" s="1"/>
  <c r="J48" i="13" s="1"/>
  <c r="N46" i="13"/>
  <c r="M33" i="22"/>
  <c r="U33" i="22" s="1"/>
  <c r="N27" i="11" l="1"/>
  <c r="Q33" i="22"/>
  <c r="J27" i="11"/>
  <c r="I33" i="22"/>
  <c r="V46" i="13"/>
  <c r="V48" i="13" s="1"/>
  <c r="N48" i="13"/>
  <c r="J21" i="23" l="1"/>
  <c r="N17" i="13"/>
  <c r="P21" i="23"/>
  <c r="V17" i="13"/>
  <c r="N21" i="23"/>
  <c r="N32" i="11" l="1"/>
  <c r="R17" i="13"/>
  <c r="J17" i="13"/>
  <c r="J32" i="11"/>
  <c r="L21" i="23"/>
  <c r="U44" i="22" l="1"/>
  <c r="O18" i="15" s="1"/>
  <c r="K18" i="15" l="1"/>
  <c r="J30" i="23"/>
  <c r="N30" i="23"/>
  <c r="P30" i="23"/>
  <c r="L30" i="23"/>
  <c r="K24" i="15" l="1"/>
  <c r="K26" i="15" l="1"/>
  <c r="U26" i="22" l="1"/>
  <c r="N16" i="13"/>
  <c r="I26" i="22"/>
  <c r="N18" i="13" l="1"/>
  <c r="J16" i="13"/>
  <c r="J18" i="13" s="1"/>
  <c r="J31" i="11"/>
  <c r="J33" i="11" s="1"/>
  <c r="Q26" i="22"/>
  <c r="V16" i="13"/>
  <c r="R16" i="13" l="1"/>
  <c r="R18" i="13" s="1"/>
  <c r="V18" i="13"/>
  <c r="N31" i="11"/>
  <c r="N33" i="11" s="1"/>
  <c r="U25" i="22" l="1"/>
  <c r="J20" i="23"/>
  <c r="J22" i="23" s="1"/>
  <c r="I25" i="22"/>
  <c r="Q25" i="22" l="1"/>
  <c r="N20" i="23"/>
  <c r="N22" i="23" s="1"/>
  <c r="M20" i="22" l="1"/>
  <c r="K25" i="14"/>
  <c r="U20" i="22"/>
  <c r="K26" i="14" l="1"/>
  <c r="W25" i="14"/>
  <c r="W26" i="14" s="1"/>
  <c r="W30" i="14" s="1"/>
  <c r="O25" i="14"/>
  <c r="O26" i="14" s="1"/>
  <c r="O30" i="14" s="1"/>
  <c r="K30" i="14" l="1"/>
  <c r="K17" i="14" s="1"/>
  <c r="K18" i="14" s="1"/>
  <c r="O17" i="14"/>
  <c r="O18" i="14" s="1"/>
  <c r="W17" i="14"/>
  <c r="W18" i="14" s="1"/>
  <c r="S30" i="14"/>
  <c r="S17" i="14" s="1"/>
  <c r="S18" i="14" s="1"/>
  <c r="J38" i="23" l="1"/>
  <c r="J42" i="12"/>
  <c r="L38" i="23"/>
  <c r="J58" i="12"/>
  <c r="N38" i="23"/>
  <c r="P38" i="23"/>
  <c r="J38" i="12" l="1"/>
  <c r="J34" i="12"/>
  <c r="P34" i="12" s="1"/>
  <c r="J39" i="12"/>
  <c r="P39" i="12" s="1"/>
  <c r="J33" i="12"/>
  <c r="J49" i="12"/>
  <c r="J55" i="12"/>
  <c r="P55" i="12" s="1"/>
  <c r="J54" i="12"/>
  <c r="J50" i="12"/>
  <c r="P50" i="12" s="1"/>
  <c r="J51" i="12" l="1"/>
  <c r="P49" i="12"/>
  <c r="P51" i="12" s="1"/>
  <c r="J40" i="12"/>
  <c r="J40" i="23" s="1"/>
  <c r="L40" i="23" s="1"/>
  <c r="P38" i="12"/>
  <c r="J56" i="12"/>
  <c r="N40" i="23" s="1"/>
  <c r="P40" i="23" s="1"/>
  <c r="P54" i="12"/>
  <c r="P33" i="12"/>
  <c r="P35" i="12" s="1"/>
  <c r="J35" i="12"/>
  <c r="K16" i="15" l="1"/>
  <c r="K20" i="15" s="1"/>
  <c r="P40" i="12"/>
  <c r="L50" i="23" s="1"/>
  <c r="V30" i="13"/>
  <c r="P56" i="12"/>
  <c r="P50" i="23" s="1"/>
  <c r="O16" i="15"/>
  <c r="O20" i="15" s="1"/>
  <c r="N30" i="13"/>
  <c r="P42" i="12"/>
  <c r="P58" i="12" l="1"/>
  <c r="J50" i="23"/>
  <c r="J23" i="11"/>
  <c r="N25" i="23"/>
  <c r="N26" i="23" s="1"/>
  <c r="N28" i="23" s="1"/>
  <c r="N31" i="23" s="1"/>
  <c r="V32" i="13"/>
  <c r="V34" i="13" s="1"/>
  <c r="R30" i="13"/>
  <c r="R32" i="13" s="1"/>
  <c r="R34" i="13" s="1"/>
  <c r="P25" i="23"/>
  <c r="N32" i="13"/>
  <c r="N34" i="13" s="1"/>
  <c r="J30" i="13"/>
  <c r="J32" i="13" s="1"/>
  <c r="J34" i="13" s="1"/>
  <c r="L25" i="23"/>
  <c r="J25" i="23"/>
  <c r="J26" i="23" s="1"/>
  <c r="J28" i="23" s="1"/>
  <c r="J31" i="23" s="1"/>
  <c r="N23" i="11"/>
  <c r="N50" i="23"/>
  <c r="P26" i="23" l="1"/>
  <c r="N22" i="11"/>
  <c r="J22" i="11"/>
  <c r="L26" i="23"/>
  <c r="K40" i="15" l="1"/>
  <c r="K41" i="15" s="1"/>
  <c r="U50" i="22"/>
  <c r="O40" i="15" s="1"/>
  <c r="O41" i="15" s="1"/>
  <c r="M47" i="22"/>
  <c r="N33" i="23" l="1"/>
  <c r="N34" i="23" s="1"/>
  <c r="N36" i="23" s="1"/>
  <c r="P33" i="23"/>
  <c r="L33" i="23"/>
  <c r="J33" i="23"/>
  <c r="J34" i="23" s="1"/>
  <c r="J36" i="23" s="1"/>
  <c r="K29" i="15"/>
  <c r="K31" i="15" l="1"/>
  <c r="N35" i="13" s="1"/>
  <c r="K33" i="15"/>
  <c r="J19" i="11" s="1"/>
  <c r="J25" i="11" s="1"/>
  <c r="N46" i="23"/>
  <c r="N48" i="23" s="1"/>
  <c r="N51" i="23"/>
  <c r="N52" i="23" s="1"/>
  <c r="N42" i="23"/>
  <c r="N44" i="23" s="1"/>
  <c r="U47" i="22"/>
  <c r="O24" i="15"/>
  <c r="J42" i="23"/>
  <c r="J44" i="23" s="1"/>
  <c r="J51" i="23"/>
  <c r="J52" i="23" s="1"/>
  <c r="L19" i="23" s="1"/>
  <c r="L20" i="23" s="1"/>
  <c r="L22" i="23" s="1"/>
  <c r="L28" i="23" s="1"/>
  <c r="L31" i="23" s="1"/>
  <c r="L34" i="23" s="1"/>
  <c r="J46" i="23"/>
  <c r="J48" i="23" s="1"/>
  <c r="P19" i="23" l="1"/>
  <c r="P20" i="23" s="1"/>
  <c r="P22" i="23" s="1"/>
  <c r="P28" i="23" s="1"/>
  <c r="P31" i="23" s="1"/>
  <c r="P34" i="23" s="1"/>
  <c r="O26" i="15"/>
  <c r="O29" i="15"/>
  <c r="O31" i="15" s="1"/>
  <c r="V35" i="13" s="1"/>
  <c r="J28" i="11"/>
  <c r="J35" i="11"/>
  <c r="J35" i="13"/>
  <c r="J37" i="13" s="1"/>
  <c r="N37" i="13"/>
  <c r="L36" i="23" s="1"/>
  <c r="O33" i="15" l="1"/>
  <c r="N19" i="11" s="1"/>
  <c r="L42" i="23"/>
  <c r="L44" i="23" s="1"/>
  <c r="L46" i="23"/>
  <c r="L48" i="23" s="1"/>
  <c r="L51" i="23" s="1"/>
  <c r="R35" i="13"/>
  <c r="R37" i="13" s="1"/>
  <c r="V37" i="13"/>
  <c r="P36" i="23" s="1"/>
  <c r="N25" i="11" l="1"/>
  <c r="N28" i="11" s="1"/>
  <c r="P42" i="23"/>
  <c r="P44" i="23" s="1"/>
  <c r="P46" i="23"/>
  <c r="P48" i="23" s="1"/>
  <c r="P51" i="23" s="1"/>
  <c r="N35" i="11" l="1"/>
</calcChain>
</file>

<file path=xl/sharedStrings.xml><?xml version="1.0" encoding="utf-8"?>
<sst xmlns="http://schemas.openxmlformats.org/spreadsheetml/2006/main" count="476" uniqueCount="312">
  <si>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</si>
  <si>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</si>
  <si>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</si>
  <si>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</si>
  <si>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</si>
  <si>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</si>
  <si>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</si>
  <si>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</si>
  <si>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</si>
  <si>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</si>
  <si>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</si>
  <si>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</si>
  <si>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</si>
  <si>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</si>
  <si>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</si>
  <si>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</si>
  <si>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</si>
  <si>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</si>
  <si>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</si>
  <si>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</si>
  <si>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</si>
  <si>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</si>
  <si>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</si>
  <si>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</si>
  <si>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</si>
  <si>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</si>
  <si>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</si>
  <si>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</si>
  <si>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</si>
  <si>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</si>
  <si>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</si>
  <si>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</si>
  <si>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</si>
  <si>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</si>
  <si>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</si>
  <si>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</si>
  <si>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</si>
  <si>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</si>
  <si>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</si>
  <si>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</si>
  <si>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</si>
  <si>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</si>
  <si>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</si>
  <si>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</si>
  <si>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</si>
  <si>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</si>
  <si>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</si>
  <si>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</si>
  <si>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</si>
  <si>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</si>
  <si>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</si>
  <si>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</si>
  <si>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</si>
  <si>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</si>
  <si>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</si>
  <si>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</si>
  <si>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</si>
  <si>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</si>
  <si>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</si>
  <si>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</si>
  <si>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</si>
  <si>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</si>
  <si>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</si>
  <si>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</si>
  <si>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</si>
  <si>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</si>
  <si>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</si>
  <si>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</si>
  <si>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</si>
  <si>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</si>
  <si>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</si>
  <si>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</si>
  <si>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</si>
  <si>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</si>
  <si>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</si>
  <si>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</si>
  <si>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</si>
  <si>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</si>
  <si>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</si>
  <si>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</si>
  <si>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</si>
  <si>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</si>
  <si>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</si>
  <si>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</si>
  <si>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</si>
  <si>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</si>
  <si>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</si>
  <si>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</si>
  <si>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</si>
  <si>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</si>
  <si>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</si>
  <si>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</si>
  <si>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</si>
  <si>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</si>
  <si>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</si>
  <si>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</si>
  <si>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</si>
  <si>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</si>
  <si>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</si>
  <si>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</si>
  <si>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</si>
  <si>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</si>
  <si>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</si>
  <si>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</si>
  <si>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</si>
  <si>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</si>
  <si>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</si>
  <si>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</si>
  <si>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</si>
  <si>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</si>
  <si>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</si>
  <si>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</si>
  <si>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</si>
  <si>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</si>
  <si>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</si>
  <si>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</si>
  <si>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</si>
  <si>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</si>
  <si>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</si>
  <si>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</si>
  <si>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</si>
  <si>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</si>
  <si>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</si>
  <si>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</si>
  <si>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</si>
  <si>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</si>
  <si>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</si>
  <si>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</si>
  <si>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</si>
  <si>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</si>
  <si>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</si>
  <si>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</si>
  <si>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</si>
  <si>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</si>
  <si>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</si>
  <si>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</si>
  <si>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</si>
  <si>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</si>
  <si>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</si>
  <si>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</si>
  <si>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</si>
  <si>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</si>
  <si>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</si>
  <si>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</si>
  <si>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</si>
  <si>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</si>
  <si>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</si>
  <si>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</si>
  <si>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</si>
  <si>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</si>
  <si>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</si>
  <si>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</si>
  <si>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</si>
  <si>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</si>
  <si>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</si>
  <si>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</si>
  <si>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</si>
  <si>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</si>
  <si>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</si>
  <si>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</si>
  <si>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</si>
  <si>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</si>
  <si>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</si>
  <si>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</si>
  <si>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</si>
  <si>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</si>
  <si>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</si>
  <si>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</si>
  <si>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</si>
  <si>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</si>
  <si>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</si>
  <si>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</si>
  <si>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</si>
  <si>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</si>
  <si>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</si>
  <si>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</si>
  <si>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</si>
  <si>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</si>
  <si>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</si>
  <si>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</si>
  <si>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</si>
  <si>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</si>
  <si>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</si>
  <si>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</si>
  <si>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</si>
  <si>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</si>
  <si>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</si>
  <si>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</si>
  <si>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</si>
  <si>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</si>
  <si>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</si>
  <si>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</si>
  <si>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</si>
  <si>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</si>
  <si>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</si>
  <si>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</si>
  <si>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</si>
  <si>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</si>
  <si>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</si>
  <si>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</si>
  <si>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</si>
  <si>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</si>
  <si>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</si>
  <si>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</si>
  <si>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</si>
  <si>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</si>
  <si>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</si>
  <si>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</si>
  <si>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</si>
  <si>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</si>
  <si>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</si>
  <si>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</si>
  <si>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</si>
  <si>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</si>
  <si>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</si>
  <si>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</si>
  <si>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</si>
  <si>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</si>
  <si>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</si>
  <si>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</si>
  <si>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</si>
  <si>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</si>
  <si>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</si>
  <si>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</si>
  <si>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</si>
  <si>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</si>
  <si>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</si>
  <si>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</si>
  <si>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</si>
  <si>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</si>
  <si>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</si>
  <si>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</si>
  <si>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</si>
  <si>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</si>
  <si>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</si>
  <si>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</si>
  <si>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</si>
  <si>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</si>
  <si>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</si>
  <si>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</si>
  <si>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</si>
  <si>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</si>
  <si>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</si>
  <si>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</si>
  <si>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</si>
  <si>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</si>
  <si>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</si>
  <si>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</si>
  <si>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</si>
  <si>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</si>
  <si>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</si>
  <si>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</si>
  <si>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</si>
  <si>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</si>
  <si>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</si>
  <si>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</si>
  <si>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</si>
  <si>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</si>
  <si>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</si>
  <si>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</si>
  <si>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</si>
  <si>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</si>
  <si>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</si>
  <si>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</si>
  <si>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</si>
  <si>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</si>
  <si>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</si>
  <si>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</si>
  <si>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</si>
  <si>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</si>
  <si>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</si>
  <si>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</si>
  <si>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</si>
  <si>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</si>
  <si>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</si>
  <si>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</si>
  <si>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</si>
  <si>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</si>
  <si>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</si>
  <si>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</si>
  <si>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</si>
  <si>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</si>
  <si>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</si>
  <si>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</si>
  <si>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</si>
  <si>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</si>
  <si>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</si>
  <si>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</si>
  <si>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</si>
  <si>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</si>
  <si>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</si>
  <si>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</si>
  <si>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</si>
  <si>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</si>
  <si>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</si>
  <si>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</si>
  <si>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</si>
  <si>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</si>
  <si>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</si>
  <si>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</si>
  <si>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</si>
  <si>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</si>
  <si>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</si>
  <si>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</si>
  <si>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</si>
  <si>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</si>
  <si>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</si>
  <si>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t>Suzanne Wilson, VP Finance</t>
  </si>
  <si>
    <t>905-353-6004</t>
  </si>
  <si>
    <t>suzanne.wilson@npei.ca</t>
  </si>
  <si>
    <t>EB-2014-0096</t>
  </si>
  <si>
    <t>Settlement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</si>
</sst>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73">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6" fontId="0" fillId="0" borderId="0" xfId="2" applyNumberFormat="1" applyFont="1" applyFill="1" applyProtection="1"/>
    <xf numFmtId="0" fontId="18" fillId="0" borderId="0" xfId="0" applyFont="1" applyProtection="1"/>
    <xf numFmtId="6" fontId="0" fillId="0" borderId="0" xfId="0" applyNumberFormat="1" applyFill="1" applyProtection="1"/>
    <xf numFmtId="6"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6"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6"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6" fontId="7" fillId="2" borderId="0" xfId="0" applyNumberFormat="1" applyFont="1" applyFill="1" applyBorder="1" applyAlignment="1" applyProtection="1">
      <alignment horizontal="center" vertical="center"/>
    </xf>
    <xf numFmtId="6" fontId="7" fillId="2" borderId="0" xfId="0" applyNumberFormat="1" applyFont="1" applyFill="1" applyProtection="1"/>
    <xf numFmtId="6" fontId="7" fillId="0" borderId="0" xfId="0" applyNumberFormat="1" applyFont="1" applyBorder="1" applyProtection="1"/>
    <xf numFmtId="6" fontId="7" fillId="0" borderId="0" xfId="0" applyNumberFormat="1" applyFont="1" applyFill="1" applyBorder="1" applyProtection="1"/>
    <xf numFmtId="6" fontId="7" fillId="2" borderId="0" xfId="0" applyNumberFormat="1" applyFont="1" applyFill="1" applyBorder="1" applyAlignment="1" applyProtection="1">
      <alignment horizontal="right"/>
    </xf>
    <xf numFmtId="6" fontId="7" fillId="2" borderId="0" xfId="0" applyNumberFormat="1" applyFont="1" applyFill="1" applyBorder="1" applyAlignment="1" applyProtection="1"/>
    <xf numFmtId="6" fontId="7" fillId="2" borderId="0" xfId="0" applyNumberFormat="1" applyFont="1" applyFill="1" applyBorder="1" applyProtection="1"/>
    <xf numFmtId="6" fontId="7" fillId="0" borderId="0" xfId="0" applyNumberFormat="1" applyFont="1" applyFill="1" applyBorder="1" applyAlignment="1" applyProtection="1">
      <alignment horizontal="right"/>
    </xf>
    <xf numFmtId="6"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3" fillId="0" borderId="0" xfId="0" applyNumberFormat="1" applyFont="1" applyBorder="1" applyAlignment="1" applyProtection="1">
      <alignment vertical="top"/>
    </xf>
    <xf numFmtId="6" fontId="0" fillId="0" borderId="0" xfId="0" applyNumberFormat="1" applyAlignment="1" applyProtection="1">
      <alignment vertical="top"/>
    </xf>
    <xf numFmtId="6" fontId="3"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6"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6"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6" fontId="28" fillId="0" borderId="0" xfId="2" applyNumberFormat="1" applyFont="1" applyFill="1" applyAlignment="1" applyProtection="1">
      <alignment vertical="top"/>
    </xf>
    <xf numFmtId="0" fontId="28" fillId="0" borderId="0" xfId="0" applyFont="1" applyFill="1" applyAlignment="1" applyProtection="1">
      <alignment vertical="top"/>
    </xf>
    <xf numFmtId="6" fontId="28" fillId="0" borderId="0" xfId="0" applyNumberFormat="1" applyFont="1" applyFill="1" applyAlignment="1" applyProtection="1">
      <alignment vertical="top"/>
    </xf>
    <xf numFmtId="0" fontId="28" fillId="0" borderId="0" xfId="0" applyFont="1" applyAlignment="1" applyProtection="1">
      <alignment vertical="top"/>
    </xf>
    <xf numFmtId="6"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7"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7" fontId="0" fillId="0" borderId="21" xfId="2" applyNumberFormat="1" applyFont="1" applyBorder="1"/>
    <xf numFmtId="167" fontId="0" fillId="0" borderId="21" xfId="0" applyNumberFormat="1" applyBorder="1"/>
    <xf numFmtId="167" fontId="0" fillId="0" borderId="20" xfId="2" applyNumberFormat="1" applyFont="1" applyBorder="1"/>
    <xf numFmtId="167" fontId="0" fillId="0" borderId="20" xfId="0" applyNumberFormat="1" applyBorder="1"/>
    <xf numFmtId="0" fontId="0" fillId="0" borderId="24" xfId="0" applyBorder="1"/>
    <xf numFmtId="167" fontId="0" fillId="0" borderId="24" xfId="2" applyNumberFormat="1" applyFont="1" applyBorder="1"/>
    <xf numFmtId="167"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7" fontId="0" fillId="0" borderId="27" xfId="2" applyNumberFormat="1" applyFont="1" applyBorder="1"/>
    <xf numFmtId="167" fontId="0" fillId="0" borderId="27" xfId="0" applyNumberFormat="1" applyBorder="1"/>
    <xf numFmtId="0" fontId="0" fillId="0" borderId="29" xfId="0" applyBorder="1"/>
    <xf numFmtId="0" fontId="0" fillId="0" borderId="30" xfId="0" applyBorder="1"/>
    <xf numFmtId="0" fontId="0" fillId="0" borderId="31" xfId="0" applyBorder="1"/>
    <xf numFmtId="0" fontId="3" fillId="0" borderId="32" xfId="0" applyFont="1" applyBorder="1" applyAlignment="1">
      <alignment vertical="top"/>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0" fillId="0" borderId="35" xfId="0" quotePrefix="1" applyFill="1" applyBorder="1" applyAlignment="1">
      <alignment vertical="top" wrapText="1"/>
    </xf>
    <xf numFmtId="0" fontId="0" fillId="0" borderId="35" xfId="0" applyBorder="1"/>
    <xf numFmtId="0" fontId="3" fillId="0" borderId="39" xfId="0" applyFont="1" applyBorder="1" applyAlignment="1">
      <alignment horizontal="center" vertical="top" wrapText="1"/>
    </xf>
    <xf numFmtId="0" fontId="3" fillId="0" borderId="23" xfId="0" applyFont="1" applyBorder="1" applyAlignment="1">
      <alignment horizontal="center" vertical="top" wrapText="1"/>
    </xf>
    <xf numFmtId="0" fontId="0" fillId="0" borderId="40" xfId="0" applyBorder="1"/>
    <xf numFmtId="0" fontId="3" fillId="0" borderId="22" xfId="0" applyFont="1" applyBorder="1" applyAlignment="1">
      <alignment horizontal="center" vertical="top" wrapText="1"/>
    </xf>
    <xf numFmtId="0" fontId="0" fillId="0" borderId="41" xfId="0" applyBorder="1"/>
    <xf numFmtId="0" fontId="3" fillId="0" borderId="25" xfId="0" applyFont="1" applyBorder="1" applyAlignment="1">
      <alignment horizontal="center" vertical="top" wrapText="1"/>
    </xf>
    <xf numFmtId="0" fontId="0" fillId="0" borderId="42"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3" xfId="0" applyBorder="1"/>
    <xf numFmtId="0" fontId="0" fillId="0" borderId="44"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5" xfId="0" applyFont="1" applyFill="1" applyBorder="1" applyAlignment="1" applyProtection="1">
      <alignment vertical="top" wrapText="1"/>
      <protection locked="0"/>
    </xf>
    <xf numFmtId="167"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7" fontId="0" fillId="7" borderId="21" xfId="0" applyNumberFormat="1" applyFill="1" applyBorder="1" applyAlignment="1" applyProtection="1">
      <alignment vertical="top"/>
      <protection locked="0"/>
    </xf>
    <xf numFmtId="167" fontId="0" fillId="7" borderId="24" xfId="0" applyNumberFormat="1" applyFill="1" applyBorder="1" applyAlignment="1" applyProtection="1">
      <alignment vertical="top"/>
      <protection locked="0"/>
    </xf>
    <xf numFmtId="167" fontId="0" fillId="7" borderId="21" xfId="2" applyNumberFormat="1" applyFont="1" applyFill="1" applyBorder="1" applyAlignment="1" applyProtection="1">
      <alignment vertical="top"/>
      <protection locked="0"/>
    </xf>
    <xf numFmtId="167"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8" fontId="0" fillId="4" borderId="0" xfId="2" applyNumberFormat="1" applyFont="1" applyFill="1" applyAlignment="1" applyProtection="1">
      <alignment vertical="top"/>
      <protection locked="0"/>
    </xf>
    <xf numFmtId="168" fontId="1" fillId="4" borderId="0" xfId="2" applyNumberFormat="1" applyFont="1" applyFill="1" applyAlignment="1" applyProtection="1">
      <alignment vertical="top"/>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0"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28" fillId="0" borderId="0" xfId="2" applyNumberFormat="1" applyFont="1" applyAlignment="1" applyProtection="1"/>
    <xf numFmtId="168" fontId="28"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0" fillId="7" borderId="35" xfId="0"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1" fillId="7" borderId="35" xfId="0" applyFont="1" applyFill="1" applyBorder="1" applyAlignment="1" applyProtection="1">
      <alignment horizontal="left" vertical="top" wrapText="1"/>
      <protection locked="0"/>
    </xf>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49" fillId="0" borderId="0" xfId="0" applyFont="1" applyBorder="1" applyAlignment="1">
      <alignment horizontal="left" vertical="top"/>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47895" cy="1931641"/>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92345" cy="19284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85995" cy="193481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topLeftCell="O1" zoomScaleNormal="100" zoomScaleSheetLayoutView="100" workbookViewId="0">
      <selection activeCell="P26" sqref="P26"/>
    </sheetView>
  </sheetViews>
  <sheetFormatPr defaultRowHeight="12.75" x14ac:dyDescent="0.2"/>
  <cols>
    <col min="1" max="21" width="9.140625" style="5"/>
    <col min="22" max="22" width="0" style="5" hidden="1" customWidth="1"/>
    <col min="23" max="25" width="9.140625"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48"/>
      <c r="D1" s="448"/>
      <c r="E1" s="448"/>
      <c r="F1" s="448"/>
      <c r="G1" s="448"/>
      <c r="H1" s="448"/>
      <c r="I1" s="448"/>
      <c r="J1" s="448"/>
      <c r="K1" s="448"/>
      <c r="L1" s="448"/>
      <c r="M1" s="448"/>
      <c r="AC1" s="280" t="str">
        <f>IF('3. Data_Input_Sheet'!M12=0, "", '3. Data_Input_Sheet'!M12)</f>
        <v>Settlement Agreement</v>
      </c>
    </row>
    <row r="2" spans="3:33" x14ac:dyDescent="0.2">
      <c r="C2" s="448"/>
      <c r="D2" s="448"/>
      <c r="E2" s="448"/>
      <c r="F2" s="448"/>
      <c r="G2" s="448"/>
      <c r="H2" s="448"/>
      <c r="I2" s="448"/>
      <c r="J2" s="448"/>
      <c r="K2" s="448"/>
      <c r="L2" s="448"/>
      <c r="M2" s="448"/>
      <c r="AE2" s="280"/>
      <c r="AF2" s="280"/>
      <c r="AG2" s="280"/>
    </row>
    <row r="3" spans="3:33" x14ac:dyDescent="0.2">
      <c r="C3" s="448"/>
      <c r="D3" s="448"/>
      <c r="E3" s="448"/>
      <c r="F3" s="448"/>
      <c r="G3" s="448"/>
      <c r="H3" s="448"/>
      <c r="I3" s="448"/>
      <c r="J3" s="448"/>
      <c r="K3" s="448"/>
      <c r="L3" s="448"/>
      <c r="M3" s="448"/>
    </row>
    <row r="4" spans="3:33" x14ac:dyDescent="0.2">
      <c r="C4" s="448"/>
      <c r="D4" s="448"/>
      <c r="E4" s="448"/>
      <c r="F4" s="448"/>
      <c r="G4" s="448"/>
      <c r="H4" s="448"/>
      <c r="I4" s="448"/>
      <c r="J4" s="448"/>
      <c r="K4" s="448"/>
      <c r="L4" s="448"/>
      <c r="M4" s="448"/>
    </row>
    <row r="11" spans="3:33" ht="15" x14ac:dyDescent="0.25">
      <c r="P11" s="371" t="s">
        <v>251</v>
      </c>
      <c r="Q11" s="372">
        <v>5</v>
      </c>
    </row>
    <row r="15" spans="3:33" ht="13.5" thickBot="1" x14ac:dyDescent="0.25"/>
    <row r="16" spans="3:33" ht="29.25" customHeight="1" thickTop="1" thickBot="1" x14ac:dyDescent="0.25">
      <c r="F16" s="375" t="s">
        <v>252</v>
      </c>
      <c r="G16" s="454" t="s">
        <v>260</v>
      </c>
      <c r="H16" s="455"/>
      <c r="I16" s="455"/>
      <c r="J16" s="455"/>
      <c r="K16" s="455"/>
      <c r="L16" s="455"/>
      <c r="M16" s="456"/>
    </row>
    <row r="17" spans="2:32" ht="13.5" thickBot="1" x14ac:dyDescent="0.25">
      <c r="F17" s="376"/>
      <c r="G17" s="200"/>
      <c r="H17" s="201"/>
      <c r="I17" s="200"/>
      <c r="J17" s="200"/>
      <c r="K17" s="200"/>
    </row>
    <row r="18" spans="2:32" ht="16.5" thickTop="1" thickBot="1" x14ac:dyDescent="0.25">
      <c r="F18" s="377" t="s">
        <v>253</v>
      </c>
      <c r="G18" s="457"/>
      <c r="H18" s="458"/>
      <c r="I18" s="458"/>
      <c r="J18" s="458"/>
      <c r="K18" s="459"/>
    </row>
    <row r="19" spans="2:32" ht="15" thickBot="1" x14ac:dyDescent="0.25">
      <c r="F19" s="378"/>
    </row>
    <row r="20" spans="2:32" ht="18" thickTop="1" thickBot="1" x14ac:dyDescent="0.35">
      <c r="C20" s="282"/>
      <c r="F20" s="377" t="s">
        <v>254</v>
      </c>
      <c r="G20" s="460" t="s">
        <v>310</v>
      </c>
      <c r="H20" s="461"/>
      <c r="I20" s="461"/>
      <c r="J20" s="461"/>
      <c r="K20" s="462"/>
      <c r="Z20" s="283"/>
      <c r="AA20" s="283" t="s">
        <v>219</v>
      </c>
      <c r="AB20" s="283"/>
      <c r="AC20" s="283"/>
      <c r="AD20" s="283"/>
      <c r="AE20" s="284"/>
      <c r="AF20" s="284"/>
    </row>
    <row r="21" spans="2:32" ht="15.75" thickBot="1" x14ac:dyDescent="0.3">
      <c r="F21" s="378"/>
      <c r="Z21" s="280">
        <v>1</v>
      </c>
      <c r="AA21" s="442" t="s">
        <v>162</v>
      </c>
      <c r="AE21" s="286"/>
      <c r="AF21" s="287"/>
    </row>
    <row r="22" spans="2:32" ht="18" thickTop="1" thickBot="1" x14ac:dyDescent="0.35">
      <c r="B22" s="446"/>
      <c r="C22" s="446"/>
      <c r="D22" s="30"/>
      <c r="F22" s="377" t="s">
        <v>255</v>
      </c>
      <c r="G22" s="460" t="s">
        <v>307</v>
      </c>
      <c r="H22" s="461"/>
      <c r="I22" s="461"/>
      <c r="J22" s="461"/>
      <c r="K22" s="462"/>
      <c r="Z22" s="280">
        <v>2</v>
      </c>
      <c r="AA22" s="442" t="s">
        <v>163</v>
      </c>
      <c r="AE22" s="286"/>
      <c r="AF22" s="287"/>
    </row>
    <row r="23" spans="2:32" ht="17.25" thickBot="1" x14ac:dyDescent="0.35">
      <c r="B23" s="30"/>
      <c r="C23" s="373"/>
      <c r="D23" s="30"/>
      <c r="F23" s="379"/>
      <c r="G23" s="200"/>
      <c r="H23" s="201"/>
      <c r="I23" s="200"/>
      <c r="J23" s="200"/>
      <c r="K23" s="200"/>
      <c r="Z23" s="280">
        <v>3</v>
      </c>
      <c r="AA23" s="442" t="s">
        <v>288</v>
      </c>
      <c r="AE23" s="286"/>
      <c r="AF23" s="287"/>
    </row>
    <row r="24" spans="2:32" ht="18" thickTop="1" thickBot="1" x14ac:dyDescent="0.35">
      <c r="B24" s="446"/>
      <c r="C24" s="446"/>
      <c r="D24" s="30"/>
      <c r="F24" s="375" t="s">
        <v>256</v>
      </c>
      <c r="G24" s="460" t="s">
        <v>308</v>
      </c>
      <c r="H24" s="461"/>
      <c r="I24" s="461"/>
      <c r="J24" s="461"/>
      <c r="K24" s="462"/>
      <c r="Z24" s="280">
        <v>4</v>
      </c>
      <c r="AA24" s="442" t="s">
        <v>289</v>
      </c>
      <c r="AE24" s="286"/>
      <c r="AF24" s="287"/>
    </row>
    <row r="25" spans="2:32" ht="17.25" thickBot="1" x14ac:dyDescent="0.35">
      <c r="B25" s="30"/>
      <c r="C25" s="373"/>
      <c r="D25" s="30"/>
      <c r="F25" s="379"/>
      <c r="G25" s="200"/>
      <c r="H25" s="201"/>
      <c r="I25" s="200"/>
      <c r="J25" s="200"/>
      <c r="K25" s="200"/>
      <c r="Z25" s="280">
        <v>5</v>
      </c>
      <c r="AA25" s="442" t="s">
        <v>290</v>
      </c>
      <c r="AE25" s="286"/>
      <c r="AF25" s="287"/>
    </row>
    <row r="26" spans="2:32" ht="18" thickTop="1" thickBot="1" x14ac:dyDescent="0.35">
      <c r="B26" s="446"/>
      <c r="C26" s="446"/>
      <c r="D26" s="446"/>
      <c r="F26" s="375" t="s">
        <v>257</v>
      </c>
      <c r="G26" s="451" t="s">
        <v>309</v>
      </c>
      <c r="H26" s="452"/>
      <c r="I26" s="452"/>
      <c r="J26" s="452"/>
      <c r="K26" s="453"/>
      <c r="Z26" s="280">
        <v>6</v>
      </c>
      <c r="AA26" s="442" t="s">
        <v>164</v>
      </c>
      <c r="AE26" s="286"/>
      <c r="AF26" s="287"/>
    </row>
    <row r="27" spans="2:32" ht="16.5" x14ac:dyDescent="0.3">
      <c r="B27" s="30"/>
      <c r="C27" s="373"/>
      <c r="D27" s="30"/>
      <c r="E27" s="374"/>
      <c r="F27" s="30"/>
      <c r="G27" s="30"/>
      <c r="H27" s="30"/>
      <c r="I27" s="30"/>
      <c r="J27" s="30"/>
      <c r="Z27" s="280">
        <v>7</v>
      </c>
      <c r="AA27" s="442" t="s">
        <v>165</v>
      </c>
      <c r="AE27" s="286"/>
      <c r="AF27" s="287"/>
    </row>
    <row r="28" spans="2:32" ht="16.5" x14ac:dyDescent="0.3">
      <c r="B28" s="446"/>
      <c r="C28" s="446"/>
      <c r="D28" s="446"/>
      <c r="E28" s="449"/>
      <c r="F28" s="450"/>
      <c r="G28" s="450"/>
      <c r="H28" s="450"/>
      <c r="I28" s="450"/>
      <c r="J28" s="450"/>
      <c r="Z28" s="280">
        <v>8</v>
      </c>
      <c r="AA28" s="442" t="s">
        <v>291</v>
      </c>
      <c r="AE28" s="286"/>
      <c r="AF28" s="287"/>
    </row>
    <row r="29" spans="2:32" ht="15" x14ac:dyDescent="0.25">
      <c r="B29" s="30"/>
      <c r="C29" s="30"/>
      <c r="D29" s="30"/>
      <c r="E29" s="30"/>
      <c r="F29" s="30"/>
      <c r="G29" s="30"/>
      <c r="H29" s="30"/>
      <c r="I29" s="30"/>
      <c r="J29" s="30"/>
      <c r="Z29" s="280">
        <v>9</v>
      </c>
      <c r="AA29" s="442" t="s">
        <v>304</v>
      </c>
      <c r="AE29" s="286"/>
      <c r="AF29" s="287"/>
    </row>
    <row r="30" spans="2:32" ht="15" x14ac:dyDescent="0.25">
      <c r="Z30" s="280">
        <v>10</v>
      </c>
      <c r="AA30" s="442" t="s">
        <v>166</v>
      </c>
      <c r="AE30" s="286"/>
      <c r="AF30" s="287"/>
    </row>
    <row r="31" spans="2:32" ht="15" x14ac:dyDescent="0.25">
      <c r="Z31" s="280">
        <v>11</v>
      </c>
      <c r="AA31" s="442" t="s">
        <v>167</v>
      </c>
      <c r="AE31" s="286"/>
      <c r="AF31" s="287"/>
    </row>
    <row r="32" spans="2:32" ht="15" x14ac:dyDescent="0.25">
      <c r="Z32" s="280">
        <v>12</v>
      </c>
      <c r="AA32" s="442" t="s">
        <v>292</v>
      </c>
      <c r="AE32" s="286"/>
      <c r="AF32" s="287"/>
    </row>
    <row r="33" spans="2:32" ht="15" x14ac:dyDescent="0.25">
      <c r="Z33" s="280">
        <v>13</v>
      </c>
      <c r="AA33" s="442" t="s">
        <v>293</v>
      </c>
      <c r="AE33" s="286"/>
      <c r="AF33" s="287"/>
    </row>
    <row r="34" spans="2:32" ht="15" x14ac:dyDescent="0.25">
      <c r="Z34" s="280">
        <v>14</v>
      </c>
      <c r="AA34" s="442" t="s">
        <v>168</v>
      </c>
      <c r="AE34" s="286"/>
      <c r="AF34" s="287"/>
    </row>
    <row r="35" spans="2:32" ht="15" x14ac:dyDescent="0.25">
      <c r="B35" s="447"/>
      <c r="C35" s="447"/>
      <c r="D35" s="447"/>
      <c r="E35" s="447"/>
      <c r="F35" s="447"/>
      <c r="G35" s="447"/>
      <c r="H35" s="447"/>
      <c r="I35" s="447"/>
      <c r="J35" s="447"/>
      <c r="K35" s="447"/>
      <c r="L35" s="447"/>
      <c r="Z35" s="280">
        <v>15</v>
      </c>
      <c r="AA35" s="442" t="s">
        <v>169</v>
      </c>
      <c r="AE35" s="286"/>
      <c r="AF35" s="287"/>
    </row>
    <row r="36" spans="2:32" ht="15" x14ac:dyDescent="0.25">
      <c r="B36" s="447"/>
      <c r="C36" s="447"/>
      <c r="D36" s="447"/>
      <c r="E36" s="447"/>
      <c r="F36" s="447"/>
      <c r="G36" s="447"/>
      <c r="H36" s="447"/>
      <c r="I36" s="447"/>
      <c r="J36" s="447"/>
      <c r="K36" s="447"/>
      <c r="L36" s="447"/>
      <c r="Z36" s="280">
        <v>16</v>
      </c>
      <c r="AA36" s="442" t="s">
        <v>170</v>
      </c>
      <c r="AE36" s="286"/>
      <c r="AF36" s="287"/>
    </row>
    <row r="37" spans="2:32" ht="15" x14ac:dyDescent="0.25">
      <c r="B37" s="447"/>
      <c r="C37" s="447"/>
      <c r="D37" s="447"/>
      <c r="E37" s="447"/>
      <c r="F37" s="447"/>
      <c r="G37" s="447"/>
      <c r="H37" s="447"/>
      <c r="I37" s="447"/>
      <c r="J37" s="447"/>
      <c r="K37" s="447"/>
      <c r="L37" s="447"/>
      <c r="Z37" s="280">
        <v>17</v>
      </c>
      <c r="AA37" s="270" t="s">
        <v>258</v>
      </c>
      <c r="AE37" s="286"/>
      <c r="AF37" s="287"/>
    </row>
    <row r="38" spans="2:32" ht="15" x14ac:dyDescent="0.25">
      <c r="B38" s="447"/>
      <c r="C38" s="447"/>
      <c r="D38" s="447"/>
      <c r="E38" s="447"/>
      <c r="F38" s="447"/>
      <c r="G38" s="447"/>
      <c r="H38" s="447"/>
      <c r="I38" s="447"/>
      <c r="J38" s="447"/>
      <c r="K38" s="447"/>
      <c r="L38" s="447"/>
      <c r="Z38" s="280">
        <v>18</v>
      </c>
      <c r="AA38" s="442" t="s">
        <v>171</v>
      </c>
      <c r="AE38" s="286"/>
      <c r="AF38" s="287"/>
    </row>
    <row r="39" spans="2:32" ht="15" x14ac:dyDescent="0.25">
      <c r="B39" s="447"/>
      <c r="C39" s="447"/>
      <c r="D39" s="447"/>
      <c r="E39" s="447"/>
      <c r="F39" s="447"/>
      <c r="G39" s="447"/>
      <c r="H39" s="447"/>
      <c r="I39" s="447"/>
      <c r="J39" s="447"/>
      <c r="K39" s="447"/>
      <c r="L39" s="447"/>
      <c r="Z39" s="280">
        <v>19</v>
      </c>
      <c r="AA39" s="442" t="s">
        <v>294</v>
      </c>
      <c r="AE39" s="286"/>
      <c r="AF39" s="287"/>
    </row>
    <row r="40" spans="2:32" ht="15" x14ac:dyDescent="0.25">
      <c r="B40" s="447"/>
      <c r="C40" s="447"/>
      <c r="D40" s="447"/>
      <c r="E40" s="447"/>
      <c r="F40" s="447"/>
      <c r="G40" s="447"/>
      <c r="H40" s="447"/>
      <c r="I40" s="447"/>
      <c r="J40" s="447"/>
      <c r="K40" s="447"/>
      <c r="L40" s="447"/>
      <c r="Z40" s="280">
        <v>20</v>
      </c>
      <c r="AA40" s="442" t="s">
        <v>172</v>
      </c>
      <c r="AE40" s="286"/>
      <c r="AF40" s="287"/>
    </row>
    <row r="41" spans="2:32" ht="15" x14ac:dyDescent="0.25">
      <c r="B41" s="447"/>
      <c r="C41" s="447"/>
      <c r="D41" s="447"/>
      <c r="E41" s="447"/>
      <c r="F41" s="447"/>
      <c r="G41" s="447"/>
      <c r="H41" s="447"/>
      <c r="I41" s="447"/>
      <c r="J41" s="447"/>
      <c r="K41" s="447"/>
      <c r="L41" s="447"/>
      <c r="Z41" s="280">
        <v>21</v>
      </c>
      <c r="AA41" s="442" t="s">
        <v>173</v>
      </c>
      <c r="AE41" s="286"/>
      <c r="AF41" s="287"/>
    </row>
    <row r="42" spans="2:32" ht="15" x14ac:dyDescent="0.25">
      <c r="Z42" s="280">
        <v>22</v>
      </c>
      <c r="AA42" s="442" t="s">
        <v>174</v>
      </c>
      <c r="AE42" s="286"/>
      <c r="AF42" s="287"/>
    </row>
    <row r="43" spans="2:32" ht="15" x14ac:dyDescent="0.25">
      <c r="Z43" s="280">
        <v>23</v>
      </c>
      <c r="AA43" s="442" t="s">
        <v>295</v>
      </c>
      <c r="AE43" s="286"/>
      <c r="AF43" s="287"/>
    </row>
    <row r="44" spans="2:32" ht="15" x14ac:dyDescent="0.25">
      <c r="Z44" s="280">
        <v>24</v>
      </c>
      <c r="AA44" s="442" t="s">
        <v>212</v>
      </c>
      <c r="AE44" s="286"/>
      <c r="AF44" s="287"/>
    </row>
    <row r="45" spans="2:32" ht="15" x14ac:dyDescent="0.25">
      <c r="Z45" s="280">
        <v>25</v>
      </c>
      <c r="AA45" s="442" t="s">
        <v>175</v>
      </c>
      <c r="AE45" s="286"/>
      <c r="AF45" s="287"/>
    </row>
    <row r="46" spans="2:32" ht="15" x14ac:dyDescent="0.25">
      <c r="Z46" s="280">
        <v>26</v>
      </c>
      <c r="AA46" s="442" t="s">
        <v>213</v>
      </c>
      <c r="AE46" s="286"/>
      <c r="AF46" s="287"/>
    </row>
    <row r="47" spans="2:32" ht="15" x14ac:dyDescent="0.25">
      <c r="Z47" s="280">
        <v>27</v>
      </c>
      <c r="AA47" s="442" t="s">
        <v>214</v>
      </c>
      <c r="AE47" s="286"/>
      <c r="AF47" s="287"/>
    </row>
    <row r="48" spans="2:32" ht="15" x14ac:dyDescent="0.25">
      <c r="Z48" s="280">
        <v>28</v>
      </c>
      <c r="AA48" s="442" t="s">
        <v>176</v>
      </c>
      <c r="AE48" s="286"/>
      <c r="AF48" s="287"/>
    </row>
    <row r="49" spans="2:32" ht="15" x14ac:dyDescent="0.25">
      <c r="B49" s="288"/>
      <c r="C49" s="288"/>
      <c r="D49" s="288"/>
      <c r="Z49" s="280">
        <v>29</v>
      </c>
      <c r="AA49" s="442" t="s">
        <v>177</v>
      </c>
      <c r="AE49" s="286"/>
      <c r="AF49" s="287"/>
    </row>
    <row r="50" spans="2:32" ht="15" x14ac:dyDescent="0.25">
      <c r="Z50" s="280">
        <v>30</v>
      </c>
      <c r="AA50" s="442" t="s">
        <v>178</v>
      </c>
      <c r="AE50" s="286"/>
      <c r="AF50" s="287"/>
    </row>
    <row r="51" spans="2:32" ht="15" x14ac:dyDescent="0.25">
      <c r="Z51" s="280">
        <v>31</v>
      </c>
      <c r="AA51" s="270" t="s">
        <v>296</v>
      </c>
      <c r="AE51" s="286"/>
      <c r="AF51" s="287"/>
    </row>
    <row r="52" spans="2:32" ht="15" x14ac:dyDescent="0.25">
      <c r="Z52" s="280">
        <v>32</v>
      </c>
      <c r="AA52" s="442" t="s">
        <v>179</v>
      </c>
      <c r="AE52" s="286"/>
      <c r="AF52" s="287"/>
    </row>
    <row r="53" spans="2:32" ht="15" x14ac:dyDescent="0.25">
      <c r="Z53" s="280">
        <v>33</v>
      </c>
      <c r="AA53" s="442" t="s">
        <v>180</v>
      </c>
      <c r="AE53" s="286"/>
      <c r="AF53" s="287"/>
    </row>
    <row r="54" spans="2:32" ht="15" x14ac:dyDescent="0.25">
      <c r="Z54" s="280">
        <v>34</v>
      </c>
      <c r="AA54" s="442" t="s">
        <v>181</v>
      </c>
      <c r="AE54" s="286"/>
      <c r="AF54" s="287"/>
    </row>
    <row r="55" spans="2:32" ht="15" x14ac:dyDescent="0.25">
      <c r="Z55" s="280">
        <v>35</v>
      </c>
      <c r="AA55" s="442" t="s">
        <v>182</v>
      </c>
      <c r="AE55" s="286"/>
      <c r="AF55" s="287"/>
    </row>
    <row r="56" spans="2:32" ht="15" x14ac:dyDescent="0.25">
      <c r="Z56" s="280">
        <v>36</v>
      </c>
      <c r="AA56" s="442" t="s">
        <v>259</v>
      </c>
      <c r="AE56" s="286"/>
      <c r="AF56" s="287"/>
    </row>
    <row r="57" spans="2:32" ht="15" x14ac:dyDescent="0.25">
      <c r="Z57" s="280">
        <v>37</v>
      </c>
      <c r="AA57" s="442" t="s">
        <v>215</v>
      </c>
      <c r="AE57" s="286"/>
      <c r="AF57" s="287"/>
    </row>
    <row r="58" spans="2:32" ht="15" x14ac:dyDescent="0.25">
      <c r="Z58" s="280">
        <v>38</v>
      </c>
      <c r="AA58" s="442" t="s">
        <v>297</v>
      </c>
      <c r="AE58" s="286"/>
      <c r="AF58" s="287"/>
    </row>
    <row r="59" spans="2:32" ht="15" x14ac:dyDescent="0.25">
      <c r="Z59" s="280">
        <v>39</v>
      </c>
      <c r="AA59" s="442" t="s">
        <v>216</v>
      </c>
      <c r="AE59" s="286"/>
      <c r="AF59" s="287"/>
    </row>
    <row r="60" spans="2:32" ht="15" x14ac:dyDescent="0.25">
      <c r="Z60" s="280">
        <v>40</v>
      </c>
      <c r="AA60" s="442" t="s">
        <v>183</v>
      </c>
      <c r="AE60" s="286"/>
      <c r="AF60" s="287"/>
    </row>
    <row r="61" spans="2:32" ht="15" x14ac:dyDescent="0.25">
      <c r="Z61" s="280">
        <v>41</v>
      </c>
      <c r="AA61" s="442" t="s">
        <v>184</v>
      </c>
      <c r="AE61" s="286"/>
      <c r="AF61" s="287"/>
    </row>
    <row r="62" spans="2:32" ht="15" x14ac:dyDescent="0.25">
      <c r="Z62" s="280">
        <v>42</v>
      </c>
      <c r="AA62" s="442" t="s">
        <v>185</v>
      </c>
      <c r="AE62" s="286"/>
      <c r="AF62" s="287"/>
    </row>
    <row r="63" spans="2:32" ht="15" x14ac:dyDescent="0.25">
      <c r="Z63" s="280">
        <v>43</v>
      </c>
      <c r="AA63" s="442" t="s">
        <v>186</v>
      </c>
      <c r="AE63" s="286"/>
      <c r="AF63" s="287"/>
    </row>
    <row r="64" spans="2:32" ht="15" x14ac:dyDescent="0.25">
      <c r="Z64" s="280">
        <v>44</v>
      </c>
      <c r="AA64" s="442" t="s">
        <v>217</v>
      </c>
      <c r="AE64" s="286"/>
      <c r="AF64" s="287"/>
    </row>
    <row r="65" spans="26:32" ht="15" x14ac:dyDescent="0.25">
      <c r="Z65" s="280">
        <v>45</v>
      </c>
      <c r="AA65" s="442" t="s">
        <v>187</v>
      </c>
      <c r="AE65" s="286"/>
      <c r="AF65" s="287"/>
    </row>
    <row r="66" spans="26:32" ht="15" x14ac:dyDescent="0.25">
      <c r="Z66" s="280">
        <v>46</v>
      </c>
      <c r="AA66" s="442" t="s">
        <v>188</v>
      </c>
      <c r="AE66" s="286"/>
      <c r="AF66" s="287"/>
    </row>
    <row r="67" spans="26:32" ht="15" x14ac:dyDescent="0.25">
      <c r="Z67" s="280">
        <v>47</v>
      </c>
      <c r="AA67" s="442" t="s">
        <v>298</v>
      </c>
      <c r="AE67" s="286"/>
      <c r="AF67" s="287"/>
    </row>
    <row r="68" spans="26:32" ht="12.75" customHeight="1" x14ac:dyDescent="0.25">
      <c r="Z68" s="280">
        <v>48</v>
      </c>
      <c r="AA68" s="442" t="s">
        <v>305</v>
      </c>
      <c r="AE68" s="286"/>
      <c r="AF68" s="287"/>
    </row>
    <row r="69" spans="26:32" ht="12.75" customHeight="1" x14ac:dyDescent="0.2">
      <c r="Z69" s="280">
        <v>49</v>
      </c>
      <c r="AA69" s="443" t="s">
        <v>260</v>
      </c>
      <c r="AE69" s="286"/>
      <c r="AF69" s="287"/>
    </row>
    <row r="70" spans="26:32" ht="15" customHeight="1" x14ac:dyDescent="0.25">
      <c r="Z70" s="280">
        <v>50</v>
      </c>
      <c r="AA70" s="442" t="s">
        <v>189</v>
      </c>
      <c r="AE70" s="286"/>
      <c r="AF70" s="287"/>
    </row>
    <row r="71" spans="26:32" ht="15" x14ac:dyDescent="0.25">
      <c r="Z71" s="280">
        <v>51</v>
      </c>
      <c r="AA71" s="442" t="s">
        <v>299</v>
      </c>
      <c r="AE71" s="286"/>
      <c r="AF71" s="287"/>
    </row>
    <row r="72" spans="26:32" ht="15" x14ac:dyDescent="0.25">
      <c r="Z72" s="280">
        <v>52</v>
      </c>
      <c r="AA72" s="442" t="s">
        <v>190</v>
      </c>
      <c r="AE72" s="286"/>
      <c r="AF72" s="287"/>
    </row>
    <row r="73" spans="26:32" ht="15" x14ac:dyDescent="0.25">
      <c r="Z73" s="280">
        <v>53</v>
      </c>
      <c r="AA73" s="442" t="s">
        <v>191</v>
      </c>
      <c r="AE73" s="286"/>
      <c r="AF73" s="287"/>
    </row>
    <row r="74" spans="26:32" ht="12.75" customHeight="1" x14ac:dyDescent="0.25">
      <c r="Z74" s="280">
        <v>54</v>
      </c>
      <c r="AA74" s="442" t="s">
        <v>300</v>
      </c>
      <c r="AE74" s="286"/>
      <c r="AF74" s="287"/>
    </row>
    <row r="75" spans="26:32" ht="12.75" customHeight="1" x14ac:dyDescent="0.25">
      <c r="Z75" s="280">
        <v>55</v>
      </c>
      <c r="AA75" s="442" t="s">
        <v>192</v>
      </c>
      <c r="AE75" s="286"/>
      <c r="AF75" s="287"/>
    </row>
    <row r="76" spans="26:32" ht="15" x14ac:dyDescent="0.25">
      <c r="Z76" s="280">
        <v>56</v>
      </c>
      <c r="AA76" s="442" t="s">
        <v>301</v>
      </c>
      <c r="AE76" s="286"/>
      <c r="AF76" s="287"/>
    </row>
    <row r="77" spans="26:32" ht="15" x14ac:dyDescent="0.25">
      <c r="Z77" s="280">
        <v>57</v>
      </c>
      <c r="AA77" s="442" t="s">
        <v>193</v>
      </c>
      <c r="AE77" s="286"/>
      <c r="AF77" s="287"/>
    </row>
    <row r="78" spans="26:32" ht="15" x14ac:dyDescent="0.25">
      <c r="Z78" s="280">
        <v>58</v>
      </c>
      <c r="AA78" s="442" t="s">
        <v>194</v>
      </c>
      <c r="AE78" s="286"/>
      <c r="AF78" s="287"/>
    </row>
    <row r="79" spans="26:32" ht="15" x14ac:dyDescent="0.25">
      <c r="Z79" s="280">
        <v>59</v>
      </c>
      <c r="AA79" s="442" t="s">
        <v>195</v>
      </c>
      <c r="AE79" s="286"/>
      <c r="AF79" s="287"/>
    </row>
    <row r="80" spans="26:32" ht="15" x14ac:dyDescent="0.25">
      <c r="Z80" s="280">
        <v>60</v>
      </c>
      <c r="AA80" s="442" t="s">
        <v>302</v>
      </c>
      <c r="AE80" s="286"/>
      <c r="AF80" s="287"/>
    </row>
    <row r="81" spans="26:32" ht="15" x14ac:dyDescent="0.25">
      <c r="Z81" s="280">
        <v>61</v>
      </c>
      <c r="AA81" s="442" t="s">
        <v>306</v>
      </c>
      <c r="AE81" s="286"/>
      <c r="AF81" s="287"/>
    </row>
    <row r="82" spans="26:32" ht="15" x14ac:dyDescent="0.25">
      <c r="Z82" s="280">
        <v>62</v>
      </c>
      <c r="AA82" s="442" t="s">
        <v>196</v>
      </c>
      <c r="AE82" s="286"/>
      <c r="AF82" s="287"/>
    </row>
    <row r="83" spans="26:32" ht="15" x14ac:dyDescent="0.25">
      <c r="Z83" s="280">
        <v>63</v>
      </c>
      <c r="AA83" s="442" t="s">
        <v>197</v>
      </c>
      <c r="AE83" s="286"/>
      <c r="AF83" s="287"/>
    </row>
    <row r="84" spans="26:32" ht="15" x14ac:dyDescent="0.25">
      <c r="Z84" s="280">
        <v>64</v>
      </c>
      <c r="AA84" s="442" t="s">
        <v>198</v>
      </c>
      <c r="AE84" s="286"/>
      <c r="AF84" s="287"/>
    </row>
    <row r="85" spans="26:32" ht="15" x14ac:dyDescent="0.25">
      <c r="Z85" s="280">
        <v>65</v>
      </c>
      <c r="AA85" s="442" t="s">
        <v>199</v>
      </c>
      <c r="AE85" s="286"/>
      <c r="AF85" s="287"/>
    </row>
    <row r="86" spans="26:32" ht="15" x14ac:dyDescent="0.25">
      <c r="Z86" s="280">
        <v>66</v>
      </c>
      <c r="AA86" s="442" t="s">
        <v>200</v>
      </c>
      <c r="AE86" s="287"/>
      <c r="AF86" s="287"/>
    </row>
    <row r="87" spans="26:32" ht="15" x14ac:dyDescent="0.25">
      <c r="Z87" s="280">
        <v>67</v>
      </c>
      <c r="AA87" s="442" t="s">
        <v>201</v>
      </c>
      <c r="AE87" s="287"/>
      <c r="AF87" s="287"/>
    </row>
    <row r="88" spans="26:32" ht="15" x14ac:dyDescent="0.25">
      <c r="Z88" s="280">
        <v>68</v>
      </c>
      <c r="AA88" s="442" t="s">
        <v>202</v>
      </c>
      <c r="AE88" s="287"/>
      <c r="AF88" s="287"/>
    </row>
    <row r="89" spans="26:32" ht="15" x14ac:dyDescent="0.25">
      <c r="Z89" s="280">
        <v>69</v>
      </c>
      <c r="AA89" s="442" t="s">
        <v>218</v>
      </c>
      <c r="AE89" s="287"/>
      <c r="AF89" s="287"/>
    </row>
    <row r="90" spans="26:32" ht="15" x14ac:dyDescent="0.25">
      <c r="Z90" s="280">
        <v>70</v>
      </c>
      <c r="AA90" s="442" t="s">
        <v>203</v>
      </c>
      <c r="AE90" s="287"/>
      <c r="AF90" s="287"/>
    </row>
    <row r="91" spans="26:32" ht="15" x14ac:dyDescent="0.25">
      <c r="Z91" s="280">
        <v>71</v>
      </c>
      <c r="AA91" s="442" t="s">
        <v>204</v>
      </c>
      <c r="AE91" s="287"/>
      <c r="AF91" s="287"/>
    </row>
    <row r="92" spans="26:32" ht="15" x14ac:dyDescent="0.25">
      <c r="Z92" s="280">
        <v>72</v>
      </c>
      <c r="AA92" s="442" t="s">
        <v>205</v>
      </c>
      <c r="AE92" s="287"/>
      <c r="AF92" s="287"/>
    </row>
    <row r="93" spans="26:32" ht="15" x14ac:dyDescent="0.25">
      <c r="Z93" s="280">
        <v>73</v>
      </c>
      <c r="AA93" s="442" t="s">
        <v>206</v>
      </c>
      <c r="AE93" s="287"/>
      <c r="AF93" s="287"/>
    </row>
    <row r="94" spans="26:32" ht="15" x14ac:dyDescent="0.25">
      <c r="Z94" s="280">
        <v>74</v>
      </c>
      <c r="AA94" s="442" t="s">
        <v>207</v>
      </c>
      <c r="AE94" s="287"/>
      <c r="AF94" s="287"/>
    </row>
    <row r="95" spans="26:32" ht="15" x14ac:dyDescent="0.25">
      <c r="Z95" s="280">
        <v>75</v>
      </c>
      <c r="AA95" s="442" t="s">
        <v>208</v>
      </c>
      <c r="AE95" s="287"/>
      <c r="AF95" s="287"/>
    </row>
    <row r="96" spans="26:32" ht="15" x14ac:dyDescent="0.25">
      <c r="Z96" s="280">
        <v>76</v>
      </c>
      <c r="AA96" s="442" t="s">
        <v>303</v>
      </c>
      <c r="AE96" s="287"/>
      <c r="AF96" s="287"/>
    </row>
    <row r="97" spans="26:32" ht="15" x14ac:dyDescent="0.25">
      <c r="Z97" s="280">
        <v>77</v>
      </c>
      <c r="AA97" s="442" t="s">
        <v>209</v>
      </c>
      <c r="AE97" s="287"/>
      <c r="AF97" s="287"/>
    </row>
    <row r="98" spans="26:32" ht="15" x14ac:dyDescent="0.25">
      <c r="Z98" s="280">
        <v>78</v>
      </c>
      <c r="AA98" s="442" t="s">
        <v>210</v>
      </c>
      <c r="AE98" s="287"/>
      <c r="AF98" s="287"/>
    </row>
    <row r="99" spans="26:32" ht="15" x14ac:dyDescent="0.25">
      <c r="Z99" s="280">
        <v>79</v>
      </c>
      <c r="AA99" s="442" t="s">
        <v>211</v>
      </c>
      <c r="AB99" s="285"/>
      <c r="AE99" s="287"/>
      <c r="AF99" s="287"/>
    </row>
    <row r="100" spans="26:32" ht="15" x14ac:dyDescent="0.25">
      <c r="AA100" s="442"/>
      <c r="AB100" s="285"/>
      <c r="AE100" s="287"/>
      <c r="AF100" s="287"/>
    </row>
    <row r="101" spans="26:32" ht="15" x14ac:dyDescent="0.25">
      <c r="AA101" s="442"/>
      <c r="AB101" s="285"/>
      <c r="AE101" s="287"/>
      <c r="AF101" s="287"/>
    </row>
    <row r="102" spans="26:32" x14ac:dyDescent="0.2">
      <c r="AA102" s="393"/>
      <c r="AB102" s="285"/>
      <c r="AE102" s="287"/>
      <c r="AF102" s="287"/>
    </row>
    <row r="103" spans="26:32" ht="15" customHeight="1" x14ac:dyDescent="0.2">
      <c r="AA103" s="393"/>
      <c r="AB103" s="285"/>
      <c r="AE103" s="287"/>
      <c r="AF103" s="287"/>
    </row>
    <row r="104" spans="26:32" ht="15" customHeight="1" x14ac:dyDescent="0.25">
      <c r="AA104" s="442"/>
      <c r="AB104" s="285"/>
      <c r="AE104" s="287"/>
      <c r="AF104" s="287"/>
    </row>
    <row r="105" spans="26:32" x14ac:dyDescent="0.2">
      <c r="AA105" s="429"/>
      <c r="AB105" s="285"/>
      <c r="AE105" s="287"/>
      <c r="AF105" s="287"/>
    </row>
    <row r="106" spans="26:32" ht="15" customHeight="1" x14ac:dyDescent="0.25">
      <c r="AA106" s="442"/>
      <c r="AB106" s="285"/>
      <c r="AE106" s="287"/>
      <c r="AF106" s="287"/>
    </row>
    <row r="107" spans="26:32" ht="15" x14ac:dyDescent="0.25">
      <c r="AA107" s="442"/>
      <c r="AB107" s="285"/>
      <c r="AE107" s="287"/>
      <c r="AF107" s="287"/>
    </row>
    <row r="108" spans="26:32" ht="15" x14ac:dyDescent="0.25">
      <c r="AA108" s="442"/>
    </row>
    <row r="109" spans="26:32" ht="15" x14ac:dyDescent="0.25">
      <c r="AA109" s="442"/>
    </row>
    <row r="110" spans="26:32" ht="15" x14ac:dyDescent="0.25">
      <c r="AA110" s="442"/>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horizontalDpi="4294967295" verticalDpi="4294967295"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topLeftCell="A13" zoomScale="90" zoomScaleNormal="90" workbookViewId="0">
      <selection activeCell="B22" sqref="B22:O22"/>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8"/>
      <c r="J2" s="428"/>
      <c r="K2" s="428"/>
      <c r="L2" s="428"/>
      <c r="M2" s="428"/>
      <c r="N2" s="428"/>
      <c r="O2" s="428"/>
    </row>
    <row r="3" spans="2:15" x14ac:dyDescent="0.2">
      <c r="I3" s="433"/>
      <c r="J3" s="433"/>
      <c r="K3" s="433"/>
      <c r="L3" s="433"/>
      <c r="M3" s="433"/>
      <c r="N3" s="433"/>
      <c r="O3" s="433"/>
    </row>
    <row r="4" spans="2:15" x14ac:dyDescent="0.2">
      <c r="I4" s="433"/>
      <c r="J4" s="433"/>
      <c r="K4" s="433"/>
      <c r="L4" s="433"/>
      <c r="M4" s="433"/>
      <c r="N4" s="433"/>
      <c r="O4" s="433"/>
    </row>
    <row r="5" spans="2:15" x14ac:dyDescent="0.2">
      <c r="I5" s="434"/>
      <c r="J5" s="434"/>
      <c r="K5" s="434"/>
      <c r="L5" s="434"/>
      <c r="M5" s="434"/>
      <c r="N5" s="434"/>
      <c r="O5" s="434"/>
    </row>
    <row r="6" spans="2:15" x14ac:dyDescent="0.2">
      <c r="I6" s="434"/>
      <c r="J6" s="434"/>
      <c r="K6" s="434"/>
      <c r="L6" s="434"/>
      <c r="M6" s="434"/>
      <c r="N6" s="434"/>
      <c r="O6" s="434"/>
    </row>
    <row r="7" spans="2:15" x14ac:dyDescent="0.2">
      <c r="I7" s="434"/>
      <c r="J7" s="434"/>
      <c r="K7" s="434"/>
      <c r="L7" s="434"/>
      <c r="M7" s="434"/>
      <c r="N7" s="434"/>
      <c r="O7" s="434"/>
    </row>
    <row r="8" spans="2:15" x14ac:dyDescent="0.2">
      <c r="I8" s="434"/>
      <c r="J8" s="434"/>
      <c r="K8" s="434"/>
      <c r="L8" s="434"/>
      <c r="M8" s="434"/>
      <c r="N8" s="434"/>
      <c r="O8" s="434"/>
    </row>
    <row r="9" spans="2:15" x14ac:dyDescent="0.2">
      <c r="I9" s="434"/>
      <c r="J9" s="434"/>
      <c r="K9" s="434"/>
      <c r="L9" s="434"/>
      <c r="M9" s="434"/>
      <c r="N9" s="434"/>
      <c r="O9" s="434"/>
    </row>
    <row r="10" spans="2:15" x14ac:dyDescent="0.2">
      <c r="I10" s="434"/>
      <c r="J10" s="434"/>
      <c r="K10" s="434"/>
      <c r="L10" s="434"/>
      <c r="M10" s="434"/>
      <c r="N10" s="434"/>
      <c r="O10" s="434"/>
    </row>
    <row r="11" spans="2:15" x14ac:dyDescent="0.2">
      <c r="I11" s="434"/>
      <c r="J11" s="434"/>
      <c r="K11" s="434"/>
      <c r="L11" s="434"/>
      <c r="M11" s="434"/>
      <c r="N11" s="434"/>
      <c r="O11" s="434"/>
    </row>
    <row r="13" spans="2:15" ht="9" customHeight="1" x14ac:dyDescent="0.2"/>
    <row r="14" spans="2:15" ht="18" x14ac:dyDescent="0.25">
      <c r="B14" s="432" t="s">
        <v>267</v>
      </c>
    </row>
    <row r="15" spans="2:15" ht="83.25" customHeight="1" x14ac:dyDescent="0.2">
      <c r="B15" s="555" t="s">
        <v>287</v>
      </c>
      <c r="C15" s="555"/>
      <c r="D15" s="555"/>
      <c r="E15" s="555"/>
      <c r="F15" s="555"/>
      <c r="G15" s="555"/>
      <c r="H15" s="555"/>
      <c r="I15" s="555"/>
      <c r="J15" s="555"/>
      <c r="K15" s="555"/>
      <c r="L15" s="555"/>
      <c r="M15" s="555"/>
      <c r="N15" s="555"/>
      <c r="O15" s="555"/>
    </row>
    <row r="16" spans="2:15" ht="40.5" customHeight="1" x14ac:dyDescent="0.35">
      <c r="B16" s="571" t="s">
        <v>280</v>
      </c>
      <c r="C16" s="571"/>
      <c r="D16" s="571"/>
      <c r="E16" s="571"/>
      <c r="F16" s="571"/>
      <c r="G16" s="571"/>
      <c r="H16" s="571"/>
      <c r="I16" s="571"/>
      <c r="J16" s="571"/>
      <c r="K16" s="571"/>
      <c r="L16" s="571"/>
      <c r="M16" s="571"/>
      <c r="N16" s="571"/>
      <c r="O16" s="571"/>
    </row>
    <row r="17" spans="1:17" ht="9" customHeight="1" thickBot="1" x14ac:dyDescent="0.3">
      <c r="B17" s="408"/>
      <c r="C17" s="409"/>
      <c r="D17" s="409"/>
      <c r="E17" s="409"/>
      <c r="F17" s="409"/>
      <c r="G17" s="409"/>
      <c r="H17" s="409"/>
      <c r="I17" s="409"/>
      <c r="J17" s="409"/>
      <c r="K17" s="409"/>
      <c r="L17" s="409"/>
      <c r="M17" s="409"/>
      <c r="N17" s="409"/>
      <c r="O17" s="409"/>
    </row>
    <row r="18" spans="1:17" ht="16.5" customHeight="1" thickTop="1" thickBot="1" x14ac:dyDescent="0.25">
      <c r="A18" s="405"/>
      <c r="B18" s="404"/>
      <c r="C18" s="404"/>
      <c r="D18" s="559" t="s">
        <v>89</v>
      </c>
      <c r="E18" s="560"/>
      <c r="F18" s="564" t="s">
        <v>278</v>
      </c>
      <c r="G18" s="564"/>
      <c r="H18" s="565"/>
      <c r="I18" s="561" t="s">
        <v>117</v>
      </c>
      <c r="J18" s="562"/>
      <c r="K18" s="563"/>
      <c r="L18" s="559" t="s">
        <v>248</v>
      </c>
      <c r="M18" s="559"/>
      <c r="N18" s="559"/>
      <c r="O18" s="560"/>
      <c r="P18" s="393"/>
    </row>
    <row r="19" spans="1:17" ht="54.75" customHeight="1" thickBot="1" x14ac:dyDescent="0.25">
      <c r="A19" s="405"/>
      <c r="B19" s="415" t="s">
        <v>277</v>
      </c>
      <c r="C19" s="415" t="s">
        <v>279</v>
      </c>
      <c r="D19" s="420" t="s">
        <v>268</v>
      </c>
      <c r="E19" s="416" t="s">
        <v>269</v>
      </c>
      <c r="F19" s="420" t="s">
        <v>7</v>
      </c>
      <c r="G19" s="417" t="s">
        <v>270</v>
      </c>
      <c r="H19" s="416" t="s">
        <v>281</v>
      </c>
      <c r="I19" s="421" t="s">
        <v>271</v>
      </c>
      <c r="J19" s="423" t="s">
        <v>6</v>
      </c>
      <c r="K19" s="425" t="s">
        <v>272</v>
      </c>
      <c r="L19" s="421" t="s">
        <v>274</v>
      </c>
      <c r="M19" s="417" t="s">
        <v>273</v>
      </c>
      <c r="N19" s="417" t="s">
        <v>240</v>
      </c>
      <c r="O19" s="427" t="s">
        <v>275</v>
      </c>
    </row>
    <row r="20" spans="1:17" ht="13.5" thickTop="1" x14ac:dyDescent="0.2">
      <c r="A20" s="405"/>
      <c r="B20" s="405"/>
      <c r="C20" s="405"/>
      <c r="D20" s="392"/>
      <c r="E20" s="399"/>
      <c r="F20" s="392"/>
      <c r="G20" s="394"/>
      <c r="H20" s="399"/>
      <c r="I20" s="422"/>
      <c r="J20" s="424"/>
      <c r="K20" s="426"/>
      <c r="L20" s="422"/>
      <c r="M20" s="394"/>
      <c r="N20" s="394"/>
      <c r="O20" s="426"/>
    </row>
    <row r="21" spans="1:17" x14ac:dyDescent="0.2">
      <c r="A21" s="405"/>
      <c r="B21" s="407"/>
      <c r="C21" s="406" t="s">
        <v>276</v>
      </c>
      <c r="D21" s="397">
        <f>'7. Cost_of_Capital'!P26</f>
        <v>8949679.7023760229</v>
      </c>
      <c r="E21" s="402">
        <f>'7. Cost_of_Capital'!L26</f>
        <v>6.2253488591415052E-2</v>
      </c>
      <c r="F21" s="397">
        <f>'4. Rate_Base'!G18</f>
        <v>143761898.40725186</v>
      </c>
      <c r="G21" s="395">
        <f>'4. Rate_Base'!G26</f>
        <v>153984823</v>
      </c>
      <c r="H21" s="400">
        <f>'4. Rate_Base'!G30</f>
        <v>20018026.990000002</v>
      </c>
      <c r="I21" s="397">
        <f>'9. Rev_Reqt'!F16</f>
        <v>4936879</v>
      </c>
      <c r="J21" s="395">
        <f>'9. Rev_Reqt'!F19</f>
        <v>43188.802052917134</v>
      </c>
      <c r="K21" s="400">
        <f>'9. Rev_Reqt'!F15</f>
        <v>16754348</v>
      </c>
      <c r="L21" s="397">
        <f>'9. Rev_Reqt'!F25</f>
        <v>30971327.504428942</v>
      </c>
      <c r="M21" s="395">
        <f>'9. Rev_Reqt'!F32</f>
        <v>1596475</v>
      </c>
      <c r="N21" s="395">
        <f>'9. Rev_Reqt'!F28</f>
        <v>29374852.504428942</v>
      </c>
      <c r="O21" s="410">
        <f>'8. Rev_Def_Suff'!F52</f>
        <v>1003772.3554720683</v>
      </c>
    </row>
    <row r="22" spans="1:17" x14ac:dyDescent="0.2">
      <c r="A22" s="393"/>
      <c r="B22" s="419"/>
      <c r="C22" s="405"/>
      <c r="D22" s="392"/>
      <c r="E22" s="399"/>
      <c r="F22" s="392"/>
      <c r="G22" s="394"/>
      <c r="H22" s="399"/>
      <c r="I22" s="392"/>
      <c r="J22" s="394"/>
      <c r="K22" s="399"/>
      <c r="L22" s="392"/>
      <c r="M22" s="394"/>
      <c r="N22" s="394"/>
      <c r="O22" s="405"/>
    </row>
    <row r="23" spans="1:17" x14ac:dyDescent="0.2">
      <c r="A23" s="556">
        <v>1</v>
      </c>
      <c r="B23" s="557"/>
      <c r="C23" s="435"/>
      <c r="D23" s="436"/>
      <c r="E23" s="437"/>
      <c r="F23" s="436"/>
      <c r="G23" s="438"/>
      <c r="H23" s="439"/>
      <c r="I23" s="436"/>
      <c r="J23" s="440"/>
      <c r="K23" s="439"/>
      <c r="L23" s="436"/>
      <c r="M23" s="438"/>
      <c r="N23" s="440"/>
      <c r="O23" s="441"/>
      <c r="Q23" t="str">
        <f>IF(AND(ISBLANK(B23), ISBLANK(C23)), "X", "")</f>
        <v>X</v>
      </c>
    </row>
    <row r="24" spans="1:17" x14ac:dyDescent="0.2">
      <c r="A24" s="556"/>
      <c r="B24" s="558"/>
      <c r="C24" s="418" t="s">
        <v>282</v>
      </c>
      <c r="D24" s="398" t="str">
        <f>IF(D23="","",D23-D21)</f>
        <v/>
      </c>
      <c r="E24" s="403" t="str">
        <f t="shared" ref="E24:O24" si="0">IF(E23="","",E23-E21)</f>
        <v/>
      </c>
      <c r="F24" s="398" t="str">
        <f t="shared" si="0"/>
        <v/>
      </c>
      <c r="G24" s="396" t="str">
        <f t="shared" si="0"/>
        <v/>
      </c>
      <c r="H24" s="400" t="str">
        <f t="shared" si="0"/>
        <v/>
      </c>
      <c r="I24" s="398" t="str">
        <f t="shared" si="0"/>
        <v/>
      </c>
      <c r="J24" s="396" t="str">
        <f t="shared" si="0"/>
        <v/>
      </c>
      <c r="K24" s="401" t="str">
        <f t="shared" si="0"/>
        <v/>
      </c>
      <c r="L24" s="398" t="str">
        <f t="shared" si="0"/>
        <v/>
      </c>
      <c r="M24" s="396" t="str">
        <f t="shared" si="0"/>
        <v/>
      </c>
      <c r="N24" s="396" t="str">
        <f t="shared" si="0"/>
        <v/>
      </c>
      <c r="O24" s="411" t="str">
        <f t="shared" si="0"/>
        <v/>
      </c>
    </row>
    <row r="25" spans="1:17" x14ac:dyDescent="0.2">
      <c r="A25" s="556"/>
      <c r="B25" s="405"/>
      <c r="C25" s="405"/>
      <c r="D25" s="392"/>
      <c r="E25" s="399"/>
      <c r="F25" s="392"/>
      <c r="G25" s="394"/>
      <c r="H25" s="399"/>
      <c r="I25" s="392"/>
      <c r="J25" s="394"/>
      <c r="K25" s="399"/>
      <c r="L25" s="392"/>
      <c r="M25" s="394"/>
      <c r="N25" s="394"/>
      <c r="O25" s="405"/>
    </row>
    <row r="26" spans="1:17" x14ac:dyDescent="0.2">
      <c r="A26" s="556">
        <v>2</v>
      </c>
      <c r="B26" s="566"/>
      <c r="C26" s="435"/>
      <c r="D26" s="436"/>
      <c r="E26" s="437"/>
      <c r="F26" s="436"/>
      <c r="G26" s="438"/>
      <c r="H26" s="439"/>
      <c r="I26" s="436"/>
      <c r="J26" s="440"/>
      <c r="K26" s="439"/>
      <c r="L26" s="436"/>
      <c r="M26" s="438"/>
      <c r="N26" s="440"/>
      <c r="O26" s="441"/>
      <c r="Q26" t="str">
        <f t="shared" ref="Q26" si="1">IF(AND(ISBLANK(B26), ISBLANK(C26)), "X", "")</f>
        <v>X</v>
      </c>
    </row>
    <row r="27" spans="1:17" x14ac:dyDescent="0.2">
      <c r="A27" s="556"/>
      <c r="B27" s="566"/>
      <c r="C27" s="418" t="s">
        <v>282</v>
      </c>
      <c r="D27" s="398" t="str">
        <f t="shared" ref="D27:O27" si="2">IF(D26="","",D26-D24)</f>
        <v/>
      </c>
      <c r="E27" s="403" t="str">
        <f t="shared" si="2"/>
        <v/>
      </c>
      <c r="F27" s="398" t="str">
        <f t="shared" si="2"/>
        <v/>
      </c>
      <c r="G27" s="396" t="str">
        <f t="shared" si="2"/>
        <v/>
      </c>
      <c r="H27" s="400" t="str">
        <f t="shared" si="2"/>
        <v/>
      </c>
      <c r="I27" s="398" t="str">
        <f t="shared" si="2"/>
        <v/>
      </c>
      <c r="J27" s="396" t="str">
        <f t="shared" si="2"/>
        <v/>
      </c>
      <c r="K27" s="401" t="str">
        <f t="shared" si="2"/>
        <v/>
      </c>
      <c r="L27" s="398" t="str">
        <f t="shared" si="2"/>
        <v/>
      </c>
      <c r="M27" s="396" t="str">
        <f t="shared" si="2"/>
        <v/>
      </c>
      <c r="N27" s="396" t="str">
        <f t="shared" si="2"/>
        <v/>
      </c>
      <c r="O27" s="411" t="str">
        <f t="shared" si="2"/>
        <v/>
      </c>
    </row>
    <row r="28" spans="1:17" x14ac:dyDescent="0.2">
      <c r="A28" s="556"/>
      <c r="B28" s="419"/>
      <c r="C28" s="405"/>
      <c r="D28" s="392"/>
      <c r="E28" s="399"/>
      <c r="F28" s="392"/>
      <c r="G28" s="394"/>
      <c r="H28" s="399"/>
      <c r="I28" s="392"/>
      <c r="J28" s="394"/>
      <c r="K28" s="399"/>
      <c r="L28" s="392"/>
      <c r="M28" s="394"/>
      <c r="N28" s="394"/>
      <c r="O28" s="405"/>
    </row>
    <row r="29" spans="1:17" x14ac:dyDescent="0.2">
      <c r="A29" s="556">
        <v>3</v>
      </c>
      <c r="B29" s="558"/>
      <c r="C29" s="435"/>
      <c r="D29" s="436"/>
      <c r="E29" s="437"/>
      <c r="F29" s="436"/>
      <c r="G29" s="438"/>
      <c r="H29" s="439"/>
      <c r="I29" s="436"/>
      <c r="J29" s="440"/>
      <c r="K29" s="439"/>
      <c r="L29" s="436"/>
      <c r="M29" s="438"/>
      <c r="N29" s="440"/>
      <c r="O29" s="441"/>
      <c r="Q29" t="str">
        <f t="shared" ref="Q29" si="3">IF(AND(ISBLANK(B29), ISBLANK(C29)), "X", "")</f>
        <v>X</v>
      </c>
    </row>
    <row r="30" spans="1:17" x14ac:dyDescent="0.2">
      <c r="A30" s="556"/>
      <c r="B30" s="558"/>
      <c r="C30" s="418" t="s">
        <v>282</v>
      </c>
      <c r="D30" s="398" t="str">
        <f t="shared" ref="D30:O30" si="4">IF(D29="","",D29-D27)</f>
        <v/>
      </c>
      <c r="E30" s="403" t="str">
        <f t="shared" si="4"/>
        <v/>
      </c>
      <c r="F30" s="398" t="str">
        <f t="shared" si="4"/>
        <v/>
      </c>
      <c r="G30" s="396" t="str">
        <f t="shared" si="4"/>
        <v/>
      </c>
      <c r="H30" s="400" t="str">
        <f t="shared" si="4"/>
        <v/>
      </c>
      <c r="I30" s="398" t="str">
        <f t="shared" si="4"/>
        <v/>
      </c>
      <c r="J30" s="396" t="str">
        <f t="shared" si="4"/>
        <v/>
      </c>
      <c r="K30" s="401" t="str">
        <f t="shared" si="4"/>
        <v/>
      </c>
      <c r="L30" s="398" t="str">
        <f t="shared" si="4"/>
        <v/>
      </c>
      <c r="M30" s="396" t="str">
        <f t="shared" si="4"/>
        <v/>
      </c>
      <c r="N30" s="396" t="str">
        <f t="shared" si="4"/>
        <v/>
      </c>
      <c r="O30" s="411" t="str">
        <f t="shared" si="4"/>
        <v/>
      </c>
    </row>
    <row r="31" spans="1:17" x14ac:dyDescent="0.2">
      <c r="A31" s="556"/>
      <c r="B31" s="405"/>
      <c r="C31" s="405"/>
      <c r="D31" s="392"/>
      <c r="E31" s="399"/>
      <c r="F31" s="392"/>
      <c r="G31" s="394"/>
      <c r="H31" s="399"/>
      <c r="I31" s="392"/>
      <c r="J31" s="394"/>
      <c r="K31" s="399"/>
      <c r="L31" s="392"/>
      <c r="M31" s="394"/>
      <c r="N31" s="394"/>
      <c r="O31" s="405"/>
    </row>
    <row r="32" spans="1:17" x14ac:dyDescent="0.2">
      <c r="A32" s="556">
        <v>4</v>
      </c>
      <c r="B32" s="558"/>
      <c r="C32" s="435"/>
      <c r="D32" s="436"/>
      <c r="E32" s="437"/>
      <c r="F32" s="436"/>
      <c r="G32" s="438"/>
      <c r="H32" s="439"/>
      <c r="I32" s="436"/>
      <c r="J32" s="440"/>
      <c r="K32" s="439"/>
      <c r="L32" s="436"/>
      <c r="M32" s="438"/>
      <c r="N32" s="440"/>
      <c r="O32" s="441"/>
      <c r="Q32" t="str">
        <f t="shared" ref="Q32" si="5">IF(AND(ISBLANK(B32), ISBLANK(C32)), "X", "")</f>
        <v>X</v>
      </c>
    </row>
    <row r="33" spans="1:17" x14ac:dyDescent="0.2">
      <c r="A33" s="556"/>
      <c r="B33" s="558"/>
      <c r="C33" s="418" t="s">
        <v>282</v>
      </c>
      <c r="D33" s="398" t="str">
        <f t="shared" ref="D33:O33" si="6">IF(D32="","",D32-D30)</f>
        <v/>
      </c>
      <c r="E33" s="403" t="str">
        <f t="shared" si="6"/>
        <v/>
      </c>
      <c r="F33" s="398" t="str">
        <f t="shared" si="6"/>
        <v/>
      </c>
      <c r="G33" s="396" t="str">
        <f t="shared" si="6"/>
        <v/>
      </c>
      <c r="H33" s="400" t="str">
        <f t="shared" si="6"/>
        <v/>
      </c>
      <c r="I33" s="398" t="str">
        <f t="shared" si="6"/>
        <v/>
      </c>
      <c r="J33" s="396" t="str">
        <f t="shared" si="6"/>
        <v/>
      </c>
      <c r="K33" s="401" t="str">
        <f t="shared" si="6"/>
        <v/>
      </c>
      <c r="L33" s="398" t="str">
        <f t="shared" si="6"/>
        <v/>
      </c>
      <c r="M33" s="396" t="str">
        <f t="shared" si="6"/>
        <v/>
      </c>
      <c r="N33" s="396" t="str">
        <f t="shared" si="6"/>
        <v/>
      </c>
      <c r="O33" s="411" t="str">
        <f t="shared" si="6"/>
        <v/>
      </c>
    </row>
    <row r="34" spans="1:17" x14ac:dyDescent="0.2">
      <c r="A34" s="556"/>
      <c r="B34" s="405"/>
      <c r="C34" s="405"/>
      <c r="D34" s="392"/>
      <c r="E34" s="399"/>
      <c r="F34" s="392"/>
      <c r="G34" s="394"/>
      <c r="H34" s="399"/>
      <c r="I34" s="392"/>
      <c r="J34" s="394"/>
      <c r="K34" s="399"/>
      <c r="L34" s="392"/>
      <c r="M34" s="394"/>
      <c r="N34" s="394"/>
      <c r="O34" s="405"/>
    </row>
    <row r="35" spans="1:17" x14ac:dyDescent="0.2">
      <c r="A35" s="556">
        <v>5</v>
      </c>
      <c r="B35" s="557"/>
      <c r="C35" s="435"/>
      <c r="D35" s="436"/>
      <c r="E35" s="437"/>
      <c r="F35" s="436"/>
      <c r="G35" s="438"/>
      <c r="H35" s="439"/>
      <c r="I35" s="436"/>
      <c r="J35" s="440"/>
      <c r="K35" s="439"/>
      <c r="L35" s="436"/>
      <c r="M35" s="438"/>
      <c r="N35" s="440"/>
      <c r="O35" s="441"/>
      <c r="Q35" t="str">
        <f t="shared" ref="Q35" si="7">IF(AND(ISBLANK(B35), ISBLANK(C35)), "X", "")</f>
        <v>X</v>
      </c>
    </row>
    <row r="36" spans="1:17" x14ac:dyDescent="0.2">
      <c r="A36" s="556"/>
      <c r="B36" s="558"/>
      <c r="C36" s="418" t="s">
        <v>282</v>
      </c>
      <c r="D36" s="398" t="str">
        <f t="shared" ref="D36:O36" si="8">IF(D35="","",D35-D33)</f>
        <v/>
      </c>
      <c r="E36" s="403" t="str">
        <f t="shared" si="8"/>
        <v/>
      </c>
      <c r="F36" s="398" t="str">
        <f t="shared" si="8"/>
        <v/>
      </c>
      <c r="G36" s="396" t="str">
        <f t="shared" si="8"/>
        <v/>
      </c>
      <c r="H36" s="400" t="str">
        <f t="shared" si="8"/>
        <v/>
      </c>
      <c r="I36" s="398" t="str">
        <f t="shared" si="8"/>
        <v/>
      </c>
      <c r="J36" s="396" t="str">
        <f t="shared" si="8"/>
        <v/>
      </c>
      <c r="K36" s="401" t="str">
        <f t="shared" si="8"/>
        <v/>
      </c>
      <c r="L36" s="398" t="str">
        <f t="shared" si="8"/>
        <v/>
      </c>
      <c r="M36" s="396" t="str">
        <f t="shared" si="8"/>
        <v/>
      </c>
      <c r="N36" s="396" t="str">
        <f t="shared" si="8"/>
        <v/>
      </c>
      <c r="O36" s="411" t="str">
        <f t="shared" si="8"/>
        <v/>
      </c>
    </row>
    <row r="37" spans="1:17" x14ac:dyDescent="0.2">
      <c r="A37" s="556"/>
      <c r="B37" s="405"/>
      <c r="C37" s="405"/>
      <c r="D37" s="392"/>
      <c r="E37" s="399"/>
      <c r="F37" s="392"/>
      <c r="G37" s="394"/>
      <c r="H37" s="399"/>
      <c r="I37" s="392"/>
      <c r="J37" s="394"/>
      <c r="K37" s="399"/>
      <c r="L37" s="392"/>
      <c r="M37" s="394"/>
      <c r="N37" s="394"/>
      <c r="O37" s="405"/>
    </row>
    <row r="38" spans="1:17" s="393" customFormat="1" x14ac:dyDescent="0.2">
      <c r="A38" s="556">
        <v>6</v>
      </c>
      <c r="B38" s="568"/>
      <c r="C38" s="435"/>
      <c r="D38" s="436"/>
      <c r="E38" s="437"/>
      <c r="F38" s="436"/>
      <c r="G38" s="438"/>
      <c r="H38" s="439"/>
      <c r="I38" s="436"/>
      <c r="J38" s="440"/>
      <c r="K38" s="439"/>
      <c r="L38" s="436"/>
      <c r="M38" s="438"/>
      <c r="N38" s="440"/>
      <c r="O38" s="441"/>
      <c r="Q38" s="393" t="str">
        <f t="shared" ref="Q38" si="9">IF(AND(ISBLANK(B38), ISBLANK(C38)), "X", "")</f>
        <v>X</v>
      </c>
    </row>
    <row r="39" spans="1:17" s="393" customFormat="1" x14ac:dyDescent="0.2">
      <c r="A39" s="556"/>
      <c r="B39" s="566"/>
      <c r="C39" s="418" t="s">
        <v>282</v>
      </c>
      <c r="D39" s="398" t="str">
        <f t="shared" ref="D39:O39" si="10">IF(D38="","",D38-D36)</f>
        <v/>
      </c>
      <c r="E39" s="403" t="str">
        <f t="shared" si="10"/>
        <v/>
      </c>
      <c r="F39" s="398" t="str">
        <f t="shared" si="10"/>
        <v/>
      </c>
      <c r="G39" s="396" t="str">
        <f t="shared" si="10"/>
        <v/>
      </c>
      <c r="H39" s="400" t="str">
        <f t="shared" si="10"/>
        <v/>
      </c>
      <c r="I39" s="398" t="str">
        <f t="shared" si="10"/>
        <v/>
      </c>
      <c r="J39" s="396" t="str">
        <f t="shared" si="10"/>
        <v/>
      </c>
      <c r="K39" s="401" t="str">
        <f t="shared" si="10"/>
        <v/>
      </c>
      <c r="L39" s="398" t="str">
        <f t="shared" si="10"/>
        <v/>
      </c>
      <c r="M39" s="396" t="str">
        <f t="shared" si="10"/>
        <v/>
      </c>
      <c r="N39" s="396" t="str">
        <f t="shared" si="10"/>
        <v/>
      </c>
      <c r="O39" s="411" t="str">
        <f t="shared" si="10"/>
        <v/>
      </c>
    </row>
    <row r="40" spans="1:17" s="393" customFormat="1" x14ac:dyDescent="0.2">
      <c r="A40" s="567"/>
      <c r="B40" s="419"/>
      <c r="C40" s="405"/>
      <c r="D40" s="392"/>
      <c r="E40" s="399"/>
      <c r="F40" s="392"/>
      <c r="G40" s="394"/>
      <c r="H40" s="399"/>
      <c r="I40" s="392"/>
      <c r="J40" s="394"/>
      <c r="K40" s="399"/>
      <c r="L40" s="392"/>
      <c r="M40" s="394"/>
      <c r="N40" s="394"/>
      <c r="O40" s="405"/>
    </row>
    <row r="41" spans="1:17" x14ac:dyDescent="0.2">
      <c r="A41" s="556">
        <v>7</v>
      </c>
      <c r="B41" s="557"/>
      <c r="C41" s="435"/>
      <c r="D41" s="436"/>
      <c r="E41" s="437"/>
      <c r="F41" s="436"/>
      <c r="G41" s="438"/>
      <c r="H41" s="439"/>
      <c r="I41" s="436"/>
      <c r="J41" s="440"/>
      <c r="K41" s="439"/>
      <c r="L41" s="436"/>
      <c r="M41" s="438"/>
      <c r="N41" s="440"/>
      <c r="O41" s="441"/>
      <c r="Q41" t="str">
        <f t="shared" ref="Q41" si="11">IF(AND(ISBLANK(B41), ISBLANK(C41)), "X", "")</f>
        <v>X</v>
      </c>
    </row>
    <row r="42" spans="1:17" x14ac:dyDescent="0.2">
      <c r="A42" s="556"/>
      <c r="B42" s="558"/>
      <c r="C42" s="418" t="s">
        <v>282</v>
      </c>
      <c r="D42" s="398" t="str">
        <f t="shared" ref="D42:O42" si="12">IF(D41="","",D41-D39)</f>
        <v/>
      </c>
      <c r="E42" s="403" t="str">
        <f t="shared" si="12"/>
        <v/>
      </c>
      <c r="F42" s="398" t="str">
        <f t="shared" si="12"/>
        <v/>
      </c>
      <c r="G42" s="396" t="str">
        <f t="shared" si="12"/>
        <v/>
      </c>
      <c r="H42" s="400" t="str">
        <f t="shared" si="12"/>
        <v/>
      </c>
      <c r="I42" s="398" t="str">
        <f t="shared" si="12"/>
        <v/>
      </c>
      <c r="J42" s="396" t="str">
        <f t="shared" si="12"/>
        <v/>
      </c>
      <c r="K42" s="401" t="str">
        <f t="shared" si="12"/>
        <v/>
      </c>
      <c r="L42" s="398" t="str">
        <f t="shared" si="12"/>
        <v/>
      </c>
      <c r="M42" s="396" t="str">
        <f t="shared" si="12"/>
        <v/>
      </c>
      <c r="N42" s="396" t="str">
        <f t="shared" si="12"/>
        <v/>
      </c>
      <c r="O42" s="411" t="str">
        <f t="shared" si="12"/>
        <v/>
      </c>
    </row>
    <row r="43" spans="1:17" x14ac:dyDescent="0.2">
      <c r="A43" s="556"/>
      <c r="B43" s="405"/>
      <c r="C43" s="405"/>
      <c r="D43" s="392"/>
      <c r="E43" s="399"/>
      <c r="F43" s="392"/>
      <c r="G43" s="394"/>
      <c r="H43" s="399"/>
      <c r="I43" s="392"/>
      <c r="J43" s="394"/>
      <c r="K43" s="399"/>
      <c r="L43" s="392"/>
      <c r="M43" s="394"/>
      <c r="N43" s="394"/>
      <c r="O43" s="405"/>
    </row>
    <row r="44" spans="1:17" x14ac:dyDescent="0.2">
      <c r="A44" s="556">
        <v>8</v>
      </c>
      <c r="B44" s="557"/>
      <c r="C44" s="435"/>
      <c r="D44" s="436"/>
      <c r="E44" s="437"/>
      <c r="F44" s="436"/>
      <c r="G44" s="438"/>
      <c r="H44" s="439"/>
      <c r="I44" s="436"/>
      <c r="J44" s="440"/>
      <c r="K44" s="439"/>
      <c r="L44" s="436"/>
      <c r="M44" s="438"/>
      <c r="N44" s="440"/>
      <c r="O44" s="441"/>
      <c r="Q44" t="str">
        <f t="shared" ref="Q44" si="13">IF(AND(ISBLANK(B44), ISBLANK(C44)), "X", "")</f>
        <v>X</v>
      </c>
    </row>
    <row r="45" spans="1:17" x14ac:dyDescent="0.2">
      <c r="A45" s="556"/>
      <c r="B45" s="558"/>
      <c r="C45" s="418" t="s">
        <v>282</v>
      </c>
      <c r="D45" s="398" t="str">
        <f t="shared" ref="D45:O45" si="14">IF(D44="","",D44-D42)</f>
        <v/>
      </c>
      <c r="E45" s="403" t="str">
        <f t="shared" si="14"/>
        <v/>
      </c>
      <c r="F45" s="398" t="str">
        <f t="shared" si="14"/>
        <v/>
      </c>
      <c r="G45" s="396" t="str">
        <f t="shared" si="14"/>
        <v/>
      </c>
      <c r="H45" s="400" t="str">
        <f t="shared" si="14"/>
        <v/>
      </c>
      <c r="I45" s="398" t="str">
        <f t="shared" si="14"/>
        <v/>
      </c>
      <c r="J45" s="396" t="str">
        <f t="shared" si="14"/>
        <v/>
      </c>
      <c r="K45" s="401" t="str">
        <f t="shared" si="14"/>
        <v/>
      </c>
      <c r="L45" s="398" t="str">
        <f t="shared" si="14"/>
        <v/>
      </c>
      <c r="M45" s="396" t="str">
        <f t="shared" si="14"/>
        <v/>
      </c>
      <c r="N45" s="396" t="str">
        <f t="shared" si="14"/>
        <v/>
      </c>
      <c r="O45" s="411" t="str">
        <f t="shared" si="14"/>
        <v/>
      </c>
    </row>
    <row r="46" spans="1:17" x14ac:dyDescent="0.2">
      <c r="A46" s="556"/>
      <c r="B46" s="405"/>
      <c r="C46" s="405"/>
      <c r="D46" s="392"/>
      <c r="E46" s="399"/>
      <c r="F46" s="392"/>
      <c r="G46" s="394"/>
      <c r="H46" s="399"/>
      <c r="I46" s="392"/>
      <c r="J46" s="394"/>
      <c r="K46" s="399"/>
      <c r="L46" s="392"/>
      <c r="M46" s="394"/>
      <c r="N46" s="394"/>
      <c r="O46" s="405"/>
    </row>
    <row r="47" spans="1:17" x14ac:dyDescent="0.2">
      <c r="A47" s="556">
        <v>9</v>
      </c>
      <c r="B47" s="557"/>
      <c r="C47" s="435"/>
      <c r="D47" s="436"/>
      <c r="E47" s="437"/>
      <c r="F47" s="436"/>
      <c r="G47" s="438"/>
      <c r="H47" s="439"/>
      <c r="I47" s="436"/>
      <c r="J47" s="440"/>
      <c r="K47" s="439"/>
      <c r="L47" s="436"/>
      <c r="M47" s="438"/>
      <c r="N47" s="440"/>
      <c r="O47" s="441"/>
      <c r="Q47" t="str">
        <f t="shared" ref="Q47" si="15">IF(AND(ISBLANK(B47), ISBLANK(C47)), "X", "")</f>
        <v>X</v>
      </c>
    </row>
    <row r="48" spans="1:17" x14ac:dyDescent="0.2">
      <c r="A48" s="556"/>
      <c r="B48" s="558"/>
      <c r="C48" s="418" t="s">
        <v>282</v>
      </c>
      <c r="D48" s="398" t="str">
        <f t="shared" ref="D48:O48" si="16">IF(D47="","",D47-D45)</f>
        <v/>
      </c>
      <c r="E48" s="403" t="str">
        <f t="shared" si="16"/>
        <v/>
      </c>
      <c r="F48" s="398" t="str">
        <f t="shared" si="16"/>
        <v/>
      </c>
      <c r="G48" s="396" t="str">
        <f t="shared" si="16"/>
        <v/>
      </c>
      <c r="H48" s="400" t="str">
        <f t="shared" si="16"/>
        <v/>
      </c>
      <c r="I48" s="398" t="str">
        <f t="shared" si="16"/>
        <v/>
      </c>
      <c r="J48" s="396" t="str">
        <f t="shared" si="16"/>
        <v/>
      </c>
      <c r="K48" s="401" t="str">
        <f t="shared" si="16"/>
        <v/>
      </c>
      <c r="L48" s="398" t="str">
        <f t="shared" si="16"/>
        <v/>
      </c>
      <c r="M48" s="396" t="str">
        <f t="shared" si="16"/>
        <v/>
      </c>
      <c r="N48" s="396" t="str">
        <f t="shared" si="16"/>
        <v/>
      </c>
      <c r="O48" s="411" t="str">
        <f t="shared" si="16"/>
        <v/>
      </c>
    </row>
    <row r="49" spans="1:17" x14ac:dyDescent="0.2">
      <c r="A49" s="556"/>
      <c r="B49" s="405"/>
      <c r="C49" s="405"/>
      <c r="D49" s="392"/>
      <c r="E49" s="399"/>
      <c r="F49" s="392"/>
      <c r="G49" s="394"/>
      <c r="H49" s="399"/>
      <c r="I49" s="392"/>
      <c r="J49" s="394"/>
      <c r="K49" s="399"/>
      <c r="L49" s="392"/>
      <c r="M49" s="394"/>
      <c r="N49" s="394"/>
      <c r="O49" s="405"/>
    </row>
    <row r="50" spans="1:17" x14ac:dyDescent="0.2">
      <c r="A50" s="556">
        <v>10</v>
      </c>
      <c r="B50" s="557"/>
      <c r="C50" s="435"/>
      <c r="D50" s="436"/>
      <c r="E50" s="437"/>
      <c r="F50" s="436"/>
      <c r="G50" s="438"/>
      <c r="H50" s="439"/>
      <c r="I50" s="436"/>
      <c r="J50" s="440"/>
      <c r="K50" s="439"/>
      <c r="L50" s="436"/>
      <c r="M50" s="438"/>
      <c r="N50" s="440"/>
      <c r="O50" s="441"/>
      <c r="Q50" t="str">
        <f t="shared" ref="Q50" si="17">IF(AND(ISBLANK(B50), ISBLANK(C50)), "X", "")</f>
        <v>X</v>
      </c>
    </row>
    <row r="51" spans="1:17" x14ac:dyDescent="0.2">
      <c r="A51" s="556"/>
      <c r="B51" s="558"/>
      <c r="C51" s="418" t="s">
        <v>282</v>
      </c>
      <c r="D51" s="398" t="str">
        <f t="shared" ref="D51:O51" si="18">IF(D50="","",D50-D48)</f>
        <v/>
      </c>
      <c r="E51" s="403" t="str">
        <f t="shared" si="18"/>
        <v/>
      </c>
      <c r="F51" s="398" t="str">
        <f t="shared" si="18"/>
        <v/>
      </c>
      <c r="G51" s="396" t="str">
        <f t="shared" si="18"/>
        <v/>
      </c>
      <c r="H51" s="400" t="str">
        <f t="shared" si="18"/>
        <v/>
      </c>
      <c r="I51" s="398" t="str">
        <f t="shared" si="18"/>
        <v/>
      </c>
      <c r="J51" s="396" t="str">
        <f t="shared" si="18"/>
        <v/>
      </c>
      <c r="K51" s="401" t="str">
        <f t="shared" si="18"/>
        <v/>
      </c>
      <c r="L51" s="398" t="str">
        <f t="shared" si="18"/>
        <v/>
      </c>
      <c r="M51" s="396" t="str">
        <f t="shared" si="18"/>
        <v/>
      </c>
      <c r="N51" s="396" t="str">
        <f t="shared" si="18"/>
        <v/>
      </c>
      <c r="O51" s="411" t="str">
        <f t="shared" si="18"/>
        <v/>
      </c>
    </row>
    <row r="52" spans="1:17" x14ac:dyDescent="0.2">
      <c r="A52" s="556"/>
      <c r="B52" s="405"/>
      <c r="C52" s="405"/>
      <c r="D52" s="392"/>
      <c r="E52" s="399"/>
      <c r="F52" s="392"/>
      <c r="G52" s="394"/>
      <c r="H52" s="399"/>
      <c r="I52" s="392"/>
      <c r="J52" s="394"/>
      <c r="K52" s="399"/>
      <c r="L52" s="392"/>
      <c r="M52" s="394"/>
      <c r="N52" s="394"/>
      <c r="O52" s="405"/>
    </row>
    <row r="53" spans="1:17" x14ac:dyDescent="0.2">
      <c r="A53" s="556">
        <v>11</v>
      </c>
      <c r="B53" s="557"/>
      <c r="C53" s="435"/>
      <c r="D53" s="436"/>
      <c r="E53" s="437"/>
      <c r="F53" s="436"/>
      <c r="G53" s="438"/>
      <c r="H53" s="439"/>
      <c r="I53" s="436"/>
      <c r="J53" s="440"/>
      <c r="K53" s="439"/>
      <c r="L53" s="436"/>
      <c r="M53" s="438"/>
      <c r="N53" s="440"/>
      <c r="O53" s="441"/>
      <c r="Q53" t="str">
        <f t="shared" ref="Q53" si="19">IF(AND(ISBLANK(B53), ISBLANK(C53)), "X", "")</f>
        <v>X</v>
      </c>
    </row>
    <row r="54" spans="1:17" x14ac:dyDescent="0.2">
      <c r="A54" s="556"/>
      <c r="B54" s="558"/>
      <c r="C54" s="418" t="s">
        <v>282</v>
      </c>
      <c r="D54" s="398" t="str">
        <f t="shared" ref="D54:O54" si="20">IF(D53="","",D53-D51)</f>
        <v/>
      </c>
      <c r="E54" s="403" t="str">
        <f t="shared" si="20"/>
        <v/>
      </c>
      <c r="F54" s="398" t="str">
        <f t="shared" si="20"/>
        <v/>
      </c>
      <c r="G54" s="396" t="str">
        <f t="shared" si="20"/>
        <v/>
      </c>
      <c r="H54" s="400" t="str">
        <f t="shared" si="20"/>
        <v/>
      </c>
      <c r="I54" s="398" t="str">
        <f t="shared" si="20"/>
        <v/>
      </c>
      <c r="J54" s="396" t="str">
        <f t="shared" si="20"/>
        <v/>
      </c>
      <c r="K54" s="401" t="str">
        <f t="shared" si="20"/>
        <v/>
      </c>
      <c r="L54" s="398" t="str">
        <f t="shared" si="20"/>
        <v/>
      </c>
      <c r="M54" s="396" t="str">
        <f t="shared" si="20"/>
        <v/>
      </c>
      <c r="N54" s="396" t="str">
        <f t="shared" si="20"/>
        <v/>
      </c>
      <c r="O54" s="411" t="str">
        <f t="shared" si="20"/>
        <v/>
      </c>
    </row>
    <row r="55" spans="1:17" x14ac:dyDescent="0.2">
      <c r="A55" s="556"/>
      <c r="B55" s="405"/>
      <c r="C55" s="405"/>
      <c r="D55" s="392"/>
      <c r="E55" s="399"/>
      <c r="F55" s="392"/>
      <c r="G55" s="394"/>
      <c r="H55" s="399"/>
      <c r="I55" s="392"/>
      <c r="J55" s="394"/>
      <c r="K55" s="399"/>
      <c r="L55" s="392"/>
      <c r="M55" s="394"/>
      <c r="N55" s="394"/>
      <c r="O55" s="405"/>
    </row>
    <row r="56" spans="1:17" x14ac:dyDescent="0.2">
      <c r="A56" s="556">
        <v>12</v>
      </c>
      <c r="B56" s="557"/>
      <c r="C56" s="435"/>
      <c r="D56" s="436"/>
      <c r="E56" s="437"/>
      <c r="F56" s="436"/>
      <c r="G56" s="438"/>
      <c r="H56" s="439"/>
      <c r="I56" s="436"/>
      <c r="J56" s="440"/>
      <c r="K56" s="439"/>
      <c r="L56" s="436"/>
      <c r="M56" s="438"/>
      <c r="N56" s="440"/>
      <c r="O56" s="441"/>
      <c r="Q56" t="str">
        <f t="shared" ref="Q56" si="21">IF(AND(ISBLANK(B56), ISBLANK(C56)), "X", "")</f>
        <v>X</v>
      </c>
    </row>
    <row r="57" spans="1:17" x14ac:dyDescent="0.2">
      <c r="A57" s="556"/>
      <c r="B57" s="558"/>
      <c r="C57" s="418" t="s">
        <v>282</v>
      </c>
      <c r="D57" s="398" t="str">
        <f t="shared" ref="D57:O57" si="22">IF(D56="","",D56-D54)</f>
        <v/>
      </c>
      <c r="E57" s="403" t="str">
        <f t="shared" si="22"/>
        <v/>
      </c>
      <c r="F57" s="398" t="str">
        <f t="shared" si="22"/>
        <v/>
      </c>
      <c r="G57" s="396" t="str">
        <f t="shared" si="22"/>
        <v/>
      </c>
      <c r="H57" s="400" t="str">
        <f t="shared" si="22"/>
        <v/>
      </c>
      <c r="I57" s="398" t="str">
        <f t="shared" si="22"/>
        <v/>
      </c>
      <c r="J57" s="396" t="str">
        <f t="shared" si="22"/>
        <v/>
      </c>
      <c r="K57" s="401" t="str">
        <f t="shared" si="22"/>
        <v/>
      </c>
      <c r="L57" s="398" t="str">
        <f t="shared" si="22"/>
        <v/>
      </c>
      <c r="M57" s="396" t="str">
        <f t="shared" si="22"/>
        <v/>
      </c>
      <c r="N57" s="396" t="str">
        <f t="shared" si="22"/>
        <v/>
      </c>
      <c r="O57" s="411" t="str">
        <f t="shared" si="22"/>
        <v/>
      </c>
    </row>
    <row r="58" spans="1:17" x14ac:dyDescent="0.2">
      <c r="A58" s="556"/>
      <c r="B58" s="405"/>
      <c r="C58" s="405"/>
      <c r="D58" s="392"/>
      <c r="E58" s="399"/>
      <c r="F58" s="392"/>
      <c r="G58" s="394"/>
      <c r="H58" s="399"/>
      <c r="I58" s="392"/>
      <c r="J58" s="394"/>
      <c r="K58" s="399"/>
      <c r="L58" s="392"/>
      <c r="M58" s="394"/>
      <c r="N58" s="394"/>
      <c r="O58" s="405"/>
    </row>
    <row r="59" spans="1:17" x14ac:dyDescent="0.2">
      <c r="A59" s="556">
        <v>13</v>
      </c>
      <c r="B59" s="557"/>
      <c r="C59" s="435"/>
      <c r="D59" s="436"/>
      <c r="E59" s="437"/>
      <c r="F59" s="436"/>
      <c r="G59" s="438"/>
      <c r="H59" s="439"/>
      <c r="I59" s="436"/>
      <c r="J59" s="440"/>
      <c r="K59" s="439"/>
      <c r="L59" s="436"/>
      <c r="M59" s="438"/>
      <c r="N59" s="440"/>
      <c r="O59" s="441"/>
      <c r="Q59" t="str">
        <f t="shared" ref="Q59" si="23">IF(AND(ISBLANK(B59), ISBLANK(C59)), "X", "")</f>
        <v>X</v>
      </c>
    </row>
    <row r="60" spans="1:17" x14ac:dyDescent="0.2">
      <c r="A60" s="556"/>
      <c r="B60" s="558"/>
      <c r="C60" s="418" t="s">
        <v>282</v>
      </c>
      <c r="D60" s="398" t="str">
        <f t="shared" ref="D60:O60" si="24">IF(D59="","",D59-D57)</f>
        <v/>
      </c>
      <c r="E60" s="403" t="str">
        <f t="shared" si="24"/>
        <v/>
      </c>
      <c r="F60" s="398" t="str">
        <f t="shared" si="24"/>
        <v/>
      </c>
      <c r="G60" s="396" t="str">
        <f t="shared" si="24"/>
        <v/>
      </c>
      <c r="H60" s="400" t="str">
        <f t="shared" si="24"/>
        <v/>
      </c>
      <c r="I60" s="398" t="str">
        <f t="shared" si="24"/>
        <v/>
      </c>
      <c r="J60" s="396" t="str">
        <f t="shared" si="24"/>
        <v/>
      </c>
      <c r="K60" s="401" t="str">
        <f t="shared" si="24"/>
        <v/>
      </c>
      <c r="L60" s="398" t="str">
        <f t="shared" si="24"/>
        <v/>
      </c>
      <c r="M60" s="396" t="str">
        <f t="shared" si="24"/>
        <v/>
      </c>
      <c r="N60" s="396" t="str">
        <f t="shared" si="24"/>
        <v/>
      </c>
      <c r="O60" s="411" t="str">
        <f t="shared" si="24"/>
        <v/>
      </c>
    </row>
    <row r="61" spans="1:17" x14ac:dyDescent="0.2">
      <c r="A61" s="556"/>
      <c r="B61" s="405"/>
      <c r="C61" s="405"/>
      <c r="D61" s="392"/>
      <c r="E61" s="399"/>
      <c r="F61" s="392"/>
      <c r="G61" s="394"/>
      <c r="H61" s="399"/>
      <c r="I61" s="392"/>
      <c r="J61" s="394"/>
      <c r="K61" s="399"/>
      <c r="L61" s="392"/>
      <c r="M61" s="394"/>
      <c r="N61" s="394"/>
      <c r="O61" s="405"/>
    </row>
    <row r="62" spans="1:17" x14ac:dyDescent="0.2">
      <c r="A62" s="556">
        <v>14</v>
      </c>
      <c r="B62" s="557"/>
      <c r="C62" s="435"/>
      <c r="D62" s="436"/>
      <c r="E62" s="437"/>
      <c r="F62" s="436"/>
      <c r="G62" s="438"/>
      <c r="H62" s="439"/>
      <c r="I62" s="436"/>
      <c r="J62" s="440"/>
      <c r="K62" s="439"/>
      <c r="L62" s="436"/>
      <c r="M62" s="438"/>
      <c r="N62" s="440"/>
      <c r="O62" s="441"/>
      <c r="Q62" t="str">
        <f t="shared" ref="Q62" si="25">IF(AND(ISBLANK(B62), ISBLANK(C62)), "X", "")</f>
        <v>X</v>
      </c>
    </row>
    <row r="63" spans="1:17" x14ac:dyDescent="0.2">
      <c r="A63" s="556"/>
      <c r="B63" s="558"/>
      <c r="C63" s="418" t="s">
        <v>282</v>
      </c>
      <c r="D63" s="398" t="str">
        <f t="shared" ref="D63:O63" si="26">IF(D62="","",D62-D60)</f>
        <v/>
      </c>
      <c r="E63" s="403" t="str">
        <f t="shared" si="26"/>
        <v/>
      </c>
      <c r="F63" s="398" t="str">
        <f t="shared" si="26"/>
        <v/>
      </c>
      <c r="G63" s="396" t="str">
        <f t="shared" si="26"/>
        <v/>
      </c>
      <c r="H63" s="400" t="str">
        <f t="shared" si="26"/>
        <v/>
      </c>
      <c r="I63" s="398" t="str">
        <f t="shared" si="26"/>
        <v/>
      </c>
      <c r="J63" s="396" t="str">
        <f t="shared" si="26"/>
        <v/>
      </c>
      <c r="K63" s="401" t="str">
        <f t="shared" si="26"/>
        <v/>
      </c>
      <c r="L63" s="398" t="str">
        <f t="shared" si="26"/>
        <v/>
      </c>
      <c r="M63" s="396" t="str">
        <f t="shared" si="26"/>
        <v/>
      </c>
      <c r="N63" s="396" t="str">
        <f t="shared" si="26"/>
        <v/>
      </c>
      <c r="O63" s="411" t="str">
        <f t="shared" si="26"/>
        <v/>
      </c>
    </row>
    <row r="64" spans="1:17" x14ac:dyDescent="0.2">
      <c r="A64" s="556"/>
      <c r="B64" s="405"/>
      <c r="C64" s="405"/>
      <c r="D64" s="392"/>
      <c r="E64" s="399"/>
      <c r="F64" s="392"/>
      <c r="G64" s="394"/>
      <c r="H64" s="399"/>
      <c r="I64" s="392"/>
      <c r="J64" s="394"/>
      <c r="K64" s="399"/>
      <c r="L64" s="392"/>
      <c r="M64" s="394"/>
      <c r="N64" s="394"/>
      <c r="O64" s="405"/>
    </row>
    <row r="65" spans="1:18" x14ac:dyDescent="0.2">
      <c r="A65" s="556">
        <v>15</v>
      </c>
      <c r="B65" s="557"/>
      <c r="C65" s="435"/>
      <c r="D65" s="436"/>
      <c r="E65" s="437"/>
      <c r="F65" s="436"/>
      <c r="G65" s="438"/>
      <c r="H65" s="439"/>
      <c r="I65" s="436"/>
      <c r="J65" s="440"/>
      <c r="K65" s="439"/>
      <c r="L65" s="436"/>
      <c r="M65" s="438"/>
      <c r="N65" s="440"/>
      <c r="O65" s="441"/>
      <c r="Q65" t="str">
        <f t="shared" ref="Q65" si="27">IF(AND(ISBLANK(B65), ISBLANK(C65)), "X", "")</f>
        <v>X</v>
      </c>
    </row>
    <row r="66" spans="1:18" x14ac:dyDescent="0.2">
      <c r="A66" s="556"/>
      <c r="B66" s="558"/>
      <c r="C66" s="418" t="s">
        <v>282</v>
      </c>
      <c r="D66" s="398" t="str">
        <f t="shared" ref="D66:O66" si="28">IF(D65="","",D65-D63)</f>
        <v/>
      </c>
      <c r="E66" s="403" t="str">
        <f t="shared" si="28"/>
        <v/>
      </c>
      <c r="F66" s="398" t="str">
        <f t="shared" si="28"/>
        <v/>
      </c>
      <c r="G66" s="396" t="str">
        <f t="shared" si="28"/>
        <v/>
      </c>
      <c r="H66" s="400" t="str">
        <f t="shared" si="28"/>
        <v/>
      </c>
      <c r="I66" s="398" t="str">
        <f t="shared" si="28"/>
        <v/>
      </c>
      <c r="J66" s="396" t="str">
        <f t="shared" si="28"/>
        <v/>
      </c>
      <c r="K66" s="401" t="str">
        <f t="shared" si="28"/>
        <v/>
      </c>
      <c r="L66" s="398" t="str">
        <f t="shared" si="28"/>
        <v/>
      </c>
      <c r="M66" s="396" t="str">
        <f t="shared" si="28"/>
        <v/>
      </c>
      <c r="N66" s="396" t="str">
        <f t="shared" si="28"/>
        <v/>
      </c>
      <c r="O66" s="411" t="str">
        <f t="shared" si="28"/>
        <v/>
      </c>
    </row>
    <row r="67" spans="1:18" x14ac:dyDescent="0.2">
      <c r="A67" s="556"/>
      <c r="B67" s="405"/>
      <c r="C67" s="405"/>
      <c r="D67" s="392"/>
      <c r="E67" s="399"/>
      <c r="F67" s="392"/>
      <c r="G67" s="394"/>
      <c r="H67" s="399"/>
      <c r="I67" s="392"/>
      <c r="J67" s="394"/>
      <c r="K67" s="399"/>
      <c r="L67" s="392"/>
      <c r="M67" s="394"/>
      <c r="N67" s="394"/>
      <c r="O67" s="405"/>
    </row>
    <row r="68" spans="1:18" x14ac:dyDescent="0.2">
      <c r="A68" s="556">
        <v>16</v>
      </c>
      <c r="B68" s="557"/>
      <c r="C68" s="435"/>
      <c r="D68" s="436"/>
      <c r="E68" s="437"/>
      <c r="F68" s="436"/>
      <c r="G68" s="438"/>
      <c r="H68" s="439"/>
      <c r="I68" s="436"/>
      <c r="J68" s="440"/>
      <c r="K68" s="439"/>
      <c r="L68" s="436"/>
      <c r="M68" s="438"/>
      <c r="N68" s="440"/>
      <c r="O68" s="441"/>
      <c r="Q68" t="str">
        <f t="shared" ref="Q68" si="29">IF(AND(ISBLANK(B68), ISBLANK(C68)), "X", "")</f>
        <v>X</v>
      </c>
    </row>
    <row r="69" spans="1:18" x14ac:dyDescent="0.2">
      <c r="A69" s="556"/>
      <c r="B69" s="558"/>
      <c r="C69" s="418" t="s">
        <v>282</v>
      </c>
      <c r="D69" s="398" t="str">
        <f t="shared" ref="D69:O69" si="30">IF(D68="","",D68-D66)</f>
        <v/>
      </c>
      <c r="E69" s="403" t="str">
        <f t="shared" si="30"/>
        <v/>
      </c>
      <c r="F69" s="398" t="str">
        <f t="shared" si="30"/>
        <v/>
      </c>
      <c r="G69" s="396" t="str">
        <f t="shared" si="30"/>
        <v/>
      </c>
      <c r="H69" s="400" t="str">
        <f t="shared" si="30"/>
        <v/>
      </c>
      <c r="I69" s="398" t="str">
        <f t="shared" si="30"/>
        <v/>
      </c>
      <c r="J69" s="396" t="str">
        <f t="shared" si="30"/>
        <v/>
      </c>
      <c r="K69" s="401" t="str">
        <f t="shared" si="30"/>
        <v/>
      </c>
      <c r="L69" s="398" t="str">
        <f t="shared" si="30"/>
        <v/>
      </c>
      <c r="M69" s="396" t="str">
        <f t="shared" si="30"/>
        <v/>
      </c>
      <c r="N69" s="396" t="str">
        <f t="shared" si="30"/>
        <v/>
      </c>
      <c r="O69" s="411" t="str">
        <f t="shared" si="30"/>
        <v/>
      </c>
    </row>
    <row r="70" spans="1:18" ht="12" customHeight="1" x14ac:dyDescent="0.2">
      <c r="A70" s="556"/>
      <c r="B70" s="405"/>
      <c r="C70" s="405"/>
      <c r="D70" s="392"/>
      <c r="E70" s="399"/>
      <c r="F70" s="392"/>
      <c r="G70" s="394"/>
      <c r="H70" s="399"/>
      <c r="I70" s="392"/>
      <c r="J70" s="394"/>
      <c r="K70" s="399"/>
      <c r="L70" s="392"/>
      <c r="M70" s="394"/>
      <c r="N70" s="394"/>
      <c r="O70" s="405"/>
    </row>
    <row r="71" spans="1:18" x14ac:dyDescent="0.2">
      <c r="A71" s="556">
        <v>17</v>
      </c>
      <c r="B71" s="557"/>
      <c r="C71" s="435"/>
      <c r="D71" s="436"/>
      <c r="E71" s="437"/>
      <c r="F71" s="436"/>
      <c r="G71" s="438"/>
      <c r="H71" s="439"/>
      <c r="I71" s="436"/>
      <c r="J71" s="440"/>
      <c r="K71" s="439"/>
      <c r="L71" s="436"/>
      <c r="M71" s="438"/>
      <c r="N71" s="440"/>
      <c r="O71" s="441"/>
      <c r="Q71" t="str">
        <f t="shared" ref="Q71" si="31">IF(AND(ISBLANK(B71), ISBLANK(C71)), "X", "")</f>
        <v>X</v>
      </c>
    </row>
    <row r="72" spans="1:18" x14ac:dyDescent="0.2">
      <c r="A72" s="556"/>
      <c r="B72" s="558"/>
      <c r="C72" s="418" t="s">
        <v>282</v>
      </c>
      <c r="D72" s="398" t="str">
        <f t="shared" ref="D72:O72" si="32">IF(D71="","",D71-D69)</f>
        <v/>
      </c>
      <c r="E72" s="403" t="str">
        <f t="shared" si="32"/>
        <v/>
      </c>
      <c r="F72" s="398" t="str">
        <f t="shared" si="32"/>
        <v/>
      </c>
      <c r="G72" s="396" t="str">
        <f t="shared" si="32"/>
        <v/>
      </c>
      <c r="H72" s="400" t="str">
        <f t="shared" si="32"/>
        <v/>
      </c>
      <c r="I72" s="398" t="str">
        <f t="shared" si="32"/>
        <v/>
      </c>
      <c r="J72" s="396" t="str">
        <f t="shared" si="32"/>
        <v/>
      </c>
      <c r="K72" s="401" t="str">
        <f t="shared" si="32"/>
        <v/>
      </c>
      <c r="L72" s="398" t="str">
        <f t="shared" si="32"/>
        <v/>
      </c>
      <c r="M72" s="396" t="str">
        <f t="shared" si="32"/>
        <v/>
      </c>
      <c r="N72" s="396" t="str">
        <f t="shared" si="32"/>
        <v/>
      </c>
      <c r="O72" s="411" t="str">
        <f t="shared" si="32"/>
        <v/>
      </c>
    </row>
    <row r="73" spans="1:18" x14ac:dyDescent="0.2">
      <c r="A73" s="556"/>
      <c r="B73" s="405"/>
      <c r="C73" s="405"/>
      <c r="D73" s="392"/>
      <c r="E73" s="399"/>
      <c r="F73" s="392"/>
      <c r="G73" s="394"/>
      <c r="H73" s="399"/>
      <c r="I73" s="392"/>
      <c r="J73" s="394"/>
      <c r="K73" s="399"/>
      <c r="L73" s="392"/>
      <c r="M73" s="394"/>
      <c r="N73" s="394"/>
      <c r="O73" s="405"/>
    </row>
    <row r="74" spans="1:18" x14ac:dyDescent="0.2">
      <c r="A74" s="556">
        <v>18</v>
      </c>
      <c r="B74" s="557"/>
      <c r="C74" s="435"/>
      <c r="D74" s="436"/>
      <c r="E74" s="437"/>
      <c r="F74" s="436"/>
      <c r="G74" s="438"/>
      <c r="H74" s="439"/>
      <c r="I74" s="436"/>
      <c r="J74" s="440"/>
      <c r="K74" s="439"/>
      <c r="L74" s="436"/>
      <c r="M74" s="438"/>
      <c r="N74" s="440"/>
      <c r="O74" s="441"/>
      <c r="Q74" t="str">
        <f t="shared" ref="Q74" si="33">IF(AND(ISBLANK(B74), ISBLANK(C74)), "X", "")</f>
        <v>X</v>
      </c>
    </row>
    <row r="75" spans="1:18" x14ac:dyDescent="0.2">
      <c r="A75" s="556"/>
      <c r="B75" s="558"/>
      <c r="C75" s="418" t="s">
        <v>282</v>
      </c>
      <c r="D75" s="398" t="str">
        <f t="shared" ref="D75:O75" si="34">IF(D74="","",D74-D72)</f>
        <v/>
      </c>
      <c r="E75" s="403" t="str">
        <f t="shared" si="34"/>
        <v/>
      </c>
      <c r="F75" s="398" t="str">
        <f t="shared" si="34"/>
        <v/>
      </c>
      <c r="G75" s="396" t="str">
        <f t="shared" si="34"/>
        <v/>
      </c>
      <c r="H75" s="400" t="str">
        <f t="shared" si="34"/>
        <v/>
      </c>
      <c r="I75" s="398" t="str">
        <f t="shared" si="34"/>
        <v/>
      </c>
      <c r="J75" s="396" t="str">
        <f t="shared" si="34"/>
        <v/>
      </c>
      <c r="K75" s="401" t="str">
        <f t="shared" si="34"/>
        <v/>
      </c>
      <c r="L75" s="398" t="str">
        <f t="shared" si="34"/>
        <v/>
      </c>
      <c r="M75" s="396" t="str">
        <f t="shared" si="34"/>
        <v/>
      </c>
      <c r="N75" s="396" t="str">
        <f t="shared" si="34"/>
        <v/>
      </c>
      <c r="O75" s="411" t="str">
        <f t="shared" si="34"/>
        <v/>
      </c>
    </row>
    <row r="76" spans="1:18" x14ac:dyDescent="0.2">
      <c r="A76" s="556"/>
      <c r="B76" s="405"/>
      <c r="C76" s="405"/>
      <c r="D76" s="392"/>
      <c r="E76" s="399"/>
      <c r="F76" s="392"/>
      <c r="G76" s="394"/>
      <c r="H76" s="399"/>
      <c r="I76" s="392"/>
      <c r="J76" s="394"/>
      <c r="K76" s="399"/>
      <c r="L76" s="392"/>
      <c r="M76" s="394"/>
      <c r="N76" s="394"/>
      <c r="O76" s="405"/>
      <c r="R76" t="s">
        <v>283</v>
      </c>
    </row>
    <row r="77" spans="1:18" x14ac:dyDescent="0.2">
      <c r="A77" s="556">
        <v>19</v>
      </c>
      <c r="B77" s="557"/>
      <c r="C77" s="435"/>
      <c r="D77" s="436"/>
      <c r="E77" s="437"/>
      <c r="F77" s="436"/>
      <c r="G77" s="438"/>
      <c r="H77" s="439"/>
      <c r="I77" s="436"/>
      <c r="J77" s="440"/>
      <c r="K77" s="439"/>
      <c r="L77" s="436"/>
      <c r="M77" s="438"/>
      <c r="N77" s="440"/>
      <c r="O77" s="441"/>
      <c r="Q77" t="str">
        <f t="shared" ref="Q77" si="35">IF(AND(ISBLANK(B77), ISBLANK(C77)), "X", "")</f>
        <v>X</v>
      </c>
    </row>
    <row r="78" spans="1:18" x14ac:dyDescent="0.2">
      <c r="A78" s="556"/>
      <c r="B78" s="558"/>
      <c r="C78" s="418" t="s">
        <v>282</v>
      </c>
      <c r="D78" s="398" t="str">
        <f t="shared" ref="D78:O78" si="36">IF(D77="","",D77-D75)</f>
        <v/>
      </c>
      <c r="E78" s="403" t="str">
        <f t="shared" si="36"/>
        <v/>
      </c>
      <c r="F78" s="398" t="str">
        <f t="shared" si="36"/>
        <v/>
      </c>
      <c r="G78" s="396" t="str">
        <f t="shared" si="36"/>
        <v/>
      </c>
      <c r="H78" s="400" t="str">
        <f t="shared" si="36"/>
        <v/>
      </c>
      <c r="I78" s="398" t="str">
        <f t="shared" si="36"/>
        <v/>
      </c>
      <c r="J78" s="396" t="str">
        <f t="shared" si="36"/>
        <v/>
      </c>
      <c r="K78" s="401" t="str">
        <f t="shared" si="36"/>
        <v/>
      </c>
      <c r="L78" s="398" t="str">
        <f t="shared" si="36"/>
        <v/>
      </c>
      <c r="M78" s="396" t="str">
        <f t="shared" si="36"/>
        <v/>
      </c>
      <c r="N78" s="396" t="str">
        <f t="shared" si="36"/>
        <v/>
      </c>
      <c r="O78" s="411" t="str">
        <f t="shared" si="36"/>
        <v/>
      </c>
    </row>
    <row r="79" spans="1:18" x14ac:dyDescent="0.2">
      <c r="A79" s="556"/>
      <c r="B79" s="405"/>
      <c r="C79" s="405"/>
      <c r="D79" s="392"/>
      <c r="E79" s="399"/>
      <c r="F79" s="392"/>
      <c r="G79" s="394"/>
      <c r="H79" s="399"/>
      <c r="I79" s="392"/>
      <c r="J79" s="394"/>
      <c r="K79" s="399"/>
      <c r="L79" s="392"/>
      <c r="M79" s="394"/>
      <c r="N79" s="394"/>
      <c r="O79" s="405"/>
    </row>
    <row r="80" spans="1:18" x14ac:dyDescent="0.2">
      <c r="A80" s="556">
        <v>20</v>
      </c>
      <c r="B80" s="557"/>
      <c r="C80" s="435"/>
      <c r="D80" s="436"/>
      <c r="E80" s="437"/>
      <c r="F80" s="436"/>
      <c r="G80" s="438"/>
      <c r="H80" s="439"/>
      <c r="I80" s="436"/>
      <c r="J80" s="440"/>
      <c r="K80" s="439"/>
      <c r="L80" s="436"/>
      <c r="M80" s="438"/>
      <c r="N80" s="440"/>
      <c r="O80" s="441"/>
      <c r="Q80" t="str">
        <f t="shared" ref="Q80" si="37">IF(AND(ISBLANK(B80), ISBLANK(C80)), "X", "")</f>
        <v>X</v>
      </c>
    </row>
    <row r="81" spans="1:17" x14ac:dyDescent="0.2">
      <c r="A81" s="556"/>
      <c r="B81" s="558"/>
      <c r="C81" s="418" t="s">
        <v>282</v>
      </c>
      <c r="D81" s="398" t="str">
        <f t="shared" ref="D81:O81" si="38">IF(D80="","",D80-D78)</f>
        <v/>
      </c>
      <c r="E81" s="403" t="str">
        <f t="shared" si="38"/>
        <v/>
      </c>
      <c r="F81" s="398" t="str">
        <f t="shared" si="38"/>
        <v/>
      </c>
      <c r="G81" s="396" t="str">
        <f t="shared" si="38"/>
        <v/>
      </c>
      <c r="H81" s="400" t="str">
        <f t="shared" si="38"/>
        <v/>
      </c>
      <c r="I81" s="398" t="str">
        <f t="shared" si="38"/>
        <v/>
      </c>
      <c r="J81" s="396" t="str">
        <f t="shared" si="38"/>
        <v/>
      </c>
      <c r="K81" s="401" t="str">
        <f t="shared" si="38"/>
        <v/>
      </c>
      <c r="L81" s="398" t="str">
        <f t="shared" si="38"/>
        <v/>
      </c>
      <c r="M81" s="396" t="str">
        <f t="shared" si="38"/>
        <v/>
      </c>
      <c r="N81" s="396" t="str">
        <f t="shared" si="38"/>
        <v/>
      </c>
      <c r="O81" s="411" t="str">
        <f t="shared" si="38"/>
        <v/>
      </c>
    </row>
    <row r="82" spans="1:17" x14ac:dyDescent="0.2">
      <c r="A82" s="556"/>
      <c r="B82" s="405"/>
      <c r="C82" s="405"/>
      <c r="D82" s="392"/>
      <c r="E82" s="399"/>
      <c r="F82" s="392"/>
      <c r="G82" s="394"/>
      <c r="H82" s="399"/>
      <c r="I82" s="392"/>
      <c r="J82" s="394"/>
      <c r="K82" s="399"/>
      <c r="L82" s="392"/>
      <c r="M82" s="394"/>
      <c r="N82" s="394"/>
      <c r="O82" s="405"/>
    </row>
    <row r="83" spans="1:17" x14ac:dyDescent="0.2">
      <c r="A83" s="556">
        <v>21</v>
      </c>
      <c r="B83" s="557"/>
      <c r="C83" s="435"/>
      <c r="D83" s="436"/>
      <c r="E83" s="437"/>
      <c r="F83" s="436"/>
      <c r="G83" s="438"/>
      <c r="H83" s="439"/>
      <c r="I83" s="436"/>
      <c r="J83" s="440"/>
      <c r="K83" s="439"/>
      <c r="L83" s="436"/>
      <c r="M83" s="438"/>
      <c r="N83" s="440"/>
      <c r="O83" s="441"/>
      <c r="Q83" t="str">
        <f t="shared" ref="Q83" si="39">IF(AND(ISBLANK(B83), ISBLANK(C83)), "X", "")</f>
        <v>X</v>
      </c>
    </row>
    <row r="84" spans="1:17" x14ac:dyDescent="0.2">
      <c r="A84" s="556"/>
      <c r="B84" s="558"/>
      <c r="C84" s="418" t="s">
        <v>282</v>
      </c>
      <c r="D84" s="398" t="str">
        <f t="shared" ref="D84:O84" si="40">IF(D83="","",D83-D81)</f>
        <v/>
      </c>
      <c r="E84" s="403" t="str">
        <f t="shared" si="40"/>
        <v/>
      </c>
      <c r="F84" s="398" t="str">
        <f t="shared" si="40"/>
        <v/>
      </c>
      <c r="G84" s="396" t="str">
        <f t="shared" si="40"/>
        <v/>
      </c>
      <c r="H84" s="400" t="str">
        <f t="shared" si="40"/>
        <v/>
      </c>
      <c r="I84" s="398" t="str">
        <f t="shared" si="40"/>
        <v/>
      </c>
      <c r="J84" s="396" t="str">
        <f t="shared" si="40"/>
        <v/>
      </c>
      <c r="K84" s="401" t="str">
        <f t="shared" si="40"/>
        <v/>
      </c>
      <c r="L84" s="398" t="str">
        <f t="shared" si="40"/>
        <v/>
      </c>
      <c r="M84" s="396" t="str">
        <f t="shared" si="40"/>
        <v/>
      </c>
      <c r="N84" s="396" t="str">
        <f t="shared" si="40"/>
        <v/>
      </c>
      <c r="O84" s="411" t="str">
        <f t="shared" si="40"/>
        <v/>
      </c>
    </row>
    <row r="85" spans="1:17" x14ac:dyDescent="0.2">
      <c r="A85" s="556"/>
      <c r="B85" s="405"/>
      <c r="C85" s="405"/>
      <c r="D85" s="392"/>
      <c r="E85" s="399"/>
      <c r="F85" s="392"/>
      <c r="G85" s="394"/>
      <c r="H85" s="399"/>
      <c r="I85" s="392"/>
      <c r="J85" s="394"/>
      <c r="K85" s="399"/>
      <c r="L85" s="392"/>
      <c r="M85" s="394"/>
      <c r="N85" s="394"/>
      <c r="O85" s="405"/>
    </row>
    <row r="86" spans="1:17" x14ac:dyDescent="0.2">
      <c r="A86" s="556">
        <v>22</v>
      </c>
      <c r="B86" s="557"/>
      <c r="C86" s="435"/>
      <c r="D86" s="436"/>
      <c r="E86" s="437"/>
      <c r="F86" s="436"/>
      <c r="G86" s="438"/>
      <c r="H86" s="439"/>
      <c r="I86" s="436"/>
      <c r="J86" s="440"/>
      <c r="K86" s="439"/>
      <c r="L86" s="436"/>
      <c r="M86" s="438"/>
      <c r="N86" s="440"/>
      <c r="O86" s="441"/>
      <c r="Q86" t="str">
        <f t="shared" ref="Q86" si="41">IF(AND(ISBLANK(B86), ISBLANK(C86)), "X", "")</f>
        <v>X</v>
      </c>
    </row>
    <row r="87" spans="1:17" x14ac:dyDescent="0.2">
      <c r="A87" s="556"/>
      <c r="B87" s="558"/>
      <c r="C87" s="418" t="s">
        <v>282</v>
      </c>
      <c r="D87" s="398" t="str">
        <f t="shared" ref="D87:O87" si="42">IF(D86="","",D86-D84)</f>
        <v/>
      </c>
      <c r="E87" s="403" t="str">
        <f t="shared" si="42"/>
        <v/>
      </c>
      <c r="F87" s="398" t="str">
        <f t="shared" si="42"/>
        <v/>
      </c>
      <c r="G87" s="396" t="str">
        <f t="shared" si="42"/>
        <v/>
      </c>
      <c r="H87" s="400" t="str">
        <f t="shared" si="42"/>
        <v/>
      </c>
      <c r="I87" s="398" t="str">
        <f t="shared" si="42"/>
        <v/>
      </c>
      <c r="J87" s="396" t="str">
        <f t="shared" si="42"/>
        <v/>
      </c>
      <c r="K87" s="401" t="str">
        <f t="shared" si="42"/>
        <v/>
      </c>
      <c r="L87" s="398" t="str">
        <f t="shared" si="42"/>
        <v/>
      </c>
      <c r="M87" s="396" t="str">
        <f t="shared" si="42"/>
        <v/>
      </c>
      <c r="N87" s="396" t="str">
        <f t="shared" si="42"/>
        <v/>
      </c>
      <c r="O87" s="411" t="str">
        <f t="shared" si="42"/>
        <v/>
      </c>
    </row>
    <row r="88" spans="1:17" x14ac:dyDescent="0.2">
      <c r="A88" s="556"/>
      <c r="B88" s="405"/>
      <c r="C88" s="405"/>
      <c r="D88" s="392"/>
      <c r="E88" s="399"/>
      <c r="F88" s="392"/>
      <c r="G88" s="394"/>
      <c r="H88" s="399"/>
      <c r="I88" s="392"/>
      <c r="J88" s="394"/>
      <c r="K88" s="399"/>
      <c r="L88" s="392"/>
      <c r="M88" s="394"/>
      <c r="N88" s="394"/>
      <c r="O88" s="405"/>
    </row>
    <row r="89" spans="1:17" x14ac:dyDescent="0.2">
      <c r="A89" s="556">
        <v>23</v>
      </c>
      <c r="B89" s="557"/>
      <c r="C89" s="435"/>
      <c r="D89" s="436"/>
      <c r="E89" s="437"/>
      <c r="F89" s="436"/>
      <c r="G89" s="438"/>
      <c r="H89" s="439"/>
      <c r="I89" s="436"/>
      <c r="J89" s="440"/>
      <c r="K89" s="439"/>
      <c r="L89" s="436"/>
      <c r="M89" s="438"/>
      <c r="N89" s="440"/>
      <c r="O89" s="441"/>
      <c r="Q89" t="str">
        <f t="shared" ref="Q89" si="43">IF(AND(ISBLANK(B89), ISBLANK(C89)), "X", "")</f>
        <v>X</v>
      </c>
    </row>
    <row r="90" spans="1:17" x14ac:dyDescent="0.2">
      <c r="A90" s="556"/>
      <c r="B90" s="558"/>
      <c r="C90" s="418" t="s">
        <v>282</v>
      </c>
      <c r="D90" s="398" t="str">
        <f t="shared" ref="D90:O90" si="44">IF(D89="","",D89-D87)</f>
        <v/>
      </c>
      <c r="E90" s="403" t="str">
        <f t="shared" si="44"/>
        <v/>
      </c>
      <c r="F90" s="398" t="str">
        <f t="shared" si="44"/>
        <v/>
      </c>
      <c r="G90" s="396" t="str">
        <f t="shared" si="44"/>
        <v/>
      </c>
      <c r="H90" s="400" t="str">
        <f t="shared" si="44"/>
        <v/>
      </c>
      <c r="I90" s="398" t="str">
        <f t="shared" si="44"/>
        <v/>
      </c>
      <c r="J90" s="396" t="str">
        <f t="shared" si="44"/>
        <v/>
      </c>
      <c r="K90" s="401" t="str">
        <f t="shared" si="44"/>
        <v/>
      </c>
      <c r="L90" s="398" t="str">
        <f t="shared" si="44"/>
        <v/>
      </c>
      <c r="M90" s="396" t="str">
        <f t="shared" si="44"/>
        <v/>
      </c>
      <c r="N90" s="396" t="str">
        <f t="shared" si="44"/>
        <v/>
      </c>
      <c r="O90" s="411" t="str">
        <f t="shared" si="44"/>
        <v/>
      </c>
    </row>
    <row r="91" spans="1:17" x14ac:dyDescent="0.2">
      <c r="A91" s="556"/>
      <c r="B91" s="405"/>
      <c r="C91" s="405"/>
      <c r="D91" s="392"/>
      <c r="E91" s="399"/>
      <c r="F91" s="392"/>
      <c r="G91" s="394"/>
      <c r="H91" s="399"/>
      <c r="I91" s="392"/>
      <c r="J91" s="394"/>
      <c r="K91" s="399"/>
      <c r="L91" s="392"/>
      <c r="M91" s="394"/>
      <c r="N91" s="394"/>
      <c r="O91" s="405"/>
    </row>
    <row r="92" spans="1:17" x14ac:dyDescent="0.2">
      <c r="A92" s="556">
        <v>24</v>
      </c>
      <c r="B92" s="557"/>
      <c r="C92" s="435"/>
      <c r="D92" s="436"/>
      <c r="E92" s="437"/>
      <c r="F92" s="436"/>
      <c r="G92" s="438"/>
      <c r="H92" s="439"/>
      <c r="I92" s="436"/>
      <c r="J92" s="440"/>
      <c r="K92" s="439"/>
      <c r="L92" s="436"/>
      <c r="M92" s="438"/>
      <c r="N92" s="440"/>
      <c r="O92" s="441"/>
      <c r="Q92" t="str">
        <f t="shared" ref="Q92" si="45">IF(AND(ISBLANK(B92), ISBLANK(C92)), "X", "")</f>
        <v>X</v>
      </c>
    </row>
    <row r="93" spans="1:17" x14ac:dyDescent="0.2">
      <c r="A93" s="556"/>
      <c r="B93" s="558"/>
      <c r="C93" s="418" t="s">
        <v>282</v>
      </c>
      <c r="D93" s="398" t="str">
        <f t="shared" ref="D93:O93" si="46">IF(D92="","",D92-D90)</f>
        <v/>
      </c>
      <c r="E93" s="403" t="str">
        <f t="shared" si="46"/>
        <v/>
      </c>
      <c r="F93" s="398" t="str">
        <f t="shared" si="46"/>
        <v/>
      </c>
      <c r="G93" s="396" t="str">
        <f t="shared" si="46"/>
        <v/>
      </c>
      <c r="H93" s="400" t="str">
        <f t="shared" si="46"/>
        <v/>
      </c>
      <c r="I93" s="398" t="str">
        <f t="shared" si="46"/>
        <v/>
      </c>
      <c r="J93" s="396" t="str">
        <f t="shared" si="46"/>
        <v/>
      </c>
      <c r="K93" s="401" t="str">
        <f t="shared" si="46"/>
        <v/>
      </c>
      <c r="L93" s="398" t="str">
        <f t="shared" si="46"/>
        <v/>
      </c>
      <c r="M93" s="396" t="str">
        <f t="shared" si="46"/>
        <v/>
      </c>
      <c r="N93" s="396" t="str">
        <f t="shared" si="46"/>
        <v/>
      </c>
      <c r="O93" s="411" t="str">
        <f t="shared" si="46"/>
        <v/>
      </c>
    </row>
    <row r="94" spans="1:17" x14ac:dyDescent="0.2">
      <c r="A94" s="556"/>
      <c r="B94" s="405"/>
      <c r="C94" s="405"/>
      <c r="D94" s="392"/>
      <c r="E94" s="399"/>
      <c r="F94" s="392"/>
      <c r="G94" s="394"/>
      <c r="H94" s="399"/>
      <c r="I94" s="392"/>
      <c r="J94" s="394"/>
      <c r="K94" s="399"/>
      <c r="L94" s="392"/>
      <c r="M94" s="394"/>
      <c r="N94" s="394"/>
      <c r="O94" s="405"/>
    </row>
    <row r="95" spans="1:17" x14ac:dyDescent="0.2">
      <c r="A95" s="556">
        <v>25</v>
      </c>
      <c r="B95" s="557"/>
      <c r="C95" s="435"/>
      <c r="D95" s="436"/>
      <c r="E95" s="437"/>
      <c r="F95" s="436"/>
      <c r="G95" s="438"/>
      <c r="H95" s="439"/>
      <c r="I95" s="436"/>
      <c r="J95" s="440"/>
      <c r="K95" s="439"/>
      <c r="L95" s="436"/>
      <c r="M95" s="438"/>
      <c r="N95" s="440"/>
      <c r="O95" s="441"/>
      <c r="Q95" t="str">
        <f t="shared" ref="Q95" si="47">IF(AND(ISBLANK(B95), ISBLANK(C95)), "X", "")</f>
        <v>X</v>
      </c>
    </row>
    <row r="96" spans="1:17" x14ac:dyDescent="0.2">
      <c r="A96" s="556"/>
      <c r="B96" s="558"/>
      <c r="C96" s="418" t="s">
        <v>282</v>
      </c>
      <c r="D96" s="398" t="str">
        <f t="shared" ref="D96:O96" si="48">IF(D95="","",D95-D93)</f>
        <v/>
      </c>
      <c r="E96" s="403" t="str">
        <f t="shared" si="48"/>
        <v/>
      </c>
      <c r="F96" s="398" t="str">
        <f t="shared" si="48"/>
        <v/>
      </c>
      <c r="G96" s="396" t="str">
        <f t="shared" si="48"/>
        <v/>
      </c>
      <c r="H96" s="400" t="str">
        <f t="shared" si="48"/>
        <v/>
      </c>
      <c r="I96" s="398" t="str">
        <f t="shared" si="48"/>
        <v/>
      </c>
      <c r="J96" s="396" t="str">
        <f t="shared" si="48"/>
        <v/>
      </c>
      <c r="K96" s="401" t="str">
        <f t="shared" si="48"/>
        <v/>
      </c>
      <c r="L96" s="398" t="str">
        <f t="shared" si="48"/>
        <v/>
      </c>
      <c r="M96" s="396" t="str">
        <f t="shared" si="48"/>
        <v/>
      </c>
      <c r="N96" s="396" t="str">
        <f t="shared" si="48"/>
        <v/>
      </c>
      <c r="O96" s="411" t="str">
        <f t="shared" si="48"/>
        <v/>
      </c>
    </row>
    <row r="97" spans="1:17" x14ac:dyDescent="0.2">
      <c r="A97" s="556"/>
      <c r="B97" s="405"/>
      <c r="C97" s="405"/>
      <c r="D97" s="392"/>
      <c r="E97" s="399"/>
      <c r="F97" s="392"/>
      <c r="G97" s="394"/>
      <c r="H97" s="399"/>
      <c r="I97" s="392"/>
      <c r="J97" s="394"/>
      <c r="K97" s="399"/>
      <c r="L97" s="392"/>
      <c r="M97" s="394"/>
      <c r="N97" s="394"/>
      <c r="O97" s="405"/>
    </row>
    <row r="98" spans="1:17" x14ac:dyDescent="0.2">
      <c r="A98" s="556">
        <v>26</v>
      </c>
      <c r="B98" s="557"/>
      <c r="C98" s="435"/>
      <c r="D98" s="436"/>
      <c r="E98" s="437"/>
      <c r="F98" s="436"/>
      <c r="G98" s="438"/>
      <c r="H98" s="439"/>
      <c r="I98" s="436"/>
      <c r="J98" s="440"/>
      <c r="K98" s="439"/>
      <c r="L98" s="436"/>
      <c r="M98" s="438"/>
      <c r="N98" s="440"/>
      <c r="O98" s="441"/>
      <c r="Q98" t="str">
        <f t="shared" ref="Q98" si="49">IF(AND(ISBLANK(B98), ISBLANK(C98)), "X", "")</f>
        <v>X</v>
      </c>
    </row>
    <row r="99" spans="1:17" x14ac:dyDescent="0.2">
      <c r="A99" s="556"/>
      <c r="B99" s="558"/>
      <c r="C99" s="418" t="s">
        <v>282</v>
      </c>
      <c r="D99" s="398" t="str">
        <f t="shared" ref="D99:O99" si="50">IF(D98="","",D98-D96)</f>
        <v/>
      </c>
      <c r="E99" s="403" t="str">
        <f t="shared" si="50"/>
        <v/>
      </c>
      <c r="F99" s="398" t="str">
        <f t="shared" si="50"/>
        <v/>
      </c>
      <c r="G99" s="396" t="str">
        <f t="shared" si="50"/>
        <v/>
      </c>
      <c r="H99" s="400" t="str">
        <f t="shared" si="50"/>
        <v/>
      </c>
      <c r="I99" s="398" t="str">
        <f t="shared" si="50"/>
        <v/>
      </c>
      <c r="J99" s="396" t="str">
        <f t="shared" si="50"/>
        <v/>
      </c>
      <c r="K99" s="401" t="str">
        <f t="shared" si="50"/>
        <v/>
      </c>
      <c r="L99" s="398" t="str">
        <f t="shared" si="50"/>
        <v/>
      </c>
      <c r="M99" s="396" t="str">
        <f t="shared" si="50"/>
        <v/>
      </c>
      <c r="N99" s="396" t="str">
        <f t="shared" si="50"/>
        <v/>
      </c>
      <c r="O99" s="411" t="str">
        <f t="shared" si="50"/>
        <v/>
      </c>
    </row>
    <row r="100" spans="1:17" x14ac:dyDescent="0.2">
      <c r="A100" s="556"/>
      <c r="B100" s="405"/>
      <c r="C100" s="405"/>
      <c r="D100" s="392"/>
      <c r="E100" s="399"/>
      <c r="F100" s="392"/>
      <c r="G100" s="394"/>
      <c r="H100" s="399"/>
      <c r="I100" s="392"/>
      <c r="J100" s="394"/>
      <c r="K100" s="399"/>
      <c r="L100" s="392"/>
      <c r="M100" s="394"/>
      <c r="N100" s="394"/>
      <c r="O100" s="405"/>
    </row>
    <row r="101" spans="1:17" x14ac:dyDescent="0.2">
      <c r="A101" s="556">
        <v>27</v>
      </c>
      <c r="B101" s="557"/>
      <c r="C101" s="435"/>
      <c r="D101" s="436"/>
      <c r="E101" s="437"/>
      <c r="F101" s="436"/>
      <c r="G101" s="438"/>
      <c r="H101" s="439"/>
      <c r="I101" s="436"/>
      <c r="J101" s="440"/>
      <c r="K101" s="439"/>
      <c r="L101" s="436"/>
      <c r="M101" s="438"/>
      <c r="N101" s="440"/>
      <c r="O101" s="441"/>
      <c r="Q101" t="str">
        <f t="shared" ref="Q101" si="51">IF(AND(ISBLANK(B101), ISBLANK(C101)), "X", "")</f>
        <v>X</v>
      </c>
    </row>
    <row r="102" spans="1:17" x14ac:dyDescent="0.2">
      <c r="A102" s="556"/>
      <c r="B102" s="558"/>
      <c r="C102" s="418" t="s">
        <v>282</v>
      </c>
      <c r="D102" s="398" t="str">
        <f t="shared" ref="D102:O102" si="52">IF(D101="","",D101-D99)</f>
        <v/>
      </c>
      <c r="E102" s="403" t="str">
        <f t="shared" si="52"/>
        <v/>
      </c>
      <c r="F102" s="398" t="str">
        <f t="shared" si="52"/>
        <v/>
      </c>
      <c r="G102" s="396" t="str">
        <f t="shared" si="52"/>
        <v/>
      </c>
      <c r="H102" s="400" t="str">
        <f t="shared" si="52"/>
        <v/>
      </c>
      <c r="I102" s="398" t="str">
        <f t="shared" si="52"/>
        <v/>
      </c>
      <c r="J102" s="396" t="str">
        <f t="shared" si="52"/>
        <v/>
      </c>
      <c r="K102" s="401" t="str">
        <f t="shared" si="52"/>
        <v/>
      </c>
      <c r="L102" s="398" t="str">
        <f t="shared" si="52"/>
        <v/>
      </c>
      <c r="M102" s="396" t="str">
        <f t="shared" si="52"/>
        <v/>
      </c>
      <c r="N102" s="396" t="str">
        <f t="shared" si="52"/>
        <v/>
      </c>
      <c r="O102" s="411" t="str">
        <f t="shared" si="52"/>
        <v/>
      </c>
    </row>
    <row r="103" spans="1:17" x14ac:dyDescent="0.2">
      <c r="A103" s="556"/>
      <c r="B103" s="405"/>
      <c r="C103" s="405"/>
      <c r="D103" s="392"/>
      <c r="E103" s="399"/>
      <c r="F103" s="392"/>
      <c r="G103" s="394"/>
      <c r="H103" s="399"/>
      <c r="I103" s="392"/>
      <c r="J103" s="394"/>
      <c r="K103" s="399"/>
      <c r="L103" s="392"/>
      <c r="M103" s="394"/>
      <c r="N103" s="394"/>
      <c r="O103" s="405"/>
    </row>
    <row r="104" spans="1:17" x14ac:dyDescent="0.2">
      <c r="A104" s="556">
        <v>28</v>
      </c>
      <c r="B104" s="557"/>
      <c r="C104" s="435"/>
      <c r="D104" s="436"/>
      <c r="E104" s="437"/>
      <c r="F104" s="436"/>
      <c r="G104" s="438"/>
      <c r="H104" s="439"/>
      <c r="I104" s="436"/>
      <c r="J104" s="440"/>
      <c r="K104" s="439"/>
      <c r="L104" s="436"/>
      <c r="M104" s="438"/>
      <c r="N104" s="440"/>
      <c r="O104" s="441"/>
      <c r="Q104" t="str">
        <f t="shared" ref="Q104" si="53">IF(AND(ISBLANK(B104), ISBLANK(C104)), "X", "")</f>
        <v>X</v>
      </c>
    </row>
    <row r="105" spans="1:17" x14ac:dyDescent="0.2">
      <c r="A105" s="556"/>
      <c r="B105" s="558"/>
      <c r="C105" s="418" t="s">
        <v>282</v>
      </c>
      <c r="D105" s="398" t="str">
        <f t="shared" ref="D105:O105" si="54">IF(D104="","",D104-D102)</f>
        <v/>
      </c>
      <c r="E105" s="403" t="str">
        <f t="shared" si="54"/>
        <v/>
      </c>
      <c r="F105" s="398" t="str">
        <f t="shared" si="54"/>
        <v/>
      </c>
      <c r="G105" s="396" t="str">
        <f t="shared" si="54"/>
        <v/>
      </c>
      <c r="H105" s="400" t="str">
        <f t="shared" si="54"/>
        <v/>
      </c>
      <c r="I105" s="398" t="str">
        <f t="shared" si="54"/>
        <v/>
      </c>
      <c r="J105" s="396" t="str">
        <f t="shared" si="54"/>
        <v/>
      </c>
      <c r="K105" s="401" t="str">
        <f t="shared" si="54"/>
        <v/>
      </c>
      <c r="L105" s="398" t="str">
        <f t="shared" si="54"/>
        <v/>
      </c>
      <c r="M105" s="396" t="str">
        <f t="shared" si="54"/>
        <v/>
      </c>
      <c r="N105" s="396" t="str">
        <f t="shared" si="54"/>
        <v/>
      </c>
      <c r="O105" s="411" t="str">
        <f t="shared" si="54"/>
        <v/>
      </c>
    </row>
    <row r="106" spans="1:17" x14ac:dyDescent="0.2">
      <c r="A106" s="556"/>
      <c r="B106" s="405"/>
      <c r="C106" s="405"/>
      <c r="D106" s="392"/>
      <c r="E106" s="399"/>
      <c r="F106" s="392"/>
      <c r="G106" s="394"/>
      <c r="H106" s="399"/>
      <c r="I106" s="392"/>
      <c r="J106" s="394"/>
      <c r="K106" s="399"/>
      <c r="L106" s="392"/>
      <c r="M106" s="394"/>
      <c r="N106" s="394"/>
      <c r="O106" s="405"/>
    </row>
    <row r="107" spans="1:17" x14ac:dyDescent="0.2">
      <c r="A107" s="556">
        <v>29</v>
      </c>
      <c r="B107" s="557"/>
      <c r="C107" s="435"/>
      <c r="D107" s="436"/>
      <c r="E107" s="437"/>
      <c r="F107" s="436"/>
      <c r="G107" s="438"/>
      <c r="H107" s="439"/>
      <c r="I107" s="436"/>
      <c r="J107" s="440"/>
      <c r="K107" s="439"/>
      <c r="L107" s="436"/>
      <c r="M107" s="438"/>
      <c r="N107" s="440"/>
      <c r="O107" s="441"/>
      <c r="Q107" t="str">
        <f t="shared" ref="Q107" si="55">IF(AND(ISBLANK(B107), ISBLANK(C107)), "X", "")</f>
        <v>X</v>
      </c>
    </row>
    <row r="108" spans="1:17" x14ac:dyDescent="0.2">
      <c r="A108" s="556"/>
      <c r="B108" s="558"/>
      <c r="C108" s="418" t="s">
        <v>282</v>
      </c>
      <c r="D108" s="398" t="str">
        <f t="shared" ref="D108:O108" si="56">IF(D107="","",D107-D105)</f>
        <v/>
      </c>
      <c r="E108" s="403" t="str">
        <f t="shared" si="56"/>
        <v/>
      </c>
      <c r="F108" s="398" t="str">
        <f t="shared" si="56"/>
        <v/>
      </c>
      <c r="G108" s="396" t="str">
        <f t="shared" si="56"/>
        <v/>
      </c>
      <c r="H108" s="400" t="str">
        <f t="shared" si="56"/>
        <v/>
      </c>
      <c r="I108" s="398" t="str">
        <f t="shared" si="56"/>
        <v/>
      </c>
      <c r="J108" s="396" t="str">
        <f t="shared" si="56"/>
        <v/>
      </c>
      <c r="K108" s="401" t="str">
        <f t="shared" si="56"/>
        <v/>
      </c>
      <c r="L108" s="398" t="str">
        <f t="shared" si="56"/>
        <v/>
      </c>
      <c r="M108" s="396" t="str">
        <f t="shared" si="56"/>
        <v/>
      </c>
      <c r="N108" s="396" t="str">
        <f t="shared" si="56"/>
        <v/>
      </c>
      <c r="O108" s="411" t="str">
        <f t="shared" si="56"/>
        <v/>
      </c>
    </row>
    <row r="109" spans="1:17" x14ac:dyDescent="0.2">
      <c r="A109" s="556"/>
      <c r="B109" s="405"/>
      <c r="C109" s="405"/>
      <c r="D109" s="392"/>
      <c r="E109" s="399"/>
      <c r="F109" s="392"/>
      <c r="G109" s="394"/>
      <c r="H109" s="399"/>
      <c r="I109" s="392"/>
      <c r="J109" s="394"/>
      <c r="K109" s="399"/>
      <c r="L109" s="392"/>
      <c r="M109" s="394"/>
      <c r="N109" s="394"/>
      <c r="O109" s="405"/>
    </row>
    <row r="110" spans="1:17" x14ac:dyDescent="0.2">
      <c r="A110" s="556">
        <v>30</v>
      </c>
      <c r="B110" s="557"/>
      <c r="C110" s="435"/>
      <c r="D110" s="436"/>
      <c r="E110" s="437"/>
      <c r="F110" s="436"/>
      <c r="G110" s="438"/>
      <c r="H110" s="439"/>
      <c r="I110" s="436"/>
      <c r="J110" s="440"/>
      <c r="K110" s="439"/>
      <c r="L110" s="436"/>
      <c r="M110" s="438"/>
      <c r="N110" s="440"/>
      <c r="O110" s="441"/>
      <c r="Q110" t="str">
        <f t="shared" ref="Q110" si="57">IF(AND(ISBLANK(B110), ISBLANK(C110)), "X", "")</f>
        <v>X</v>
      </c>
    </row>
    <row r="111" spans="1:17" x14ac:dyDescent="0.2">
      <c r="A111" s="556"/>
      <c r="B111" s="558"/>
      <c r="C111" s="418" t="s">
        <v>282</v>
      </c>
      <c r="D111" s="398" t="str">
        <f t="shared" ref="D111:O111" si="58">IF(D110="","",D110-D108)</f>
        <v/>
      </c>
      <c r="E111" s="403" t="str">
        <f t="shared" si="58"/>
        <v/>
      </c>
      <c r="F111" s="398" t="str">
        <f t="shared" si="58"/>
        <v/>
      </c>
      <c r="G111" s="396" t="str">
        <f t="shared" si="58"/>
        <v/>
      </c>
      <c r="H111" s="400" t="str">
        <f t="shared" si="58"/>
        <v/>
      </c>
      <c r="I111" s="398" t="str">
        <f t="shared" si="58"/>
        <v/>
      </c>
      <c r="J111" s="396" t="str">
        <f t="shared" si="58"/>
        <v/>
      </c>
      <c r="K111" s="401" t="str">
        <f t="shared" si="58"/>
        <v/>
      </c>
      <c r="L111" s="398" t="str">
        <f t="shared" si="58"/>
        <v/>
      </c>
      <c r="M111" s="396" t="str">
        <f t="shared" si="58"/>
        <v/>
      </c>
      <c r="N111" s="396" t="str">
        <f t="shared" si="58"/>
        <v/>
      </c>
      <c r="O111" s="411" t="str">
        <f t="shared" si="58"/>
        <v/>
      </c>
    </row>
    <row r="112" spans="1:17" x14ac:dyDescent="0.2">
      <c r="A112" s="556"/>
      <c r="B112" s="405"/>
      <c r="C112" s="405"/>
      <c r="D112" s="392"/>
      <c r="E112" s="399"/>
      <c r="F112" s="392"/>
      <c r="G112" s="394"/>
      <c r="H112" s="399"/>
      <c r="I112" s="392"/>
      <c r="J112" s="394"/>
      <c r="K112" s="399"/>
      <c r="L112" s="392"/>
      <c r="M112" s="394"/>
      <c r="N112" s="394"/>
      <c r="O112" s="405"/>
    </row>
    <row r="113" spans="1:17" x14ac:dyDescent="0.2">
      <c r="A113" s="556">
        <v>31</v>
      </c>
      <c r="B113" s="557"/>
      <c r="C113" s="435"/>
      <c r="D113" s="436"/>
      <c r="E113" s="437"/>
      <c r="F113" s="436"/>
      <c r="G113" s="438"/>
      <c r="H113" s="439"/>
      <c r="I113" s="436"/>
      <c r="J113" s="440"/>
      <c r="K113" s="439"/>
      <c r="L113" s="436"/>
      <c r="M113" s="438"/>
      <c r="N113" s="440"/>
      <c r="O113" s="441"/>
      <c r="Q113" t="str">
        <f t="shared" ref="Q113" si="59">IF(AND(ISBLANK(B113), ISBLANK(C113)), "X", "")</f>
        <v>X</v>
      </c>
    </row>
    <row r="114" spans="1:17" x14ac:dyDescent="0.2">
      <c r="A114" s="556"/>
      <c r="B114" s="558"/>
      <c r="C114" s="418" t="s">
        <v>282</v>
      </c>
      <c r="D114" s="398" t="str">
        <f t="shared" ref="D114:O114" si="60">IF(D113="","",D113-D111)</f>
        <v/>
      </c>
      <c r="E114" s="403" t="str">
        <f t="shared" si="60"/>
        <v/>
      </c>
      <c r="F114" s="398" t="str">
        <f t="shared" si="60"/>
        <v/>
      </c>
      <c r="G114" s="396" t="str">
        <f t="shared" si="60"/>
        <v/>
      </c>
      <c r="H114" s="400" t="str">
        <f t="shared" si="60"/>
        <v/>
      </c>
      <c r="I114" s="398" t="str">
        <f t="shared" si="60"/>
        <v/>
      </c>
      <c r="J114" s="396" t="str">
        <f t="shared" si="60"/>
        <v/>
      </c>
      <c r="K114" s="401" t="str">
        <f t="shared" si="60"/>
        <v/>
      </c>
      <c r="L114" s="398" t="str">
        <f t="shared" si="60"/>
        <v/>
      </c>
      <c r="M114" s="396" t="str">
        <f t="shared" si="60"/>
        <v/>
      </c>
      <c r="N114" s="396" t="str">
        <f t="shared" si="60"/>
        <v/>
      </c>
      <c r="O114" s="411" t="str">
        <f t="shared" si="60"/>
        <v/>
      </c>
    </row>
    <row r="115" spans="1:17" x14ac:dyDescent="0.2">
      <c r="A115" s="556"/>
      <c r="B115" s="405"/>
      <c r="C115" s="405"/>
      <c r="D115" s="392"/>
      <c r="E115" s="399"/>
      <c r="F115" s="392"/>
      <c r="G115" s="394"/>
      <c r="H115" s="399"/>
      <c r="I115" s="392"/>
      <c r="J115" s="394"/>
      <c r="K115" s="399"/>
      <c r="L115" s="392"/>
      <c r="M115" s="394"/>
      <c r="N115" s="394"/>
      <c r="O115" s="405"/>
    </row>
    <row r="116" spans="1:17" x14ac:dyDescent="0.2">
      <c r="A116" s="556">
        <v>32</v>
      </c>
      <c r="B116" s="557"/>
      <c r="C116" s="435"/>
      <c r="D116" s="436"/>
      <c r="E116" s="437"/>
      <c r="F116" s="436"/>
      <c r="G116" s="438"/>
      <c r="H116" s="439"/>
      <c r="I116" s="436"/>
      <c r="J116" s="440"/>
      <c r="K116" s="439"/>
      <c r="L116" s="436"/>
      <c r="M116" s="438"/>
      <c r="N116" s="440"/>
      <c r="O116" s="441"/>
      <c r="Q116" t="str">
        <f t="shared" ref="Q116" si="61">IF(AND(ISBLANK(B116), ISBLANK(C116)), "X", "")</f>
        <v>X</v>
      </c>
    </row>
    <row r="117" spans="1:17" x14ac:dyDescent="0.2">
      <c r="A117" s="556"/>
      <c r="B117" s="558"/>
      <c r="C117" s="418" t="s">
        <v>282</v>
      </c>
      <c r="D117" s="398" t="str">
        <f t="shared" ref="D117:O117" si="62">IF(D116="","",D116-D114)</f>
        <v/>
      </c>
      <c r="E117" s="403" t="str">
        <f t="shared" si="62"/>
        <v/>
      </c>
      <c r="F117" s="398" t="str">
        <f t="shared" si="62"/>
        <v/>
      </c>
      <c r="G117" s="396" t="str">
        <f t="shared" si="62"/>
        <v/>
      </c>
      <c r="H117" s="400" t="str">
        <f t="shared" si="62"/>
        <v/>
      </c>
      <c r="I117" s="398" t="str">
        <f t="shared" si="62"/>
        <v/>
      </c>
      <c r="J117" s="396" t="str">
        <f t="shared" si="62"/>
        <v/>
      </c>
      <c r="K117" s="401" t="str">
        <f t="shared" si="62"/>
        <v/>
      </c>
      <c r="L117" s="398" t="str">
        <f t="shared" si="62"/>
        <v/>
      </c>
      <c r="M117" s="396" t="str">
        <f t="shared" si="62"/>
        <v/>
      </c>
      <c r="N117" s="396" t="str">
        <f t="shared" si="62"/>
        <v/>
      </c>
      <c r="O117" s="411" t="str">
        <f t="shared" si="62"/>
        <v/>
      </c>
    </row>
    <row r="118" spans="1:17" x14ac:dyDescent="0.2">
      <c r="A118" s="556"/>
      <c r="B118" s="405"/>
      <c r="C118" s="405"/>
      <c r="D118" s="392"/>
      <c r="E118" s="399"/>
      <c r="F118" s="392"/>
      <c r="G118" s="394"/>
      <c r="H118" s="399"/>
      <c r="I118" s="392"/>
      <c r="J118" s="394"/>
      <c r="K118" s="399"/>
      <c r="L118" s="392"/>
      <c r="M118" s="394"/>
      <c r="N118" s="394"/>
      <c r="O118" s="405"/>
    </row>
    <row r="119" spans="1:17" x14ac:dyDescent="0.2">
      <c r="A119" s="556">
        <v>33</v>
      </c>
      <c r="B119" s="557"/>
      <c r="C119" s="435"/>
      <c r="D119" s="436"/>
      <c r="E119" s="437"/>
      <c r="F119" s="436"/>
      <c r="G119" s="438"/>
      <c r="H119" s="439"/>
      <c r="I119" s="436"/>
      <c r="J119" s="440"/>
      <c r="K119" s="439"/>
      <c r="L119" s="436"/>
      <c r="M119" s="438"/>
      <c r="N119" s="440"/>
      <c r="O119" s="441"/>
      <c r="Q119" t="str">
        <f t="shared" ref="Q119" si="63">IF(AND(ISBLANK(B119), ISBLANK(C119)), "X", "")</f>
        <v>X</v>
      </c>
    </row>
    <row r="120" spans="1:17" x14ac:dyDescent="0.2">
      <c r="A120" s="556"/>
      <c r="B120" s="558"/>
      <c r="C120" s="418" t="s">
        <v>282</v>
      </c>
      <c r="D120" s="398" t="str">
        <f t="shared" ref="D120:O120" si="64">IF(D119="","",D119-D117)</f>
        <v/>
      </c>
      <c r="E120" s="403" t="str">
        <f t="shared" si="64"/>
        <v/>
      </c>
      <c r="F120" s="398" t="str">
        <f t="shared" si="64"/>
        <v/>
      </c>
      <c r="G120" s="396" t="str">
        <f t="shared" si="64"/>
        <v/>
      </c>
      <c r="H120" s="400" t="str">
        <f t="shared" si="64"/>
        <v/>
      </c>
      <c r="I120" s="398" t="str">
        <f t="shared" si="64"/>
        <v/>
      </c>
      <c r="J120" s="396" t="str">
        <f t="shared" si="64"/>
        <v/>
      </c>
      <c r="K120" s="401" t="str">
        <f t="shared" si="64"/>
        <v/>
      </c>
      <c r="L120" s="398" t="str">
        <f t="shared" si="64"/>
        <v/>
      </c>
      <c r="M120" s="396" t="str">
        <f t="shared" si="64"/>
        <v/>
      </c>
      <c r="N120" s="396" t="str">
        <f t="shared" si="64"/>
        <v/>
      </c>
      <c r="O120" s="411" t="str">
        <f t="shared" si="64"/>
        <v/>
      </c>
    </row>
    <row r="121" spans="1:17" x14ac:dyDescent="0.2">
      <c r="A121" s="556"/>
      <c r="B121" s="405"/>
      <c r="C121" s="405"/>
      <c r="D121" s="392"/>
      <c r="E121" s="399"/>
      <c r="F121" s="392"/>
      <c r="G121" s="394"/>
      <c r="H121" s="399"/>
      <c r="I121" s="392"/>
      <c r="J121" s="394"/>
      <c r="K121" s="399"/>
      <c r="L121" s="392"/>
      <c r="M121" s="394"/>
      <c r="N121" s="394"/>
      <c r="O121" s="405"/>
    </row>
    <row r="122" spans="1:17" x14ac:dyDescent="0.2">
      <c r="A122" s="556">
        <v>34</v>
      </c>
      <c r="B122" s="557"/>
      <c r="C122" s="435"/>
      <c r="D122" s="436"/>
      <c r="E122" s="437"/>
      <c r="F122" s="436"/>
      <c r="G122" s="438"/>
      <c r="H122" s="439"/>
      <c r="I122" s="436"/>
      <c r="J122" s="440"/>
      <c r="K122" s="439"/>
      <c r="L122" s="436"/>
      <c r="M122" s="438"/>
      <c r="N122" s="440"/>
      <c r="O122" s="441"/>
      <c r="Q122" t="str">
        <f t="shared" ref="Q122" si="65">IF(AND(ISBLANK(B122), ISBLANK(C122)), "X", "")</f>
        <v>X</v>
      </c>
    </row>
    <row r="123" spans="1:17" x14ac:dyDescent="0.2">
      <c r="A123" s="556"/>
      <c r="B123" s="558"/>
      <c r="C123" s="418" t="s">
        <v>282</v>
      </c>
      <c r="D123" s="398" t="str">
        <f t="shared" ref="D123:O123" si="66">IF(D122="","",D122-D120)</f>
        <v/>
      </c>
      <c r="E123" s="403" t="str">
        <f t="shared" si="66"/>
        <v/>
      </c>
      <c r="F123" s="398" t="str">
        <f t="shared" si="66"/>
        <v/>
      </c>
      <c r="G123" s="396" t="str">
        <f t="shared" si="66"/>
        <v/>
      </c>
      <c r="H123" s="400" t="str">
        <f t="shared" si="66"/>
        <v/>
      </c>
      <c r="I123" s="398" t="str">
        <f t="shared" si="66"/>
        <v/>
      </c>
      <c r="J123" s="396" t="str">
        <f t="shared" si="66"/>
        <v/>
      </c>
      <c r="K123" s="401" t="str">
        <f t="shared" si="66"/>
        <v/>
      </c>
      <c r="L123" s="398" t="str">
        <f t="shared" si="66"/>
        <v/>
      </c>
      <c r="M123" s="396" t="str">
        <f t="shared" si="66"/>
        <v/>
      </c>
      <c r="N123" s="396" t="str">
        <f t="shared" si="66"/>
        <v/>
      </c>
      <c r="O123" s="411" t="str">
        <f t="shared" si="66"/>
        <v/>
      </c>
    </row>
    <row r="124" spans="1:17" x14ac:dyDescent="0.2">
      <c r="A124" s="556"/>
      <c r="B124" s="405"/>
      <c r="C124" s="405"/>
      <c r="D124" s="392"/>
      <c r="E124" s="399"/>
      <c r="F124" s="392"/>
      <c r="G124" s="394"/>
      <c r="H124" s="399"/>
      <c r="I124" s="392"/>
      <c r="J124" s="394"/>
      <c r="K124" s="399"/>
      <c r="L124" s="392"/>
      <c r="M124" s="394"/>
      <c r="N124" s="394"/>
      <c r="O124" s="405"/>
    </row>
    <row r="125" spans="1:17" x14ac:dyDescent="0.2">
      <c r="A125" s="556">
        <v>35</v>
      </c>
      <c r="B125" s="557"/>
      <c r="C125" s="435"/>
      <c r="D125" s="436"/>
      <c r="E125" s="437"/>
      <c r="F125" s="436"/>
      <c r="G125" s="438"/>
      <c r="H125" s="439"/>
      <c r="I125" s="436"/>
      <c r="J125" s="440"/>
      <c r="K125" s="439"/>
      <c r="L125" s="436"/>
      <c r="M125" s="438"/>
      <c r="N125" s="440"/>
      <c r="O125" s="441"/>
      <c r="Q125" t="str">
        <f t="shared" ref="Q125" si="67">IF(AND(ISBLANK(B125), ISBLANK(C125)), "X", "")</f>
        <v>X</v>
      </c>
    </row>
    <row r="126" spans="1:17" x14ac:dyDescent="0.2">
      <c r="A126" s="556"/>
      <c r="B126" s="558"/>
      <c r="C126" s="418" t="s">
        <v>282</v>
      </c>
      <c r="D126" s="398" t="str">
        <f t="shared" ref="D126:O126" si="68">IF(D125="","",D125-D123)</f>
        <v/>
      </c>
      <c r="E126" s="403" t="str">
        <f t="shared" si="68"/>
        <v/>
      </c>
      <c r="F126" s="398" t="str">
        <f t="shared" si="68"/>
        <v/>
      </c>
      <c r="G126" s="396" t="str">
        <f t="shared" si="68"/>
        <v/>
      </c>
      <c r="H126" s="400" t="str">
        <f t="shared" si="68"/>
        <v/>
      </c>
      <c r="I126" s="398" t="str">
        <f t="shared" si="68"/>
        <v/>
      </c>
      <c r="J126" s="396" t="str">
        <f t="shared" si="68"/>
        <v/>
      </c>
      <c r="K126" s="401" t="str">
        <f t="shared" si="68"/>
        <v/>
      </c>
      <c r="L126" s="398" t="str">
        <f t="shared" si="68"/>
        <v/>
      </c>
      <c r="M126" s="396" t="str">
        <f t="shared" si="68"/>
        <v/>
      </c>
      <c r="N126" s="396" t="str">
        <f t="shared" si="68"/>
        <v/>
      </c>
      <c r="O126" s="411" t="str">
        <f t="shared" si="68"/>
        <v/>
      </c>
    </row>
    <row r="127" spans="1:17" x14ac:dyDescent="0.2">
      <c r="A127" s="556"/>
      <c r="B127" s="405"/>
      <c r="C127" s="405"/>
      <c r="D127" s="392"/>
      <c r="E127" s="399"/>
      <c r="F127" s="392"/>
      <c r="G127" s="394"/>
      <c r="H127" s="399"/>
      <c r="I127" s="392"/>
      <c r="J127" s="394"/>
      <c r="K127" s="399"/>
      <c r="L127" s="392"/>
      <c r="M127" s="394"/>
      <c r="N127" s="394"/>
      <c r="O127" s="405"/>
    </row>
    <row r="128" spans="1:17" x14ac:dyDescent="0.2">
      <c r="A128" s="556">
        <v>36</v>
      </c>
      <c r="B128" s="557"/>
      <c r="C128" s="435"/>
      <c r="D128" s="436"/>
      <c r="E128" s="437"/>
      <c r="F128" s="436"/>
      <c r="G128" s="438"/>
      <c r="H128" s="439"/>
      <c r="I128" s="436"/>
      <c r="J128" s="440"/>
      <c r="K128" s="439"/>
      <c r="L128" s="436"/>
      <c r="M128" s="438"/>
      <c r="N128" s="440"/>
      <c r="O128" s="441"/>
      <c r="Q128" t="str">
        <f t="shared" ref="Q128" si="69">IF(AND(ISBLANK(B128), ISBLANK(C128)), "X", "")</f>
        <v>X</v>
      </c>
    </row>
    <row r="129" spans="1:18" x14ac:dyDescent="0.2">
      <c r="A129" s="556"/>
      <c r="B129" s="558"/>
      <c r="C129" s="418" t="s">
        <v>282</v>
      </c>
      <c r="D129" s="398" t="str">
        <f t="shared" ref="D129:O129" si="70">IF(D128="","",D128-D126)</f>
        <v/>
      </c>
      <c r="E129" s="403" t="str">
        <f t="shared" si="70"/>
        <v/>
      </c>
      <c r="F129" s="398" t="str">
        <f t="shared" si="70"/>
        <v/>
      </c>
      <c r="G129" s="396" t="str">
        <f t="shared" si="70"/>
        <v/>
      </c>
      <c r="H129" s="400" t="str">
        <f t="shared" si="70"/>
        <v/>
      </c>
      <c r="I129" s="398" t="str">
        <f t="shared" si="70"/>
        <v/>
      </c>
      <c r="J129" s="396" t="str">
        <f t="shared" si="70"/>
        <v/>
      </c>
      <c r="K129" s="401" t="str">
        <f t="shared" si="70"/>
        <v/>
      </c>
      <c r="L129" s="398" t="str">
        <f t="shared" si="70"/>
        <v/>
      </c>
      <c r="M129" s="396" t="str">
        <f t="shared" si="70"/>
        <v/>
      </c>
      <c r="N129" s="396" t="str">
        <f t="shared" si="70"/>
        <v/>
      </c>
      <c r="O129" s="411" t="str">
        <f t="shared" si="70"/>
        <v/>
      </c>
    </row>
    <row r="130" spans="1:18" x14ac:dyDescent="0.2">
      <c r="A130" s="556"/>
      <c r="B130" s="405"/>
      <c r="C130" s="405"/>
      <c r="D130" s="392"/>
      <c r="E130" s="399"/>
      <c r="F130" s="392"/>
      <c r="G130" s="394"/>
      <c r="H130" s="399"/>
      <c r="I130" s="392"/>
      <c r="J130" s="394"/>
      <c r="K130" s="399"/>
      <c r="L130" s="392"/>
      <c r="M130" s="394"/>
      <c r="N130" s="394"/>
      <c r="O130" s="405"/>
      <c r="R130" t="s">
        <v>284</v>
      </c>
    </row>
    <row r="131" spans="1:18" x14ac:dyDescent="0.2">
      <c r="A131" s="556">
        <v>37</v>
      </c>
      <c r="B131" s="557"/>
      <c r="C131" s="435"/>
      <c r="D131" s="436"/>
      <c r="E131" s="437"/>
      <c r="F131" s="436"/>
      <c r="G131" s="438"/>
      <c r="H131" s="439"/>
      <c r="I131" s="436"/>
      <c r="J131" s="440"/>
      <c r="K131" s="439"/>
      <c r="L131" s="436"/>
      <c r="M131" s="438"/>
      <c r="N131" s="440"/>
      <c r="O131" s="441"/>
      <c r="Q131" t="str">
        <f t="shared" ref="Q131" si="71">IF(AND(ISBLANK(B131), ISBLANK(C131)), "X", "")</f>
        <v>X</v>
      </c>
    </row>
    <row r="132" spans="1:18" x14ac:dyDescent="0.2">
      <c r="A132" s="556"/>
      <c r="B132" s="558"/>
      <c r="C132" s="418" t="s">
        <v>282</v>
      </c>
      <c r="D132" s="398" t="str">
        <f t="shared" ref="D132:O132" si="72">IF(D131="","",D131-D129)</f>
        <v/>
      </c>
      <c r="E132" s="403" t="str">
        <f t="shared" si="72"/>
        <v/>
      </c>
      <c r="F132" s="398" t="str">
        <f t="shared" si="72"/>
        <v/>
      </c>
      <c r="G132" s="396" t="str">
        <f t="shared" si="72"/>
        <v/>
      </c>
      <c r="H132" s="400" t="str">
        <f t="shared" si="72"/>
        <v/>
      </c>
      <c r="I132" s="398" t="str">
        <f t="shared" si="72"/>
        <v/>
      </c>
      <c r="J132" s="396" t="str">
        <f t="shared" si="72"/>
        <v/>
      </c>
      <c r="K132" s="401" t="str">
        <f t="shared" si="72"/>
        <v/>
      </c>
      <c r="L132" s="398" t="str">
        <f t="shared" si="72"/>
        <v/>
      </c>
      <c r="M132" s="396" t="str">
        <f t="shared" si="72"/>
        <v/>
      </c>
      <c r="N132" s="396" t="str">
        <f t="shared" si="72"/>
        <v/>
      </c>
      <c r="O132" s="411" t="str">
        <f t="shared" si="72"/>
        <v/>
      </c>
    </row>
    <row r="133" spans="1:18" x14ac:dyDescent="0.2">
      <c r="A133" s="556"/>
      <c r="B133" s="405"/>
      <c r="C133" s="405"/>
      <c r="D133" s="392"/>
      <c r="E133" s="399"/>
      <c r="F133" s="392"/>
      <c r="G133" s="394"/>
      <c r="H133" s="399"/>
      <c r="I133" s="392"/>
      <c r="J133" s="394"/>
      <c r="K133" s="399"/>
      <c r="L133" s="392"/>
      <c r="M133" s="394"/>
      <c r="N133" s="394"/>
      <c r="O133" s="405"/>
    </row>
    <row r="134" spans="1:18" x14ac:dyDescent="0.2">
      <c r="A134" s="556">
        <v>38</v>
      </c>
      <c r="B134" s="557"/>
      <c r="C134" s="435"/>
      <c r="D134" s="436"/>
      <c r="E134" s="437"/>
      <c r="F134" s="436"/>
      <c r="G134" s="438"/>
      <c r="H134" s="439"/>
      <c r="I134" s="436"/>
      <c r="J134" s="440"/>
      <c r="K134" s="439"/>
      <c r="L134" s="436"/>
      <c r="M134" s="438"/>
      <c r="N134" s="440"/>
      <c r="O134" s="441"/>
      <c r="Q134" t="str">
        <f t="shared" ref="Q134" si="73">IF(AND(ISBLANK(B134), ISBLANK(C134)), "X", "")</f>
        <v>X</v>
      </c>
    </row>
    <row r="135" spans="1:18" x14ac:dyDescent="0.2">
      <c r="A135" s="556"/>
      <c r="B135" s="558"/>
      <c r="C135" s="418" t="s">
        <v>282</v>
      </c>
      <c r="D135" s="398" t="str">
        <f t="shared" ref="D135:O135" si="74">IF(D134="","",D134-D132)</f>
        <v/>
      </c>
      <c r="E135" s="403" t="str">
        <f t="shared" si="74"/>
        <v/>
      </c>
      <c r="F135" s="398" t="str">
        <f t="shared" si="74"/>
        <v/>
      </c>
      <c r="G135" s="396" t="str">
        <f t="shared" si="74"/>
        <v/>
      </c>
      <c r="H135" s="400" t="str">
        <f t="shared" si="74"/>
        <v/>
      </c>
      <c r="I135" s="398" t="str">
        <f t="shared" si="74"/>
        <v/>
      </c>
      <c r="J135" s="396" t="str">
        <f t="shared" si="74"/>
        <v/>
      </c>
      <c r="K135" s="401" t="str">
        <f t="shared" si="74"/>
        <v/>
      </c>
      <c r="L135" s="398" t="str">
        <f t="shared" si="74"/>
        <v/>
      </c>
      <c r="M135" s="396" t="str">
        <f t="shared" si="74"/>
        <v/>
      </c>
      <c r="N135" s="396" t="str">
        <f t="shared" si="74"/>
        <v/>
      </c>
      <c r="O135" s="411" t="str">
        <f t="shared" si="74"/>
        <v/>
      </c>
    </row>
    <row r="136" spans="1:18" x14ac:dyDescent="0.2">
      <c r="A136" s="556"/>
      <c r="B136" s="405"/>
      <c r="C136" s="405"/>
      <c r="D136" s="392"/>
      <c r="E136" s="399"/>
      <c r="F136" s="392"/>
      <c r="G136" s="394"/>
      <c r="H136" s="399"/>
      <c r="I136" s="392"/>
      <c r="J136" s="394"/>
      <c r="K136" s="399"/>
      <c r="L136" s="392"/>
      <c r="M136" s="394"/>
      <c r="N136" s="394"/>
      <c r="O136" s="405"/>
    </row>
    <row r="137" spans="1:18" x14ac:dyDescent="0.2">
      <c r="A137" s="556">
        <v>39</v>
      </c>
      <c r="B137" s="557"/>
      <c r="C137" s="435"/>
      <c r="D137" s="436"/>
      <c r="E137" s="437"/>
      <c r="F137" s="436"/>
      <c r="G137" s="438"/>
      <c r="H137" s="439"/>
      <c r="I137" s="436"/>
      <c r="J137" s="440"/>
      <c r="K137" s="439"/>
      <c r="L137" s="436"/>
      <c r="M137" s="438"/>
      <c r="N137" s="440"/>
      <c r="O137" s="441"/>
      <c r="Q137" t="str">
        <f t="shared" ref="Q137" si="75">IF(AND(ISBLANK(B137), ISBLANK(C137)), "X", "")</f>
        <v>X</v>
      </c>
    </row>
    <row r="138" spans="1:18" x14ac:dyDescent="0.2">
      <c r="A138" s="556"/>
      <c r="B138" s="558"/>
      <c r="C138" s="418" t="s">
        <v>282</v>
      </c>
      <c r="D138" s="398" t="str">
        <f t="shared" ref="D138:O138" si="76">IF(D137="","",D137-D135)</f>
        <v/>
      </c>
      <c r="E138" s="403" t="str">
        <f t="shared" si="76"/>
        <v/>
      </c>
      <c r="F138" s="398" t="str">
        <f t="shared" si="76"/>
        <v/>
      </c>
      <c r="G138" s="396" t="str">
        <f t="shared" si="76"/>
        <v/>
      </c>
      <c r="H138" s="400" t="str">
        <f t="shared" si="76"/>
        <v/>
      </c>
      <c r="I138" s="398" t="str">
        <f t="shared" si="76"/>
        <v/>
      </c>
      <c r="J138" s="396" t="str">
        <f t="shared" si="76"/>
        <v/>
      </c>
      <c r="K138" s="401" t="str">
        <f t="shared" si="76"/>
        <v/>
      </c>
      <c r="L138" s="398" t="str">
        <f t="shared" si="76"/>
        <v/>
      </c>
      <c r="M138" s="396" t="str">
        <f t="shared" si="76"/>
        <v/>
      </c>
      <c r="N138" s="396" t="str">
        <f t="shared" si="76"/>
        <v/>
      </c>
      <c r="O138" s="411" t="str">
        <f t="shared" si="76"/>
        <v/>
      </c>
    </row>
    <row r="139" spans="1:18" x14ac:dyDescent="0.2">
      <c r="A139" s="556"/>
      <c r="B139" s="405"/>
      <c r="C139" s="405"/>
      <c r="D139" s="392"/>
      <c r="E139" s="399"/>
      <c r="F139" s="392"/>
      <c r="G139" s="394"/>
      <c r="H139" s="399"/>
      <c r="I139" s="392"/>
      <c r="J139" s="394"/>
      <c r="K139" s="399"/>
      <c r="L139" s="392"/>
      <c r="M139" s="394"/>
      <c r="N139" s="394"/>
      <c r="O139" s="405"/>
    </row>
    <row r="140" spans="1:18" x14ac:dyDescent="0.2">
      <c r="A140" s="556">
        <v>40</v>
      </c>
      <c r="B140" s="557"/>
      <c r="C140" s="435"/>
      <c r="D140" s="436"/>
      <c r="E140" s="437"/>
      <c r="F140" s="436"/>
      <c r="G140" s="438"/>
      <c r="H140" s="439"/>
      <c r="I140" s="436"/>
      <c r="J140" s="440"/>
      <c r="K140" s="439"/>
      <c r="L140" s="436"/>
      <c r="M140" s="438"/>
      <c r="N140" s="440"/>
      <c r="O140" s="441"/>
      <c r="Q140" t="str">
        <f t="shared" ref="Q140" si="77">IF(AND(ISBLANK(B140), ISBLANK(C140)), "X", "")</f>
        <v>X</v>
      </c>
    </row>
    <row r="141" spans="1:18" x14ac:dyDescent="0.2">
      <c r="A141" s="556"/>
      <c r="B141" s="558"/>
      <c r="C141" s="418" t="s">
        <v>282</v>
      </c>
      <c r="D141" s="398" t="str">
        <f t="shared" ref="D141:O141" si="78">IF(D140="","",D140-D138)</f>
        <v/>
      </c>
      <c r="E141" s="403" t="str">
        <f t="shared" si="78"/>
        <v/>
      </c>
      <c r="F141" s="398" t="str">
        <f t="shared" si="78"/>
        <v/>
      </c>
      <c r="G141" s="396" t="str">
        <f t="shared" si="78"/>
        <v/>
      </c>
      <c r="H141" s="400" t="str">
        <f t="shared" si="78"/>
        <v/>
      </c>
      <c r="I141" s="398" t="str">
        <f t="shared" si="78"/>
        <v/>
      </c>
      <c r="J141" s="396" t="str">
        <f t="shared" si="78"/>
        <v/>
      </c>
      <c r="K141" s="401" t="str">
        <f t="shared" si="78"/>
        <v/>
      </c>
      <c r="L141" s="398" t="str">
        <f t="shared" si="78"/>
        <v/>
      </c>
      <c r="M141" s="396" t="str">
        <f t="shared" si="78"/>
        <v/>
      </c>
      <c r="N141" s="396" t="str">
        <f t="shared" si="78"/>
        <v/>
      </c>
      <c r="O141" s="411" t="str">
        <f t="shared" si="78"/>
        <v/>
      </c>
    </row>
    <row r="142" spans="1:18" x14ac:dyDescent="0.2">
      <c r="A142" s="556"/>
      <c r="B142" s="405"/>
      <c r="C142" s="405"/>
      <c r="D142" s="392"/>
      <c r="E142" s="399"/>
      <c r="F142" s="392"/>
      <c r="G142" s="394"/>
      <c r="H142" s="399"/>
      <c r="I142" s="392"/>
      <c r="J142" s="394"/>
      <c r="K142" s="399"/>
      <c r="L142" s="392"/>
      <c r="M142" s="394"/>
      <c r="N142" s="394"/>
      <c r="O142" s="405"/>
    </row>
    <row r="143" spans="1:18" x14ac:dyDescent="0.2">
      <c r="A143" s="556">
        <v>41</v>
      </c>
      <c r="B143" s="557"/>
      <c r="C143" s="435"/>
      <c r="D143" s="436"/>
      <c r="E143" s="437"/>
      <c r="F143" s="436"/>
      <c r="G143" s="438"/>
      <c r="H143" s="439"/>
      <c r="I143" s="436"/>
      <c r="J143" s="440"/>
      <c r="K143" s="439"/>
      <c r="L143" s="436"/>
      <c r="M143" s="438"/>
      <c r="N143" s="440"/>
      <c r="O143" s="441"/>
      <c r="Q143" t="str">
        <f t="shared" ref="Q143" si="79">IF(AND(ISBLANK(B143), ISBLANK(C143)), "X", "")</f>
        <v>X</v>
      </c>
    </row>
    <row r="144" spans="1:18" x14ac:dyDescent="0.2">
      <c r="A144" s="556"/>
      <c r="B144" s="558"/>
      <c r="C144" s="418" t="s">
        <v>282</v>
      </c>
      <c r="D144" s="398" t="str">
        <f t="shared" ref="D144:O144" si="80">IF(D143="","",D143-D141)</f>
        <v/>
      </c>
      <c r="E144" s="403" t="str">
        <f t="shared" si="80"/>
        <v/>
      </c>
      <c r="F144" s="398" t="str">
        <f t="shared" si="80"/>
        <v/>
      </c>
      <c r="G144" s="396" t="str">
        <f t="shared" si="80"/>
        <v/>
      </c>
      <c r="H144" s="400" t="str">
        <f t="shared" si="80"/>
        <v/>
      </c>
      <c r="I144" s="398" t="str">
        <f t="shared" si="80"/>
        <v/>
      </c>
      <c r="J144" s="396" t="str">
        <f t="shared" si="80"/>
        <v/>
      </c>
      <c r="K144" s="401" t="str">
        <f t="shared" si="80"/>
        <v/>
      </c>
      <c r="L144" s="398" t="str">
        <f t="shared" si="80"/>
        <v/>
      </c>
      <c r="M144" s="396" t="str">
        <f t="shared" si="80"/>
        <v/>
      </c>
      <c r="N144" s="396" t="str">
        <f t="shared" si="80"/>
        <v/>
      </c>
      <c r="O144" s="411" t="str">
        <f t="shared" si="80"/>
        <v/>
      </c>
    </row>
    <row r="145" spans="1:17" x14ac:dyDescent="0.2">
      <c r="A145" s="556"/>
      <c r="B145" s="405"/>
      <c r="C145" s="405"/>
      <c r="D145" s="392"/>
      <c r="E145" s="399"/>
      <c r="F145" s="392"/>
      <c r="G145" s="394"/>
      <c r="H145" s="399"/>
      <c r="I145" s="392"/>
      <c r="J145" s="394"/>
      <c r="K145" s="399"/>
      <c r="L145" s="392"/>
      <c r="M145" s="394"/>
      <c r="N145" s="394"/>
      <c r="O145" s="405"/>
    </row>
    <row r="146" spans="1:17" x14ac:dyDescent="0.2">
      <c r="A146" s="556">
        <v>42</v>
      </c>
      <c r="B146" s="557"/>
      <c r="C146" s="435"/>
      <c r="D146" s="436"/>
      <c r="E146" s="437"/>
      <c r="F146" s="436"/>
      <c r="G146" s="438"/>
      <c r="H146" s="439"/>
      <c r="I146" s="436"/>
      <c r="J146" s="440"/>
      <c r="K146" s="439"/>
      <c r="L146" s="436"/>
      <c r="M146" s="438"/>
      <c r="N146" s="440"/>
      <c r="O146" s="441"/>
      <c r="Q146" t="str">
        <f t="shared" ref="Q146" si="81">IF(AND(ISBLANK(B146), ISBLANK(C146)), "X", "")</f>
        <v>X</v>
      </c>
    </row>
    <row r="147" spans="1:17" x14ac:dyDescent="0.2">
      <c r="A147" s="556"/>
      <c r="B147" s="558"/>
      <c r="C147" s="418" t="s">
        <v>282</v>
      </c>
      <c r="D147" s="398" t="str">
        <f t="shared" ref="D147:O147" si="82">IF(D146="","",D146-D144)</f>
        <v/>
      </c>
      <c r="E147" s="403" t="str">
        <f t="shared" si="82"/>
        <v/>
      </c>
      <c r="F147" s="398" t="str">
        <f t="shared" si="82"/>
        <v/>
      </c>
      <c r="G147" s="396" t="str">
        <f t="shared" si="82"/>
        <v/>
      </c>
      <c r="H147" s="400" t="str">
        <f t="shared" si="82"/>
        <v/>
      </c>
      <c r="I147" s="398" t="str">
        <f t="shared" si="82"/>
        <v/>
      </c>
      <c r="J147" s="396" t="str">
        <f t="shared" si="82"/>
        <v/>
      </c>
      <c r="K147" s="401" t="str">
        <f t="shared" si="82"/>
        <v/>
      </c>
      <c r="L147" s="398" t="str">
        <f t="shared" si="82"/>
        <v/>
      </c>
      <c r="M147" s="396" t="str">
        <f t="shared" si="82"/>
        <v/>
      </c>
      <c r="N147" s="396" t="str">
        <f t="shared" si="82"/>
        <v/>
      </c>
      <c r="O147" s="411" t="str">
        <f t="shared" si="82"/>
        <v/>
      </c>
    </row>
    <row r="148" spans="1:17" x14ac:dyDescent="0.2">
      <c r="A148" s="556"/>
      <c r="B148" s="405"/>
      <c r="C148" s="405"/>
      <c r="D148" s="392"/>
      <c r="E148" s="399"/>
      <c r="F148" s="392"/>
      <c r="G148" s="394"/>
      <c r="H148" s="399"/>
      <c r="I148" s="392"/>
      <c r="J148" s="394"/>
      <c r="K148" s="399"/>
      <c r="L148" s="392"/>
      <c r="M148" s="394"/>
      <c r="N148" s="394"/>
      <c r="O148" s="405"/>
    </row>
    <row r="149" spans="1:17" x14ac:dyDescent="0.2">
      <c r="A149" s="556">
        <v>43</v>
      </c>
      <c r="B149" s="557"/>
      <c r="C149" s="435"/>
      <c r="D149" s="436"/>
      <c r="E149" s="437"/>
      <c r="F149" s="436"/>
      <c r="G149" s="438"/>
      <c r="H149" s="439"/>
      <c r="I149" s="436"/>
      <c r="J149" s="440"/>
      <c r="K149" s="439"/>
      <c r="L149" s="436"/>
      <c r="M149" s="438"/>
      <c r="N149" s="440"/>
      <c r="O149" s="441"/>
      <c r="Q149" t="str">
        <f t="shared" ref="Q149" si="83">IF(AND(ISBLANK(B149), ISBLANK(C149)), "X", "")</f>
        <v>X</v>
      </c>
    </row>
    <row r="150" spans="1:17" x14ac:dyDescent="0.2">
      <c r="A150" s="556"/>
      <c r="B150" s="558"/>
      <c r="C150" s="418" t="s">
        <v>282</v>
      </c>
      <c r="D150" s="398" t="str">
        <f t="shared" ref="D150:O150" si="84">IF(D149="","",D149-D147)</f>
        <v/>
      </c>
      <c r="E150" s="403" t="str">
        <f t="shared" si="84"/>
        <v/>
      </c>
      <c r="F150" s="398" t="str">
        <f t="shared" si="84"/>
        <v/>
      </c>
      <c r="G150" s="396" t="str">
        <f t="shared" si="84"/>
        <v/>
      </c>
      <c r="H150" s="400" t="str">
        <f t="shared" si="84"/>
        <v/>
      </c>
      <c r="I150" s="398" t="str">
        <f t="shared" si="84"/>
        <v/>
      </c>
      <c r="J150" s="396" t="str">
        <f t="shared" si="84"/>
        <v/>
      </c>
      <c r="K150" s="401" t="str">
        <f t="shared" si="84"/>
        <v/>
      </c>
      <c r="L150" s="398" t="str">
        <f t="shared" si="84"/>
        <v/>
      </c>
      <c r="M150" s="396" t="str">
        <f t="shared" si="84"/>
        <v/>
      </c>
      <c r="N150" s="396" t="str">
        <f t="shared" si="84"/>
        <v/>
      </c>
      <c r="O150" s="411" t="str">
        <f t="shared" si="84"/>
        <v/>
      </c>
    </row>
    <row r="151" spans="1:17" x14ac:dyDescent="0.2">
      <c r="A151" s="556"/>
      <c r="B151" s="405"/>
      <c r="C151" s="405"/>
      <c r="D151" s="392"/>
      <c r="E151" s="399"/>
      <c r="F151" s="392"/>
      <c r="G151" s="394"/>
      <c r="H151" s="399"/>
      <c r="I151" s="392"/>
      <c r="J151" s="394"/>
      <c r="K151" s="399"/>
      <c r="L151" s="392"/>
      <c r="M151" s="394"/>
      <c r="N151" s="394"/>
      <c r="O151" s="405"/>
    </row>
    <row r="152" spans="1:17" x14ac:dyDescent="0.2">
      <c r="A152" s="556">
        <v>44</v>
      </c>
      <c r="B152" s="557"/>
      <c r="C152" s="435"/>
      <c r="D152" s="436"/>
      <c r="E152" s="437"/>
      <c r="F152" s="436"/>
      <c r="G152" s="438"/>
      <c r="H152" s="439"/>
      <c r="I152" s="436"/>
      <c r="J152" s="440"/>
      <c r="K152" s="439"/>
      <c r="L152" s="436"/>
      <c r="M152" s="438"/>
      <c r="N152" s="440"/>
      <c r="O152" s="441"/>
      <c r="Q152" t="str">
        <f t="shared" ref="Q152" si="85">IF(AND(ISBLANK(B152), ISBLANK(C152)), "X", "")</f>
        <v>X</v>
      </c>
    </row>
    <row r="153" spans="1:17" x14ac:dyDescent="0.2">
      <c r="A153" s="556"/>
      <c r="B153" s="558"/>
      <c r="C153" s="418" t="s">
        <v>282</v>
      </c>
      <c r="D153" s="398" t="str">
        <f t="shared" ref="D153:O153" si="86">IF(D152="","",D152-D150)</f>
        <v/>
      </c>
      <c r="E153" s="403" t="str">
        <f t="shared" si="86"/>
        <v/>
      </c>
      <c r="F153" s="398" t="str">
        <f t="shared" si="86"/>
        <v/>
      </c>
      <c r="G153" s="396" t="str">
        <f t="shared" si="86"/>
        <v/>
      </c>
      <c r="H153" s="400" t="str">
        <f t="shared" si="86"/>
        <v/>
      </c>
      <c r="I153" s="398" t="str">
        <f t="shared" si="86"/>
        <v/>
      </c>
      <c r="J153" s="396" t="str">
        <f t="shared" si="86"/>
        <v/>
      </c>
      <c r="K153" s="401" t="str">
        <f t="shared" si="86"/>
        <v/>
      </c>
      <c r="L153" s="398" t="str">
        <f t="shared" si="86"/>
        <v/>
      </c>
      <c r="M153" s="396" t="str">
        <f t="shared" si="86"/>
        <v/>
      </c>
      <c r="N153" s="396" t="str">
        <f t="shared" si="86"/>
        <v/>
      </c>
      <c r="O153" s="411" t="str">
        <f t="shared" si="86"/>
        <v/>
      </c>
    </row>
    <row r="154" spans="1:17" x14ac:dyDescent="0.2">
      <c r="A154" s="556"/>
      <c r="B154" s="405"/>
      <c r="C154" s="405"/>
      <c r="D154" s="392"/>
      <c r="E154" s="399"/>
      <c r="F154" s="392"/>
      <c r="G154" s="394"/>
      <c r="H154" s="399"/>
      <c r="I154" s="392"/>
      <c r="J154" s="394"/>
      <c r="K154" s="399"/>
      <c r="L154" s="392"/>
      <c r="M154" s="394"/>
      <c r="N154" s="394"/>
      <c r="O154" s="405"/>
    </row>
    <row r="155" spans="1:17" x14ac:dyDescent="0.2">
      <c r="A155" s="556">
        <v>45</v>
      </c>
      <c r="B155" s="557"/>
      <c r="C155" s="435"/>
      <c r="D155" s="436"/>
      <c r="E155" s="437"/>
      <c r="F155" s="436"/>
      <c r="G155" s="438"/>
      <c r="H155" s="439"/>
      <c r="I155" s="436"/>
      <c r="J155" s="440"/>
      <c r="K155" s="439"/>
      <c r="L155" s="436"/>
      <c r="M155" s="438"/>
      <c r="N155" s="440"/>
      <c r="O155" s="441"/>
      <c r="Q155" t="str">
        <f t="shared" ref="Q155" si="87">IF(AND(ISBLANK(B155), ISBLANK(C155)), "X", "")</f>
        <v>X</v>
      </c>
    </row>
    <row r="156" spans="1:17" x14ac:dyDescent="0.2">
      <c r="A156" s="556"/>
      <c r="B156" s="558"/>
      <c r="C156" s="418" t="s">
        <v>282</v>
      </c>
      <c r="D156" s="398" t="str">
        <f t="shared" ref="D156:O156" si="88">IF(D155="","",D155-D153)</f>
        <v/>
      </c>
      <c r="E156" s="403" t="str">
        <f t="shared" si="88"/>
        <v/>
      </c>
      <c r="F156" s="398" t="str">
        <f t="shared" si="88"/>
        <v/>
      </c>
      <c r="G156" s="396" t="str">
        <f t="shared" si="88"/>
        <v/>
      </c>
      <c r="H156" s="400" t="str">
        <f t="shared" si="88"/>
        <v/>
      </c>
      <c r="I156" s="398" t="str">
        <f t="shared" si="88"/>
        <v/>
      </c>
      <c r="J156" s="396" t="str">
        <f t="shared" si="88"/>
        <v/>
      </c>
      <c r="K156" s="401" t="str">
        <f t="shared" si="88"/>
        <v/>
      </c>
      <c r="L156" s="398" t="str">
        <f t="shared" si="88"/>
        <v/>
      </c>
      <c r="M156" s="396" t="str">
        <f t="shared" si="88"/>
        <v/>
      </c>
      <c r="N156" s="396" t="str">
        <f t="shared" si="88"/>
        <v/>
      </c>
      <c r="O156" s="411" t="str">
        <f t="shared" si="88"/>
        <v/>
      </c>
    </row>
    <row r="157" spans="1:17" x14ac:dyDescent="0.2">
      <c r="A157" s="556"/>
      <c r="B157" s="405"/>
      <c r="C157" s="405"/>
      <c r="D157" s="392"/>
      <c r="E157" s="399"/>
      <c r="F157" s="392"/>
      <c r="G157" s="394"/>
      <c r="H157" s="399"/>
      <c r="I157" s="392"/>
      <c r="J157" s="394"/>
      <c r="K157" s="399"/>
      <c r="L157" s="392"/>
      <c r="M157" s="394"/>
      <c r="N157" s="394"/>
      <c r="O157" s="405"/>
    </row>
    <row r="158" spans="1:17" x14ac:dyDescent="0.2">
      <c r="A158" s="556">
        <v>46</v>
      </c>
      <c r="B158" s="557"/>
      <c r="C158" s="435"/>
      <c r="D158" s="436"/>
      <c r="E158" s="437"/>
      <c r="F158" s="436"/>
      <c r="G158" s="438"/>
      <c r="H158" s="439"/>
      <c r="I158" s="436"/>
      <c r="J158" s="440"/>
      <c r="K158" s="439"/>
      <c r="L158" s="436"/>
      <c r="M158" s="438"/>
      <c r="N158" s="440"/>
      <c r="O158" s="441"/>
      <c r="Q158" t="str">
        <f t="shared" ref="Q158" si="89">IF(AND(ISBLANK(B158), ISBLANK(C158)), "X", "")</f>
        <v>X</v>
      </c>
    </row>
    <row r="159" spans="1:17" x14ac:dyDescent="0.2">
      <c r="A159" s="556"/>
      <c r="B159" s="558"/>
      <c r="C159" s="418" t="s">
        <v>282</v>
      </c>
      <c r="D159" s="398" t="str">
        <f t="shared" ref="D159:O159" si="90">IF(D158="","",D158-D156)</f>
        <v/>
      </c>
      <c r="E159" s="403" t="str">
        <f t="shared" si="90"/>
        <v/>
      </c>
      <c r="F159" s="398" t="str">
        <f t="shared" si="90"/>
        <v/>
      </c>
      <c r="G159" s="396" t="str">
        <f t="shared" si="90"/>
        <v/>
      </c>
      <c r="H159" s="400" t="str">
        <f t="shared" si="90"/>
        <v/>
      </c>
      <c r="I159" s="398" t="str">
        <f t="shared" si="90"/>
        <v/>
      </c>
      <c r="J159" s="396" t="str">
        <f t="shared" si="90"/>
        <v/>
      </c>
      <c r="K159" s="401" t="str">
        <f t="shared" si="90"/>
        <v/>
      </c>
      <c r="L159" s="398" t="str">
        <f t="shared" si="90"/>
        <v/>
      </c>
      <c r="M159" s="396" t="str">
        <f t="shared" si="90"/>
        <v/>
      </c>
      <c r="N159" s="396" t="str">
        <f t="shared" si="90"/>
        <v/>
      </c>
      <c r="O159" s="411" t="str">
        <f t="shared" si="90"/>
        <v/>
      </c>
    </row>
    <row r="160" spans="1:17" x14ac:dyDescent="0.2">
      <c r="A160" s="556"/>
      <c r="B160" s="405"/>
      <c r="C160" s="405"/>
      <c r="D160" s="392"/>
      <c r="E160" s="399"/>
      <c r="F160" s="392"/>
      <c r="G160" s="394"/>
      <c r="H160" s="399"/>
      <c r="I160" s="392"/>
      <c r="J160" s="394"/>
      <c r="K160" s="399"/>
      <c r="L160" s="392"/>
      <c r="M160" s="394"/>
      <c r="N160" s="394"/>
      <c r="O160" s="405"/>
    </row>
    <row r="161" spans="1:17" x14ac:dyDescent="0.2">
      <c r="A161" s="556">
        <v>47</v>
      </c>
      <c r="B161" s="557"/>
      <c r="C161" s="435"/>
      <c r="D161" s="436"/>
      <c r="E161" s="437"/>
      <c r="F161" s="436"/>
      <c r="G161" s="438"/>
      <c r="H161" s="439"/>
      <c r="I161" s="436"/>
      <c r="J161" s="440"/>
      <c r="K161" s="439"/>
      <c r="L161" s="436"/>
      <c r="M161" s="438"/>
      <c r="N161" s="440"/>
      <c r="O161" s="441"/>
      <c r="Q161" t="str">
        <f t="shared" ref="Q161" si="91">IF(AND(ISBLANK(B161), ISBLANK(C161)), "X", "")</f>
        <v>X</v>
      </c>
    </row>
    <row r="162" spans="1:17" x14ac:dyDescent="0.2">
      <c r="A162" s="556"/>
      <c r="B162" s="558"/>
      <c r="C162" s="418" t="s">
        <v>282</v>
      </c>
      <c r="D162" s="398" t="str">
        <f t="shared" ref="D162:O162" si="92">IF(D161="","",D161-D159)</f>
        <v/>
      </c>
      <c r="E162" s="403" t="str">
        <f t="shared" si="92"/>
        <v/>
      </c>
      <c r="F162" s="398" t="str">
        <f t="shared" si="92"/>
        <v/>
      </c>
      <c r="G162" s="396" t="str">
        <f t="shared" si="92"/>
        <v/>
      </c>
      <c r="H162" s="400" t="str">
        <f t="shared" si="92"/>
        <v/>
      </c>
      <c r="I162" s="398" t="str">
        <f t="shared" si="92"/>
        <v/>
      </c>
      <c r="J162" s="396" t="str">
        <f t="shared" si="92"/>
        <v/>
      </c>
      <c r="K162" s="401" t="str">
        <f t="shared" si="92"/>
        <v/>
      </c>
      <c r="L162" s="398" t="str">
        <f t="shared" si="92"/>
        <v/>
      </c>
      <c r="M162" s="396" t="str">
        <f t="shared" si="92"/>
        <v/>
      </c>
      <c r="N162" s="396" t="str">
        <f t="shared" si="92"/>
        <v/>
      </c>
      <c r="O162" s="411" t="str">
        <f t="shared" si="92"/>
        <v/>
      </c>
    </row>
    <row r="163" spans="1:17" x14ac:dyDescent="0.2">
      <c r="A163" s="556"/>
      <c r="B163" s="405"/>
      <c r="C163" s="405"/>
      <c r="D163" s="392"/>
      <c r="E163" s="399"/>
      <c r="F163" s="392"/>
      <c r="G163" s="394"/>
      <c r="H163" s="399"/>
      <c r="I163" s="392"/>
      <c r="J163" s="394"/>
      <c r="K163" s="399"/>
      <c r="L163" s="392"/>
      <c r="M163" s="394"/>
      <c r="N163" s="394"/>
      <c r="O163" s="405"/>
    </row>
    <row r="164" spans="1:17" x14ac:dyDescent="0.2">
      <c r="A164" s="556">
        <v>48</v>
      </c>
      <c r="B164" s="557"/>
      <c r="C164" s="435"/>
      <c r="D164" s="436"/>
      <c r="E164" s="437"/>
      <c r="F164" s="436"/>
      <c r="G164" s="438"/>
      <c r="H164" s="439"/>
      <c r="I164" s="436"/>
      <c r="J164" s="440"/>
      <c r="K164" s="439"/>
      <c r="L164" s="436"/>
      <c r="M164" s="438"/>
      <c r="N164" s="440"/>
      <c r="O164" s="441"/>
      <c r="Q164" t="str">
        <f t="shared" ref="Q164" si="93">IF(AND(ISBLANK(B164), ISBLANK(C164)), "X", "")</f>
        <v>X</v>
      </c>
    </row>
    <row r="165" spans="1:17" x14ac:dyDescent="0.2">
      <c r="A165" s="556"/>
      <c r="B165" s="558"/>
      <c r="C165" s="418" t="s">
        <v>282</v>
      </c>
      <c r="D165" s="398" t="str">
        <f t="shared" ref="D165:O165" si="94">IF(D164="","",D164-D162)</f>
        <v/>
      </c>
      <c r="E165" s="403" t="str">
        <f t="shared" si="94"/>
        <v/>
      </c>
      <c r="F165" s="398" t="str">
        <f t="shared" si="94"/>
        <v/>
      </c>
      <c r="G165" s="396" t="str">
        <f t="shared" si="94"/>
        <v/>
      </c>
      <c r="H165" s="400" t="str">
        <f t="shared" si="94"/>
        <v/>
      </c>
      <c r="I165" s="398" t="str">
        <f t="shared" si="94"/>
        <v/>
      </c>
      <c r="J165" s="396" t="str">
        <f t="shared" si="94"/>
        <v/>
      </c>
      <c r="K165" s="401" t="str">
        <f t="shared" si="94"/>
        <v/>
      </c>
      <c r="L165" s="398" t="str">
        <f t="shared" si="94"/>
        <v/>
      </c>
      <c r="M165" s="396" t="str">
        <f t="shared" si="94"/>
        <v/>
      </c>
      <c r="N165" s="396" t="str">
        <f t="shared" si="94"/>
        <v/>
      </c>
      <c r="O165" s="411" t="str">
        <f t="shared" si="94"/>
        <v/>
      </c>
    </row>
    <row r="166" spans="1:17" x14ac:dyDescent="0.2">
      <c r="A166" s="556"/>
      <c r="B166" s="405"/>
      <c r="C166" s="405"/>
      <c r="D166" s="392"/>
      <c r="E166" s="399"/>
      <c r="F166" s="392"/>
      <c r="G166" s="394"/>
      <c r="H166" s="399"/>
      <c r="I166" s="392"/>
      <c r="J166" s="394"/>
      <c r="K166" s="399"/>
      <c r="L166" s="392"/>
      <c r="M166" s="394"/>
      <c r="N166" s="394"/>
      <c r="O166" s="405"/>
    </row>
    <row r="167" spans="1:17" x14ac:dyDescent="0.2">
      <c r="A167" s="556">
        <v>49</v>
      </c>
      <c r="B167" s="557"/>
      <c r="C167" s="435"/>
      <c r="D167" s="436"/>
      <c r="E167" s="437"/>
      <c r="F167" s="436"/>
      <c r="G167" s="438"/>
      <c r="H167" s="439"/>
      <c r="I167" s="436"/>
      <c r="J167" s="440"/>
      <c r="K167" s="439"/>
      <c r="L167" s="436"/>
      <c r="M167" s="438"/>
      <c r="N167" s="440"/>
      <c r="O167" s="441"/>
      <c r="Q167" t="str">
        <f t="shared" ref="Q167" si="95">IF(AND(ISBLANK(B167), ISBLANK(C167)), "X", "")</f>
        <v>X</v>
      </c>
    </row>
    <row r="168" spans="1:17" x14ac:dyDescent="0.2">
      <c r="A168" s="556"/>
      <c r="B168" s="558"/>
      <c r="C168" s="418" t="s">
        <v>282</v>
      </c>
      <c r="D168" s="398" t="str">
        <f t="shared" ref="D168:O168" si="96">IF(D167="","",D167-D165)</f>
        <v/>
      </c>
      <c r="E168" s="403" t="str">
        <f t="shared" si="96"/>
        <v/>
      </c>
      <c r="F168" s="398" t="str">
        <f t="shared" si="96"/>
        <v/>
      </c>
      <c r="G168" s="396" t="str">
        <f t="shared" si="96"/>
        <v/>
      </c>
      <c r="H168" s="400" t="str">
        <f t="shared" si="96"/>
        <v/>
      </c>
      <c r="I168" s="398" t="str">
        <f t="shared" si="96"/>
        <v/>
      </c>
      <c r="J168" s="396" t="str">
        <f t="shared" si="96"/>
        <v/>
      </c>
      <c r="K168" s="401" t="str">
        <f t="shared" si="96"/>
        <v/>
      </c>
      <c r="L168" s="398" t="str">
        <f t="shared" si="96"/>
        <v/>
      </c>
      <c r="M168" s="396" t="str">
        <f t="shared" si="96"/>
        <v/>
      </c>
      <c r="N168" s="396" t="str">
        <f t="shared" si="96"/>
        <v/>
      </c>
      <c r="O168" s="411" t="str">
        <f t="shared" si="96"/>
        <v/>
      </c>
    </row>
    <row r="169" spans="1:17" x14ac:dyDescent="0.2">
      <c r="A169" s="556"/>
      <c r="B169" s="405"/>
      <c r="C169" s="405"/>
      <c r="D169" s="392"/>
      <c r="E169" s="399"/>
      <c r="F169" s="392"/>
      <c r="G169" s="394"/>
      <c r="H169" s="399"/>
      <c r="I169" s="392"/>
      <c r="J169" s="394"/>
      <c r="K169" s="399"/>
      <c r="L169" s="392"/>
      <c r="M169" s="394"/>
      <c r="N169" s="394"/>
      <c r="O169" s="405"/>
    </row>
    <row r="170" spans="1:17" x14ac:dyDescent="0.2">
      <c r="A170" s="556">
        <v>50</v>
      </c>
      <c r="B170" s="557"/>
      <c r="C170" s="435"/>
      <c r="D170" s="436"/>
      <c r="E170" s="437"/>
      <c r="F170" s="436"/>
      <c r="G170" s="438"/>
      <c r="H170" s="439"/>
      <c r="I170" s="436"/>
      <c r="J170" s="440"/>
      <c r="K170" s="439"/>
      <c r="L170" s="436"/>
      <c r="M170" s="438"/>
      <c r="N170" s="440"/>
      <c r="O170" s="441"/>
      <c r="Q170" t="str">
        <f t="shared" ref="Q170" si="97">IF(AND(ISBLANK(B170), ISBLANK(C170)), "X", "")</f>
        <v>X</v>
      </c>
    </row>
    <row r="171" spans="1:17" x14ac:dyDescent="0.2">
      <c r="A171" s="556"/>
      <c r="B171" s="558"/>
      <c r="C171" s="418" t="s">
        <v>282</v>
      </c>
      <c r="D171" s="398" t="str">
        <f t="shared" ref="D171:O171" si="98">IF(D170="","",D170-D168)</f>
        <v/>
      </c>
      <c r="E171" s="403" t="str">
        <f t="shared" si="98"/>
        <v/>
      </c>
      <c r="F171" s="398" t="str">
        <f t="shared" si="98"/>
        <v/>
      </c>
      <c r="G171" s="396" t="str">
        <f t="shared" si="98"/>
        <v/>
      </c>
      <c r="H171" s="400" t="str">
        <f t="shared" si="98"/>
        <v/>
      </c>
      <c r="I171" s="398" t="str">
        <f t="shared" si="98"/>
        <v/>
      </c>
      <c r="J171" s="396" t="str">
        <f t="shared" si="98"/>
        <v/>
      </c>
      <c r="K171" s="401" t="str">
        <f t="shared" si="98"/>
        <v/>
      </c>
      <c r="L171" s="398" t="str">
        <f t="shared" si="98"/>
        <v/>
      </c>
      <c r="M171" s="396" t="str">
        <f t="shared" si="98"/>
        <v/>
      </c>
      <c r="N171" s="396" t="str">
        <f t="shared" si="98"/>
        <v/>
      </c>
      <c r="O171" s="411" t="str">
        <f t="shared" si="98"/>
        <v/>
      </c>
    </row>
    <row r="172" spans="1:17" x14ac:dyDescent="0.2">
      <c r="A172" s="556"/>
      <c r="B172" s="405"/>
      <c r="C172" s="405"/>
      <c r="D172" s="392"/>
      <c r="E172" s="399"/>
      <c r="F172" s="392"/>
      <c r="G172" s="394"/>
      <c r="H172" s="399"/>
      <c r="I172" s="392"/>
      <c r="J172" s="394"/>
      <c r="K172" s="399"/>
      <c r="L172" s="392"/>
      <c r="M172" s="394"/>
      <c r="N172" s="394"/>
      <c r="O172" s="405"/>
    </row>
    <row r="173" spans="1:17" x14ac:dyDescent="0.2">
      <c r="A173" s="556">
        <v>51</v>
      </c>
      <c r="B173" s="557"/>
      <c r="C173" s="435"/>
      <c r="D173" s="436"/>
      <c r="E173" s="437"/>
      <c r="F173" s="436"/>
      <c r="G173" s="438"/>
      <c r="H173" s="439"/>
      <c r="I173" s="436"/>
      <c r="J173" s="440"/>
      <c r="K173" s="439"/>
      <c r="L173" s="436"/>
      <c r="M173" s="438"/>
      <c r="N173" s="440"/>
      <c r="O173" s="441"/>
      <c r="Q173" t="str">
        <f t="shared" ref="Q173" si="99">IF(AND(ISBLANK(B173), ISBLANK(C173)), "X", "")</f>
        <v>X</v>
      </c>
    </row>
    <row r="174" spans="1:17" x14ac:dyDescent="0.2">
      <c r="A174" s="556"/>
      <c r="B174" s="558"/>
      <c r="C174" s="418" t="s">
        <v>282</v>
      </c>
      <c r="D174" s="398" t="str">
        <f t="shared" ref="D174:O174" si="100">IF(D173="","",D173-D171)</f>
        <v/>
      </c>
      <c r="E174" s="403" t="str">
        <f t="shared" si="100"/>
        <v/>
      </c>
      <c r="F174" s="398" t="str">
        <f t="shared" si="100"/>
        <v/>
      </c>
      <c r="G174" s="396" t="str">
        <f t="shared" si="100"/>
        <v/>
      </c>
      <c r="H174" s="400" t="str">
        <f t="shared" si="100"/>
        <v/>
      </c>
      <c r="I174" s="398" t="str">
        <f t="shared" si="100"/>
        <v/>
      </c>
      <c r="J174" s="396" t="str">
        <f t="shared" si="100"/>
        <v/>
      </c>
      <c r="K174" s="401" t="str">
        <f t="shared" si="100"/>
        <v/>
      </c>
      <c r="L174" s="398" t="str">
        <f t="shared" si="100"/>
        <v/>
      </c>
      <c r="M174" s="396" t="str">
        <f t="shared" si="100"/>
        <v/>
      </c>
      <c r="N174" s="396" t="str">
        <f t="shared" si="100"/>
        <v/>
      </c>
      <c r="O174" s="411" t="str">
        <f t="shared" si="100"/>
        <v/>
      </c>
    </row>
    <row r="175" spans="1:17" x14ac:dyDescent="0.2">
      <c r="A175" s="556"/>
      <c r="B175" s="405"/>
      <c r="C175" s="405"/>
      <c r="D175" s="392"/>
      <c r="E175" s="399"/>
      <c r="F175" s="392"/>
      <c r="G175" s="394"/>
      <c r="H175" s="399"/>
      <c r="I175" s="392"/>
      <c r="J175" s="394"/>
      <c r="K175" s="399"/>
      <c r="L175" s="392"/>
      <c r="M175" s="394"/>
      <c r="N175" s="394"/>
      <c r="O175" s="405"/>
    </row>
    <row r="176" spans="1:17" x14ac:dyDescent="0.2">
      <c r="A176" s="556">
        <v>52</v>
      </c>
      <c r="B176" s="557"/>
      <c r="C176" s="435"/>
      <c r="D176" s="436"/>
      <c r="E176" s="437"/>
      <c r="F176" s="436"/>
      <c r="G176" s="438"/>
      <c r="H176" s="439"/>
      <c r="I176" s="436"/>
      <c r="J176" s="440"/>
      <c r="K176" s="439"/>
      <c r="L176" s="436"/>
      <c r="M176" s="438"/>
      <c r="N176" s="440"/>
      <c r="O176" s="441"/>
      <c r="Q176" t="str">
        <f t="shared" ref="Q176" si="101">IF(AND(ISBLANK(B176), ISBLANK(C176)), "X", "")</f>
        <v>X</v>
      </c>
    </row>
    <row r="177" spans="1:18" x14ac:dyDescent="0.2">
      <c r="A177" s="556"/>
      <c r="B177" s="558"/>
      <c r="C177" s="418" t="s">
        <v>282</v>
      </c>
      <c r="D177" s="398" t="str">
        <f t="shared" ref="D177:O177" si="102">IF(D176="","",D176-D174)</f>
        <v/>
      </c>
      <c r="E177" s="403" t="str">
        <f t="shared" si="102"/>
        <v/>
      </c>
      <c r="F177" s="398" t="str">
        <f t="shared" si="102"/>
        <v/>
      </c>
      <c r="G177" s="396" t="str">
        <f t="shared" si="102"/>
        <v/>
      </c>
      <c r="H177" s="400" t="str">
        <f t="shared" si="102"/>
        <v/>
      </c>
      <c r="I177" s="398" t="str">
        <f t="shared" si="102"/>
        <v/>
      </c>
      <c r="J177" s="396" t="str">
        <f t="shared" si="102"/>
        <v/>
      </c>
      <c r="K177" s="401" t="str">
        <f t="shared" si="102"/>
        <v/>
      </c>
      <c r="L177" s="398" t="str">
        <f t="shared" si="102"/>
        <v/>
      </c>
      <c r="M177" s="396" t="str">
        <f t="shared" si="102"/>
        <v/>
      </c>
      <c r="N177" s="396" t="str">
        <f t="shared" si="102"/>
        <v/>
      </c>
      <c r="O177" s="411" t="str">
        <f t="shared" si="102"/>
        <v/>
      </c>
    </row>
    <row r="178" spans="1:18" x14ac:dyDescent="0.2">
      <c r="A178" s="556"/>
      <c r="B178" s="405"/>
      <c r="C178" s="405"/>
      <c r="D178" s="392"/>
      <c r="E178" s="399"/>
      <c r="F178" s="392"/>
      <c r="G178" s="394"/>
      <c r="H178" s="399"/>
      <c r="I178" s="392"/>
      <c r="J178" s="394"/>
      <c r="K178" s="399"/>
      <c r="L178" s="392"/>
      <c r="M178" s="394"/>
      <c r="N178" s="394"/>
      <c r="O178" s="405"/>
    </row>
    <row r="179" spans="1:18" x14ac:dyDescent="0.2">
      <c r="A179" s="556">
        <v>53</v>
      </c>
      <c r="B179" s="557"/>
      <c r="C179" s="435"/>
      <c r="D179" s="436"/>
      <c r="E179" s="437"/>
      <c r="F179" s="436"/>
      <c r="G179" s="438"/>
      <c r="H179" s="439"/>
      <c r="I179" s="436"/>
      <c r="J179" s="440"/>
      <c r="K179" s="439"/>
      <c r="L179" s="436"/>
      <c r="M179" s="438"/>
      <c r="N179" s="440"/>
      <c r="O179" s="441"/>
      <c r="Q179" t="str">
        <f t="shared" ref="Q179" si="103">IF(AND(ISBLANK(B179), ISBLANK(C179)), "X", "")</f>
        <v>X</v>
      </c>
    </row>
    <row r="180" spans="1:18" x14ac:dyDescent="0.2">
      <c r="A180" s="556"/>
      <c r="B180" s="558"/>
      <c r="C180" s="418" t="s">
        <v>282</v>
      </c>
      <c r="D180" s="398" t="str">
        <f t="shared" ref="D180:O180" si="104">IF(D179="","",D179-D177)</f>
        <v/>
      </c>
      <c r="E180" s="403" t="str">
        <f t="shared" si="104"/>
        <v/>
      </c>
      <c r="F180" s="398" t="str">
        <f t="shared" si="104"/>
        <v/>
      </c>
      <c r="G180" s="396" t="str">
        <f t="shared" si="104"/>
        <v/>
      </c>
      <c r="H180" s="400" t="str">
        <f t="shared" si="104"/>
        <v/>
      </c>
      <c r="I180" s="398" t="str">
        <f t="shared" si="104"/>
        <v/>
      </c>
      <c r="J180" s="396" t="str">
        <f t="shared" si="104"/>
        <v/>
      </c>
      <c r="K180" s="401" t="str">
        <f t="shared" si="104"/>
        <v/>
      </c>
      <c r="L180" s="398" t="str">
        <f t="shared" si="104"/>
        <v/>
      </c>
      <c r="M180" s="396" t="str">
        <f t="shared" si="104"/>
        <v/>
      </c>
      <c r="N180" s="396" t="str">
        <f t="shared" si="104"/>
        <v/>
      </c>
      <c r="O180" s="411" t="str">
        <f t="shared" si="104"/>
        <v/>
      </c>
    </row>
    <row r="181" spans="1:18" x14ac:dyDescent="0.2">
      <c r="A181" s="556"/>
      <c r="B181" s="405"/>
      <c r="C181" s="405"/>
      <c r="D181" s="392"/>
      <c r="E181" s="399"/>
      <c r="F181" s="392"/>
      <c r="G181" s="394"/>
      <c r="H181" s="399"/>
      <c r="I181" s="392"/>
      <c r="J181" s="394"/>
      <c r="K181" s="399"/>
      <c r="L181" s="392"/>
      <c r="M181" s="394"/>
      <c r="N181" s="394"/>
      <c r="O181" s="405"/>
      <c r="R181" t="s">
        <v>286</v>
      </c>
    </row>
    <row r="182" spans="1:18" x14ac:dyDescent="0.2">
      <c r="A182" s="556">
        <v>54</v>
      </c>
      <c r="B182" s="557"/>
      <c r="C182" s="435"/>
      <c r="D182" s="436"/>
      <c r="E182" s="437"/>
      <c r="F182" s="436"/>
      <c r="G182" s="438"/>
      <c r="H182" s="439"/>
      <c r="I182" s="436"/>
      <c r="J182" s="440"/>
      <c r="K182" s="439"/>
      <c r="L182" s="436"/>
      <c r="M182" s="438"/>
      <c r="N182" s="440"/>
      <c r="O182" s="441"/>
      <c r="Q182" t="str">
        <f t="shared" ref="Q182" si="105">IF(AND(ISBLANK(B182), ISBLANK(C182)), "X", "")</f>
        <v>X</v>
      </c>
    </row>
    <row r="183" spans="1:18" x14ac:dyDescent="0.2">
      <c r="A183" s="556"/>
      <c r="B183" s="558"/>
      <c r="C183" s="418" t="s">
        <v>282</v>
      </c>
      <c r="D183" s="398" t="str">
        <f t="shared" ref="D183:O183" si="106">IF(D182="","",D182-D180)</f>
        <v/>
      </c>
      <c r="E183" s="403" t="str">
        <f t="shared" si="106"/>
        <v/>
      </c>
      <c r="F183" s="398" t="str">
        <f t="shared" si="106"/>
        <v/>
      </c>
      <c r="G183" s="396" t="str">
        <f t="shared" si="106"/>
        <v/>
      </c>
      <c r="H183" s="400" t="str">
        <f t="shared" si="106"/>
        <v/>
      </c>
      <c r="I183" s="398" t="str">
        <f t="shared" si="106"/>
        <v/>
      </c>
      <c r="J183" s="396" t="str">
        <f t="shared" si="106"/>
        <v/>
      </c>
      <c r="K183" s="401" t="str">
        <f t="shared" si="106"/>
        <v/>
      </c>
      <c r="L183" s="398" t="str">
        <f t="shared" si="106"/>
        <v/>
      </c>
      <c r="M183" s="396" t="str">
        <f t="shared" si="106"/>
        <v/>
      </c>
      <c r="N183" s="396" t="str">
        <f t="shared" si="106"/>
        <v/>
      </c>
      <c r="O183" s="411" t="str">
        <f t="shared" si="106"/>
        <v/>
      </c>
    </row>
    <row r="184" spans="1:18" x14ac:dyDescent="0.2">
      <c r="A184" s="556"/>
      <c r="B184" s="405"/>
      <c r="C184" s="405"/>
      <c r="D184" s="392"/>
      <c r="E184" s="399"/>
      <c r="F184" s="392"/>
      <c r="G184" s="394"/>
      <c r="H184" s="399"/>
      <c r="I184" s="392"/>
      <c r="J184" s="394"/>
      <c r="K184" s="399"/>
      <c r="L184" s="392"/>
      <c r="M184" s="394"/>
      <c r="N184" s="394"/>
      <c r="O184" s="405"/>
    </row>
    <row r="185" spans="1:18" x14ac:dyDescent="0.2">
      <c r="A185" s="556">
        <v>55</v>
      </c>
      <c r="B185" s="557"/>
      <c r="C185" s="435"/>
      <c r="D185" s="436"/>
      <c r="E185" s="437"/>
      <c r="F185" s="436"/>
      <c r="G185" s="438"/>
      <c r="H185" s="439"/>
      <c r="I185" s="436"/>
      <c r="J185" s="440"/>
      <c r="K185" s="439"/>
      <c r="L185" s="436"/>
      <c r="M185" s="438"/>
      <c r="N185" s="440"/>
      <c r="O185" s="441"/>
      <c r="Q185" t="str">
        <f t="shared" ref="Q185" si="107">IF(AND(ISBLANK(B185), ISBLANK(C185)), "X", "")</f>
        <v>X</v>
      </c>
    </row>
    <row r="186" spans="1:18" x14ac:dyDescent="0.2">
      <c r="A186" s="556"/>
      <c r="B186" s="558"/>
      <c r="C186" s="418" t="s">
        <v>282</v>
      </c>
      <c r="D186" s="398" t="str">
        <f t="shared" ref="D186:O186" si="108">IF(D185="","",D185-D183)</f>
        <v/>
      </c>
      <c r="E186" s="403" t="str">
        <f t="shared" si="108"/>
        <v/>
      </c>
      <c r="F186" s="398" t="str">
        <f t="shared" si="108"/>
        <v/>
      </c>
      <c r="G186" s="396" t="str">
        <f t="shared" si="108"/>
        <v/>
      </c>
      <c r="H186" s="400" t="str">
        <f t="shared" si="108"/>
        <v/>
      </c>
      <c r="I186" s="398" t="str">
        <f t="shared" si="108"/>
        <v/>
      </c>
      <c r="J186" s="396" t="str">
        <f t="shared" si="108"/>
        <v/>
      </c>
      <c r="K186" s="401" t="str">
        <f t="shared" si="108"/>
        <v/>
      </c>
      <c r="L186" s="398" t="str">
        <f t="shared" si="108"/>
        <v/>
      </c>
      <c r="M186" s="396" t="str">
        <f t="shared" si="108"/>
        <v/>
      </c>
      <c r="N186" s="396" t="str">
        <f t="shared" si="108"/>
        <v/>
      </c>
      <c r="O186" s="411" t="str">
        <f t="shared" si="108"/>
        <v/>
      </c>
    </row>
    <row r="187" spans="1:18" x14ac:dyDescent="0.2">
      <c r="A187" s="556"/>
      <c r="B187" s="405"/>
      <c r="C187" s="405"/>
      <c r="D187" s="392"/>
      <c r="E187" s="399"/>
      <c r="F187" s="392"/>
      <c r="G187" s="394"/>
      <c r="H187" s="399"/>
      <c r="I187" s="392"/>
      <c r="J187" s="394"/>
      <c r="K187" s="399"/>
      <c r="L187" s="392"/>
      <c r="M187" s="394"/>
      <c r="N187" s="394"/>
      <c r="O187" s="405"/>
    </row>
    <row r="188" spans="1:18" x14ac:dyDescent="0.2">
      <c r="A188" s="556">
        <v>56</v>
      </c>
      <c r="B188" s="557"/>
      <c r="C188" s="435"/>
      <c r="D188" s="436"/>
      <c r="E188" s="437"/>
      <c r="F188" s="436"/>
      <c r="G188" s="438"/>
      <c r="H188" s="439"/>
      <c r="I188" s="436"/>
      <c r="J188" s="440"/>
      <c r="K188" s="439"/>
      <c r="L188" s="436"/>
      <c r="M188" s="438"/>
      <c r="N188" s="440"/>
      <c r="O188" s="441"/>
      <c r="Q188" t="str">
        <f t="shared" ref="Q188" si="109">IF(AND(ISBLANK(B188), ISBLANK(C188)), "X", "")</f>
        <v>X</v>
      </c>
    </row>
    <row r="189" spans="1:18" x14ac:dyDescent="0.2">
      <c r="A189" s="556"/>
      <c r="B189" s="558"/>
      <c r="C189" s="418" t="s">
        <v>282</v>
      </c>
      <c r="D189" s="398" t="str">
        <f t="shared" ref="D189:O189" si="110">IF(D188="","",D188-D186)</f>
        <v/>
      </c>
      <c r="E189" s="403" t="str">
        <f t="shared" si="110"/>
        <v/>
      </c>
      <c r="F189" s="398" t="str">
        <f t="shared" si="110"/>
        <v/>
      </c>
      <c r="G189" s="396" t="str">
        <f t="shared" si="110"/>
        <v/>
      </c>
      <c r="H189" s="400" t="str">
        <f t="shared" si="110"/>
        <v/>
      </c>
      <c r="I189" s="398" t="str">
        <f t="shared" si="110"/>
        <v/>
      </c>
      <c r="J189" s="396" t="str">
        <f t="shared" si="110"/>
        <v/>
      </c>
      <c r="K189" s="401" t="str">
        <f t="shared" si="110"/>
        <v/>
      </c>
      <c r="L189" s="398" t="str">
        <f t="shared" si="110"/>
        <v/>
      </c>
      <c r="M189" s="396" t="str">
        <f t="shared" si="110"/>
        <v/>
      </c>
      <c r="N189" s="396" t="str">
        <f t="shared" si="110"/>
        <v/>
      </c>
      <c r="O189" s="411" t="str">
        <f t="shared" si="110"/>
        <v/>
      </c>
    </row>
    <row r="190" spans="1:18" x14ac:dyDescent="0.2">
      <c r="A190" s="556"/>
      <c r="B190" s="405"/>
      <c r="C190" s="405"/>
      <c r="D190" s="392"/>
      <c r="E190" s="399"/>
      <c r="F190" s="392"/>
      <c r="G190" s="394"/>
      <c r="H190" s="399"/>
      <c r="I190" s="392"/>
      <c r="J190" s="394"/>
      <c r="K190" s="399"/>
      <c r="L190" s="392"/>
      <c r="M190" s="394"/>
      <c r="N190" s="394"/>
      <c r="O190" s="405"/>
    </row>
    <row r="191" spans="1:18" x14ac:dyDescent="0.2">
      <c r="A191" s="556">
        <v>57</v>
      </c>
      <c r="B191" s="557"/>
      <c r="C191" s="435"/>
      <c r="D191" s="436"/>
      <c r="E191" s="437"/>
      <c r="F191" s="436"/>
      <c r="G191" s="438"/>
      <c r="H191" s="439"/>
      <c r="I191" s="436"/>
      <c r="J191" s="440"/>
      <c r="K191" s="439"/>
      <c r="L191" s="436"/>
      <c r="M191" s="438"/>
      <c r="N191" s="440"/>
      <c r="O191" s="441"/>
      <c r="Q191" t="str">
        <f t="shared" ref="Q191" si="111">IF(AND(ISBLANK(B191), ISBLANK(C191)), "X", "")</f>
        <v>X</v>
      </c>
    </row>
    <row r="192" spans="1:18" x14ac:dyDescent="0.2">
      <c r="A192" s="556"/>
      <c r="B192" s="558"/>
      <c r="C192" s="418" t="s">
        <v>282</v>
      </c>
      <c r="D192" s="398" t="str">
        <f t="shared" ref="D192:O192" si="112">IF(D191="","",D191-D189)</f>
        <v/>
      </c>
      <c r="E192" s="403" t="str">
        <f t="shared" si="112"/>
        <v/>
      </c>
      <c r="F192" s="398" t="str">
        <f t="shared" si="112"/>
        <v/>
      </c>
      <c r="G192" s="396" t="str">
        <f t="shared" si="112"/>
        <v/>
      </c>
      <c r="H192" s="400" t="str">
        <f t="shared" si="112"/>
        <v/>
      </c>
      <c r="I192" s="398" t="str">
        <f t="shared" si="112"/>
        <v/>
      </c>
      <c r="J192" s="396" t="str">
        <f t="shared" si="112"/>
        <v/>
      </c>
      <c r="K192" s="401" t="str">
        <f t="shared" si="112"/>
        <v/>
      </c>
      <c r="L192" s="398" t="str">
        <f t="shared" si="112"/>
        <v/>
      </c>
      <c r="M192" s="396" t="str">
        <f t="shared" si="112"/>
        <v/>
      </c>
      <c r="N192" s="396" t="str">
        <f t="shared" si="112"/>
        <v/>
      </c>
      <c r="O192" s="411" t="str">
        <f t="shared" si="112"/>
        <v/>
      </c>
    </row>
    <row r="193" spans="1:18" x14ac:dyDescent="0.2">
      <c r="A193" s="556"/>
      <c r="B193" s="405"/>
      <c r="C193" s="405"/>
      <c r="D193" s="392"/>
      <c r="E193" s="399"/>
      <c r="F193" s="392"/>
      <c r="G193" s="394"/>
      <c r="H193" s="399"/>
      <c r="I193" s="392"/>
      <c r="J193" s="394"/>
      <c r="K193" s="399"/>
      <c r="L193" s="392"/>
      <c r="M193" s="394"/>
      <c r="N193" s="394"/>
      <c r="O193" s="405"/>
    </row>
    <row r="194" spans="1:18" x14ac:dyDescent="0.2">
      <c r="A194" s="556">
        <v>58</v>
      </c>
      <c r="B194" s="557"/>
      <c r="C194" s="435"/>
      <c r="D194" s="436"/>
      <c r="E194" s="437"/>
      <c r="F194" s="436"/>
      <c r="G194" s="438"/>
      <c r="H194" s="439"/>
      <c r="I194" s="436"/>
      <c r="J194" s="440"/>
      <c r="K194" s="439"/>
      <c r="L194" s="436"/>
      <c r="M194" s="438"/>
      <c r="N194" s="440"/>
      <c r="O194" s="441"/>
      <c r="Q194" t="str">
        <f t="shared" ref="Q194" si="113">IF(AND(ISBLANK(B194), ISBLANK(C194)), "X", "")</f>
        <v>X</v>
      </c>
    </row>
    <row r="195" spans="1:18" x14ac:dyDescent="0.2">
      <c r="A195" s="556"/>
      <c r="B195" s="558"/>
      <c r="C195" s="418" t="s">
        <v>282</v>
      </c>
      <c r="D195" s="398" t="str">
        <f t="shared" ref="D195:O195" si="114">IF(D194="","",D194-D192)</f>
        <v/>
      </c>
      <c r="E195" s="403" t="str">
        <f t="shared" si="114"/>
        <v/>
      </c>
      <c r="F195" s="398" t="str">
        <f t="shared" si="114"/>
        <v/>
      </c>
      <c r="G195" s="396" t="str">
        <f t="shared" si="114"/>
        <v/>
      </c>
      <c r="H195" s="400" t="str">
        <f t="shared" si="114"/>
        <v/>
      </c>
      <c r="I195" s="398" t="str">
        <f t="shared" si="114"/>
        <v/>
      </c>
      <c r="J195" s="396" t="str">
        <f t="shared" si="114"/>
        <v/>
      </c>
      <c r="K195" s="401" t="str">
        <f t="shared" si="114"/>
        <v/>
      </c>
      <c r="L195" s="398" t="str">
        <f t="shared" si="114"/>
        <v/>
      </c>
      <c r="M195" s="396" t="str">
        <f t="shared" si="114"/>
        <v/>
      </c>
      <c r="N195" s="396" t="str">
        <f t="shared" si="114"/>
        <v/>
      </c>
      <c r="O195" s="411" t="str">
        <f t="shared" si="114"/>
        <v/>
      </c>
    </row>
    <row r="196" spans="1:18" x14ac:dyDescent="0.2">
      <c r="A196" s="556"/>
      <c r="B196" s="405"/>
      <c r="C196" s="405"/>
      <c r="D196" s="392"/>
      <c r="E196" s="399"/>
      <c r="F196" s="392"/>
      <c r="G196" s="394"/>
      <c r="H196" s="399"/>
      <c r="I196" s="392"/>
      <c r="J196" s="394"/>
      <c r="K196" s="399"/>
      <c r="L196" s="392"/>
      <c r="M196" s="394"/>
      <c r="N196" s="394"/>
      <c r="O196" s="405"/>
    </row>
    <row r="197" spans="1:18" x14ac:dyDescent="0.2">
      <c r="A197" s="556">
        <v>59</v>
      </c>
      <c r="B197" s="557"/>
      <c r="C197" s="435"/>
      <c r="D197" s="436"/>
      <c r="E197" s="437"/>
      <c r="F197" s="436"/>
      <c r="G197" s="438"/>
      <c r="H197" s="439"/>
      <c r="I197" s="436"/>
      <c r="J197" s="440"/>
      <c r="K197" s="439"/>
      <c r="L197" s="436"/>
      <c r="M197" s="438"/>
      <c r="N197" s="440"/>
      <c r="O197" s="441"/>
      <c r="Q197" t="str">
        <f t="shared" ref="Q197" si="115">IF(AND(ISBLANK(B197), ISBLANK(C197)), "X", "")</f>
        <v>X</v>
      </c>
    </row>
    <row r="198" spans="1:18" x14ac:dyDescent="0.2">
      <c r="A198" s="556"/>
      <c r="B198" s="558"/>
      <c r="C198" s="418" t="s">
        <v>282</v>
      </c>
      <c r="D198" s="398" t="str">
        <f t="shared" ref="D198:O198" si="116">IF(D197="","",D197-D195)</f>
        <v/>
      </c>
      <c r="E198" s="403" t="str">
        <f t="shared" si="116"/>
        <v/>
      </c>
      <c r="F198" s="398" t="str">
        <f t="shared" si="116"/>
        <v/>
      </c>
      <c r="G198" s="396" t="str">
        <f t="shared" si="116"/>
        <v/>
      </c>
      <c r="H198" s="400" t="str">
        <f t="shared" si="116"/>
        <v/>
      </c>
      <c r="I198" s="398" t="str">
        <f t="shared" si="116"/>
        <v/>
      </c>
      <c r="J198" s="396" t="str">
        <f t="shared" si="116"/>
        <v/>
      </c>
      <c r="K198" s="401" t="str">
        <f t="shared" si="116"/>
        <v/>
      </c>
      <c r="L198" s="398" t="str">
        <f t="shared" si="116"/>
        <v/>
      </c>
      <c r="M198" s="396" t="str">
        <f t="shared" si="116"/>
        <v/>
      </c>
      <c r="N198" s="396" t="str">
        <f t="shared" si="116"/>
        <v/>
      </c>
      <c r="O198" s="411" t="str">
        <f t="shared" si="116"/>
        <v/>
      </c>
    </row>
    <row r="199" spans="1:18" x14ac:dyDescent="0.2">
      <c r="A199" s="556"/>
      <c r="B199" s="405"/>
      <c r="C199" s="405"/>
      <c r="D199" s="392"/>
      <c r="E199" s="399"/>
      <c r="F199" s="392"/>
      <c r="G199" s="394"/>
      <c r="H199" s="399"/>
      <c r="I199" s="392"/>
      <c r="J199" s="394"/>
      <c r="K199" s="399"/>
      <c r="L199" s="392"/>
      <c r="M199" s="394"/>
      <c r="N199" s="394"/>
      <c r="O199" s="405"/>
    </row>
    <row r="200" spans="1:18" x14ac:dyDescent="0.2">
      <c r="A200" s="556">
        <v>60</v>
      </c>
      <c r="B200" s="557"/>
      <c r="C200" s="435"/>
      <c r="D200" s="436"/>
      <c r="E200" s="437"/>
      <c r="F200" s="436"/>
      <c r="G200" s="438"/>
      <c r="H200" s="439"/>
      <c r="I200" s="436"/>
      <c r="J200" s="440"/>
      <c r="K200" s="439"/>
      <c r="L200" s="436"/>
      <c r="M200" s="438"/>
      <c r="N200" s="440"/>
      <c r="O200" s="441"/>
      <c r="Q200" t="str">
        <f t="shared" ref="Q200" si="117">IF(AND(ISBLANK(B200), ISBLANK(C200)), "X", "")</f>
        <v>X</v>
      </c>
    </row>
    <row r="201" spans="1:18" x14ac:dyDescent="0.2">
      <c r="A201" s="556"/>
      <c r="B201" s="558"/>
      <c r="C201" s="418" t="s">
        <v>282</v>
      </c>
      <c r="D201" s="398" t="str">
        <f t="shared" ref="D201:O201" si="118">IF(D200="","",D200-D198)</f>
        <v/>
      </c>
      <c r="E201" s="403" t="str">
        <f t="shared" si="118"/>
        <v/>
      </c>
      <c r="F201" s="398" t="str">
        <f t="shared" si="118"/>
        <v/>
      </c>
      <c r="G201" s="396" t="str">
        <f t="shared" si="118"/>
        <v/>
      </c>
      <c r="H201" s="400" t="str">
        <f t="shared" si="118"/>
        <v/>
      </c>
      <c r="I201" s="398" t="str">
        <f t="shared" si="118"/>
        <v/>
      </c>
      <c r="J201" s="396" t="str">
        <f t="shared" si="118"/>
        <v/>
      </c>
      <c r="K201" s="401" t="str">
        <f t="shared" si="118"/>
        <v/>
      </c>
      <c r="L201" s="398" t="str">
        <f t="shared" si="118"/>
        <v/>
      </c>
      <c r="M201" s="396" t="str">
        <f t="shared" si="118"/>
        <v/>
      </c>
      <c r="N201" s="396" t="str">
        <f t="shared" si="118"/>
        <v/>
      </c>
      <c r="O201" s="411" t="str">
        <f t="shared" si="118"/>
        <v/>
      </c>
    </row>
    <row r="202" spans="1:18" ht="13.5" thickBot="1" x14ac:dyDescent="0.25">
      <c r="A202" s="556"/>
      <c r="B202" s="430"/>
      <c r="C202" s="430"/>
      <c r="D202" s="413"/>
      <c r="E202" s="412"/>
      <c r="F202" s="413"/>
      <c r="G202" s="414"/>
      <c r="H202" s="412"/>
      <c r="I202" s="413"/>
      <c r="J202" s="414"/>
      <c r="K202" s="412"/>
      <c r="L202" s="413"/>
      <c r="M202" s="414"/>
      <c r="N202" s="414"/>
      <c r="O202" s="431"/>
    </row>
    <row r="203" spans="1:18" ht="13.5" thickTop="1" x14ac:dyDescent="0.2">
      <c r="R203" t="s">
        <v>285</v>
      </c>
    </row>
    <row r="209" spans="2:15" x14ac:dyDescent="0.2">
      <c r="B209" s="572"/>
      <c r="C209" s="572"/>
      <c r="D209" s="572"/>
      <c r="E209" s="572"/>
      <c r="F209" s="572"/>
      <c r="G209" s="572"/>
      <c r="H209" s="572"/>
      <c r="I209" s="572"/>
      <c r="J209" s="572"/>
      <c r="K209" s="572"/>
      <c r="L209" s="572"/>
      <c r="M209" s="572"/>
      <c r="N209" s="572"/>
      <c r="O209" s="572"/>
    </row>
    <row r="211" spans="2:15" x14ac:dyDescent="0.2">
      <c r="B211" s="569"/>
      <c r="C211" s="569"/>
      <c r="D211" s="569"/>
      <c r="E211" s="569"/>
      <c r="F211" s="569"/>
      <c r="G211" s="569"/>
      <c r="H211" s="569"/>
      <c r="I211" s="569"/>
      <c r="J211" s="569"/>
      <c r="K211" s="569"/>
      <c r="L211" s="569"/>
      <c r="M211" s="569"/>
      <c r="N211" s="569"/>
      <c r="O211" s="569"/>
    </row>
    <row r="212" spans="2:15" x14ac:dyDescent="0.2">
      <c r="B212" s="570"/>
      <c r="C212" s="570"/>
      <c r="D212" s="570"/>
      <c r="E212" s="570"/>
      <c r="F212" s="570"/>
      <c r="G212" s="570"/>
      <c r="H212" s="570"/>
      <c r="I212" s="570"/>
      <c r="J212" s="570"/>
      <c r="K212" s="570"/>
      <c r="L212" s="570"/>
      <c r="M212" s="570"/>
      <c r="N212" s="570"/>
      <c r="O212" s="570"/>
    </row>
  </sheetData>
  <sheetProtection password="82A3"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70866141732283472" right="0.70866141732283472" top="0.74803149606299213" bottom="0.74803149606299213" header="0.31496062992125984" footer="0.31496062992125984"/>
  <pageSetup scale="50" fitToHeight="0" orientation="landscape" verticalDpi="4294967295"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H31" sqref="H31"/>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63"/>
      <c r="D1" s="463"/>
      <c r="E1" s="463"/>
      <c r="F1" s="278"/>
      <c r="G1" s="278"/>
      <c r="H1" s="278"/>
      <c r="I1" s="1"/>
    </row>
    <row r="2" spans="3:11" s="2" customFormat="1" ht="18" x14ac:dyDescent="0.25">
      <c r="C2" s="271"/>
      <c r="D2" s="464"/>
      <c r="E2" s="464"/>
      <c r="F2" s="464"/>
      <c r="G2" s="464"/>
      <c r="H2" s="272"/>
    </row>
    <row r="3" spans="3:11" s="2" customFormat="1" ht="18" x14ac:dyDescent="0.25">
      <c r="C3" s="271"/>
      <c r="D3" s="273"/>
      <c r="E3" s="273"/>
      <c r="F3" s="273"/>
      <c r="G3" s="273"/>
      <c r="H3" s="274"/>
    </row>
    <row r="4" spans="3:11" s="2" customFormat="1" ht="18" x14ac:dyDescent="0.25">
      <c r="C4" s="275"/>
      <c r="D4" s="464"/>
      <c r="E4" s="464"/>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220</v>
      </c>
      <c r="E11" s="339"/>
      <c r="F11" s="340"/>
      <c r="G11" s="340"/>
      <c r="H11" s="340"/>
      <c r="I11" s="337" t="s">
        <v>224</v>
      </c>
      <c r="J11" s="341"/>
      <c r="K11" s="291"/>
    </row>
    <row r="12" spans="3:11" s="2" customFormat="1" ht="15" x14ac:dyDescent="0.2">
      <c r="D12" s="292"/>
      <c r="E12" s="340"/>
      <c r="F12" s="340"/>
      <c r="G12" s="340"/>
      <c r="H12" s="340"/>
      <c r="J12" s="341"/>
      <c r="K12" s="291"/>
    </row>
    <row r="13" spans="3:11" s="2" customFormat="1" ht="15.75" x14ac:dyDescent="0.25">
      <c r="D13" s="337" t="s">
        <v>235</v>
      </c>
      <c r="E13" s="340"/>
      <c r="F13" s="340"/>
      <c r="G13" s="340"/>
      <c r="H13" s="340"/>
      <c r="I13" s="337" t="s">
        <v>225</v>
      </c>
      <c r="J13" s="342"/>
      <c r="K13" s="291"/>
    </row>
    <row r="14" spans="3:11" s="2" customFormat="1" ht="15.75" x14ac:dyDescent="0.25">
      <c r="D14" s="292"/>
      <c r="E14" s="340"/>
      <c r="F14" s="340"/>
      <c r="G14" s="340"/>
      <c r="H14" s="340"/>
      <c r="I14" s="293"/>
      <c r="J14" s="343"/>
      <c r="K14" s="291"/>
    </row>
    <row r="15" spans="3:11" s="2" customFormat="1" ht="15.75" x14ac:dyDescent="0.25">
      <c r="D15" s="337" t="s">
        <v>221</v>
      </c>
      <c r="E15" s="340"/>
      <c r="F15" s="340"/>
      <c r="G15" s="340"/>
      <c r="H15" s="340"/>
      <c r="I15" s="337" t="s">
        <v>234</v>
      </c>
      <c r="J15" s="342"/>
      <c r="K15" s="291"/>
    </row>
    <row r="16" spans="3:11" s="2" customFormat="1" ht="15.75" x14ac:dyDescent="0.25">
      <c r="D16" s="292"/>
      <c r="E16" s="340"/>
      <c r="F16" s="340"/>
      <c r="G16" s="340"/>
      <c r="H16" s="340"/>
      <c r="I16" s="294"/>
      <c r="J16" s="343"/>
      <c r="K16" s="291"/>
    </row>
    <row r="17" spans="1:13" s="2" customFormat="1" ht="15.75" x14ac:dyDescent="0.25">
      <c r="D17" s="337" t="s">
        <v>222</v>
      </c>
      <c r="E17" s="340"/>
      <c r="F17" s="340"/>
      <c r="G17" s="340"/>
      <c r="H17" s="340"/>
      <c r="I17" s="337" t="s">
        <v>226</v>
      </c>
      <c r="J17" s="342"/>
      <c r="K17" s="291"/>
    </row>
    <row r="18" spans="1:13" s="2" customFormat="1" ht="15.75" x14ac:dyDescent="0.25">
      <c r="D18" s="292"/>
      <c r="E18" s="340"/>
      <c r="F18" s="340"/>
      <c r="G18" s="340"/>
      <c r="H18" s="340"/>
      <c r="I18" s="337"/>
      <c r="J18" s="343"/>
      <c r="K18" s="291"/>
    </row>
    <row r="19" spans="1:13" s="2" customFormat="1" ht="15.75" customHeight="1" x14ac:dyDescent="0.2">
      <c r="D19" s="337" t="s">
        <v>223</v>
      </c>
      <c r="E19" s="340"/>
      <c r="F19" s="340"/>
      <c r="G19" s="340"/>
      <c r="H19" s="340"/>
      <c r="I19" s="337" t="s">
        <v>266</v>
      </c>
      <c r="J19" s="337"/>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66" t="s">
        <v>51</v>
      </c>
      <c r="C25" s="466"/>
      <c r="D25" s="466"/>
      <c r="E25" s="466"/>
      <c r="F25" s="466"/>
      <c r="G25" s="466"/>
      <c r="H25" s="466"/>
    </row>
    <row r="26" spans="1:13" s="2" customFormat="1" x14ac:dyDescent="0.2">
      <c r="A26" s="185" t="s">
        <v>3</v>
      </c>
      <c r="B26" s="466" t="s">
        <v>231</v>
      </c>
      <c r="C26" s="466"/>
      <c r="D26" s="466"/>
      <c r="E26" s="466"/>
      <c r="F26" s="466"/>
      <c r="G26" s="466"/>
      <c r="H26" s="466"/>
    </row>
    <row r="27" spans="1:13" s="2" customFormat="1" x14ac:dyDescent="0.2">
      <c r="A27" s="185" t="s">
        <v>98</v>
      </c>
      <c r="B27" s="467" t="s">
        <v>230</v>
      </c>
      <c r="C27" s="467"/>
      <c r="D27" s="467"/>
      <c r="E27" s="467"/>
      <c r="F27" s="467"/>
      <c r="G27" s="467"/>
      <c r="H27" s="467"/>
    </row>
    <row r="28" spans="1:13" s="2" customFormat="1" x14ac:dyDescent="0.2">
      <c r="A28" s="11" t="s">
        <v>122</v>
      </c>
      <c r="B28" s="465" t="s">
        <v>141</v>
      </c>
      <c r="C28" s="465"/>
      <c r="D28" s="465"/>
      <c r="E28" s="465"/>
      <c r="F28" s="465"/>
      <c r="G28" s="465"/>
      <c r="H28" s="465"/>
      <c r="I28" s="465"/>
      <c r="J28" s="465"/>
      <c r="K28" s="465"/>
      <c r="L28" s="465"/>
    </row>
    <row r="29" spans="1:13" s="2" customFormat="1" x14ac:dyDescent="0.2">
      <c r="A29" s="11" t="s">
        <v>123</v>
      </c>
      <c r="B29" s="465" t="s">
        <v>159</v>
      </c>
      <c r="C29" s="465"/>
      <c r="D29" s="465"/>
      <c r="E29" s="465"/>
      <c r="F29" s="465"/>
      <c r="G29" s="465"/>
      <c r="H29" s="465"/>
      <c r="I29" s="465"/>
      <c r="J29" s="465"/>
      <c r="K29" s="465"/>
      <c r="L29" s="465"/>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zoomScale="75" zoomScaleNormal="75" zoomScaleSheetLayoutView="100" workbookViewId="0">
      <selection activeCell="U64" sqref="U64"/>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78"/>
      <c r="D1" s="478"/>
      <c r="E1" s="478"/>
      <c r="F1" s="478"/>
      <c r="G1" s="478"/>
      <c r="H1" s="478"/>
      <c r="I1" s="478"/>
      <c r="J1" s="478"/>
      <c r="K1" s="478"/>
      <c r="L1" s="478"/>
      <c r="M1" s="478"/>
      <c r="N1" s="8"/>
      <c r="O1" s="8"/>
      <c r="P1" s="8"/>
      <c r="Q1" s="8"/>
      <c r="R1" s="8"/>
      <c r="S1" s="8"/>
      <c r="T1" s="8"/>
      <c r="U1" s="147" t="str">
        <f>CONCATENATE('2. Table of Contents'!$F$6," ",'2. Table of Contents'!$G$6)</f>
        <v xml:space="preserve"> </v>
      </c>
      <c r="V1" s="1"/>
    </row>
    <row r="2" spans="2:24" s="2" customFormat="1" ht="18" x14ac:dyDescent="0.25">
      <c r="C2" s="482"/>
      <c r="D2" s="482"/>
      <c r="E2" s="482"/>
      <c r="F2" s="482"/>
      <c r="G2" s="482"/>
      <c r="H2" s="482"/>
      <c r="I2" s="482"/>
      <c r="J2" s="482"/>
      <c r="K2" s="482"/>
      <c r="L2" s="36"/>
      <c r="N2" s="36"/>
      <c r="O2" s="36"/>
      <c r="P2" s="36"/>
      <c r="Q2" s="36"/>
      <c r="R2" s="36"/>
      <c r="S2" s="36"/>
      <c r="T2" s="36"/>
      <c r="U2" s="298"/>
    </row>
    <row r="3" spans="2:24" s="2" customFormat="1" ht="18" x14ac:dyDescent="0.25">
      <c r="C3" s="482"/>
      <c r="D3" s="482"/>
      <c r="E3" s="482"/>
      <c r="F3" s="482"/>
      <c r="G3" s="482"/>
      <c r="H3" s="482"/>
      <c r="I3" s="482"/>
      <c r="J3" s="482"/>
      <c r="K3" s="482"/>
      <c r="L3" s="36"/>
      <c r="N3" s="36"/>
      <c r="O3" s="36"/>
      <c r="P3" s="36"/>
      <c r="Q3" s="36"/>
      <c r="R3" s="36"/>
      <c r="S3" s="36"/>
      <c r="T3" s="36"/>
      <c r="U3" s="298"/>
    </row>
    <row r="4" spans="2:24" s="2" customFormat="1" ht="18" x14ac:dyDescent="0.25">
      <c r="C4" s="482"/>
      <c r="D4" s="482"/>
      <c r="E4" s="482"/>
      <c r="F4" s="482"/>
      <c r="G4" s="482"/>
      <c r="H4" s="482"/>
      <c r="I4" s="482"/>
      <c r="J4" s="482"/>
      <c r="K4" s="482"/>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79"/>
      <c r="F8" s="479"/>
      <c r="G8" s="479"/>
      <c r="H8" s="479"/>
      <c r="I8" s="479"/>
      <c r="J8" s="479"/>
      <c r="K8" s="479"/>
      <c r="L8" s="479"/>
      <c r="M8" s="479"/>
      <c r="N8" s="479"/>
      <c r="O8" s="479"/>
      <c r="P8" s="479"/>
      <c r="Q8" s="479"/>
      <c r="R8" s="479"/>
      <c r="S8" s="479"/>
      <c r="T8" s="479"/>
      <c r="U8" s="479"/>
      <c r="V8" s="144"/>
      <c r="W8" s="13"/>
      <c r="X8" s="14"/>
    </row>
    <row r="9" spans="2:24" ht="22.5" customHeight="1" x14ac:dyDescent="0.25">
      <c r="B9" s="380" t="s">
        <v>262</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85" t="s">
        <v>155</v>
      </c>
      <c r="F12" s="69"/>
      <c r="G12" s="483" t="s">
        <v>3</v>
      </c>
      <c r="H12" s="26"/>
      <c r="I12" s="480" t="str">
        <f>IF(ISBLANK(M12),"","Adjustments")</f>
        <v>Adjustments</v>
      </c>
      <c r="J12" s="69"/>
      <c r="K12" s="306"/>
      <c r="L12" s="306"/>
      <c r="M12" s="487" t="s">
        <v>311</v>
      </c>
      <c r="N12" s="306"/>
      <c r="O12" s="483" t="s">
        <v>147</v>
      </c>
      <c r="P12" s="306"/>
      <c r="Q12" s="480" t="str">
        <f>IF(ISBLANK(M12),"","Adjustments")</f>
        <v>Adjustments</v>
      </c>
      <c r="R12" s="306"/>
      <c r="S12" s="306"/>
      <c r="T12" s="306"/>
      <c r="U12" s="485" t="s">
        <v>154</v>
      </c>
      <c r="V12" s="145"/>
    </row>
    <row r="13" spans="2:24" ht="27" customHeight="1" x14ac:dyDescent="0.2">
      <c r="E13" s="486"/>
      <c r="F13" s="69"/>
      <c r="G13" s="484"/>
      <c r="H13" s="26"/>
      <c r="I13" s="480"/>
      <c r="J13" s="69"/>
      <c r="K13" s="306"/>
      <c r="L13" s="306"/>
      <c r="M13" s="488"/>
      <c r="N13" s="306"/>
      <c r="O13" s="484"/>
      <c r="P13" s="306"/>
      <c r="Q13" s="480"/>
      <c r="R13" s="306"/>
      <c r="S13" s="306"/>
      <c r="T13" s="306"/>
      <c r="U13" s="486"/>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v>247689793.16024119</v>
      </c>
      <c r="F16" s="233"/>
      <c r="G16" s="362"/>
      <c r="H16" s="11"/>
      <c r="I16" s="364">
        <f>-413592-629640+(42640/2)-(818905/2)-(28000/2)</f>
        <v>-1445364.5</v>
      </c>
      <c r="J16" s="233"/>
      <c r="K16" s="363"/>
      <c r="L16" s="198"/>
      <c r="M16" s="234">
        <f>IF(ISBLANK(E16),0,E16+I16)</f>
        <v>246244428.66024119</v>
      </c>
      <c r="N16" s="198"/>
      <c r="O16" s="363"/>
      <c r="P16" s="198"/>
      <c r="Q16" s="357"/>
      <c r="R16" s="233"/>
      <c r="S16" s="363"/>
      <c r="T16" s="198"/>
      <c r="U16" s="235">
        <f>IF(ISBLANK(E16),"",E16+I16+Q16)</f>
        <v>246244428.66024119</v>
      </c>
      <c r="V16" s="19"/>
    </row>
    <row r="17" spans="2:29" x14ac:dyDescent="0.2">
      <c r="B17" s="302"/>
      <c r="C17" s="5" t="s">
        <v>101</v>
      </c>
      <c r="E17" s="357">
        <v>-123945921.74298933</v>
      </c>
      <c r="F17" s="233"/>
      <c r="G17" s="11" t="s">
        <v>123</v>
      </c>
      <c r="H17" s="11"/>
      <c r="I17" s="357">
        <f>123945922-123116930+11699/2+280/2</f>
        <v>834981.5</v>
      </c>
      <c r="J17" s="233"/>
      <c r="K17" s="363"/>
      <c r="L17" s="198"/>
      <c r="M17" s="235">
        <f>IF(ISBLANK(E17),0,E17+I17)</f>
        <v>-123110940.24298933</v>
      </c>
      <c r="N17" s="198"/>
      <c r="O17" s="363"/>
      <c r="P17" s="198"/>
      <c r="Q17" s="357"/>
      <c r="R17" s="233"/>
      <c r="S17" s="363"/>
      <c r="T17" s="198"/>
      <c r="U17" s="235">
        <f>IF(ISBLANK(E17),"",E17+I17+Q17)</f>
        <v>-123110940.24298933</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v>17041580</v>
      </c>
      <c r="F19" s="233"/>
      <c r="G19" s="363"/>
      <c r="H19" s="197"/>
      <c r="I19" s="357">
        <f>-19662-297000-299923.18</f>
        <v>-616585.17999999993</v>
      </c>
      <c r="J19" s="233"/>
      <c r="K19" s="363"/>
      <c r="L19" s="198"/>
      <c r="M19" s="236">
        <f>IF(ISBLANK(E19),0,E19+I19)</f>
        <v>16424994.82</v>
      </c>
      <c r="N19" s="198"/>
      <c r="O19" s="363"/>
      <c r="P19" s="198"/>
      <c r="Q19" s="357"/>
      <c r="R19" s="233"/>
      <c r="S19" s="363"/>
      <c r="T19" s="198"/>
      <c r="U19" s="235">
        <f>IF(ISBLANK(E19),"",E19+I19+Q19)</f>
        <v>16424994.82</v>
      </c>
      <c r="V19" s="19"/>
    </row>
    <row r="20" spans="2:29" x14ac:dyDescent="0.2">
      <c r="B20" s="302"/>
      <c r="C20" s="5" t="s">
        <v>62</v>
      </c>
      <c r="E20" s="357">
        <v>136943243</v>
      </c>
      <c r="F20" s="233"/>
      <c r="G20" s="363"/>
      <c r="H20" s="197"/>
      <c r="I20" s="444">
        <v>7206425.7122240663</v>
      </c>
      <c r="J20" s="233"/>
      <c r="K20" s="363"/>
      <c r="L20" s="198"/>
      <c r="M20" s="236">
        <f>IF(ISBLANK(E20),0,E20+I20)</f>
        <v>144149668.71222407</v>
      </c>
      <c r="N20" s="198"/>
      <c r="O20" s="363"/>
      <c r="P20" s="198"/>
      <c r="Q20" s="357"/>
      <c r="R20" s="233"/>
      <c r="S20" s="363"/>
      <c r="T20" s="198"/>
      <c r="U20" s="235">
        <f>IF(ISBLANK(E20),"",E20+I20+Q20)</f>
        <v>144149668.71222407</v>
      </c>
      <c r="V20" s="19"/>
      <c r="Y20" s="480"/>
    </row>
    <row r="21" spans="2:29" x14ac:dyDescent="0.2">
      <c r="B21" s="302"/>
      <c r="C21" s="5" t="s">
        <v>63</v>
      </c>
      <c r="E21" s="358">
        <v>0.13</v>
      </c>
      <c r="F21" s="239"/>
      <c r="G21" s="11" t="s">
        <v>244</v>
      </c>
      <c r="H21" s="197"/>
      <c r="I21" s="237"/>
      <c r="J21" s="237"/>
      <c r="K21" s="197"/>
      <c r="L21" s="197"/>
      <c r="M21" s="358">
        <v>0.13</v>
      </c>
      <c r="N21" s="239"/>
      <c r="O21" s="11" t="s">
        <v>244</v>
      </c>
      <c r="P21" s="197"/>
      <c r="Q21" s="197"/>
      <c r="R21" s="197"/>
      <c r="S21" s="197"/>
      <c r="T21" s="197"/>
      <c r="U21" s="358">
        <v>0.10639999999999999</v>
      </c>
      <c r="V21" s="179"/>
      <c r="W21" s="11" t="s">
        <v>244</v>
      </c>
      <c r="Y21" s="480"/>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28371080</v>
      </c>
      <c r="F25" s="233"/>
      <c r="G25" s="363"/>
      <c r="H25" s="197"/>
      <c r="I25" s="237">
        <f>IF(ISBLANK(M25),"",IF(ISBLANK(E25),"",M25-E25))</f>
        <v>294112.08662479743</v>
      </c>
      <c r="J25" s="237"/>
      <c r="K25" s="197"/>
      <c r="L25" s="197"/>
      <c r="M25" s="357">
        <v>28665192.086624797</v>
      </c>
      <c r="N25" s="233"/>
      <c r="O25" s="363"/>
      <c r="P25" s="197"/>
      <c r="Q25" s="237">
        <f>IF(ISBLANK(U25),"",IF(ISBLANK(M25),"",U25-M25))</f>
        <v>0</v>
      </c>
      <c r="R25" s="197"/>
      <c r="S25" s="197"/>
      <c r="T25" s="197"/>
      <c r="U25" s="357">
        <f>M25</f>
        <v>28665192.086624797</v>
      </c>
      <c r="V25" s="29"/>
      <c r="W25" s="365"/>
    </row>
    <row r="26" spans="2:29" x14ac:dyDescent="0.2">
      <c r="B26" s="302"/>
      <c r="C26" s="5" t="s">
        <v>109</v>
      </c>
      <c r="E26" s="357">
        <v>29374853</v>
      </c>
      <c r="F26" s="233"/>
      <c r="G26" s="363"/>
      <c r="H26" s="197"/>
      <c r="I26" s="237">
        <f>IF(ISBLANK(M26),"",IF(ISBLANK(E26),"",M26-E26))</f>
        <v>-709662</v>
      </c>
      <c r="J26" s="235"/>
      <c r="K26" s="197"/>
      <c r="L26" s="197"/>
      <c r="M26" s="357">
        <v>28665191</v>
      </c>
      <c r="N26" s="233"/>
      <c r="O26" s="363"/>
      <c r="P26" s="197"/>
      <c r="Q26" s="237">
        <f>IF(ISBLANK(U26),"",IF(ISBLANK(M26),"",U26-M26))</f>
        <v>0</v>
      </c>
      <c r="R26" s="197"/>
      <c r="S26" s="197"/>
      <c r="T26" s="197"/>
      <c r="U26" s="357">
        <f>M26</f>
        <v>28665191</v>
      </c>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v>803285</v>
      </c>
      <c r="F28" s="233"/>
      <c r="G28" s="363"/>
      <c r="H28" s="197"/>
      <c r="I28" s="237">
        <f>IF(ISBLANK(M28),"",IF(ISBLANK(E28),"",M28-E28))</f>
        <v>-0.25</v>
      </c>
      <c r="J28" s="237"/>
      <c r="K28" s="197"/>
      <c r="L28" s="197"/>
      <c r="M28" s="357">
        <v>803284.75</v>
      </c>
      <c r="N28" s="233"/>
      <c r="O28" s="363"/>
      <c r="P28" s="197"/>
      <c r="Q28" s="237">
        <f>IF(ISBLANK(U28),"",IF(ISBLANK(M28),"",U28-M28))</f>
        <v>0</v>
      </c>
      <c r="R28" s="197"/>
      <c r="S28" s="197"/>
      <c r="T28" s="197"/>
      <c r="U28" s="357">
        <f>M28</f>
        <v>803284.75</v>
      </c>
      <c r="V28" s="29"/>
      <c r="W28" s="365"/>
    </row>
    <row r="29" spans="2:29" x14ac:dyDescent="0.2">
      <c r="B29" s="302"/>
      <c r="C29" s="5" t="s">
        <v>69</v>
      </c>
      <c r="E29" s="357">
        <v>361000</v>
      </c>
      <c r="F29" s="233"/>
      <c r="G29" s="363"/>
      <c r="H29" s="197"/>
      <c r="I29" s="237">
        <f>IF(ISBLANK(M29),"",IF(ISBLANK(E29),"",M29-E29))</f>
        <v>0</v>
      </c>
      <c r="J29" s="237"/>
      <c r="K29" s="197"/>
      <c r="L29" s="197"/>
      <c r="M29" s="357">
        <v>361000</v>
      </c>
      <c r="N29" s="233"/>
      <c r="O29" s="363"/>
      <c r="P29" s="197"/>
      <c r="Q29" s="237">
        <f>IF(ISBLANK(U29),"",IF(ISBLANK(M29),"",U29-M29))</f>
        <v>0</v>
      </c>
      <c r="R29" s="197"/>
      <c r="S29" s="197"/>
      <c r="T29" s="197"/>
      <c r="U29" s="357">
        <f t="shared" ref="U29:U31" si="0">M29</f>
        <v>361000</v>
      </c>
      <c r="V29" s="29"/>
      <c r="W29" s="365"/>
    </row>
    <row r="30" spans="2:29" x14ac:dyDescent="0.2">
      <c r="B30" s="302"/>
      <c r="C30" s="5" t="s">
        <v>70</v>
      </c>
      <c r="E30" s="357">
        <v>251187</v>
      </c>
      <c r="F30" s="233"/>
      <c r="G30" s="363"/>
      <c r="H30" s="197"/>
      <c r="I30" s="237">
        <f>IF(ISBLANK(M30),"",IF(ISBLANK(E30),"",M30-E30))</f>
        <v>6046.9659333036689</v>
      </c>
      <c r="J30" s="237"/>
      <c r="K30" s="197"/>
      <c r="L30" s="197"/>
      <c r="M30" s="357">
        <v>257233.96593330367</v>
      </c>
      <c r="N30" s="233"/>
      <c r="O30" s="363"/>
      <c r="P30" s="197"/>
      <c r="Q30" s="237">
        <f>IF(ISBLANK(U30),"",IF(ISBLANK(M30),"",U30-M30))</f>
        <v>0</v>
      </c>
      <c r="R30" s="197"/>
      <c r="S30" s="197"/>
      <c r="T30" s="197"/>
      <c r="U30" s="357">
        <f t="shared" si="0"/>
        <v>257233.96593330367</v>
      </c>
      <c r="V30" s="29"/>
      <c r="W30" s="365"/>
    </row>
    <row r="31" spans="2:29" x14ac:dyDescent="0.2">
      <c r="B31" s="302"/>
      <c r="C31" s="5" t="s">
        <v>71</v>
      </c>
      <c r="E31" s="357">
        <v>181003</v>
      </c>
      <c r="F31" s="233"/>
      <c r="G31" s="363"/>
      <c r="H31" s="197"/>
      <c r="I31" s="237">
        <f>IF(ISBLANK(M31),"",IF(ISBLANK(E31),"",M31-E31))</f>
        <v>0</v>
      </c>
      <c r="J31" s="237"/>
      <c r="K31" s="197"/>
      <c r="L31" s="197"/>
      <c r="M31" s="357">
        <v>181003</v>
      </c>
      <c r="N31" s="233"/>
      <c r="O31" s="363"/>
      <c r="P31" s="197"/>
      <c r="Q31" s="237">
        <f>IF(ISBLANK(U31),"",IF(ISBLANK(M31),"",U31-M31))</f>
        <v>0</v>
      </c>
      <c r="R31" s="197"/>
      <c r="S31" s="197"/>
      <c r="T31" s="197"/>
      <c r="U31" s="357">
        <f t="shared" si="0"/>
        <v>181003</v>
      </c>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1596475</v>
      </c>
      <c r="F33" s="233"/>
      <c r="G33" s="11" t="s">
        <v>236</v>
      </c>
      <c r="H33" s="197"/>
      <c r="I33" s="237">
        <f>IF(ISBLANK(M33),"",IF(ISBLANK(E33),"",M33-E33))</f>
        <v>6046.7159333035816</v>
      </c>
      <c r="J33" s="237"/>
      <c r="K33" s="197"/>
      <c r="L33" s="197"/>
      <c r="M33" s="357">
        <f>M28+M29+M30+M31</f>
        <v>1602521.7159333036</v>
      </c>
      <c r="N33" s="233"/>
      <c r="O33" s="363"/>
      <c r="P33" s="197"/>
      <c r="Q33" s="237">
        <f>IF(ISBLANK(U33),"",IF(ISBLANK(M33),"",U33-M33))</f>
        <v>0</v>
      </c>
      <c r="R33" s="197"/>
      <c r="S33" s="197"/>
      <c r="T33" s="197"/>
      <c r="U33" s="357">
        <f>M33</f>
        <v>1602521.7159333036</v>
      </c>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v>16754348</v>
      </c>
      <c r="F36" s="233"/>
      <c r="G36" s="363"/>
      <c r="H36" s="197"/>
      <c r="I36" s="357">
        <f>-19662-297000-299923.18</f>
        <v>-616585.17999999993</v>
      </c>
      <c r="J36" s="233"/>
      <c r="K36" s="363"/>
      <c r="L36" s="197"/>
      <c r="M36" s="236">
        <f>IF(ISBLANK(E36),"",E36+I36)</f>
        <v>16137762.82</v>
      </c>
      <c r="N36" s="197"/>
      <c r="O36" s="197"/>
      <c r="P36" s="197"/>
      <c r="Q36" s="357">
        <v>0</v>
      </c>
      <c r="R36" s="233"/>
      <c r="S36" s="363"/>
      <c r="T36" s="197"/>
      <c r="U36" s="235">
        <f>IF(ISBLANK(E36),"",E36+I36+Q36)</f>
        <v>16137762.82</v>
      </c>
      <c r="V36" s="19"/>
    </row>
    <row r="37" spans="2:23" x14ac:dyDescent="0.2">
      <c r="B37" s="302"/>
      <c r="C37" s="5" t="s">
        <v>143</v>
      </c>
      <c r="E37" s="357">
        <v>4936879</v>
      </c>
      <c r="F37" s="233"/>
      <c r="G37" s="363"/>
      <c r="H37" s="197"/>
      <c r="I37" s="445">
        <f>5046053-4936879-11699-280</f>
        <v>97195</v>
      </c>
      <c r="J37" s="233"/>
      <c r="K37" s="363"/>
      <c r="L37" s="197"/>
      <c r="M37" s="236">
        <f>IF(ISBLANK(E37),"",E37+I37)</f>
        <v>5034074</v>
      </c>
      <c r="N37" s="197"/>
      <c r="O37" s="197"/>
      <c r="P37" s="197"/>
      <c r="Q37" s="357"/>
      <c r="R37" s="233"/>
      <c r="S37" s="363"/>
      <c r="T37" s="197"/>
      <c r="U37" s="235">
        <f>IF(ISBLANK(E37),"",E37+I37+Q37)</f>
        <v>5034074</v>
      </c>
      <c r="V37" s="19"/>
    </row>
    <row r="38" spans="2:23" x14ac:dyDescent="0.2">
      <c r="B38" s="302"/>
      <c r="C38" s="5" t="s">
        <v>66</v>
      </c>
      <c r="E38" s="357">
        <v>287232</v>
      </c>
      <c r="F38" s="233"/>
      <c r="G38" s="363"/>
      <c r="H38" s="197"/>
      <c r="I38" s="357"/>
      <c r="J38" s="233"/>
      <c r="K38" s="363"/>
      <c r="L38" s="197"/>
      <c r="M38" s="236">
        <f>IF(ISBLANK(E38),"",E38+I38)</f>
        <v>287232</v>
      </c>
      <c r="N38" s="197"/>
      <c r="O38" s="197"/>
      <c r="P38" s="197"/>
      <c r="Q38" s="357"/>
      <c r="R38" s="233"/>
      <c r="S38" s="363"/>
      <c r="T38" s="197"/>
      <c r="U38" s="235">
        <f>IF(ISBLANK(E38),"",E38+I38+Q38)</f>
        <v>287232</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-4814861</v>
      </c>
      <c r="F44" s="233"/>
      <c r="G44" s="11" t="s">
        <v>98</v>
      </c>
      <c r="H44" s="11"/>
      <c r="I44" s="235"/>
      <c r="J44" s="235"/>
      <c r="K44" s="197"/>
      <c r="L44" s="197"/>
      <c r="M44" s="357">
        <v>-4598146.8132462585</v>
      </c>
      <c r="N44" s="233"/>
      <c r="O44" s="362"/>
      <c r="P44" s="197"/>
      <c r="Q44" s="197"/>
      <c r="R44" s="197"/>
      <c r="S44" s="197"/>
      <c r="T44" s="197"/>
      <c r="U44" s="357">
        <f>M44</f>
        <v>-4598146.8132462585</v>
      </c>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34407</v>
      </c>
      <c r="F46" s="233"/>
      <c r="G46" s="363"/>
      <c r="H46" s="197"/>
      <c r="I46" s="230"/>
      <c r="J46" s="237"/>
      <c r="K46" s="197"/>
      <c r="L46" s="197"/>
      <c r="M46" s="357">
        <v>120121</v>
      </c>
      <c r="N46" s="233"/>
      <c r="O46" s="363"/>
      <c r="P46" s="197"/>
      <c r="Q46" s="197"/>
      <c r="R46" s="197"/>
      <c r="S46" s="197"/>
      <c r="T46" s="197"/>
      <c r="U46" s="357">
        <v>82763.331554169388</v>
      </c>
      <c r="V46" s="29"/>
      <c r="W46" s="365"/>
    </row>
    <row r="47" spans="2:23" x14ac:dyDescent="0.2">
      <c r="B47" s="302"/>
      <c r="C47" s="20" t="s">
        <v>126</v>
      </c>
      <c r="D47" s="20"/>
      <c r="E47" s="233">
        <f>IF(ISBLANK(E46),"",E46/(1-SUM(E49:E50)))</f>
        <v>43188.802052917134</v>
      </c>
      <c r="F47" s="233"/>
      <c r="G47" s="241"/>
      <c r="H47" s="241"/>
      <c r="I47" s="242"/>
      <c r="J47" s="242"/>
      <c r="K47" s="241"/>
      <c r="L47" s="241"/>
      <c r="M47" s="233">
        <f>IF(ISBLANK(M46),"",M46/(1-SUM(M49:M50)))</f>
        <v>163429.93197278911</v>
      </c>
      <c r="N47" s="233"/>
      <c r="O47" s="241"/>
      <c r="P47" s="241"/>
      <c r="Q47" s="241"/>
      <c r="R47" s="241"/>
      <c r="S47" s="241"/>
      <c r="T47" s="241"/>
      <c r="U47" s="233">
        <f>IF(ISBLANK(U46),"",U46/(1-SUM(U49:U50)))</f>
        <v>112603.17218254339</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v>
      </c>
      <c r="F49" s="239"/>
      <c r="G49" s="363"/>
      <c r="H49" s="197"/>
      <c r="I49" s="197"/>
      <c r="J49" s="198"/>
      <c r="K49" s="197"/>
      <c r="L49" s="197"/>
      <c r="M49" s="358">
        <v>0.15</v>
      </c>
      <c r="N49" s="239"/>
      <c r="O49" s="363"/>
      <c r="P49" s="197"/>
      <c r="Q49" s="197"/>
      <c r="R49" s="197"/>
      <c r="S49" s="197"/>
      <c r="T49" s="197"/>
      <c r="U49" s="358">
        <f>M49</f>
        <v>0.15</v>
      </c>
      <c r="V49" s="179"/>
      <c r="W49" s="365"/>
    </row>
    <row r="50" spans="2:23" x14ac:dyDescent="0.2">
      <c r="B50" s="302"/>
      <c r="C50" s="5" t="s">
        <v>84</v>
      </c>
      <c r="E50" s="358">
        <v>5.33351617893272E-2</v>
      </c>
      <c r="F50" s="239"/>
      <c r="G50" s="363"/>
      <c r="H50" s="197"/>
      <c r="I50" s="197"/>
      <c r="J50" s="198"/>
      <c r="K50" s="197"/>
      <c r="L50" s="197"/>
      <c r="M50" s="358">
        <v>0.115</v>
      </c>
      <c r="N50" s="239"/>
      <c r="O50" s="363"/>
      <c r="P50" s="197"/>
      <c r="Q50" s="197"/>
      <c r="R50" s="197"/>
      <c r="S50" s="197"/>
      <c r="T50" s="197"/>
      <c r="U50" s="358">
        <f t="shared" ref="U50:U51" si="1">M50</f>
        <v>0.115</v>
      </c>
      <c r="V50" s="179"/>
      <c r="W50" s="365"/>
    </row>
    <row r="51" spans="2:23" x14ac:dyDescent="0.2">
      <c r="B51" s="302"/>
      <c r="C51" s="31" t="s">
        <v>116</v>
      </c>
      <c r="D51" s="31"/>
      <c r="E51" s="357">
        <v>-81003</v>
      </c>
      <c r="F51" s="233"/>
      <c r="G51" s="363"/>
      <c r="H51" s="197"/>
      <c r="I51" s="197"/>
      <c r="J51" s="198"/>
      <c r="K51" s="197"/>
      <c r="L51" s="197"/>
      <c r="M51" s="357">
        <v>-81003</v>
      </c>
      <c r="N51" s="233"/>
      <c r="O51" s="363"/>
      <c r="P51" s="197"/>
      <c r="Q51" s="197"/>
      <c r="R51" s="197"/>
      <c r="S51" s="197"/>
      <c r="T51" s="197"/>
      <c r="U51" s="357">
        <f t="shared" si="1"/>
        <v>-81003</v>
      </c>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v>0.56000000000000005</v>
      </c>
      <c r="N55" s="244"/>
      <c r="O55" s="363"/>
      <c r="P55" s="197"/>
      <c r="Q55" s="197"/>
      <c r="R55" s="197"/>
      <c r="S55" s="197"/>
      <c r="T55" s="197"/>
      <c r="U55" s="359">
        <f>M55</f>
        <v>0.56000000000000005</v>
      </c>
      <c r="V55" s="182"/>
      <c r="W55" s="365"/>
    </row>
    <row r="56" spans="2:23" x14ac:dyDescent="0.2">
      <c r="C56" s="5" t="s">
        <v>75</v>
      </c>
      <c r="E56" s="359">
        <v>0.04</v>
      </c>
      <c r="F56" s="244"/>
      <c r="G56" s="11" t="s">
        <v>242</v>
      </c>
      <c r="H56" s="11"/>
      <c r="I56" s="197"/>
      <c r="J56" s="198"/>
      <c r="K56" s="197"/>
      <c r="L56" s="197"/>
      <c r="M56" s="359">
        <v>0.04</v>
      </c>
      <c r="N56" s="244"/>
      <c r="O56" s="11" t="s">
        <v>242</v>
      </c>
      <c r="P56" s="197"/>
      <c r="Q56" s="197"/>
      <c r="R56" s="197"/>
      <c r="S56" s="197"/>
      <c r="T56" s="197"/>
      <c r="U56" s="359">
        <f t="shared" ref="U56:U57" si="2">M56</f>
        <v>0.04</v>
      </c>
      <c r="V56" s="182"/>
      <c r="W56" s="18" t="s">
        <v>242</v>
      </c>
    </row>
    <row r="57" spans="2:23" x14ac:dyDescent="0.2">
      <c r="C57" s="5" t="s">
        <v>76</v>
      </c>
      <c r="E57" s="359">
        <v>0.4</v>
      </c>
      <c r="F57" s="244"/>
      <c r="G57" s="388"/>
      <c r="H57" s="197"/>
      <c r="I57" s="197"/>
      <c r="J57" s="198"/>
      <c r="K57" s="197"/>
      <c r="L57" s="197"/>
      <c r="M57" s="359">
        <v>0.4</v>
      </c>
      <c r="N57" s="244"/>
      <c r="O57" s="363"/>
      <c r="P57" s="197"/>
      <c r="Q57" s="197"/>
      <c r="R57" s="197"/>
      <c r="S57" s="197"/>
      <c r="T57" s="197"/>
      <c r="U57" s="359">
        <f t="shared" si="2"/>
        <v>0.4</v>
      </c>
      <c r="V57" s="182"/>
      <c r="W57" s="365"/>
    </row>
    <row r="58" spans="2:23" ht="13.5" thickBot="1" x14ac:dyDescent="0.25">
      <c r="C58" s="5" t="s">
        <v>77</v>
      </c>
      <c r="E58" s="360"/>
      <c r="F58" s="244"/>
      <c r="G58" s="363"/>
      <c r="H58" s="197"/>
      <c r="I58" s="197"/>
      <c r="J58" s="198"/>
      <c r="K58" s="197"/>
      <c r="L58" s="197"/>
      <c r="M58" s="360"/>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4.2802658198955436E-2</v>
      </c>
      <c r="F62" s="248"/>
      <c r="G62" s="363"/>
      <c r="H62" s="197"/>
      <c r="I62" s="197"/>
      <c r="J62" s="198"/>
      <c r="K62" s="197"/>
      <c r="L62" s="197"/>
      <c r="M62" s="361">
        <v>3.9230000000000001E-2</v>
      </c>
      <c r="N62" s="248"/>
      <c r="O62" s="363"/>
      <c r="P62" s="197"/>
      <c r="Q62" s="197"/>
      <c r="R62" s="197"/>
      <c r="S62" s="197"/>
      <c r="T62" s="197"/>
      <c r="U62" s="361">
        <f>M62</f>
        <v>3.9230000000000001E-2</v>
      </c>
      <c r="V62" s="183"/>
      <c r="W62" s="365"/>
    </row>
    <row r="63" spans="2:23" x14ac:dyDescent="0.2">
      <c r="C63" s="5" t="s">
        <v>79</v>
      </c>
      <c r="E63" s="361">
        <v>2.1100000000000001E-2</v>
      </c>
      <c r="F63" s="248"/>
      <c r="G63" s="363"/>
      <c r="H63" s="197"/>
      <c r="I63" s="197"/>
      <c r="J63" s="198"/>
      <c r="K63" s="197"/>
      <c r="L63" s="197"/>
      <c r="M63" s="361">
        <v>2.1600000000000001E-2</v>
      </c>
      <c r="N63" s="248"/>
      <c r="O63" s="363"/>
      <c r="P63" s="197"/>
      <c r="Q63" s="197"/>
      <c r="R63" s="197"/>
      <c r="S63" s="197"/>
      <c r="T63" s="197"/>
      <c r="U63" s="361">
        <f t="shared" ref="U63:U64" si="3">M63</f>
        <v>2.1600000000000001E-2</v>
      </c>
      <c r="V63" s="183"/>
      <c r="W63" s="365"/>
    </row>
    <row r="64" spans="2:23" x14ac:dyDescent="0.2">
      <c r="C64" s="5" t="s">
        <v>80</v>
      </c>
      <c r="E64" s="361">
        <v>9.3600000000000003E-2</v>
      </c>
      <c r="F64" s="248"/>
      <c r="G64" s="363"/>
      <c r="H64" s="197"/>
      <c r="I64" s="197"/>
      <c r="J64" s="198"/>
      <c r="K64" s="197"/>
      <c r="L64" s="197"/>
      <c r="M64" s="361">
        <v>9.2999999999999999E-2</v>
      </c>
      <c r="N64" s="248"/>
      <c r="O64" s="363"/>
      <c r="P64" s="197"/>
      <c r="Q64" s="197"/>
      <c r="R64" s="197"/>
      <c r="S64" s="197"/>
      <c r="T64" s="197"/>
      <c r="U64" s="361">
        <f t="shared" si="3"/>
        <v>9.2999999999999999E-2</v>
      </c>
      <c r="V64" s="183"/>
      <c r="W64" s="365"/>
    </row>
    <row r="65" spans="1:24" x14ac:dyDescent="0.2">
      <c r="C65" s="5" t="s">
        <v>81</v>
      </c>
      <c r="E65" s="361">
        <v>0</v>
      </c>
      <c r="F65" s="248"/>
      <c r="G65" s="363"/>
      <c r="H65" s="197"/>
      <c r="I65" s="197"/>
      <c r="J65" s="198"/>
      <c r="K65" s="197"/>
      <c r="L65" s="197"/>
      <c r="M65" s="361"/>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241</v>
      </c>
      <c r="C69" s="476" t="s">
        <v>246</v>
      </c>
      <c r="D69" s="476"/>
      <c r="E69" s="476"/>
      <c r="F69" s="476"/>
      <c r="G69" s="476"/>
      <c r="H69" s="476"/>
      <c r="I69" s="476"/>
      <c r="J69" s="476"/>
      <c r="K69" s="481"/>
      <c r="L69" s="481"/>
      <c r="M69" s="481"/>
      <c r="N69" s="481"/>
      <c r="O69" s="481"/>
      <c r="P69" s="481"/>
      <c r="Q69" s="481"/>
      <c r="R69" s="481"/>
      <c r="S69" s="481"/>
      <c r="T69" s="481"/>
      <c r="U69" s="481"/>
      <c r="V69" s="28"/>
    </row>
    <row r="70" spans="1:24" x14ac:dyDescent="0.2">
      <c r="B70" s="303" t="s">
        <v>2</v>
      </c>
      <c r="C70" s="472" t="s">
        <v>90</v>
      </c>
      <c r="D70" s="472"/>
      <c r="E70" s="472"/>
      <c r="F70" s="472"/>
      <c r="G70" s="472"/>
      <c r="H70" s="472"/>
      <c r="I70" s="472"/>
      <c r="J70" s="472"/>
      <c r="K70" s="472"/>
      <c r="L70" s="472"/>
      <c r="M70" s="472"/>
      <c r="N70" s="472"/>
      <c r="O70" s="472"/>
      <c r="P70" s="472"/>
      <c r="Q70" s="472"/>
      <c r="R70" s="472"/>
      <c r="S70" s="472"/>
      <c r="T70" s="472"/>
      <c r="U70" s="472"/>
      <c r="V70" s="43"/>
    </row>
    <row r="71" spans="1:24" ht="27" customHeight="1" x14ac:dyDescent="0.2">
      <c r="B71" s="303" t="s">
        <v>3</v>
      </c>
      <c r="C71" s="470" t="s">
        <v>243</v>
      </c>
      <c r="D71" s="470"/>
      <c r="E71" s="470"/>
      <c r="F71" s="470"/>
      <c r="G71" s="470"/>
      <c r="H71" s="470"/>
      <c r="I71" s="470"/>
      <c r="J71" s="470"/>
      <c r="K71" s="470"/>
      <c r="L71" s="470"/>
      <c r="M71" s="470"/>
      <c r="N71" s="470"/>
      <c r="O71" s="470"/>
      <c r="P71" s="470"/>
      <c r="Q71" s="470"/>
      <c r="R71" s="470"/>
      <c r="S71" s="470"/>
      <c r="T71" s="470"/>
      <c r="U71" s="470"/>
      <c r="V71" s="15"/>
    </row>
    <row r="72" spans="1:24" x14ac:dyDescent="0.2">
      <c r="B72" s="303" t="s">
        <v>98</v>
      </c>
      <c r="C72" s="471" t="s">
        <v>99</v>
      </c>
      <c r="D72" s="471"/>
      <c r="E72" s="471"/>
      <c r="F72" s="471"/>
      <c r="G72" s="471"/>
      <c r="H72" s="471"/>
      <c r="I72" s="471"/>
      <c r="J72" s="471"/>
      <c r="K72" s="471"/>
      <c r="L72" s="471"/>
      <c r="M72" s="471"/>
      <c r="N72" s="471"/>
      <c r="O72" s="471"/>
      <c r="P72" s="471"/>
      <c r="Q72" s="471"/>
      <c r="R72" s="471"/>
      <c r="S72" s="471"/>
      <c r="T72" s="471"/>
      <c r="U72" s="471"/>
      <c r="V72" s="15"/>
    </row>
    <row r="73" spans="1:24" x14ac:dyDescent="0.2">
      <c r="B73" s="303" t="s">
        <v>122</v>
      </c>
      <c r="C73" s="475" t="s">
        <v>124</v>
      </c>
      <c r="D73" s="475"/>
      <c r="E73" s="475"/>
      <c r="F73" s="475"/>
      <c r="G73" s="475"/>
      <c r="H73" s="475"/>
      <c r="I73" s="475"/>
      <c r="J73" s="475"/>
      <c r="K73" s="475"/>
      <c r="L73" s="475"/>
      <c r="M73" s="475"/>
      <c r="N73" s="475"/>
      <c r="O73" s="475"/>
      <c r="P73" s="475"/>
      <c r="Q73" s="475"/>
      <c r="R73" s="475"/>
      <c r="S73" s="475"/>
      <c r="T73" s="475"/>
      <c r="U73" s="475"/>
      <c r="V73" s="28"/>
    </row>
    <row r="74" spans="1:24" x14ac:dyDescent="0.2">
      <c r="B74" s="303" t="s">
        <v>123</v>
      </c>
      <c r="C74" s="471" t="s">
        <v>135</v>
      </c>
      <c r="D74" s="471"/>
      <c r="E74" s="471"/>
      <c r="F74" s="471"/>
      <c r="G74" s="471"/>
      <c r="H74" s="471"/>
      <c r="I74" s="471"/>
      <c r="J74" s="471"/>
      <c r="K74" s="471"/>
      <c r="L74" s="471"/>
      <c r="M74" s="471"/>
      <c r="N74" s="471"/>
      <c r="O74" s="471"/>
      <c r="P74" s="471"/>
      <c r="Q74" s="471"/>
      <c r="R74" s="471"/>
      <c r="S74" s="471"/>
      <c r="T74" s="471"/>
      <c r="U74" s="471"/>
      <c r="V74" s="15"/>
    </row>
    <row r="75" spans="1:24" ht="26.25" customHeight="1" x14ac:dyDescent="0.2">
      <c r="B75" s="304" t="s">
        <v>147</v>
      </c>
      <c r="C75" s="474" t="s">
        <v>227</v>
      </c>
      <c r="D75" s="474"/>
      <c r="E75" s="474"/>
      <c r="F75" s="474"/>
      <c r="G75" s="474"/>
      <c r="H75" s="474"/>
      <c r="I75" s="474"/>
      <c r="J75" s="474"/>
      <c r="K75" s="474"/>
      <c r="L75" s="474"/>
      <c r="M75" s="474"/>
      <c r="N75" s="474"/>
      <c r="O75" s="474"/>
      <c r="P75" s="474"/>
      <c r="Q75" s="474"/>
      <c r="R75" s="474"/>
      <c r="S75" s="474"/>
      <c r="T75" s="474"/>
      <c r="U75" s="474"/>
      <c r="V75" s="184"/>
    </row>
    <row r="76" spans="1:24" x14ac:dyDescent="0.2">
      <c r="B76" s="304" t="s">
        <v>236</v>
      </c>
      <c r="C76" s="476" t="s">
        <v>237</v>
      </c>
      <c r="D76" s="476"/>
      <c r="E76" s="476"/>
      <c r="F76" s="476"/>
      <c r="G76" s="476"/>
      <c r="H76" s="476"/>
      <c r="I76" s="476"/>
      <c r="J76" s="476"/>
      <c r="K76" s="476"/>
      <c r="L76" s="476"/>
      <c r="M76" s="476"/>
      <c r="N76" s="476"/>
      <c r="O76" s="476"/>
      <c r="P76" s="476"/>
      <c r="Q76" s="476"/>
      <c r="R76" s="476"/>
      <c r="S76" s="476"/>
      <c r="T76" s="476"/>
      <c r="U76" s="476"/>
      <c r="V76" s="184"/>
    </row>
    <row r="77" spans="1:24" x14ac:dyDescent="0.2">
      <c r="B77" s="304" t="s">
        <v>242</v>
      </c>
      <c r="C77" s="471" t="s">
        <v>92</v>
      </c>
      <c r="D77" s="471"/>
      <c r="E77" s="471"/>
      <c r="F77" s="471"/>
      <c r="G77" s="471"/>
      <c r="H77" s="471"/>
      <c r="I77" s="471"/>
      <c r="J77" s="471"/>
      <c r="K77" s="471"/>
      <c r="L77" s="471"/>
      <c r="M77" s="471"/>
      <c r="N77" s="471"/>
      <c r="O77" s="471"/>
      <c r="P77" s="471"/>
      <c r="Q77" s="471"/>
      <c r="R77" s="471"/>
      <c r="S77" s="471"/>
      <c r="T77" s="471"/>
      <c r="U77" s="471"/>
      <c r="V77" s="184"/>
    </row>
    <row r="78" spans="1:24" x14ac:dyDescent="0.2">
      <c r="B78" s="304" t="s">
        <v>244</v>
      </c>
      <c r="C78" s="477" t="s">
        <v>245</v>
      </c>
      <c r="D78" s="477"/>
      <c r="E78" s="477"/>
      <c r="F78" s="477"/>
      <c r="G78" s="477"/>
      <c r="H78" s="477"/>
      <c r="I78" s="477"/>
      <c r="J78" s="477"/>
      <c r="K78" s="477"/>
      <c r="L78" s="477"/>
      <c r="M78" s="477"/>
      <c r="N78" s="477"/>
      <c r="O78" s="477"/>
      <c r="P78" s="477"/>
      <c r="Q78" s="477"/>
      <c r="R78" s="477"/>
      <c r="S78" s="477"/>
      <c r="T78" s="477"/>
      <c r="U78" s="477"/>
      <c r="V78" s="184"/>
    </row>
    <row r="79" spans="1:24" x14ac:dyDescent="0.2">
      <c r="B79" s="353"/>
      <c r="C79" s="477"/>
      <c r="D79" s="477"/>
      <c r="E79" s="477"/>
      <c r="F79" s="477"/>
      <c r="G79" s="477"/>
      <c r="H79" s="477"/>
      <c r="I79" s="477"/>
      <c r="J79" s="477"/>
      <c r="K79" s="477"/>
      <c r="L79" s="477"/>
      <c r="M79" s="477"/>
      <c r="N79" s="477"/>
      <c r="O79" s="477"/>
      <c r="P79" s="477"/>
      <c r="Q79" s="477"/>
      <c r="R79" s="477"/>
      <c r="S79" s="477"/>
      <c r="T79" s="477"/>
      <c r="U79" s="477"/>
      <c r="V79" s="184"/>
    </row>
    <row r="80" spans="1:24" x14ac:dyDescent="0.2">
      <c r="B80" s="366"/>
      <c r="C80" s="473"/>
      <c r="D80" s="473"/>
      <c r="E80" s="473"/>
      <c r="F80" s="473"/>
      <c r="G80" s="473"/>
      <c r="H80" s="473"/>
      <c r="I80" s="473"/>
      <c r="J80" s="473"/>
      <c r="K80" s="473"/>
      <c r="L80" s="473"/>
      <c r="M80" s="473"/>
      <c r="N80" s="473"/>
      <c r="O80" s="473"/>
      <c r="P80" s="473"/>
      <c r="Q80" s="473"/>
      <c r="R80" s="473"/>
      <c r="S80" s="473"/>
      <c r="T80" s="473"/>
      <c r="U80" s="473"/>
      <c r="V80" s="184"/>
    </row>
    <row r="81" spans="2:22" x14ac:dyDescent="0.2">
      <c r="B81" s="366"/>
      <c r="C81" s="473"/>
      <c r="D81" s="473"/>
      <c r="E81" s="473"/>
      <c r="F81" s="473"/>
      <c r="G81" s="473"/>
      <c r="H81" s="473"/>
      <c r="I81" s="473"/>
      <c r="J81" s="473"/>
      <c r="K81" s="473"/>
      <c r="L81" s="473"/>
      <c r="M81" s="473"/>
      <c r="N81" s="473"/>
      <c r="O81" s="473"/>
      <c r="P81" s="473"/>
      <c r="Q81" s="473"/>
      <c r="R81" s="473"/>
      <c r="S81" s="473"/>
      <c r="T81" s="473"/>
      <c r="U81" s="473"/>
      <c r="V81" s="184"/>
    </row>
    <row r="82" spans="2:22" x14ac:dyDescent="0.2">
      <c r="B82" s="366"/>
      <c r="C82" s="473"/>
      <c r="D82" s="473"/>
      <c r="E82" s="473"/>
      <c r="F82" s="473"/>
      <c r="G82" s="473"/>
      <c r="H82" s="473"/>
      <c r="I82" s="473"/>
      <c r="J82" s="473"/>
      <c r="K82" s="473"/>
      <c r="L82" s="473"/>
      <c r="M82" s="473"/>
      <c r="N82" s="473"/>
      <c r="O82" s="473"/>
      <c r="P82" s="473"/>
      <c r="Q82" s="473"/>
      <c r="R82" s="473"/>
      <c r="S82" s="473"/>
      <c r="T82" s="473"/>
      <c r="U82" s="473"/>
      <c r="V82" s="184"/>
    </row>
    <row r="83" spans="2:22" x14ac:dyDescent="0.2">
      <c r="B83" s="366"/>
      <c r="C83" s="473"/>
      <c r="D83" s="473"/>
      <c r="E83" s="473"/>
      <c r="F83" s="473"/>
      <c r="G83" s="473"/>
      <c r="H83" s="473"/>
      <c r="I83" s="473"/>
      <c r="J83" s="473"/>
      <c r="K83" s="473"/>
      <c r="L83" s="473"/>
      <c r="M83" s="473"/>
      <c r="N83" s="473"/>
      <c r="O83" s="473"/>
      <c r="P83" s="473"/>
      <c r="Q83" s="473"/>
      <c r="R83" s="473"/>
      <c r="S83" s="473"/>
      <c r="T83" s="473"/>
      <c r="U83" s="473"/>
      <c r="V83" s="184"/>
    </row>
    <row r="84" spans="2:22" x14ac:dyDescent="0.2">
      <c r="B84" s="366"/>
      <c r="C84" s="473"/>
      <c r="D84" s="473"/>
      <c r="E84" s="473"/>
      <c r="F84" s="473"/>
      <c r="G84" s="473"/>
      <c r="H84" s="473"/>
      <c r="I84" s="473"/>
      <c r="J84" s="473"/>
      <c r="K84" s="473"/>
      <c r="L84" s="473"/>
      <c r="M84" s="473"/>
      <c r="N84" s="473"/>
      <c r="O84" s="473"/>
      <c r="P84" s="473"/>
      <c r="Q84" s="473"/>
      <c r="R84" s="473"/>
      <c r="S84" s="473"/>
      <c r="T84" s="473"/>
      <c r="U84" s="473"/>
      <c r="V84" s="184"/>
    </row>
    <row r="85" spans="2:22" x14ac:dyDescent="0.2">
      <c r="B85" s="366"/>
      <c r="C85" s="473"/>
      <c r="D85" s="473"/>
      <c r="E85" s="473"/>
      <c r="F85" s="473"/>
      <c r="G85" s="473"/>
      <c r="H85" s="473"/>
      <c r="I85" s="473"/>
      <c r="J85" s="473"/>
      <c r="K85" s="473"/>
      <c r="L85" s="473"/>
      <c r="M85" s="473"/>
      <c r="N85" s="473"/>
      <c r="O85" s="473"/>
      <c r="P85" s="473"/>
      <c r="Q85" s="473"/>
      <c r="R85" s="473"/>
      <c r="S85" s="473"/>
      <c r="T85" s="473"/>
      <c r="U85" s="473"/>
      <c r="V85" s="184"/>
    </row>
    <row r="86" spans="2:22" x14ac:dyDescent="0.2">
      <c r="B86" s="366"/>
      <c r="C86" s="473"/>
      <c r="D86" s="473"/>
      <c r="E86" s="473"/>
      <c r="F86" s="473"/>
      <c r="G86" s="473"/>
      <c r="H86" s="473"/>
      <c r="I86" s="473"/>
      <c r="J86" s="473"/>
      <c r="K86" s="473"/>
      <c r="L86" s="473"/>
      <c r="M86" s="473"/>
      <c r="N86" s="473"/>
      <c r="O86" s="473"/>
      <c r="P86" s="473"/>
      <c r="Q86" s="473"/>
      <c r="R86" s="473"/>
      <c r="S86" s="473"/>
      <c r="T86" s="473"/>
      <c r="U86" s="473"/>
      <c r="V86" s="184"/>
    </row>
    <row r="87" spans="2:22" x14ac:dyDescent="0.2">
      <c r="B87" s="366"/>
      <c r="C87" s="473"/>
      <c r="D87" s="473"/>
      <c r="E87" s="473"/>
      <c r="F87" s="473"/>
      <c r="G87" s="473"/>
      <c r="H87" s="473"/>
      <c r="I87" s="473"/>
      <c r="J87" s="473"/>
      <c r="K87" s="473"/>
      <c r="L87" s="473"/>
      <c r="M87" s="473"/>
      <c r="N87" s="473"/>
      <c r="O87" s="473"/>
      <c r="P87" s="473"/>
      <c r="Q87" s="473"/>
      <c r="R87" s="473"/>
      <c r="S87" s="473"/>
      <c r="T87" s="473"/>
      <c r="U87" s="473"/>
      <c r="V87" s="184"/>
    </row>
    <row r="88" spans="2:22" x14ac:dyDescent="0.2">
      <c r="C88" s="468"/>
      <c r="D88" s="468"/>
      <c r="E88" s="469"/>
      <c r="F88" s="469"/>
      <c r="G88" s="469"/>
      <c r="H88" s="469"/>
      <c r="I88" s="469"/>
      <c r="J88" s="469"/>
      <c r="K88" s="469"/>
      <c r="L88" s="469"/>
      <c r="M88" s="469"/>
      <c r="N88" s="469"/>
      <c r="O88" s="469"/>
      <c r="P88" s="469"/>
      <c r="Q88" s="469"/>
      <c r="R88" s="469"/>
      <c r="S88" s="469"/>
      <c r="T88" s="469"/>
      <c r="U88" s="469"/>
      <c r="V88" s="28"/>
    </row>
    <row r="89" spans="2:22" x14ac:dyDescent="0.2">
      <c r="C89" s="469"/>
      <c r="D89" s="469"/>
      <c r="E89" s="469"/>
      <c r="F89" s="469"/>
      <c r="G89" s="469"/>
      <c r="H89" s="469"/>
      <c r="I89" s="469"/>
      <c r="J89" s="469"/>
      <c r="K89" s="469"/>
      <c r="L89" s="469"/>
      <c r="M89" s="469"/>
      <c r="N89" s="469"/>
      <c r="O89" s="469"/>
      <c r="P89" s="469"/>
      <c r="Q89" s="469"/>
      <c r="R89" s="469"/>
      <c r="S89" s="469"/>
      <c r="T89" s="469"/>
      <c r="U89" s="469"/>
      <c r="V89" s="28"/>
    </row>
  </sheetData>
  <sheetProtection password="82A3" sheet="1" objects="1" scenarios="1"/>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7" zoomScale="75" zoomScaleNormal="75" zoomScaleSheetLayoutView="100" workbookViewId="0">
      <selection activeCell="W25" sqref="W25"/>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9"/>
      <c r="D1" s="489"/>
      <c r="E1" s="489"/>
      <c r="F1" s="489"/>
      <c r="G1" s="489"/>
      <c r="H1" s="489"/>
      <c r="I1" s="489"/>
      <c r="J1" s="489"/>
      <c r="K1" s="489"/>
      <c r="L1" s="141"/>
      <c r="W1" s="147"/>
    </row>
    <row r="2" spans="2:28" s="2" customFormat="1" ht="36.75" customHeight="1" x14ac:dyDescent="0.25">
      <c r="C2" s="482"/>
      <c r="D2" s="482"/>
      <c r="E2" s="482"/>
      <c r="F2" s="482"/>
      <c r="G2" s="482"/>
      <c r="H2" s="482"/>
      <c r="I2" s="482"/>
      <c r="J2" s="482"/>
      <c r="K2" s="482"/>
      <c r="L2" s="482"/>
      <c r="M2" s="482"/>
      <c r="N2" s="482"/>
      <c r="O2" s="482"/>
      <c r="P2" s="482"/>
      <c r="Q2" s="482"/>
      <c r="R2" s="482"/>
      <c r="S2" s="482"/>
      <c r="T2" s="482"/>
      <c r="U2" s="482"/>
      <c r="V2" s="482"/>
      <c r="W2" s="482"/>
    </row>
    <row r="3" spans="2:28" s="2" customFormat="1" ht="36.75" customHeight="1" x14ac:dyDescent="0.25">
      <c r="C3" s="482"/>
      <c r="D3" s="482"/>
      <c r="E3" s="482"/>
      <c r="F3" s="482"/>
      <c r="G3" s="482"/>
      <c r="H3" s="36"/>
      <c r="I3" s="33"/>
      <c r="J3" s="33"/>
      <c r="K3" s="33"/>
      <c r="L3" s="33"/>
    </row>
    <row r="4" spans="2:28" s="2" customFormat="1" ht="36.75" customHeight="1" x14ac:dyDescent="0.25">
      <c r="C4" s="482"/>
      <c r="D4" s="482"/>
      <c r="E4" s="482"/>
      <c r="F4" s="482"/>
      <c r="G4" s="482"/>
      <c r="H4" s="36"/>
      <c r="I4" s="33"/>
      <c r="J4" s="33"/>
      <c r="K4" s="33"/>
      <c r="L4" s="33"/>
    </row>
    <row r="5" spans="2:28" s="2" customFormat="1" ht="15.75" x14ac:dyDescent="0.25">
      <c r="E5" s="3"/>
      <c r="F5" s="3"/>
    </row>
    <row r="6" spans="2:28" s="2" customFormat="1" ht="18" x14ac:dyDescent="0.25">
      <c r="B6" s="383" t="s">
        <v>250</v>
      </c>
    </row>
    <row r="9" spans="2:28" ht="15.75" x14ac:dyDescent="0.25">
      <c r="G9" s="58"/>
      <c r="H9" s="58"/>
      <c r="I9" s="58"/>
      <c r="J9" s="58"/>
      <c r="K9" s="58"/>
      <c r="L9" s="58"/>
      <c r="M9" s="58"/>
      <c r="N9" s="58"/>
      <c r="O9" s="58"/>
      <c r="P9" s="58"/>
      <c r="Q9" s="58"/>
      <c r="R9" s="58"/>
      <c r="S9" s="58"/>
      <c r="T9" s="58"/>
      <c r="U9" s="58"/>
      <c r="V9" s="58"/>
      <c r="W9" s="58"/>
    </row>
    <row r="10" spans="2:28" ht="18" x14ac:dyDescent="0.25">
      <c r="D10" s="380"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Settlement Agreement</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247689793.16024119</v>
      </c>
      <c r="H13" s="100"/>
      <c r="I13" s="365"/>
      <c r="J13" s="180"/>
      <c r="K13" s="100">
        <f>'3. Data_Input_Sheet'!I16</f>
        <v>-1445364.5</v>
      </c>
      <c r="L13" s="100"/>
      <c r="M13" s="365"/>
      <c r="N13" s="180"/>
      <c r="O13" s="100">
        <f>G13+K13</f>
        <v>246244428.66024119</v>
      </c>
      <c r="P13" s="180"/>
      <c r="Q13" s="365"/>
      <c r="R13" s="180"/>
      <c r="S13" s="100">
        <f>'3. Data_Input_Sheet'!Q16</f>
        <v>0</v>
      </c>
      <c r="T13" s="180"/>
      <c r="U13" s="365"/>
      <c r="V13" s="180"/>
      <c r="W13" s="100">
        <f>G13+K13+S13</f>
        <v>246244428.66024119</v>
      </c>
      <c r="Z13" s="53"/>
      <c r="AA13" s="53"/>
      <c r="AB13" s="53"/>
    </row>
    <row r="14" spans="2:28" x14ac:dyDescent="0.2">
      <c r="B14" s="4">
        <v>2</v>
      </c>
      <c r="D14" s="5" t="s">
        <v>103</v>
      </c>
      <c r="E14" s="18" t="s">
        <v>98</v>
      </c>
      <c r="F14" s="34"/>
      <c r="G14" s="102">
        <f>'3. Data_Input_Sheet'!E17</f>
        <v>-123945921.74298933</v>
      </c>
      <c r="H14" s="100"/>
      <c r="I14" s="365"/>
      <c r="J14" s="180"/>
      <c r="K14" s="102">
        <f>'3. Data_Input_Sheet'!I17</f>
        <v>834981.5</v>
      </c>
      <c r="L14" s="100"/>
      <c r="M14" s="365"/>
      <c r="N14" s="180"/>
      <c r="O14" s="102">
        <f>G14+K14</f>
        <v>-123110940.24298933</v>
      </c>
      <c r="P14" s="180"/>
      <c r="Q14" s="365"/>
      <c r="R14" s="180"/>
      <c r="S14" s="102">
        <f>'3. Data_Input_Sheet'!Q17</f>
        <v>0</v>
      </c>
      <c r="T14" s="180"/>
      <c r="U14" s="365"/>
      <c r="V14" s="180"/>
      <c r="W14" s="102">
        <f>G14+K14+S14</f>
        <v>-123110940.24298933</v>
      </c>
    </row>
    <row r="15" spans="2:28" x14ac:dyDescent="0.2">
      <c r="B15" s="4">
        <v>3</v>
      </c>
      <c r="D15" s="60" t="s">
        <v>104</v>
      </c>
      <c r="E15" s="18" t="s">
        <v>98</v>
      </c>
      <c r="F15" s="34"/>
      <c r="G15" s="47">
        <f>SUM(G13:G14)</f>
        <v>123743871.41725186</v>
      </c>
      <c r="H15" s="47"/>
      <c r="I15" s="128"/>
      <c r="J15" s="128"/>
      <c r="K15" s="47">
        <f>SUM(K13:K14)</f>
        <v>-610383</v>
      </c>
      <c r="L15" s="47"/>
      <c r="M15" s="128"/>
      <c r="N15" s="128"/>
      <c r="O15" s="47">
        <f>SUM(O13:O14)</f>
        <v>123133488.41725186</v>
      </c>
      <c r="P15" s="128"/>
      <c r="Q15" s="128"/>
      <c r="R15" s="128"/>
      <c r="S15" s="47">
        <f>SUM(S13:S14)</f>
        <v>0</v>
      </c>
      <c r="T15" s="128"/>
      <c r="U15" s="128"/>
      <c r="V15" s="128"/>
      <c r="W15" s="47">
        <f>SUM(W13:W14)</f>
        <v>123133488.41725186</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20018026.990000002</v>
      </c>
      <c r="H17" s="47"/>
      <c r="I17" s="128"/>
      <c r="J17" s="128"/>
      <c r="K17" s="54">
        <f>K30</f>
        <v>856679.26918912679</v>
      </c>
      <c r="L17" s="47"/>
      <c r="M17" s="128"/>
      <c r="N17" s="128"/>
      <c r="O17" s="54">
        <f>O30</f>
        <v>20874706.259189129</v>
      </c>
      <c r="P17" s="128"/>
      <c r="Q17" s="128"/>
      <c r="R17" s="128"/>
      <c r="S17" s="54">
        <f>S30</f>
        <v>-3789562.0593604892</v>
      </c>
      <c r="T17" s="128"/>
      <c r="U17" s="128"/>
      <c r="V17" s="128"/>
      <c r="W17" s="54">
        <f>W30</f>
        <v>17085144.19982864</v>
      </c>
    </row>
    <row r="18" spans="2:26" x14ac:dyDescent="0.2">
      <c r="B18" s="4"/>
      <c r="D18" s="493" t="s">
        <v>1</v>
      </c>
      <c r="E18" s="37"/>
      <c r="F18" s="70"/>
      <c r="G18" s="491">
        <f>G17+G15</f>
        <v>143761898.40725186</v>
      </c>
      <c r="H18" s="49"/>
      <c r="I18" s="128"/>
      <c r="J18" s="128"/>
      <c r="K18" s="491">
        <f>K17+K15</f>
        <v>246296.26918912679</v>
      </c>
      <c r="L18" s="49"/>
      <c r="M18" s="128"/>
      <c r="N18" s="128"/>
      <c r="O18" s="491">
        <f>O17+O15</f>
        <v>144008194.67644098</v>
      </c>
      <c r="P18" s="128"/>
      <c r="Q18" s="128"/>
      <c r="R18" s="128"/>
      <c r="S18" s="491">
        <f>S17+S15</f>
        <v>-3789562.0593604892</v>
      </c>
      <c r="T18" s="128"/>
      <c r="U18" s="128"/>
      <c r="V18" s="128"/>
      <c r="W18" s="491">
        <f>W15+W17</f>
        <v>140218632.61708051</v>
      </c>
    </row>
    <row r="19" spans="2:26" ht="13.5" thickBot="1" x14ac:dyDescent="0.25">
      <c r="B19" s="4">
        <v>5</v>
      </c>
      <c r="D19" s="494"/>
      <c r="E19" s="37"/>
      <c r="F19" s="70"/>
      <c r="G19" s="492"/>
      <c r="H19" s="49"/>
      <c r="I19" s="101"/>
      <c r="J19" s="101"/>
      <c r="K19" s="492"/>
      <c r="L19" s="49"/>
      <c r="M19" s="101"/>
      <c r="N19" s="101"/>
      <c r="O19" s="492"/>
      <c r="P19" s="101"/>
      <c r="Q19" s="101"/>
      <c r="R19" s="101"/>
      <c r="S19" s="492"/>
      <c r="T19" s="101"/>
      <c r="U19" s="101"/>
      <c r="V19" s="101"/>
      <c r="W19" s="492"/>
    </row>
    <row r="20" spans="2:26" ht="56.25" customHeight="1" thickTop="1" x14ac:dyDescent="0.25">
      <c r="B20" s="4"/>
      <c r="C20" s="299" t="s">
        <v>2</v>
      </c>
      <c r="D20" s="382" t="s">
        <v>261</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495"/>
      <c r="E22" s="496"/>
      <c r="F22" s="496"/>
      <c r="G22" s="496"/>
      <c r="H22" s="496"/>
      <c r="I22" s="496"/>
      <c r="J22" s="496"/>
      <c r="K22" s="496"/>
      <c r="L22" s="496"/>
      <c r="M22" s="496"/>
      <c r="N22" s="496"/>
      <c r="O22" s="496"/>
      <c r="P22" s="496"/>
      <c r="Q22" s="496"/>
      <c r="R22" s="496"/>
      <c r="S22" s="496"/>
      <c r="T22" s="496"/>
      <c r="U22" s="496"/>
      <c r="V22" s="496"/>
      <c r="W22" s="496"/>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17041580</v>
      </c>
      <c r="H24" s="100"/>
      <c r="I24" s="365"/>
      <c r="J24" s="180"/>
      <c r="K24" s="100">
        <f>'3. Data_Input_Sheet'!I19</f>
        <v>-616585.17999999993</v>
      </c>
      <c r="L24" s="100"/>
      <c r="M24" s="365"/>
      <c r="N24" s="180"/>
      <c r="O24" s="100">
        <f>G24+K24</f>
        <v>16424994.82</v>
      </c>
      <c r="P24" s="180"/>
      <c r="Q24" s="365"/>
      <c r="R24" s="180"/>
      <c r="S24" s="100">
        <f>'3. Data_Input_Sheet'!Q19</f>
        <v>0</v>
      </c>
      <c r="T24" s="180"/>
      <c r="U24" s="365"/>
      <c r="V24" s="180"/>
      <c r="W24" s="124">
        <f>G24+K24+S24</f>
        <v>16424994.82</v>
      </c>
      <c r="X24" s="34"/>
    </row>
    <row r="25" spans="2:26" x14ac:dyDescent="0.2">
      <c r="B25" s="66">
        <v>7</v>
      </c>
      <c r="C25" s="34"/>
      <c r="D25" s="125" t="s">
        <v>5</v>
      </c>
      <c r="E25" s="34"/>
      <c r="F25" s="34"/>
      <c r="G25" s="102">
        <f>'3. Data_Input_Sheet'!E20</f>
        <v>136943243</v>
      </c>
      <c r="H25" s="100"/>
      <c r="I25" s="365"/>
      <c r="J25" s="180"/>
      <c r="K25" s="102">
        <f>'3. Data_Input_Sheet'!I20</f>
        <v>7206425.7122240663</v>
      </c>
      <c r="L25" s="100"/>
      <c r="M25" s="365"/>
      <c r="N25" s="180"/>
      <c r="O25" s="102">
        <f>G25+K25</f>
        <v>144149668.71222407</v>
      </c>
      <c r="P25" s="180"/>
      <c r="Q25" s="365"/>
      <c r="R25" s="180"/>
      <c r="S25" s="102">
        <f>'3. Data_Input_Sheet'!Q20</f>
        <v>0</v>
      </c>
      <c r="T25" s="180"/>
      <c r="U25" s="365"/>
      <c r="V25" s="180"/>
      <c r="W25" s="132">
        <f>G25+K25+S25</f>
        <v>144149668.71222407</v>
      </c>
      <c r="X25" s="34"/>
    </row>
    <row r="26" spans="2:26" x14ac:dyDescent="0.2">
      <c r="B26" s="66">
        <v>8</v>
      </c>
      <c r="C26" s="34"/>
      <c r="D26" s="65" t="s">
        <v>10</v>
      </c>
      <c r="E26" s="34"/>
      <c r="F26" s="34"/>
      <c r="G26" s="47">
        <f>SUM(G24:G25)</f>
        <v>153984823</v>
      </c>
      <c r="H26" s="47"/>
      <c r="I26" s="128"/>
      <c r="J26" s="156"/>
      <c r="K26" s="47">
        <f>K24+K25</f>
        <v>6589840.5322240666</v>
      </c>
      <c r="L26" s="47"/>
      <c r="M26" s="128"/>
      <c r="N26" s="128"/>
      <c r="O26" s="47">
        <f>SUM(O24:O25)</f>
        <v>160574663.53222406</v>
      </c>
      <c r="P26" s="128"/>
      <c r="Q26" s="128"/>
      <c r="R26" s="128"/>
      <c r="S26" s="47">
        <f>S24+S25</f>
        <v>0</v>
      </c>
      <c r="T26" s="128"/>
      <c r="U26" s="128"/>
      <c r="V26" s="128"/>
      <c r="W26" s="68">
        <f>SUM(W24:W25)</f>
        <v>160574663.53222406</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-2.360000000000001E-2</v>
      </c>
      <c r="T28" s="88"/>
      <c r="U28" s="365"/>
      <c r="V28" s="88"/>
      <c r="W28" s="134">
        <f>'3. Data_Input_Sheet'!U21</f>
        <v>0.10639999999999999</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20018026.990000002</v>
      </c>
      <c r="H30" s="102"/>
      <c r="I30" s="102"/>
      <c r="J30" s="102"/>
      <c r="K30" s="102">
        <f>O30-G30</f>
        <v>856679.26918912679</v>
      </c>
      <c r="L30" s="102"/>
      <c r="M30" s="102"/>
      <c r="N30" s="102"/>
      <c r="O30" s="102">
        <f>O26*O28</f>
        <v>20874706.259189129</v>
      </c>
      <c r="P30" s="102"/>
      <c r="Q30" s="102"/>
      <c r="R30" s="102"/>
      <c r="S30" s="102">
        <f>W30-O30</f>
        <v>-3789562.0593604892</v>
      </c>
      <c r="T30" s="102"/>
      <c r="U30" s="102"/>
      <c r="V30" s="102"/>
      <c r="W30" s="132">
        <f>W26*W28</f>
        <v>17085144.19982864</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90" t="s">
        <v>38</v>
      </c>
      <c r="C33" s="490"/>
      <c r="D33" s="490"/>
      <c r="E33" s="490"/>
      <c r="F33" s="490"/>
      <c r="G33" s="490"/>
      <c r="H33" s="490"/>
      <c r="I33" s="490"/>
      <c r="J33" s="490"/>
      <c r="K33" s="490"/>
      <c r="L33" s="490"/>
      <c r="M33" s="490"/>
      <c r="N33" s="490"/>
      <c r="O33" s="490"/>
      <c r="P33" s="490"/>
      <c r="Q33" s="490"/>
      <c r="R33" s="490"/>
      <c r="S33" s="490"/>
      <c r="T33" s="490"/>
      <c r="U33" s="490"/>
      <c r="V33" s="490"/>
      <c r="W33" s="490"/>
    </row>
    <row r="34" spans="2:23" x14ac:dyDescent="0.2">
      <c r="B34" s="137" t="s">
        <v>3</v>
      </c>
      <c r="D34" s="497" t="s">
        <v>265</v>
      </c>
      <c r="E34" s="475"/>
      <c r="F34" s="475"/>
      <c r="G34" s="475"/>
      <c r="H34" s="475"/>
      <c r="I34" s="475"/>
      <c r="J34" s="475"/>
      <c r="K34" s="475"/>
      <c r="L34" s="475"/>
      <c r="M34" s="475"/>
      <c r="N34" s="475"/>
      <c r="O34" s="475"/>
      <c r="P34" s="475"/>
      <c r="Q34" s="475"/>
      <c r="R34" s="475"/>
      <c r="S34" s="475"/>
      <c r="T34" s="475"/>
      <c r="U34" s="475"/>
      <c r="V34" s="475"/>
      <c r="W34" s="475"/>
    </row>
    <row r="35" spans="2:23" x14ac:dyDescent="0.2">
      <c r="B35" s="138" t="s">
        <v>98</v>
      </c>
      <c r="C35" s="26"/>
      <c r="D35" s="481" t="s">
        <v>133</v>
      </c>
      <c r="E35" s="481"/>
      <c r="F35" s="481"/>
      <c r="G35" s="481"/>
      <c r="H35" s="481"/>
      <c r="I35" s="481"/>
      <c r="J35" s="481"/>
      <c r="K35" s="481"/>
      <c r="L35" s="481"/>
      <c r="M35" s="481"/>
      <c r="N35" s="481"/>
      <c r="O35" s="481"/>
      <c r="P35" s="481"/>
      <c r="Q35" s="481"/>
      <c r="R35" s="481"/>
      <c r="S35" s="481"/>
      <c r="T35" s="481"/>
      <c r="U35" s="481"/>
      <c r="V35" s="481"/>
      <c r="W35" s="481"/>
    </row>
    <row r="36" spans="2:23" x14ac:dyDescent="0.2">
      <c r="B36" s="365"/>
      <c r="D36" s="498"/>
      <c r="E36" s="498"/>
      <c r="F36" s="498"/>
      <c r="G36" s="498"/>
      <c r="H36" s="498"/>
      <c r="I36" s="498"/>
      <c r="J36" s="498"/>
      <c r="K36" s="498"/>
      <c r="L36" s="498"/>
      <c r="M36" s="498"/>
      <c r="N36" s="498"/>
      <c r="O36" s="498"/>
      <c r="P36" s="498"/>
      <c r="Q36" s="498"/>
      <c r="R36" s="498"/>
      <c r="S36" s="498"/>
      <c r="T36" s="498"/>
      <c r="U36" s="498"/>
      <c r="V36" s="498"/>
      <c r="W36" s="498"/>
    </row>
    <row r="37" spans="2:23" x14ac:dyDescent="0.2">
      <c r="B37" s="365"/>
      <c r="D37" s="498"/>
      <c r="E37" s="498"/>
      <c r="F37" s="498"/>
      <c r="G37" s="498"/>
      <c r="H37" s="498"/>
      <c r="I37" s="498"/>
      <c r="J37" s="498"/>
      <c r="K37" s="498"/>
      <c r="L37" s="498"/>
      <c r="M37" s="498"/>
      <c r="N37" s="498"/>
      <c r="O37" s="498"/>
      <c r="P37" s="498"/>
      <c r="Q37" s="498"/>
      <c r="R37" s="498"/>
      <c r="S37" s="498"/>
      <c r="T37" s="498"/>
      <c r="U37" s="498"/>
      <c r="V37" s="498"/>
      <c r="W37" s="498"/>
    </row>
    <row r="38" spans="2:23" x14ac:dyDescent="0.2">
      <c r="B38" s="365"/>
      <c r="D38" s="498"/>
      <c r="E38" s="498"/>
      <c r="F38" s="498"/>
      <c r="G38" s="498"/>
      <c r="H38" s="498"/>
      <c r="I38" s="498"/>
      <c r="J38" s="498"/>
      <c r="K38" s="498"/>
      <c r="L38" s="498"/>
      <c r="M38" s="498"/>
      <c r="N38" s="498"/>
      <c r="O38" s="498"/>
      <c r="P38" s="498"/>
      <c r="Q38" s="498"/>
      <c r="R38" s="498"/>
      <c r="S38" s="498"/>
      <c r="T38" s="498"/>
      <c r="U38" s="498"/>
      <c r="V38" s="498"/>
      <c r="W38" s="498"/>
    </row>
    <row r="39" spans="2:23" x14ac:dyDescent="0.2">
      <c r="B39" s="365"/>
      <c r="D39" s="498"/>
      <c r="E39" s="498"/>
      <c r="F39" s="498"/>
      <c r="G39" s="498"/>
      <c r="H39" s="498"/>
      <c r="I39" s="498"/>
      <c r="J39" s="498"/>
      <c r="K39" s="498"/>
      <c r="L39" s="498"/>
      <c r="M39" s="498"/>
      <c r="N39" s="498"/>
      <c r="O39" s="498"/>
      <c r="P39" s="498"/>
      <c r="Q39" s="498"/>
      <c r="R39" s="498"/>
      <c r="S39" s="498"/>
      <c r="T39" s="498"/>
      <c r="U39" s="498"/>
      <c r="V39" s="498"/>
      <c r="W39" s="498"/>
    </row>
    <row r="40" spans="2:23" x14ac:dyDescent="0.2">
      <c r="B40" s="365"/>
      <c r="D40" s="498"/>
      <c r="E40" s="498"/>
      <c r="F40" s="498"/>
      <c r="G40" s="498"/>
      <c r="H40" s="498"/>
      <c r="I40" s="498"/>
      <c r="J40" s="498"/>
      <c r="K40" s="498"/>
      <c r="L40" s="498"/>
      <c r="M40" s="498"/>
      <c r="N40" s="498"/>
      <c r="O40" s="498"/>
      <c r="P40" s="498"/>
      <c r="Q40" s="498"/>
      <c r="R40" s="498"/>
      <c r="S40" s="498"/>
      <c r="T40" s="498"/>
      <c r="U40" s="498"/>
      <c r="V40" s="498"/>
      <c r="W40" s="498"/>
    </row>
    <row r="41" spans="2:23" x14ac:dyDescent="0.2">
      <c r="B41" s="365"/>
      <c r="D41" s="498"/>
      <c r="E41" s="498"/>
      <c r="F41" s="498"/>
      <c r="G41" s="498"/>
      <c r="H41" s="498"/>
      <c r="I41" s="498"/>
      <c r="J41" s="498"/>
      <c r="K41" s="498"/>
      <c r="L41" s="498"/>
      <c r="M41" s="498"/>
      <c r="N41" s="498"/>
      <c r="O41" s="498"/>
      <c r="P41" s="498"/>
      <c r="Q41" s="498"/>
      <c r="R41" s="498"/>
      <c r="S41" s="498"/>
      <c r="T41" s="498"/>
      <c r="U41" s="498"/>
      <c r="V41" s="498"/>
      <c r="W41" s="498"/>
    </row>
    <row r="42" spans="2:23" x14ac:dyDescent="0.2">
      <c r="B42" s="365"/>
      <c r="D42" s="498"/>
      <c r="E42" s="498"/>
      <c r="F42" s="498"/>
      <c r="G42" s="498"/>
      <c r="H42" s="498"/>
      <c r="I42" s="498"/>
      <c r="J42" s="498"/>
      <c r="K42" s="498"/>
      <c r="L42" s="498"/>
      <c r="M42" s="498"/>
      <c r="N42" s="498"/>
      <c r="O42" s="498"/>
      <c r="P42" s="498"/>
      <c r="Q42" s="498"/>
      <c r="R42" s="498"/>
      <c r="S42" s="498"/>
      <c r="T42" s="498"/>
      <c r="U42" s="498"/>
      <c r="V42" s="498"/>
      <c r="W42" s="498"/>
    </row>
  </sheetData>
  <sheetProtection password="82A3"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37" zoomScaleNormal="100" zoomScaleSheetLayoutView="100" workbookViewId="0">
      <selection activeCell="G13" sqref="G13"/>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9"/>
      <c r="D1" s="489"/>
      <c r="E1" s="489"/>
      <c r="F1" s="489"/>
      <c r="G1" s="489"/>
      <c r="H1" s="489"/>
      <c r="I1" s="489"/>
      <c r="J1" s="489"/>
      <c r="K1" s="489"/>
      <c r="L1" s="489"/>
      <c r="M1" s="141"/>
      <c r="N1" s="141"/>
      <c r="O1" s="141"/>
      <c r="P1" s="141"/>
      <c r="Q1" s="141"/>
      <c r="R1" s="141"/>
      <c r="S1" s="141"/>
      <c r="T1" s="141"/>
      <c r="U1" s="141"/>
      <c r="V1" s="147"/>
    </row>
    <row r="2" spans="2:23" s="2" customFormat="1" ht="18" x14ac:dyDescent="0.25">
      <c r="C2" s="482"/>
      <c r="D2" s="482"/>
      <c r="E2" s="482"/>
      <c r="F2" s="482"/>
      <c r="G2" s="482"/>
      <c r="H2" s="482"/>
      <c r="I2" s="482"/>
      <c r="J2" s="482"/>
      <c r="K2" s="482"/>
      <c r="L2" s="482"/>
      <c r="M2" s="482"/>
      <c r="N2" s="482"/>
      <c r="O2" s="482"/>
      <c r="P2" s="482"/>
      <c r="Q2" s="482"/>
      <c r="R2" s="482"/>
      <c r="S2" s="482"/>
      <c r="T2" s="482"/>
      <c r="U2" s="482"/>
      <c r="V2" s="482"/>
    </row>
    <row r="3" spans="2:23" s="2" customFormat="1" ht="18" x14ac:dyDescent="0.25">
      <c r="C3" s="482"/>
      <c r="D3" s="482"/>
      <c r="E3" s="482"/>
      <c r="F3" s="482"/>
      <c r="G3" s="482"/>
      <c r="H3" s="482"/>
      <c r="I3" s="36"/>
      <c r="J3" s="33"/>
      <c r="K3" s="33"/>
      <c r="L3" s="33"/>
      <c r="M3" s="33"/>
      <c r="N3" s="33"/>
      <c r="O3" s="33"/>
      <c r="P3" s="33"/>
      <c r="Q3" s="33"/>
      <c r="R3" s="33"/>
      <c r="S3" s="33"/>
      <c r="T3" s="33"/>
      <c r="U3" s="33"/>
    </row>
    <row r="4" spans="2:23" s="2" customFormat="1" ht="18" x14ac:dyDescent="0.25">
      <c r="C4" s="482"/>
      <c r="D4" s="482"/>
      <c r="E4" s="482"/>
      <c r="F4" s="482"/>
      <c r="G4" s="482"/>
      <c r="H4" s="482"/>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11"/>
      <c r="G8" s="511"/>
      <c r="H8" s="511"/>
      <c r="I8" s="511"/>
      <c r="J8" s="511"/>
      <c r="K8" s="511"/>
      <c r="L8" s="511"/>
      <c r="M8" s="511"/>
      <c r="N8" s="511"/>
      <c r="O8" s="511"/>
      <c r="P8" s="511"/>
      <c r="Q8" s="511"/>
      <c r="R8" s="511"/>
      <c r="S8" s="511"/>
      <c r="T8" s="511"/>
      <c r="U8" s="511"/>
      <c r="V8" s="511"/>
      <c r="W8" s="58"/>
    </row>
    <row r="11" spans="2:23" ht="33.75" customHeight="1" x14ac:dyDescent="0.2">
      <c r="B11" s="381"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Settlement Agreement</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29374853</v>
      </c>
      <c r="G16" s="233"/>
      <c r="H16" s="363"/>
      <c r="I16" s="240"/>
      <c r="J16" s="233">
        <f>N16-F16</f>
        <v>-709662</v>
      </c>
      <c r="K16" s="233"/>
      <c r="L16" s="363"/>
      <c r="M16" s="240"/>
      <c r="N16" s="233">
        <f>'3. Data_Input_Sheet'!M26</f>
        <v>28665191</v>
      </c>
      <c r="O16" s="240"/>
      <c r="P16" s="363"/>
      <c r="Q16" s="240"/>
      <c r="R16" s="233">
        <f>V16-N16</f>
        <v>0</v>
      </c>
      <c r="S16" s="240"/>
      <c r="T16" s="363"/>
      <c r="U16" s="240"/>
      <c r="V16" s="233">
        <f>IF(ISBLANK('3. Data_Input_Sheet'!U26),'5. Utility Income'!N16,'3. Data_Input_Sheet'!U26)</f>
        <v>28665191</v>
      </c>
    </row>
    <row r="17" spans="2:26" x14ac:dyDescent="0.2">
      <c r="B17" s="171">
        <v>2</v>
      </c>
      <c r="D17" s="5" t="s">
        <v>64</v>
      </c>
      <c r="E17" s="18" t="s">
        <v>2</v>
      </c>
      <c r="F17" s="249">
        <f>F48</f>
        <v>1596475</v>
      </c>
      <c r="G17" s="250"/>
      <c r="H17" s="363"/>
      <c r="I17" s="240"/>
      <c r="J17" s="249">
        <f>N17-F17</f>
        <v>6046.7159333035816</v>
      </c>
      <c r="K17" s="250"/>
      <c r="L17" s="363"/>
      <c r="M17" s="240"/>
      <c r="N17" s="249">
        <f>N48</f>
        <v>1602521.7159333036</v>
      </c>
      <c r="O17" s="240"/>
      <c r="P17" s="363"/>
      <c r="Q17" s="240"/>
      <c r="R17" s="249">
        <f>V17-N17</f>
        <v>0</v>
      </c>
      <c r="S17" s="240"/>
      <c r="T17" s="363"/>
      <c r="U17" s="240"/>
      <c r="V17" s="249">
        <f>V48</f>
        <v>1602521.7159333036</v>
      </c>
    </row>
    <row r="18" spans="2:26" x14ac:dyDescent="0.2">
      <c r="B18" s="171"/>
      <c r="F18" s="509">
        <f>SUM(F16:F17)</f>
        <v>30971328</v>
      </c>
      <c r="G18" s="48"/>
      <c r="H18" s="268"/>
      <c r="I18" s="268"/>
      <c r="J18" s="509">
        <f>SUM(J16:J17)</f>
        <v>-703615.28406669642</v>
      </c>
      <c r="K18" s="48"/>
      <c r="L18" s="268"/>
      <c r="M18" s="269"/>
      <c r="N18" s="509">
        <f>SUM(N16:N17)</f>
        <v>30267712.715933304</v>
      </c>
      <c r="O18" s="269"/>
      <c r="P18" s="268"/>
      <c r="Q18" s="269"/>
      <c r="R18" s="509">
        <f>SUM(R16:R17)</f>
        <v>0</v>
      </c>
      <c r="S18" s="269"/>
      <c r="T18" s="268"/>
      <c r="U18" s="269"/>
      <c r="V18" s="509">
        <f>SUM(V16:V17)</f>
        <v>30267712.715933304</v>
      </c>
    </row>
    <row r="19" spans="2:26" x14ac:dyDescent="0.2">
      <c r="B19" s="171">
        <v>3</v>
      </c>
      <c r="D19" s="5" t="s">
        <v>114</v>
      </c>
      <c r="F19" s="510"/>
      <c r="G19" s="48"/>
      <c r="H19" s="268"/>
      <c r="I19" s="268"/>
      <c r="J19" s="510"/>
      <c r="K19" s="48"/>
      <c r="L19" s="268"/>
      <c r="M19" s="269"/>
      <c r="N19" s="510"/>
      <c r="O19" s="269"/>
      <c r="P19" s="268"/>
      <c r="Q19" s="269"/>
      <c r="R19" s="510"/>
      <c r="S19" s="269"/>
      <c r="T19" s="268"/>
      <c r="U19" s="269"/>
      <c r="V19" s="510"/>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16754348</v>
      </c>
      <c r="G22" s="233"/>
      <c r="H22" s="363"/>
      <c r="I22" s="240"/>
      <c r="J22" s="233">
        <f>'3. Data_Input_Sheet'!I36</f>
        <v>-616585.17999999993</v>
      </c>
      <c r="K22" s="233"/>
      <c r="L22" s="363"/>
      <c r="M22" s="240"/>
      <c r="N22" s="233">
        <f>'3. Data_Input_Sheet'!M36</f>
        <v>16137762.82</v>
      </c>
      <c r="O22" s="240"/>
      <c r="P22" s="363"/>
      <c r="Q22" s="240"/>
      <c r="R22" s="233">
        <f>'3. Data_Input_Sheet'!Q36</f>
        <v>0</v>
      </c>
      <c r="S22" s="240"/>
      <c r="T22" s="363"/>
      <c r="U22" s="240"/>
      <c r="V22" s="233">
        <f>'3. Data_Input_Sheet'!U36</f>
        <v>16137762.82</v>
      </c>
    </row>
    <row r="23" spans="2:26" x14ac:dyDescent="0.2">
      <c r="B23" s="171">
        <v>5</v>
      </c>
      <c r="D23" s="5" t="s">
        <v>26</v>
      </c>
      <c r="F23" s="233">
        <f>'3. Data_Input_Sheet'!E37</f>
        <v>4936879</v>
      </c>
      <c r="G23" s="233"/>
      <c r="H23" s="363"/>
      <c r="I23" s="240"/>
      <c r="J23" s="233">
        <f>'3. Data_Input_Sheet'!I37</f>
        <v>97195</v>
      </c>
      <c r="K23" s="233"/>
      <c r="L23" s="363"/>
      <c r="M23" s="240"/>
      <c r="N23" s="233">
        <f>'3. Data_Input_Sheet'!M37</f>
        <v>5034074</v>
      </c>
      <c r="O23" s="240"/>
      <c r="P23" s="363"/>
      <c r="Q23" s="240"/>
      <c r="R23" s="233">
        <f>'3. Data_Input_Sheet'!Q37</f>
        <v>0</v>
      </c>
      <c r="S23" s="240"/>
      <c r="T23" s="363"/>
      <c r="U23" s="240"/>
      <c r="V23" s="233">
        <f>'3. Data_Input_Sheet'!U37</f>
        <v>5034074</v>
      </c>
    </row>
    <row r="24" spans="2:26" x14ac:dyDescent="0.2">
      <c r="B24" s="171">
        <v>6</v>
      </c>
      <c r="C24" s="15"/>
      <c r="D24" s="15" t="s">
        <v>44</v>
      </c>
      <c r="E24" s="15"/>
      <c r="F24" s="233">
        <f>'3. Data_Input_Sheet'!E38</f>
        <v>287232</v>
      </c>
      <c r="G24" s="233"/>
      <c r="H24" s="363"/>
      <c r="I24" s="240"/>
      <c r="J24" s="233">
        <f>'3. Data_Input_Sheet'!I38</f>
        <v>0</v>
      </c>
      <c r="K24" s="233"/>
      <c r="L24" s="363"/>
      <c r="M24" s="240"/>
      <c r="N24" s="233">
        <f>'3. Data_Input_Sheet'!M38</f>
        <v>287232</v>
      </c>
      <c r="O24" s="240"/>
      <c r="P24" s="363"/>
      <c r="Q24" s="240"/>
      <c r="R24" s="233">
        <f>'3. Data_Input_Sheet'!Q38</f>
        <v>0</v>
      </c>
      <c r="S24" s="240"/>
      <c r="T24" s="363"/>
      <c r="U24" s="240"/>
      <c r="V24" s="233">
        <f>'3. Data_Input_Sheet'!U38</f>
        <v>287232</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88"/>
      <c r="Q25" s="240"/>
      <c r="R25" s="251">
        <f>V25-N25</f>
        <v>0</v>
      </c>
      <c r="S25" s="240"/>
      <c r="T25" s="363"/>
      <c r="U25" s="240"/>
      <c r="V25" s="251">
        <f>'6. Taxes_PILs'!O25</f>
        <v>0</v>
      </c>
      <c r="W25" s="15"/>
      <c r="X25" s="15"/>
      <c r="Y25" s="15"/>
      <c r="Z25" s="15"/>
    </row>
    <row r="26" spans="2:26" x14ac:dyDescent="0.2">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
      <c r="B27" s="171"/>
      <c r="D27" s="25"/>
      <c r="F27" s="491">
        <f>SUM(F22:F26)</f>
        <v>21978459</v>
      </c>
      <c r="G27" s="49"/>
      <c r="H27" s="268"/>
      <c r="I27" s="268"/>
      <c r="J27" s="491">
        <f>SUM(J22:J26)</f>
        <v>-519390.17999999993</v>
      </c>
      <c r="K27" s="49"/>
      <c r="L27" s="268"/>
      <c r="M27" s="268"/>
      <c r="N27" s="491">
        <f>SUM(N22:N26)</f>
        <v>21459068.82</v>
      </c>
      <c r="O27" s="268"/>
      <c r="P27" s="268"/>
      <c r="Q27" s="268"/>
      <c r="R27" s="491">
        <f>SUM(R22:R26)</f>
        <v>0</v>
      </c>
      <c r="S27" s="268"/>
      <c r="T27" s="268"/>
      <c r="U27" s="268"/>
      <c r="V27" s="491">
        <f>SUM(V22:V26)</f>
        <v>21459068.82</v>
      </c>
    </row>
    <row r="28" spans="2:26" x14ac:dyDescent="0.2">
      <c r="B28" s="171">
        <v>9</v>
      </c>
      <c r="D28" s="121" t="s">
        <v>157</v>
      </c>
      <c r="F28" s="500"/>
      <c r="G28" s="49"/>
      <c r="H28" s="268"/>
      <c r="I28" s="268"/>
      <c r="J28" s="500"/>
      <c r="K28" s="49"/>
      <c r="L28" s="268"/>
      <c r="M28" s="268"/>
      <c r="N28" s="500"/>
      <c r="O28" s="268"/>
      <c r="P28" s="268"/>
      <c r="Q28" s="268"/>
      <c r="R28" s="500"/>
      <c r="S28" s="268"/>
      <c r="T28" s="268"/>
      <c r="U28" s="268"/>
      <c r="V28" s="500"/>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3567234.226008513</v>
      </c>
      <c r="G30" s="254"/>
      <c r="H30" s="252"/>
      <c r="I30" s="252"/>
      <c r="J30" s="255">
        <f>N30-F30</f>
        <v>-279123.91860027099</v>
      </c>
      <c r="K30" s="254"/>
      <c r="L30" s="252"/>
      <c r="M30" s="252"/>
      <c r="N30" s="255">
        <f>'7. Cost_of_Capital'!P35</f>
        <v>3288110.307408242</v>
      </c>
      <c r="O30" s="252"/>
      <c r="P30" s="252"/>
      <c r="Q30" s="252"/>
      <c r="R30" s="255">
        <f>V30-N30</f>
        <v>-86526.31258896552</v>
      </c>
      <c r="S30" s="252"/>
      <c r="T30" s="252"/>
      <c r="U30" s="252"/>
      <c r="V30" s="255">
        <f>'7. Cost_of_Capital'!P51</f>
        <v>3201583.9948192765</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25545693.226008512</v>
      </c>
      <c r="G32" s="254"/>
      <c r="H32" s="252"/>
      <c r="I32" s="252"/>
      <c r="J32" s="254">
        <f>J30+J27</f>
        <v>-798514.09860027093</v>
      </c>
      <c r="K32" s="254"/>
      <c r="L32" s="252"/>
      <c r="M32" s="252"/>
      <c r="N32" s="254">
        <f>N30+N27</f>
        <v>24747179.127408244</v>
      </c>
      <c r="O32" s="252"/>
      <c r="P32" s="252"/>
      <c r="Q32" s="252"/>
      <c r="R32" s="254">
        <f>R30+R27</f>
        <v>-86526.31258896552</v>
      </c>
      <c r="S32" s="252"/>
      <c r="T32" s="252"/>
      <c r="U32" s="252"/>
      <c r="V32" s="254">
        <f>V27+V30</f>
        <v>24660652.814819276</v>
      </c>
    </row>
    <row r="33" spans="2:24" x14ac:dyDescent="0.2">
      <c r="B33" s="171"/>
      <c r="F33" s="385"/>
      <c r="G33" s="48"/>
      <c r="H33" s="268"/>
      <c r="I33" s="268"/>
      <c r="J33" s="385"/>
      <c r="K33" s="48"/>
      <c r="L33" s="268"/>
      <c r="M33" s="268"/>
      <c r="N33" s="385"/>
      <c r="O33" s="268"/>
      <c r="P33" s="268"/>
      <c r="Q33" s="268"/>
      <c r="R33" s="385"/>
      <c r="S33" s="268"/>
      <c r="T33" s="268"/>
      <c r="U33" s="268"/>
      <c r="V33" s="385"/>
    </row>
    <row r="34" spans="2:24" ht="26.25" thickBot="1" x14ac:dyDescent="0.25">
      <c r="B34" s="171">
        <v>12</v>
      </c>
      <c r="D34" s="56" t="s">
        <v>97</v>
      </c>
      <c r="E34" s="120"/>
      <c r="F34" s="386">
        <f>F18-(F32)</f>
        <v>5425634.7739914879</v>
      </c>
      <c r="G34" s="48"/>
      <c r="H34" s="122"/>
      <c r="I34" s="122"/>
      <c r="J34" s="386">
        <f>J18-(J32)</f>
        <v>94898.814533574507</v>
      </c>
      <c r="K34" s="48"/>
      <c r="L34" s="123"/>
      <c r="M34" s="123"/>
      <c r="N34" s="386">
        <f>N18-(N32)</f>
        <v>5520533.5885250606</v>
      </c>
      <c r="O34" s="123"/>
      <c r="P34" s="123"/>
      <c r="Q34" s="123"/>
      <c r="R34" s="386">
        <f>R18-(R32)</f>
        <v>86526.31258896552</v>
      </c>
      <c r="S34" s="123"/>
      <c r="T34" s="123"/>
      <c r="U34" s="123"/>
      <c r="V34" s="386">
        <f>V18-(V32)</f>
        <v>5607059.9011140279</v>
      </c>
      <c r="X34" s="22"/>
    </row>
    <row r="35" spans="2:24" ht="13.5" thickTop="1" x14ac:dyDescent="0.2">
      <c r="B35" s="171"/>
      <c r="F35" s="507">
        <f>'6. Taxes_PILs'!G31</f>
        <v>43188.802052917134</v>
      </c>
      <c r="G35" s="49"/>
      <c r="H35" s="268"/>
      <c r="I35" s="268"/>
      <c r="J35" s="507">
        <f>N35-F35</f>
        <v>120241.12991987198</v>
      </c>
      <c r="K35" s="49"/>
      <c r="L35" s="268"/>
      <c r="M35" s="268"/>
      <c r="N35" s="507">
        <f>'6. Taxes_PILs'!K31</f>
        <v>163429.93197278911</v>
      </c>
      <c r="O35" s="268"/>
      <c r="P35" s="268"/>
      <c r="Q35" s="268"/>
      <c r="R35" s="507">
        <f>V35-N35</f>
        <v>-50826.75979024572</v>
      </c>
      <c r="S35" s="268"/>
      <c r="T35" s="268"/>
      <c r="U35" s="268"/>
      <c r="V35" s="507">
        <f>IF('6. Taxes_PILs'!O31=0,N35,'6. Taxes_PILs'!O31)</f>
        <v>112603.17218254339</v>
      </c>
    </row>
    <row r="36" spans="2:24" x14ac:dyDescent="0.2">
      <c r="B36" s="171">
        <v>13</v>
      </c>
      <c r="D36" s="25" t="s">
        <v>108</v>
      </c>
      <c r="F36" s="508"/>
      <c r="G36" s="49"/>
      <c r="H36" s="268"/>
      <c r="I36" s="268"/>
      <c r="J36" s="508"/>
      <c r="K36" s="49"/>
      <c r="L36" s="268"/>
      <c r="M36" s="268"/>
      <c r="N36" s="508"/>
      <c r="O36" s="268"/>
      <c r="P36" s="268"/>
      <c r="Q36" s="268"/>
      <c r="R36" s="508"/>
      <c r="S36" s="268"/>
      <c r="T36" s="268"/>
      <c r="U36" s="268"/>
      <c r="V36" s="508"/>
    </row>
    <row r="37" spans="2:24" x14ac:dyDescent="0.2">
      <c r="B37" s="171"/>
      <c r="F37" s="505">
        <f>F34-F35</f>
        <v>5382445.971938571</v>
      </c>
      <c r="G37" s="149"/>
      <c r="H37" s="268"/>
      <c r="I37" s="268"/>
      <c r="J37" s="505">
        <f>J34-J35</f>
        <v>-25342.315386297472</v>
      </c>
      <c r="K37" s="149"/>
      <c r="L37" s="268"/>
      <c r="M37" s="268"/>
      <c r="N37" s="505">
        <f>N34-N35</f>
        <v>5357103.6565522719</v>
      </c>
      <c r="O37" s="268"/>
      <c r="P37" s="268"/>
      <c r="Q37" s="268"/>
      <c r="R37" s="505">
        <f>R34-R35</f>
        <v>137353.07237921125</v>
      </c>
      <c r="S37" s="268"/>
      <c r="T37" s="268"/>
      <c r="U37" s="268"/>
      <c r="V37" s="505">
        <f>V34-V35</f>
        <v>5494456.7289314847</v>
      </c>
    </row>
    <row r="38" spans="2:24" ht="13.5" thickBot="1" x14ac:dyDescent="0.25">
      <c r="B38" s="171">
        <v>14</v>
      </c>
      <c r="D38" s="16" t="s">
        <v>105</v>
      </c>
      <c r="F38" s="506"/>
      <c r="G38" s="149"/>
      <c r="H38" s="122"/>
      <c r="I38" s="122"/>
      <c r="J38" s="506"/>
      <c r="K38" s="149"/>
      <c r="L38" s="122"/>
      <c r="M38" s="122"/>
      <c r="N38" s="506"/>
      <c r="O38" s="122"/>
      <c r="P38" s="122"/>
      <c r="Q38" s="122"/>
      <c r="R38" s="506"/>
      <c r="S38" s="122"/>
      <c r="T38" s="122"/>
      <c r="U38" s="122"/>
      <c r="V38" s="506"/>
    </row>
    <row r="39" spans="2:24" ht="13.5" thickTop="1" x14ac:dyDescent="0.2"/>
    <row r="40" spans="2:24" ht="7.5" customHeight="1" x14ac:dyDescent="0.2"/>
    <row r="42" spans="2:24" x14ac:dyDescent="0.2">
      <c r="B42" s="504" t="s">
        <v>38</v>
      </c>
      <c r="C42" s="504"/>
      <c r="D42" s="504"/>
      <c r="E42" s="504"/>
      <c r="F42" s="504"/>
      <c r="G42" s="504"/>
      <c r="H42" s="504"/>
      <c r="I42" s="504"/>
      <c r="J42" s="504"/>
      <c r="K42" s="504"/>
      <c r="L42" s="504"/>
      <c r="M42" s="504"/>
      <c r="N42" s="504"/>
      <c r="O42" s="504"/>
      <c r="P42" s="504"/>
      <c r="Q42" s="504"/>
      <c r="R42" s="504"/>
      <c r="S42" s="504"/>
      <c r="T42" s="504"/>
      <c r="U42" s="504"/>
      <c r="V42" s="504"/>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803285</v>
      </c>
      <c r="G44" s="100"/>
      <c r="H44" s="367"/>
      <c r="I44" s="186"/>
      <c r="J44" s="100">
        <f>'3. Data_Input_Sheet'!I28</f>
        <v>-0.25</v>
      </c>
      <c r="K44" s="100"/>
      <c r="L44" s="367"/>
      <c r="M44" s="34"/>
      <c r="N44" s="100">
        <f>'3. Data_Input_Sheet'!M28</f>
        <v>803284.75</v>
      </c>
      <c r="O44" s="100"/>
      <c r="P44" s="367"/>
      <c r="Q44" s="34"/>
      <c r="R44" s="100">
        <f>'3. Data_Input_Sheet'!Q28</f>
        <v>0</v>
      </c>
      <c r="S44" s="100"/>
      <c r="T44" s="367"/>
      <c r="U44" s="34"/>
      <c r="V44" s="100">
        <f>IF(ISBLANK('3. Data_Input_Sheet'!U28),N44,'3. Data_Input_Sheet'!U28)</f>
        <v>803284.75</v>
      </c>
    </row>
    <row r="45" spans="2:24" x14ac:dyDescent="0.2">
      <c r="D45" s="78" t="s">
        <v>54</v>
      </c>
      <c r="E45" s="34"/>
      <c r="F45" s="100">
        <f>'3. Data_Input_Sheet'!E29</f>
        <v>361000</v>
      </c>
      <c r="G45" s="100"/>
      <c r="H45" s="367"/>
      <c r="I45" s="186"/>
      <c r="J45" s="100">
        <f>'3. Data_Input_Sheet'!I29</f>
        <v>0</v>
      </c>
      <c r="K45" s="100"/>
      <c r="L45" s="367"/>
      <c r="M45" s="34"/>
      <c r="N45" s="100">
        <f>'3. Data_Input_Sheet'!M29</f>
        <v>361000</v>
      </c>
      <c r="O45" s="100"/>
      <c r="P45" s="367"/>
      <c r="Q45" s="34"/>
      <c r="R45" s="100">
        <f>'3. Data_Input_Sheet'!Q29</f>
        <v>0</v>
      </c>
      <c r="S45" s="100"/>
      <c r="T45" s="367"/>
      <c r="U45" s="34"/>
      <c r="V45" s="100">
        <f>IF(ISBLANK('3. Data_Input_Sheet'!U29),N45,'3. Data_Input_Sheet'!U29)</f>
        <v>361000</v>
      </c>
    </row>
    <row r="46" spans="2:24" x14ac:dyDescent="0.2">
      <c r="D46" s="78" t="s">
        <v>55</v>
      </c>
      <c r="E46" s="34"/>
      <c r="F46" s="100">
        <f>'3. Data_Input_Sheet'!E30</f>
        <v>251187</v>
      </c>
      <c r="G46" s="100"/>
      <c r="H46" s="367"/>
      <c r="I46" s="186"/>
      <c r="J46" s="100">
        <f>'3. Data_Input_Sheet'!I30</f>
        <v>6046.9659333036689</v>
      </c>
      <c r="K46" s="100"/>
      <c r="L46" s="367"/>
      <c r="M46" s="34"/>
      <c r="N46" s="100">
        <f>'3. Data_Input_Sheet'!M30</f>
        <v>257233.96593330367</v>
      </c>
      <c r="O46" s="100"/>
      <c r="P46" s="367"/>
      <c r="Q46" s="34"/>
      <c r="R46" s="100">
        <f>'3. Data_Input_Sheet'!Q30</f>
        <v>0</v>
      </c>
      <c r="S46" s="100"/>
      <c r="T46" s="367"/>
      <c r="U46" s="34"/>
      <c r="V46" s="100">
        <f>IF(ISBLANK('3. Data_Input_Sheet'!U30),N46,'3. Data_Input_Sheet'!U30)</f>
        <v>257233.96593330367</v>
      </c>
    </row>
    <row r="47" spans="2:24" x14ac:dyDescent="0.2">
      <c r="D47" s="78" t="s">
        <v>56</v>
      </c>
      <c r="E47" s="34"/>
      <c r="F47" s="100">
        <f>'3. Data_Input_Sheet'!E31</f>
        <v>181003</v>
      </c>
      <c r="G47" s="100"/>
      <c r="H47" s="367"/>
      <c r="I47" s="186"/>
      <c r="J47" s="100">
        <f>'3. Data_Input_Sheet'!I31</f>
        <v>0</v>
      </c>
      <c r="K47" s="100"/>
      <c r="L47" s="367"/>
      <c r="M47" s="34"/>
      <c r="N47" s="100">
        <f>'3. Data_Input_Sheet'!M31</f>
        <v>181003</v>
      </c>
      <c r="O47" s="100"/>
      <c r="P47" s="367"/>
      <c r="Q47" s="34"/>
      <c r="R47" s="100">
        <f>'3. Data_Input_Sheet'!Q31</f>
        <v>0</v>
      </c>
      <c r="S47" s="100"/>
      <c r="T47" s="367"/>
      <c r="U47" s="34"/>
      <c r="V47" s="100">
        <f>IF(ISBLANK('3. Data_Input_Sheet'!U31),N47,'3. Data_Input_Sheet'!U31)</f>
        <v>181003</v>
      </c>
    </row>
    <row r="48" spans="2:24" x14ac:dyDescent="0.2">
      <c r="D48" s="78"/>
      <c r="E48" s="34"/>
      <c r="F48" s="502">
        <f>SUM(F44:F47)</f>
        <v>1596475</v>
      </c>
      <c r="G48" s="159"/>
      <c r="H48" s="34"/>
      <c r="I48" s="34"/>
      <c r="J48" s="502">
        <f>SUM(J44:J47)</f>
        <v>6046.7159333036689</v>
      </c>
      <c r="K48" s="34"/>
      <c r="L48" s="34"/>
      <c r="M48" s="34"/>
      <c r="N48" s="502">
        <f>SUM(N44:N47)</f>
        <v>1602521.7159333036</v>
      </c>
      <c r="O48" s="34"/>
      <c r="P48" s="34"/>
      <c r="Q48" s="34"/>
      <c r="R48" s="502">
        <f>SUM(R44:R47)</f>
        <v>0</v>
      </c>
      <c r="S48" s="34"/>
      <c r="T48" s="34"/>
      <c r="U48" s="34"/>
      <c r="V48" s="502">
        <f>SUM(V44:V47)</f>
        <v>1602521.7159333036</v>
      </c>
    </row>
    <row r="49" spans="2:22" ht="13.5" thickBot="1" x14ac:dyDescent="0.25">
      <c r="D49" s="314" t="s">
        <v>57</v>
      </c>
      <c r="E49" s="34"/>
      <c r="F49" s="503"/>
      <c r="G49" s="159"/>
      <c r="H49" s="34"/>
      <c r="I49" s="34"/>
      <c r="J49" s="503"/>
      <c r="K49" s="34"/>
      <c r="L49" s="34"/>
      <c r="M49" s="34"/>
      <c r="N49" s="503"/>
      <c r="O49" s="34"/>
      <c r="P49" s="34"/>
      <c r="Q49" s="34"/>
      <c r="R49" s="503"/>
      <c r="S49" s="34"/>
      <c r="T49" s="34"/>
      <c r="U49" s="34"/>
      <c r="V49" s="503"/>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499"/>
      <c r="E52" s="499"/>
      <c r="F52" s="499"/>
      <c r="G52" s="499"/>
      <c r="H52" s="499"/>
      <c r="I52" s="499"/>
      <c r="J52" s="499"/>
      <c r="K52" s="499"/>
      <c r="L52" s="499"/>
      <c r="M52" s="499"/>
      <c r="N52" s="499"/>
      <c r="O52" s="499"/>
      <c r="P52" s="499"/>
      <c r="Q52" s="499"/>
      <c r="R52" s="499"/>
      <c r="S52" s="499"/>
      <c r="T52" s="499"/>
      <c r="U52" s="499"/>
      <c r="V52" s="499"/>
    </row>
    <row r="53" spans="2:22" x14ac:dyDescent="0.2">
      <c r="B53" s="368"/>
      <c r="D53" s="499"/>
      <c r="E53" s="499"/>
      <c r="F53" s="499"/>
      <c r="G53" s="499"/>
      <c r="H53" s="499"/>
      <c r="I53" s="499"/>
      <c r="J53" s="499"/>
      <c r="K53" s="499"/>
      <c r="L53" s="499"/>
      <c r="M53" s="499"/>
      <c r="N53" s="499"/>
      <c r="O53" s="499"/>
      <c r="P53" s="499"/>
      <c r="Q53" s="499"/>
      <c r="R53" s="499"/>
      <c r="S53" s="499"/>
      <c r="T53" s="499"/>
      <c r="U53" s="499"/>
      <c r="V53" s="499"/>
    </row>
    <row r="54" spans="2:22" x14ac:dyDescent="0.2">
      <c r="B54" s="368"/>
      <c r="D54" s="501"/>
      <c r="E54" s="499"/>
      <c r="F54" s="499"/>
      <c r="G54" s="499"/>
      <c r="H54" s="499"/>
      <c r="I54" s="499"/>
      <c r="J54" s="499"/>
      <c r="K54" s="499"/>
      <c r="L54" s="499"/>
      <c r="M54" s="499"/>
      <c r="N54" s="499"/>
      <c r="O54" s="499"/>
      <c r="P54" s="499"/>
      <c r="Q54" s="499"/>
      <c r="R54" s="499"/>
      <c r="S54" s="499"/>
      <c r="T54" s="499"/>
      <c r="U54" s="499"/>
      <c r="V54" s="499"/>
    </row>
    <row r="55" spans="2:22" x14ac:dyDescent="0.2">
      <c r="B55" s="368"/>
      <c r="D55" s="499"/>
      <c r="E55" s="499"/>
      <c r="F55" s="499"/>
      <c r="G55" s="499"/>
      <c r="H55" s="499"/>
      <c r="I55" s="499"/>
      <c r="J55" s="499"/>
      <c r="K55" s="499"/>
      <c r="L55" s="499"/>
      <c r="M55" s="499"/>
      <c r="N55" s="499"/>
      <c r="O55" s="499"/>
      <c r="P55" s="499"/>
      <c r="Q55" s="499"/>
      <c r="R55" s="499"/>
      <c r="S55" s="499"/>
      <c r="T55" s="499"/>
      <c r="U55" s="499"/>
      <c r="V55" s="499"/>
    </row>
    <row r="56" spans="2:22" x14ac:dyDescent="0.2">
      <c r="B56" s="368"/>
      <c r="D56" s="499"/>
      <c r="E56" s="499"/>
      <c r="F56" s="499"/>
      <c r="G56" s="499"/>
      <c r="H56" s="499"/>
      <c r="I56" s="499"/>
      <c r="J56" s="499"/>
      <c r="K56" s="499"/>
      <c r="L56" s="499"/>
      <c r="M56" s="499"/>
      <c r="N56" s="499"/>
      <c r="O56" s="499"/>
      <c r="P56" s="499"/>
      <c r="Q56" s="499"/>
      <c r="R56" s="499"/>
      <c r="S56" s="499"/>
      <c r="T56" s="499"/>
      <c r="U56" s="499"/>
      <c r="V56" s="499"/>
    </row>
    <row r="57" spans="2:22" x14ac:dyDescent="0.2">
      <c r="B57" s="368"/>
      <c r="D57" s="499"/>
      <c r="E57" s="499"/>
      <c r="F57" s="499"/>
      <c r="G57" s="499"/>
      <c r="H57" s="499"/>
      <c r="I57" s="499"/>
      <c r="J57" s="499"/>
      <c r="K57" s="499"/>
      <c r="L57" s="499"/>
      <c r="M57" s="499"/>
      <c r="N57" s="499"/>
      <c r="O57" s="499"/>
      <c r="P57" s="499"/>
      <c r="Q57" s="499"/>
      <c r="R57" s="499"/>
      <c r="S57" s="499"/>
      <c r="T57" s="499"/>
      <c r="U57" s="499"/>
      <c r="V57" s="499"/>
    </row>
  </sheetData>
  <sheetProtection password="82A3"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22" zoomScaleNormal="100" zoomScaleSheetLayoutView="100" workbookViewId="0">
      <selection activeCell="G13" sqref="G13"/>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78"/>
      <c r="E1" s="478"/>
      <c r="F1" s="478"/>
      <c r="G1" s="478"/>
      <c r="H1" s="478"/>
      <c r="I1" s="478"/>
      <c r="J1" s="478"/>
      <c r="K1" s="478"/>
      <c r="L1" s="478"/>
      <c r="M1" s="478"/>
      <c r="N1" s="1"/>
      <c r="O1" s="147"/>
      <c r="P1" s="147"/>
    </row>
    <row r="2" spans="2:16" s="2" customFormat="1" ht="18" x14ac:dyDescent="0.25">
      <c r="C2" s="482"/>
      <c r="D2" s="482"/>
      <c r="E2" s="482"/>
      <c r="F2" s="482"/>
      <c r="G2" s="482"/>
      <c r="H2" s="482"/>
      <c r="I2" s="482"/>
      <c r="J2" s="482"/>
      <c r="K2" s="482"/>
      <c r="L2" s="482"/>
      <c r="M2" s="482"/>
      <c r="N2" s="482"/>
      <c r="O2" s="482"/>
      <c r="P2" s="36"/>
    </row>
    <row r="3" spans="2:16" s="2" customFormat="1" ht="18" x14ac:dyDescent="0.25">
      <c r="C3" s="482"/>
      <c r="D3" s="482"/>
      <c r="E3" s="482"/>
      <c r="F3" s="482"/>
      <c r="G3" s="482"/>
      <c r="H3" s="36"/>
      <c r="I3" s="36"/>
      <c r="J3" s="36"/>
      <c r="K3" s="36"/>
      <c r="L3" s="33"/>
      <c r="M3" s="33"/>
      <c r="N3" s="33"/>
      <c r="O3" s="33"/>
      <c r="P3" s="33"/>
    </row>
    <row r="4" spans="2:16" s="2" customFormat="1" ht="18" x14ac:dyDescent="0.25">
      <c r="C4" s="482"/>
      <c r="D4" s="482"/>
      <c r="E4" s="482"/>
      <c r="F4" s="482"/>
      <c r="G4" s="482"/>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13" t="s">
        <v>6</v>
      </c>
      <c r="C9" s="513"/>
      <c r="D9" s="513"/>
      <c r="E9" s="513"/>
      <c r="F9" s="513"/>
      <c r="G9" s="513"/>
      <c r="H9" s="513"/>
      <c r="I9" s="513"/>
      <c r="J9" s="513"/>
      <c r="K9" s="513"/>
      <c r="L9" s="513"/>
      <c r="M9" s="513"/>
      <c r="P9" s="59"/>
    </row>
    <row r="10" spans="2:16" ht="15.75" x14ac:dyDescent="0.25">
      <c r="P10" s="59"/>
    </row>
    <row r="11" spans="2:16" ht="15.75" x14ac:dyDescent="0.25">
      <c r="P11" s="59"/>
    </row>
    <row r="12" spans="2:16" ht="25.5" x14ac:dyDescent="0.2">
      <c r="B12" s="387" t="s">
        <v>37</v>
      </c>
      <c r="D12" s="42" t="s">
        <v>59</v>
      </c>
      <c r="E12" s="44"/>
      <c r="F12" s="44"/>
      <c r="G12" s="307" t="s">
        <v>4</v>
      </c>
      <c r="H12" s="308"/>
      <c r="I12" s="308"/>
      <c r="J12" s="308"/>
      <c r="K12" s="309" t="str">
        <f>IF(ISBLANK('3. Data_Input_Sheet'!M12),"",'3. Data_Input_Sheet'!M12)</f>
        <v>Settlement Agreement</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72" t="s">
        <v>145</v>
      </c>
      <c r="E16" s="472"/>
      <c r="F16" s="34"/>
      <c r="G16" s="250">
        <f>'7. Cost_of_Capital'!P22</f>
        <v>5382445.4763675099</v>
      </c>
      <c r="H16" s="250"/>
      <c r="I16" s="250"/>
      <c r="J16" s="250"/>
      <c r="K16" s="250">
        <f>'7. Cost_of_Capital'!P38</f>
        <v>5357104.841963605</v>
      </c>
      <c r="L16" s="256"/>
      <c r="M16" s="256"/>
      <c r="N16" s="256"/>
      <c r="O16" s="250">
        <f>'7. Cost_of_Capital'!P54</f>
        <v>5216133.1333553949</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514" t="s">
        <v>29</v>
      </c>
      <c r="E18" s="514"/>
      <c r="F18" s="34"/>
      <c r="G18" s="249">
        <f>'3. Data_Input_Sheet'!E44</f>
        <v>-4814861</v>
      </c>
      <c r="H18" s="250"/>
      <c r="I18" s="363"/>
      <c r="J18" s="250"/>
      <c r="K18" s="249">
        <f>'3. Data_Input_Sheet'!M44</f>
        <v>-4598146.8132462585</v>
      </c>
      <c r="L18" s="240"/>
      <c r="M18" s="363"/>
      <c r="N18" s="240"/>
      <c r="O18" s="249">
        <f>IF(ISBLANK('3. Data_Input_Sheet'!U44),G18,'3. Data_Input_Sheet'!U44)</f>
        <v>-4598146.8132462585</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472" t="s">
        <v>30</v>
      </c>
      <c r="E20" s="472"/>
      <c r="F20" s="34"/>
      <c r="G20" s="258">
        <f>G16+G18</f>
        <v>567584.47636750992</v>
      </c>
      <c r="H20" s="259"/>
      <c r="I20" s="259"/>
      <c r="J20" s="259"/>
      <c r="K20" s="258">
        <f>K16+K18</f>
        <v>758958.02871734649</v>
      </c>
      <c r="L20" s="256"/>
      <c r="M20" s="256"/>
      <c r="N20" s="256"/>
      <c r="O20" s="258">
        <f>O16+O18</f>
        <v>617986.3201091364</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34407</v>
      </c>
      <c r="H24" s="250"/>
      <c r="I24" s="363"/>
      <c r="J24" s="250"/>
      <c r="K24" s="250">
        <f>IF(ISBLANK('3. Data_Input_Sheet'!M46),'6. Taxes_PILs'!G24,'3. Data_Input_Sheet'!M46)</f>
        <v>120121</v>
      </c>
      <c r="L24" s="240"/>
      <c r="M24" s="363"/>
      <c r="N24" s="240"/>
      <c r="O24" s="250">
        <f>IF(ISBLANK('3. Data_Input_Sheet'!U46),'6. Taxes_PILs'!K24,'3. Data_Input_Sheet'!U46)</f>
        <v>82763.331554169388</v>
      </c>
      <c r="P24" s="107"/>
      <c r="Q24" s="363"/>
      <c r="R24" s="15"/>
      <c r="S24" s="15"/>
      <c r="T24" s="15"/>
      <c r="U24" s="15"/>
    </row>
    <row r="25" spans="2:21" ht="3" customHeight="1" x14ac:dyDescent="0.2">
      <c r="B25" s="389">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91">
        <f>SUM(G24:G25)</f>
        <v>34407</v>
      </c>
      <c r="H26" s="49"/>
      <c r="I26" s="49"/>
      <c r="J26" s="49"/>
      <c r="K26" s="491">
        <f>SUM(K24:K25)</f>
        <v>120121</v>
      </c>
      <c r="L26" s="108"/>
      <c r="M26" s="108"/>
      <c r="N26" s="163"/>
      <c r="O26" s="491">
        <f>SUM(O24:O25)</f>
        <v>82763.331554169388</v>
      </c>
      <c r="P26" s="49"/>
    </row>
    <row r="27" spans="2:21" ht="13.5" thickBot="1" x14ac:dyDescent="0.25">
      <c r="B27" s="352">
        <v>6</v>
      </c>
      <c r="D27" s="5" t="s">
        <v>32</v>
      </c>
      <c r="F27" s="34"/>
      <c r="G27" s="492"/>
      <c r="H27" s="49"/>
      <c r="I27" s="49"/>
      <c r="J27" s="49"/>
      <c r="K27" s="492"/>
      <c r="L27" s="108"/>
      <c r="M27" s="108"/>
      <c r="N27" s="163"/>
      <c r="O27" s="492"/>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8781.8020529171336</v>
      </c>
      <c r="H29" s="254"/>
      <c r="I29" s="254"/>
      <c r="J29" s="254"/>
      <c r="K29" s="255">
        <f>(K24/(1-K41))-K24</f>
        <v>43308.931972789112</v>
      </c>
      <c r="L29" s="263"/>
      <c r="M29" s="263"/>
      <c r="N29" s="264"/>
      <c r="O29" s="255">
        <f>(O24/(1-O41))-O24</f>
        <v>29839.840628374004</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43188.802052917134</v>
      </c>
      <c r="H31" s="254"/>
      <c r="I31" s="254"/>
      <c r="J31" s="254"/>
      <c r="K31" s="266">
        <f>K24+K29</f>
        <v>163429.93197278911</v>
      </c>
      <c r="L31" s="263"/>
      <c r="M31" s="263"/>
      <c r="N31" s="264"/>
      <c r="O31" s="266">
        <f>O24+O29</f>
        <v>112603.17218254339</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75" t="s">
        <v>107</v>
      </c>
      <c r="E33" s="475"/>
      <c r="F33" s="34"/>
      <c r="G33" s="142">
        <f>G26+G29</f>
        <v>43188.802052917134</v>
      </c>
      <c r="H33" s="49"/>
      <c r="I33" s="49"/>
      <c r="J33" s="49"/>
      <c r="K33" s="142">
        <f>K29+K26</f>
        <v>163429.93197278911</v>
      </c>
      <c r="L33" s="108"/>
      <c r="M33" s="108"/>
      <c r="N33" s="163"/>
      <c r="O33" s="142">
        <f>O29+O26</f>
        <v>112603.17218254339</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-81003</v>
      </c>
      <c r="H35" s="254"/>
      <c r="I35" s="363"/>
      <c r="J35" s="254"/>
      <c r="K35" s="254">
        <f>IF(ISBLANK('3. Data_Input_Sheet'!M51),G35,'3. Data_Input_Sheet'!M51)</f>
        <v>-81003</v>
      </c>
      <c r="L35" s="240"/>
      <c r="M35" s="363"/>
      <c r="N35" s="267"/>
      <c r="O35" s="254">
        <f>IF(ISBLANK('3. Data_Input_Sheet'!U51),K35,'3. Data_Input_Sheet'!U51)</f>
        <v>-81003</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
      <c r="B40" s="352">
        <v>12</v>
      </c>
      <c r="D40" s="5" t="s">
        <v>137</v>
      </c>
      <c r="F40" s="34"/>
      <c r="G40" s="81">
        <f>'3. Data_Input_Sheet'!E50</f>
        <v>5.33351617893272E-2</v>
      </c>
      <c r="H40" s="80"/>
      <c r="I40" s="363"/>
      <c r="J40" s="80"/>
      <c r="K40" s="93">
        <f>IF(ISBLANK('3. Data_Input_Sheet'!M50),G40,'3. Data_Input_Sheet'!M50)</f>
        <v>0.115</v>
      </c>
      <c r="L40" s="180"/>
      <c r="M40" s="363"/>
      <c r="N40" s="180"/>
      <c r="O40" s="93">
        <f>IF(ISBLANK('3. Data_Input_Sheet'!U50),K40,'3. Data_Input_Sheet'!U50)</f>
        <v>0.115</v>
      </c>
      <c r="P40" s="92"/>
      <c r="Q40" s="363"/>
    </row>
    <row r="41" spans="2:17" ht="13.5" thickBot="1" x14ac:dyDescent="0.25">
      <c r="B41" s="352">
        <v>13</v>
      </c>
      <c r="D41" s="5" t="s">
        <v>138</v>
      </c>
      <c r="F41" s="34"/>
      <c r="G41" s="116">
        <f>G39+G40</f>
        <v>0.2033351617893272</v>
      </c>
      <c r="H41" s="162"/>
      <c r="I41" s="162"/>
      <c r="J41" s="162"/>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12" t="s">
        <v>38</v>
      </c>
      <c r="C44" s="512"/>
      <c r="D44" s="512"/>
      <c r="E44" s="512"/>
      <c r="F44" s="512"/>
      <c r="G44" s="512"/>
      <c r="H44" s="512"/>
      <c r="I44" s="512"/>
      <c r="J44" s="512"/>
      <c r="K44" s="512"/>
      <c r="L44" s="512"/>
      <c r="M44" s="512"/>
      <c r="N44" s="512"/>
      <c r="O44" s="512"/>
      <c r="P44" s="157"/>
    </row>
    <row r="45" spans="2:17" ht="12.75" customHeight="1" x14ac:dyDescent="0.2">
      <c r="B45" s="324"/>
      <c r="C45" s="325"/>
      <c r="D45" s="515" t="s">
        <v>148</v>
      </c>
      <c r="E45" s="515"/>
      <c r="F45" s="515"/>
      <c r="G45" s="515"/>
      <c r="H45" s="515"/>
      <c r="I45" s="515"/>
      <c r="J45" s="515"/>
      <c r="K45" s="515"/>
      <c r="L45" s="515"/>
      <c r="M45" s="515"/>
      <c r="N45" s="515"/>
      <c r="O45" s="515"/>
      <c r="P45" s="177"/>
    </row>
    <row r="46" spans="2:17" x14ac:dyDescent="0.2">
      <c r="B46" s="370"/>
      <c r="D46" s="498"/>
      <c r="E46" s="498"/>
      <c r="F46" s="498"/>
      <c r="G46" s="498"/>
      <c r="H46" s="498"/>
      <c r="I46" s="498"/>
      <c r="J46" s="498"/>
      <c r="K46" s="498"/>
      <c r="L46" s="498"/>
      <c r="M46" s="498"/>
      <c r="N46" s="498"/>
      <c r="O46" s="498"/>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498"/>
      <c r="E50" s="498"/>
      <c r="F50" s="498"/>
      <c r="G50" s="498"/>
      <c r="H50" s="498"/>
      <c r="I50" s="498"/>
      <c r="J50" s="498"/>
      <c r="K50" s="498"/>
      <c r="L50" s="498"/>
      <c r="M50" s="498"/>
      <c r="N50" s="498"/>
      <c r="O50" s="498"/>
      <c r="P50" s="177"/>
    </row>
    <row r="51" spans="2:16" x14ac:dyDescent="0.2">
      <c r="B51" s="370"/>
      <c r="D51" s="498"/>
      <c r="E51" s="498"/>
      <c r="F51" s="498"/>
      <c r="G51" s="498"/>
      <c r="H51" s="498"/>
      <c r="I51" s="498"/>
      <c r="J51" s="498"/>
      <c r="K51" s="498"/>
      <c r="L51" s="498"/>
      <c r="M51" s="498"/>
      <c r="N51" s="498"/>
      <c r="O51" s="498"/>
      <c r="P51" s="177"/>
    </row>
    <row r="52" spans="2:16" x14ac:dyDescent="0.2">
      <c r="B52" s="370"/>
      <c r="D52" s="498"/>
      <c r="E52" s="498"/>
      <c r="F52" s="498"/>
      <c r="G52" s="498"/>
      <c r="H52" s="498"/>
      <c r="I52" s="498"/>
      <c r="J52" s="498"/>
      <c r="K52" s="498"/>
      <c r="L52" s="498"/>
      <c r="M52" s="498"/>
      <c r="N52" s="498"/>
      <c r="O52" s="498"/>
      <c r="P52" s="177"/>
    </row>
    <row r="53" spans="2:16" x14ac:dyDescent="0.2">
      <c r="B53" s="370"/>
      <c r="D53" s="498"/>
      <c r="E53" s="498"/>
      <c r="F53" s="498"/>
      <c r="G53" s="498"/>
      <c r="H53" s="498"/>
      <c r="I53" s="498"/>
      <c r="J53" s="498"/>
      <c r="K53" s="498"/>
      <c r="L53" s="498"/>
      <c r="M53" s="498"/>
      <c r="N53" s="498"/>
      <c r="O53" s="498"/>
      <c r="P53" s="177"/>
    </row>
  </sheetData>
  <sheetProtection password="82A3"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19" zoomScaleNormal="100" zoomScaleSheetLayoutView="100" workbookViewId="0">
      <selection activeCell="F13" sqref="F13:J13"/>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6"/>
      <c r="D1" s="516"/>
      <c r="E1" s="516"/>
      <c r="F1" s="516"/>
      <c r="G1" s="516"/>
      <c r="H1" s="516"/>
      <c r="I1" s="516"/>
      <c r="J1" s="516"/>
      <c r="K1" s="516"/>
      <c r="L1" s="516"/>
      <c r="M1" s="516"/>
      <c r="N1" s="516"/>
      <c r="O1" s="154"/>
      <c r="P1" s="147"/>
    </row>
    <row r="2" spans="1:18" s="2" customFormat="1" ht="36.75" customHeight="1" x14ac:dyDescent="0.25">
      <c r="C2" s="517"/>
      <c r="D2" s="517"/>
      <c r="E2" s="517"/>
      <c r="F2" s="517"/>
      <c r="G2" s="517"/>
      <c r="H2" s="517"/>
      <c r="I2" s="517"/>
      <c r="J2" s="517"/>
      <c r="K2" s="517"/>
      <c r="L2" s="517"/>
      <c r="M2" s="517"/>
      <c r="N2" s="517"/>
      <c r="O2" s="517"/>
      <c r="P2" s="517"/>
      <c r="Q2" s="517"/>
      <c r="R2" s="517"/>
    </row>
    <row r="3" spans="1:18" s="2" customFormat="1" ht="36.75" customHeight="1" x14ac:dyDescent="0.25">
      <c r="C3" s="517"/>
      <c r="D3" s="517"/>
      <c r="E3" s="517"/>
      <c r="F3" s="517"/>
      <c r="G3" s="517"/>
      <c r="H3" s="517"/>
      <c r="I3" s="517"/>
      <c r="J3" s="517"/>
      <c r="K3" s="517"/>
      <c r="L3" s="517"/>
      <c r="M3" s="517"/>
      <c r="N3" s="517"/>
      <c r="O3" s="155"/>
    </row>
    <row r="4" spans="1:18" s="2" customFormat="1" ht="36.75" customHeight="1" x14ac:dyDescent="0.25">
      <c r="C4" s="517"/>
      <c r="D4" s="517"/>
      <c r="E4" s="517"/>
      <c r="F4" s="517"/>
      <c r="G4" s="517"/>
      <c r="H4" s="517"/>
      <c r="I4" s="517"/>
      <c r="J4" s="517"/>
      <c r="K4" s="38"/>
      <c r="L4" s="38"/>
      <c r="M4" s="38"/>
      <c r="N4" s="38"/>
      <c r="O4" s="38"/>
    </row>
    <row r="5" spans="1:18" s="2" customFormat="1" ht="36.75" customHeight="1" x14ac:dyDescent="0.2">
      <c r="B5" s="519" t="s">
        <v>50</v>
      </c>
      <c r="C5" s="519"/>
      <c r="D5" s="519"/>
      <c r="E5" s="519"/>
      <c r="F5" s="519"/>
      <c r="G5" s="519"/>
      <c r="H5" s="519"/>
      <c r="I5" s="519"/>
      <c r="J5" s="519"/>
      <c r="K5" s="519"/>
      <c r="L5" s="519"/>
      <c r="M5" s="519"/>
      <c r="N5" s="519"/>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20" t="s">
        <v>46</v>
      </c>
      <c r="G11" s="520"/>
      <c r="H11" s="520"/>
      <c r="I11" s="520"/>
      <c r="J11" s="520"/>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8" t="s">
        <v>155</v>
      </c>
      <c r="G13" s="518"/>
      <c r="H13" s="518"/>
      <c r="I13" s="518"/>
      <c r="J13" s="518"/>
      <c r="K13" s="76"/>
      <c r="L13" s="34"/>
      <c r="M13" s="34"/>
      <c r="N13" s="34"/>
      <c r="O13" s="34"/>
      <c r="P13" s="34"/>
      <c r="Q13" s="34"/>
    </row>
    <row r="14" spans="1:18" x14ac:dyDescent="0.2">
      <c r="A14" s="4"/>
      <c r="B14" s="66"/>
      <c r="C14" s="77"/>
      <c r="D14" s="522"/>
      <c r="E14" s="522"/>
      <c r="F14" s="522"/>
      <c r="G14" s="522"/>
      <c r="H14" s="522"/>
      <c r="I14" s="522"/>
      <c r="J14" s="522"/>
      <c r="K14" s="522"/>
      <c r="L14" s="522"/>
      <c r="M14" s="522"/>
      <c r="N14" s="522"/>
      <c r="O14" s="522"/>
      <c r="P14" s="522"/>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80506663.108061045</v>
      </c>
      <c r="K17" s="34"/>
      <c r="L17" s="80">
        <f>'3. Data_Input_Sheet'!E62</f>
        <v>4.2802658198955436E-2</v>
      </c>
      <c r="M17" s="80"/>
      <c r="N17" s="367"/>
      <c r="O17" s="186"/>
      <c r="P17" s="47">
        <f>L17*J17</f>
        <v>3445899.1837527924</v>
      </c>
      <c r="Q17" s="34"/>
    </row>
    <row r="18" spans="1:18" x14ac:dyDescent="0.2">
      <c r="A18" s="4"/>
      <c r="B18" s="66">
        <v>2</v>
      </c>
      <c r="C18" s="34"/>
      <c r="D18" s="78" t="s">
        <v>13</v>
      </c>
      <c r="E18" s="34"/>
      <c r="F18" s="81">
        <f>'3. Data_Input_Sheet'!E56</f>
        <v>0.04</v>
      </c>
      <c r="G18" s="80"/>
      <c r="H18" s="367"/>
      <c r="I18" s="186"/>
      <c r="J18" s="54">
        <f>$J$26*F18</f>
        <v>5750475.9362900751</v>
      </c>
      <c r="K18" s="34"/>
      <c r="L18" s="81">
        <f>'3. Data_Input_Sheet'!E63</f>
        <v>2.1100000000000001E-2</v>
      </c>
      <c r="M18" s="80"/>
      <c r="N18" s="367"/>
      <c r="O18" s="186"/>
      <c r="P18" s="54">
        <f>L18*J18</f>
        <v>121335.04225572059</v>
      </c>
      <c r="Q18" s="34"/>
    </row>
    <row r="19" spans="1:18" ht="13.5" thickBot="1" x14ac:dyDescent="0.25">
      <c r="A19" s="4"/>
      <c r="B19" s="66">
        <v>3</v>
      </c>
      <c r="C19" s="34"/>
      <c r="D19" s="82" t="s">
        <v>14</v>
      </c>
      <c r="E19" s="34"/>
      <c r="F19" s="83">
        <f>SUM(F17:F18)</f>
        <v>0.60000000000000009</v>
      </c>
      <c r="G19" s="83"/>
      <c r="H19" s="84"/>
      <c r="I19" s="173"/>
      <c r="J19" s="85">
        <f>SUM(J17:J18)</f>
        <v>86257139.044351116</v>
      </c>
      <c r="K19" s="34"/>
      <c r="L19" s="83">
        <f>IF(F19=0,0,SUMPRODUCT(F17:F18,L17:L18)/F19)</f>
        <v>4.1355814319025075E-2</v>
      </c>
      <c r="M19" s="88"/>
      <c r="N19" s="34"/>
      <c r="O19" s="30"/>
      <c r="P19" s="85">
        <f>SUM(P17:P18)</f>
        <v>3567234.226008513</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7"/>
      <c r="I22" s="186"/>
      <c r="J22" s="48">
        <f>$J$26*F22</f>
        <v>57504759.362900749</v>
      </c>
      <c r="K22" s="89"/>
      <c r="L22" s="92">
        <f>'3. Data_Input_Sheet'!E64</f>
        <v>9.3600000000000003E-2</v>
      </c>
      <c r="M22" s="92"/>
      <c r="N22" s="367"/>
      <c r="O22" s="186"/>
      <c r="P22" s="48">
        <f>L22*J22</f>
        <v>5382445.4763675099</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0.4</v>
      </c>
      <c r="G24" s="83"/>
      <c r="H24" s="84"/>
      <c r="I24" s="84"/>
      <c r="J24" s="85">
        <f>SUM(J22:J23)</f>
        <v>57504759.362900749</v>
      </c>
      <c r="K24" s="34"/>
      <c r="L24" s="83">
        <f>IF(F24=0,0,SUMPRODUCT(F22:F23,L22:L23)/F24)</f>
        <v>9.3600000000000003E-2</v>
      </c>
      <c r="M24" s="88"/>
      <c r="N24" s="34"/>
      <c r="O24" s="34"/>
      <c r="P24" s="85">
        <f>SUM(P22:P23)</f>
        <v>5382445.4763675099</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143761898.40725186</v>
      </c>
      <c r="K26" s="34"/>
      <c r="L26" s="96">
        <f>(L19*F19)+(L24*F24)</f>
        <v>6.2253488591415052E-2</v>
      </c>
      <c r="M26" s="88"/>
      <c r="N26" s="34"/>
      <c r="O26" s="34"/>
      <c r="P26" s="95">
        <f>P19+P24</f>
        <v>8949679.7023760229</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8" t="str">
        <f>'1. Info'!AC1</f>
        <v>Settlement Agreement</v>
      </c>
      <c r="G29" s="518"/>
      <c r="H29" s="518"/>
      <c r="I29" s="518"/>
      <c r="J29" s="518"/>
      <c r="K29" s="34"/>
      <c r="L29" s="34"/>
      <c r="M29" s="34"/>
      <c r="N29" s="34"/>
      <c r="O29" s="34"/>
      <c r="P29" s="34"/>
      <c r="Q29" s="34"/>
    </row>
    <row r="30" spans="1:18" x14ac:dyDescent="0.2">
      <c r="A30" s="4"/>
      <c r="B30" s="66"/>
      <c r="C30" s="77"/>
      <c r="D30" s="523"/>
      <c r="E30" s="523"/>
      <c r="F30" s="523"/>
      <c r="G30" s="523"/>
      <c r="H30" s="523"/>
      <c r="I30" s="523"/>
      <c r="J30" s="523"/>
      <c r="K30" s="523"/>
      <c r="L30" s="523"/>
      <c r="M30" s="523"/>
      <c r="N30" s="523"/>
      <c r="O30" s="523"/>
      <c r="P30" s="523"/>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80644589.018806964</v>
      </c>
      <c r="K33" s="34"/>
      <c r="L33" s="80">
        <f>'3. Data_Input_Sheet'!M62</f>
        <v>3.9230000000000001E-2</v>
      </c>
      <c r="M33" s="80"/>
      <c r="N33" s="367"/>
      <c r="O33" s="186"/>
      <c r="P33" s="47">
        <f>L33*J33</f>
        <v>3163687.2272077971</v>
      </c>
      <c r="Q33" s="34"/>
    </row>
    <row r="34" spans="1:17" x14ac:dyDescent="0.2">
      <c r="A34" s="4"/>
      <c r="B34" s="66">
        <v>2</v>
      </c>
      <c r="C34" s="34"/>
      <c r="D34" s="78" t="s">
        <v>13</v>
      </c>
      <c r="E34" s="34"/>
      <c r="F34" s="81">
        <f>'3. Data_Input_Sheet'!M56</f>
        <v>0.04</v>
      </c>
      <c r="G34" s="80"/>
      <c r="H34" s="367"/>
      <c r="I34" s="186"/>
      <c r="J34" s="54">
        <f>$J$42*F34</f>
        <v>5760327.7870576391</v>
      </c>
      <c r="K34" s="34"/>
      <c r="L34" s="81">
        <f>'3. Data_Input_Sheet'!M63</f>
        <v>2.1600000000000001E-2</v>
      </c>
      <c r="M34" s="80"/>
      <c r="N34" s="367"/>
      <c r="O34" s="186"/>
      <c r="P34" s="54">
        <f>L34*J34</f>
        <v>124423.08020044501</v>
      </c>
      <c r="Q34" s="34"/>
    </row>
    <row r="35" spans="1:17" ht="13.5" thickBot="1" x14ac:dyDescent="0.25">
      <c r="A35" s="4"/>
      <c r="B35" s="66">
        <v>3</v>
      </c>
      <c r="C35" s="34"/>
      <c r="D35" s="82" t="s">
        <v>14</v>
      </c>
      <c r="E35" s="34"/>
      <c r="F35" s="83">
        <f>SUM(F33:F34)</f>
        <v>0.60000000000000009</v>
      </c>
      <c r="G35" s="88"/>
      <c r="H35" s="86"/>
      <c r="I35" s="172"/>
      <c r="J35" s="85">
        <f>SUM(J33:J34)</f>
        <v>86404916.805864602</v>
      </c>
      <c r="K35" s="34"/>
      <c r="L35" s="83">
        <f>IF(F35=0,0,SUMPRODUCT(F33:F34,L33:L34)/F35)</f>
        <v>3.8054666666666667E-2</v>
      </c>
      <c r="M35" s="88"/>
      <c r="N35" s="34"/>
      <c r="O35" s="30"/>
      <c r="P35" s="85">
        <f>SUM(P33:P34)</f>
        <v>3288110.307408242</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0.4</v>
      </c>
      <c r="G38" s="91"/>
      <c r="H38" s="367"/>
      <c r="I38" s="186"/>
      <c r="J38" s="48">
        <f>$J$42*F38</f>
        <v>57603277.870576397</v>
      </c>
      <c r="K38" s="89"/>
      <c r="L38" s="92">
        <f>'3. Data_Input_Sheet'!M64</f>
        <v>9.2999999999999999E-2</v>
      </c>
      <c r="M38" s="92"/>
      <c r="N38" s="367"/>
      <c r="O38" s="186"/>
      <c r="P38" s="48">
        <f>L38*J38</f>
        <v>5357104.841963605</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0.4</v>
      </c>
      <c r="G40" s="88"/>
      <c r="H40" s="86"/>
      <c r="I40" s="86"/>
      <c r="J40" s="85">
        <f>SUM(J38:J39)</f>
        <v>57603277.870576397</v>
      </c>
      <c r="K40" s="34"/>
      <c r="L40" s="83">
        <f>IF(F40=0,0,SUMPRODUCT(F38:F39,L38:L39)/F40)</f>
        <v>9.2999999999999999E-2</v>
      </c>
      <c r="M40" s="88"/>
      <c r="N40" s="34"/>
      <c r="O40" s="34"/>
      <c r="P40" s="85">
        <f>SUM(P38:P39)</f>
        <v>5357104.841963605</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144008194.67644098</v>
      </c>
      <c r="K42" s="34"/>
      <c r="L42" s="96">
        <f>(L35*F35)+(L40*F40)</f>
        <v>6.0032800000000011E-2</v>
      </c>
      <c r="M42" s="88"/>
      <c r="N42" s="34"/>
      <c r="O42" s="34"/>
      <c r="P42" s="95">
        <f>P35+P40</f>
        <v>8645215.1493718475</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8" t="s">
        <v>154</v>
      </c>
      <c r="G45" s="518"/>
      <c r="H45" s="518"/>
      <c r="I45" s="518"/>
      <c r="J45" s="518"/>
      <c r="K45" s="34"/>
      <c r="L45" s="34"/>
      <c r="M45" s="34"/>
      <c r="N45" s="34"/>
      <c r="O45" s="34"/>
      <c r="P45" s="34"/>
      <c r="Q45" s="34"/>
    </row>
    <row r="46" spans="1:17" x14ac:dyDescent="0.2">
      <c r="A46" s="4"/>
      <c r="B46" s="66"/>
      <c r="C46" s="34"/>
      <c r="D46" s="523"/>
      <c r="E46" s="523"/>
      <c r="F46" s="523"/>
      <c r="G46" s="523"/>
      <c r="H46" s="523"/>
      <c r="I46" s="523"/>
      <c r="J46" s="523"/>
      <c r="K46" s="523"/>
      <c r="L46" s="523"/>
      <c r="M46" s="523"/>
      <c r="N46" s="523"/>
      <c r="O46" s="523"/>
      <c r="P46" s="523"/>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78522434.265565097</v>
      </c>
      <c r="K49" s="34"/>
      <c r="L49" s="80">
        <f>IF(ISBLANK('3. Data_Input_Sheet'!U62),L17,'3. Data_Input_Sheet'!U62)</f>
        <v>3.9230000000000001E-2</v>
      </c>
      <c r="M49" s="80"/>
      <c r="N49" s="367"/>
      <c r="O49" s="186"/>
      <c r="P49" s="47">
        <f>L49*J49</f>
        <v>3080435.0962381191</v>
      </c>
      <c r="Q49" s="34"/>
    </row>
    <row r="50" spans="1:17" x14ac:dyDescent="0.2">
      <c r="A50" s="4"/>
      <c r="B50" s="66">
        <v>9</v>
      </c>
      <c r="C50" s="34"/>
      <c r="D50" s="78" t="s">
        <v>13</v>
      </c>
      <c r="E50" s="34"/>
      <c r="F50" s="81">
        <f>IF(ISBLANK('3. Data_Input_Sheet'!U56),F34,'3. Data_Input_Sheet'!U56)</f>
        <v>0.04</v>
      </c>
      <c r="G50" s="80"/>
      <c r="H50" s="367"/>
      <c r="I50" s="186"/>
      <c r="J50" s="54">
        <f>$J$58*F50</f>
        <v>5608745.3046832206</v>
      </c>
      <c r="K50" s="34"/>
      <c r="L50" s="81">
        <f>IF(ISBLANK('3. Data_Input_Sheet'!U63),L18,'3. Data_Input_Sheet'!U63)</f>
        <v>2.1600000000000001E-2</v>
      </c>
      <c r="M50" s="80"/>
      <c r="N50" s="367"/>
      <c r="O50" s="186"/>
      <c r="P50" s="54">
        <f>L50*J50</f>
        <v>121148.89858115757</v>
      </c>
      <c r="Q50" s="34"/>
    </row>
    <row r="51" spans="1:17" ht="13.5" thickBot="1" x14ac:dyDescent="0.25">
      <c r="A51" s="4"/>
      <c r="B51" s="66">
        <v>10</v>
      </c>
      <c r="C51" s="34"/>
      <c r="D51" s="82" t="s">
        <v>14</v>
      </c>
      <c r="E51" s="34"/>
      <c r="F51" s="83">
        <f>SUM(F49:F50)</f>
        <v>0.60000000000000009</v>
      </c>
      <c r="G51" s="88"/>
      <c r="H51" s="86"/>
      <c r="I51" s="172"/>
      <c r="J51" s="85">
        <f>SUM(J49:J50)</f>
        <v>84131179.570248321</v>
      </c>
      <c r="K51" s="34"/>
      <c r="L51" s="83">
        <f>IF(F51=0,0,SUMPRODUCT(F49:F50,L49:L50)/F51)</f>
        <v>3.8054666666666667E-2</v>
      </c>
      <c r="M51" s="88"/>
      <c r="N51" s="34"/>
      <c r="O51" s="30"/>
      <c r="P51" s="85">
        <f>SUM(P49:P50)</f>
        <v>3201583.9948192765</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7"/>
      <c r="I54" s="186"/>
      <c r="J54" s="47">
        <f>$J$58*F54</f>
        <v>56087453.046832204</v>
      </c>
      <c r="K54" s="34"/>
      <c r="L54" s="80">
        <f>IF(ISBLANK('3. Data_Input_Sheet'!U64),L22,'3. Data_Input_Sheet'!U64)</f>
        <v>9.2999999999999999E-2</v>
      </c>
      <c r="M54" s="80"/>
      <c r="N54" s="367"/>
      <c r="O54" s="186"/>
      <c r="P54" s="47">
        <f>L54*J54</f>
        <v>5216133.1333553949</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0.4</v>
      </c>
      <c r="G56" s="86"/>
      <c r="H56" s="86"/>
      <c r="I56" s="86"/>
      <c r="J56" s="85">
        <f>SUM(J54:J55)</f>
        <v>56087453.046832204</v>
      </c>
      <c r="K56" s="34"/>
      <c r="L56" s="83">
        <f>IF(F56=0,0,SUMPRODUCT(F54:F55,L54:L55)/F56)</f>
        <v>9.2999999999999999E-2</v>
      </c>
      <c r="M56" s="88"/>
      <c r="N56" s="34"/>
      <c r="O56" s="34"/>
      <c r="P56" s="85">
        <f>SUM(P54:P55)</f>
        <v>5216133.1333553949</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140218632.61708051</v>
      </c>
      <c r="K58" s="34"/>
      <c r="L58" s="96">
        <f>(L51*F51)+(L56*F56)</f>
        <v>6.0032800000000011E-2</v>
      </c>
      <c r="M58" s="88"/>
      <c r="N58" s="34"/>
      <c r="O58" s="34"/>
      <c r="P58" s="95">
        <f>P51+P56</f>
        <v>8417717.1281746719</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04" t="s">
        <v>38</v>
      </c>
      <c r="C61" s="504"/>
      <c r="D61" s="504"/>
      <c r="E61" s="504"/>
      <c r="F61" s="504"/>
      <c r="G61" s="504"/>
      <c r="H61" s="504"/>
      <c r="I61" s="504"/>
      <c r="J61" s="504"/>
      <c r="K61" s="504"/>
      <c r="L61" s="504"/>
      <c r="M61" s="504"/>
      <c r="N61" s="504"/>
      <c r="O61" s="504"/>
      <c r="P61" s="504"/>
    </row>
    <row r="62" spans="1:17" ht="37.5" customHeight="1" x14ac:dyDescent="0.2">
      <c r="B62" s="11" t="s">
        <v>2</v>
      </c>
      <c r="D62" s="521" t="str">
        <f>'3. Data_Input_Sheet'!C71</f>
        <v>Data in column E is for Application as originally filed.  For updated revenue requirement as a result of interrogatory responses, technical or settlement conferences, etc., use colimn M and Adjustments in column I</v>
      </c>
      <c r="E62" s="521"/>
      <c r="F62" s="521"/>
      <c r="G62" s="521"/>
      <c r="H62" s="521"/>
      <c r="I62" s="521"/>
      <c r="J62" s="521"/>
      <c r="K62" s="521"/>
      <c r="L62" s="521"/>
      <c r="M62" s="521"/>
      <c r="N62" s="521"/>
      <c r="O62" s="521"/>
      <c r="P62" s="521"/>
    </row>
    <row r="63" spans="1:17" x14ac:dyDescent="0.2">
      <c r="B63" s="365"/>
      <c r="D63" s="498"/>
      <c r="E63" s="498"/>
      <c r="F63" s="498"/>
      <c r="G63" s="498"/>
      <c r="H63" s="498"/>
      <c r="I63" s="498"/>
      <c r="J63" s="498"/>
      <c r="K63" s="498"/>
      <c r="L63" s="498"/>
      <c r="M63" s="498"/>
      <c r="N63" s="498"/>
      <c r="O63" s="498"/>
      <c r="P63" s="498"/>
    </row>
    <row r="64" spans="1:17" x14ac:dyDescent="0.2">
      <c r="B64" s="365"/>
      <c r="D64" s="498"/>
      <c r="E64" s="498"/>
      <c r="F64" s="498"/>
      <c r="G64" s="498"/>
      <c r="H64" s="498"/>
      <c r="I64" s="498"/>
      <c r="J64" s="498"/>
      <c r="K64" s="498"/>
      <c r="L64" s="498"/>
      <c r="M64" s="498"/>
      <c r="N64" s="498"/>
      <c r="O64" s="498"/>
      <c r="P64" s="498"/>
    </row>
    <row r="65" spans="2:16" x14ac:dyDescent="0.2">
      <c r="B65" s="365"/>
      <c r="D65" s="498"/>
      <c r="E65" s="498"/>
      <c r="F65" s="498"/>
      <c r="G65" s="498"/>
      <c r="H65" s="498"/>
      <c r="I65" s="498"/>
      <c r="J65" s="498"/>
      <c r="K65" s="498"/>
      <c r="L65" s="498"/>
      <c r="M65" s="498"/>
      <c r="N65" s="498"/>
      <c r="O65" s="498"/>
      <c r="P65" s="498"/>
    </row>
    <row r="66" spans="2:16" x14ac:dyDescent="0.2">
      <c r="B66" s="365"/>
      <c r="D66" s="498"/>
      <c r="E66" s="498"/>
      <c r="F66" s="498"/>
      <c r="G66" s="498"/>
      <c r="H66" s="498"/>
      <c r="I66" s="498"/>
      <c r="J66" s="498"/>
      <c r="K66" s="498"/>
      <c r="L66" s="498"/>
      <c r="M66" s="498"/>
      <c r="N66" s="498"/>
      <c r="O66" s="498"/>
      <c r="P66" s="498"/>
    </row>
    <row r="67" spans="2:16" x14ac:dyDescent="0.2">
      <c r="B67" s="365"/>
      <c r="D67" s="498"/>
      <c r="E67" s="498"/>
      <c r="F67" s="498"/>
      <c r="G67" s="498"/>
      <c r="H67" s="498"/>
      <c r="I67" s="498"/>
      <c r="J67" s="498"/>
      <c r="K67" s="498"/>
      <c r="L67" s="498"/>
      <c r="M67" s="498"/>
      <c r="N67" s="498"/>
      <c r="O67" s="498"/>
      <c r="P67" s="498"/>
    </row>
    <row r="68" spans="2:16" x14ac:dyDescent="0.2">
      <c r="B68" s="365"/>
      <c r="D68" s="498"/>
      <c r="E68" s="498"/>
      <c r="F68" s="498"/>
      <c r="G68" s="498"/>
      <c r="H68" s="498"/>
      <c r="I68" s="498"/>
      <c r="J68" s="498"/>
      <c r="K68" s="498"/>
      <c r="L68" s="498"/>
      <c r="M68" s="498"/>
      <c r="N68" s="498"/>
      <c r="O68" s="498"/>
      <c r="P68" s="498"/>
    </row>
  </sheetData>
  <sheetProtection password="82A3" sheet="1" objects="1" scenarios="1"/>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33" zoomScale="75" zoomScaleNormal="75" zoomScaleSheetLayoutView="100" workbookViewId="0">
      <selection activeCell="J52" sqref="J52"/>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24"/>
      <c r="D1" s="524"/>
      <c r="E1" s="524"/>
      <c r="F1" s="524"/>
      <c r="G1" s="524"/>
      <c r="H1" s="524"/>
      <c r="I1" s="524"/>
      <c r="J1" s="524"/>
      <c r="K1" s="524"/>
      <c r="L1" s="524"/>
      <c r="M1" s="524"/>
      <c r="N1" s="524"/>
      <c r="O1" s="524"/>
      <c r="P1" s="147" t="str">
        <f>CONCATENATE('2. Table of Contents'!$F$6," ",'2. Table of Contents'!$G$6)</f>
        <v xml:space="preserve"> </v>
      </c>
    </row>
    <row r="2" spans="2:16" s="2" customFormat="1" ht="18" x14ac:dyDescent="0.25">
      <c r="C2" s="525"/>
      <c r="D2" s="525"/>
      <c r="E2" s="525"/>
      <c r="F2" s="525"/>
      <c r="G2" s="525"/>
      <c r="H2" s="525"/>
      <c r="I2" s="525"/>
      <c r="J2" s="525"/>
      <c r="K2" s="525"/>
      <c r="L2" s="525"/>
      <c r="M2" s="525"/>
      <c r="N2" s="525"/>
      <c r="O2" s="525"/>
    </row>
    <row r="3" spans="2:16" s="2" customFormat="1" ht="18" x14ac:dyDescent="0.25">
      <c r="C3" s="525"/>
      <c r="D3" s="525"/>
      <c r="E3" s="525"/>
      <c r="F3" s="525"/>
      <c r="G3" s="525"/>
      <c r="H3" s="525"/>
      <c r="I3" s="525"/>
      <c r="J3" s="525"/>
      <c r="K3" s="525"/>
      <c r="L3" s="525"/>
      <c r="M3" s="525"/>
      <c r="N3" s="525"/>
      <c r="O3" s="525"/>
    </row>
    <row r="4" spans="2:16" s="2" customFormat="1" ht="18" x14ac:dyDescent="0.25">
      <c r="C4" s="525"/>
      <c r="D4" s="525"/>
      <c r="E4" s="525"/>
      <c r="F4" s="525"/>
      <c r="G4" s="525"/>
      <c r="H4" s="525"/>
    </row>
    <row r="5" spans="2:16" s="2" customFormat="1" ht="15.75" x14ac:dyDescent="0.25">
      <c r="E5" s="3"/>
      <c r="F5" s="3"/>
    </row>
    <row r="6" spans="2:16" s="2" customFormat="1" ht="36.75" customHeight="1" x14ac:dyDescent="0.2"/>
    <row r="7" spans="2:16" ht="4.5" customHeight="1" x14ac:dyDescent="0.2"/>
    <row r="8" spans="2:16" ht="15.75" x14ac:dyDescent="0.25">
      <c r="E8" s="58"/>
      <c r="F8" s="511"/>
      <c r="G8" s="511"/>
      <c r="H8" s="511"/>
      <c r="I8" s="511"/>
      <c r="J8" s="511"/>
      <c r="K8" s="511"/>
      <c r="L8" s="511"/>
      <c r="M8" s="511"/>
      <c r="N8" s="511"/>
      <c r="O8" s="511"/>
      <c r="P8" s="511"/>
    </row>
    <row r="9" spans="2:16" ht="15.75" x14ac:dyDescent="0.25">
      <c r="E9" s="58"/>
      <c r="F9" s="59"/>
      <c r="G9" s="59"/>
      <c r="H9" s="59"/>
      <c r="I9" s="59"/>
      <c r="J9" s="59"/>
      <c r="K9" s="59"/>
      <c r="L9" s="59"/>
      <c r="M9" s="59"/>
      <c r="N9" s="59"/>
      <c r="O9" s="59"/>
      <c r="P9" s="59"/>
    </row>
    <row r="10" spans="2:16" ht="18" x14ac:dyDescent="0.25">
      <c r="B10" s="380" t="s">
        <v>249</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30" t="s">
        <v>155</v>
      </c>
      <c r="G13" s="530"/>
      <c r="H13" s="530"/>
      <c r="I13" s="310"/>
      <c r="J13" s="530" t="str">
        <f>IF(ISBLANK('3. Data_Input_Sheet'!M12),"",'3. Data_Input_Sheet'!M12)</f>
        <v>Settlement Agreement</v>
      </c>
      <c r="K13" s="530"/>
      <c r="L13" s="530"/>
      <c r="M13" s="310"/>
      <c r="N13" s="530" t="str">
        <f>'3. Data_Input_Sheet'!U12</f>
        <v>Per Board Decision</v>
      </c>
      <c r="O13" s="530"/>
      <c r="P13" s="530"/>
    </row>
    <row r="14" spans="2:16" ht="6" customHeight="1" x14ac:dyDescent="0.25">
      <c r="D14" s="59"/>
      <c r="E14" s="59"/>
      <c r="F14" s="310"/>
      <c r="G14" s="310"/>
      <c r="H14" s="310"/>
      <c r="I14" s="310"/>
      <c r="J14" s="310"/>
      <c r="K14" s="310"/>
      <c r="L14" s="310"/>
      <c r="M14" s="310"/>
      <c r="N14" s="310"/>
      <c r="O14" s="310"/>
      <c r="P14" s="311"/>
    </row>
    <row r="15" spans="2:16" x14ac:dyDescent="0.2">
      <c r="B15" s="528" t="s">
        <v>37</v>
      </c>
      <c r="D15" s="527" t="s">
        <v>36</v>
      </c>
      <c r="F15" s="534" t="s">
        <v>127</v>
      </c>
      <c r="G15" s="312"/>
      <c r="H15" s="532" t="s">
        <v>128</v>
      </c>
      <c r="I15" s="313"/>
      <c r="J15" s="534" t="s">
        <v>127</v>
      </c>
      <c r="K15" s="312"/>
      <c r="L15" s="532" t="s">
        <v>128</v>
      </c>
      <c r="M15" s="313"/>
      <c r="N15" s="534" t="s">
        <v>127</v>
      </c>
      <c r="O15" s="312"/>
      <c r="P15" s="532" t="s">
        <v>128</v>
      </c>
    </row>
    <row r="16" spans="2:16" ht="24.75" customHeight="1" x14ac:dyDescent="0.2">
      <c r="B16" s="529"/>
      <c r="C16" s="61"/>
      <c r="D16" s="520"/>
      <c r="E16" s="44"/>
      <c r="F16" s="535"/>
      <c r="G16" s="308"/>
      <c r="H16" s="533"/>
      <c r="I16" s="313"/>
      <c r="J16" s="535"/>
      <c r="K16" s="2"/>
      <c r="L16" s="533"/>
      <c r="M16" s="313"/>
      <c r="N16" s="535"/>
      <c r="O16" s="2"/>
      <c r="P16" s="533"/>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1003772.3554720683</v>
      </c>
      <c r="I19" s="197"/>
      <c r="J19" s="204"/>
      <c r="K19" s="205"/>
      <c r="L19" s="206">
        <f>J52</f>
        <v>-6.7730339205994902E-2</v>
      </c>
      <c r="M19" s="197"/>
      <c r="N19" s="204"/>
      <c r="O19" s="205"/>
      <c r="P19" s="206">
        <f>N52</f>
        <v>-278324.62332367414</v>
      </c>
      <c r="Q19" s="139"/>
    </row>
    <row r="20" spans="2:18" x14ac:dyDescent="0.2">
      <c r="B20" s="171">
        <v>2</v>
      </c>
      <c r="D20" s="5" t="s">
        <v>150</v>
      </c>
      <c r="F20" s="207">
        <f>'3. Data_Input_Sheet'!E25</f>
        <v>28371080</v>
      </c>
      <c r="G20" s="205"/>
      <c r="H20" s="206">
        <f>'3. Data_Input_Sheet'!E26-H19</f>
        <v>28371080.644527931</v>
      </c>
      <c r="I20" s="197"/>
      <c r="J20" s="207">
        <f>IF(ISBLANK('3. Data_Input_Sheet'!M25),'3. Data_Input_Sheet'!E25,'3. Data_Input_Sheet'!M25)</f>
        <v>28665192.086624797</v>
      </c>
      <c r="K20" s="205"/>
      <c r="L20" s="206">
        <f>IF(ISBLANK('3. Data_Input_Sheet'!M26),'3. Data_Input_Sheet'!E26-L19,'3. Data_Input_Sheet'!M26-L19)</f>
        <v>28665191.067730337</v>
      </c>
      <c r="M20" s="197"/>
      <c r="N20" s="207">
        <f>IF(ISBLANK('3. Data_Input_Sheet'!U25),'3. Data_Input_Sheet'!M25,'3. Data_Input_Sheet'!U25)</f>
        <v>28665192.086624797</v>
      </c>
      <c r="O20" s="205"/>
      <c r="P20" s="206">
        <f>IF(ISBLANK('3. Data_Input_Sheet'!U26),'3. Data_Input_Sheet'!M26-P19,'3. Data_Input_Sheet'!U26-P19)</f>
        <v>28943515.623323675</v>
      </c>
      <c r="Q20" s="139"/>
    </row>
    <row r="21" spans="2:18" ht="25.5" x14ac:dyDescent="0.2">
      <c r="B21" s="171">
        <v>3</v>
      </c>
      <c r="D21" s="28" t="s">
        <v>151</v>
      </c>
      <c r="F21" s="208">
        <f>'5. Utility Income'!F48</f>
        <v>1596475</v>
      </c>
      <c r="G21" s="205"/>
      <c r="H21" s="209">
        <f>'5. Utility Income'!F48</f>
        <v>1596475</v>
      </c>
      <c r="I21" s="197"/>
      <c r="J21" s="208">
        <f>'5. Utility Income'!N48</f>
        <v>1602521.7159333036</v>
      </c>
      <c r="K21" s="205"/>
      <c r="L21" s="206">
        <f>J21</f>
        <v>1602521.7159333036</v>
      </c>
      <c r="M21" s="197"/>
      <c r="N21" s="208">
        <f>'5. Utility Income'!V48</f>
        <v>1602521.7159333036</v>
      </c>
      <c r="O21" s="205"/>
      <c r="P21" s="206">
        <f>'5. Utility Income'!V48</f>
        <v>1602521.7159333036</v>
      </c>
      <c r="Q21" s="139"/>
    </row>
    <row r="22" spans="2:18" ht="13.5" thickBot="1" x14ac:dyDescent="0.25">
      <c r="B22" s="171">
        <v>4</v>
      </c>
      <c r="D22" s="16" t="s">
        <v>110</v>
      </c>
      <c r="F22" s="210">
        <f>SUM(F20:F21)</f>
        <v>29967555</v>
      </c>
      <c r="G22" s="205"/>
      <c r="H22" s="211">
        <f>SUM(H19:H21)</f>
        <v>30971328</v>
      </c>
      <c r="I22" s="197"/>
      <c r="J22" s="212">
        <f>SUM(J20:J21)</f>
        <v>30267713.802558102</v>
      </c>
      <c r="K22" s="205"/>
      <c r="L22" s="211">
        <f>SUM(L19:L21)</f>
        <v>30267712.715933304</v>
      </c>
      <c r="M22" s="197"/>
      <c r="N22" s="212">
        <f>SUM(N20:N21)</f>
        <v>30267713.802558102</v>
      </c>
      <c r="O22" s="205"/>
      <c r="P22" s="211">
        <f>SUM(P19:P21)</f>
        <v>30267712.715933304</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21978459</v>
      </c>
      <c r="G24" s="205"/>
      <c r="H24" s="206">
        <f>'5. Utility Income'!F27</f>
        <v>21978459</v>
      </c>
      <c r="I24" s="197"/>
      <c r="J24" s="207">
        <f>'5. Utility Income'!N27</f>
        <v>21459068.82</v>
      </c>
      <c r="K24" s="205"/>
      <c r="L24" s="206">
        <f>'5. Utility Income'!N27</f>
        <v>21459068.82</v>
      </c>
      <c r="M24" s="197"/>
      <c r="N24" s="207">
        <f>'5. Utility Income'!V27</f>
        <v>21459068.82</v>
      </c>
      <c r="O24" s="205"/>
      <c r="P24" s="206">
        <f>'5. Utility Income'!V27</f>
        <v>21459068.82</v>
      </c>
      <c r="Q24" s="140"/>
      <c r="R24" s="15"/>
    </row>
    <row r="25" spans="2:18" x14ac:dyDescent="0.2">
      <c r="B25" s="171">
        <v>6</v>
      </c>
      <c r="C25" s="15"/>
      <c r="D25" s="24" t="s">
        <v>95</v>
      </c>
      <c r="E25" s="15"/>
      <c r="F25" s="207">
        <f>'5. Utility Income'!F30</f>
        <v>3567234.226008513</v>
      </c>
      <c r="G25" s="205"/>
      <c r="H25" s="206">
        <f>'5. Utility Income'!F30</f>
        <v>3567234.226008513</v>
      </c>
      <c r="I25" s="197"/>
      <c r="J25" s="207">
        <f>'5. Utility Income'!N30</f>
        <v>3288110.307408242</v>
      </c>
      <c r="K25" s="205"/>
      <c r="L25" s="206">
        <f>'5. Utility Income'!N30</f>
        <v>3288110.307408242</v>
      </c>
      <c r="M25" s="197"/>
      <c r="N25" s="207">
        <f>'5. Utility Income'!V30</f>
        <v>3201583.9948192765</v>
      </c>
      <c r="O25" s="205"/>
      <c r="P25" s="206">
        <f>'5. Utility Income'!V30</f>
        <v>3201583.9948192765</v>
      </c>
      <c r="Q25" s="140"/>
      <c r="R25" s="15"/>
    </row>
    <row r="26" spans="2:18" ht="13.5" thickBot="1" x14ac:dyDescent="0.25">
      <c r="B26" s="171">
        <v>8</v>
      </c>
      <c r="D26" s="16" t="s">
        <v>118</v>
      </c>
      <c r="F26" s="210">
        <f>SUM(F24:F25)</f>
        <v>25545693.226008512</v>
      </c>
      <c r="G26" s="205"/>
      <c r="H26" s="211">
        <f>SUM(H24:H25)</f>
        <v>25545693.226008512</v>
      </c>
      <c r="I26" s="197"/>
      <c r="J26" s="212">
        <f>SUM(J24:J25)</f>
        <v>24747179.127408244</v>
      </c>
      <c r="K26" s="205"/>
      <c r="L26" s="211">
        <f>SUM(L24:L25)</f>
        <v>24747179.127408244</v>
      </c>
      <c r="M26" s="197"/>
      <c r="N26" s="212">
        <f>SUM(N24:N25)</f>
        <v>24660652.814819276</v>
      </c>
      <c r="O26" s="205"/>
      <c r="P26" s="211">
        <f>SUM(P24:P25)</f>
        <v>24660652.814819276</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4421861.7739914879</v>
      </c>
      <c r="G28" s="205"/>
      <c r="H28" s="206">
        <f>H22-H26</f>
        <v>5425634.7739914879</v>
      </c>
      <c r="I28" s="197"/>
      <c r="J28" s="213">
        <f>J22-J26</f>
        <v>5520534.675149858</v>
      </c>
      <c r="K28" s="205"/>
      <c r="L28" s="206">
        <f>L22-L26</f>
        <v>5520533.5885250606</v>
      </c>
      <c r="M28" s="197"/>
      <c r="N28" s="213">
        <f>N22-N26</f>
        <v>5607060.9877388254</v>
      </c>
      <c r="O28" s="205"/>
      <c r="P28" s="206">
        <f>P22-P26</f>
        <v>5607059.9011140279</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264</v>
      </c>
      <c r="F30" s="208">
        <f>'3. Data_Input_Sheet'!E44</f>
        <v>-4814861</v>
      </c>
      <c r="G30" s="205"/>
      <c r="H30" s="209">
        <f>'3. Data_Input_Sheet'!E44</f>
        <v>-4814861</v>
      </c>
      <c r="I30" s="197"/>
      <c r="J30" s="208">
        <f>IF(ISBLANK('3. Data_Input_Sheet'!M44),'3. Data_Input_Sheet'!E44,'3. Data_Input_Sheet'!M44)</f>
        <v>-4598146.8132462585</v>
      </c>
      <c r="K30" s="205"/>
      <c r="L30" s="209">
        <f>IF(ISBLANK('3. Data_Input_Sheet'!M44),'3. Data_Input_Sheet'!E44,'3. Data_Input_Sheet'!M44)</f>
        <v>-4598146.8132462585</v>
      </c>
      <c r="M30" s="197"/>
      <c r="N30" s="208">
        <f>IF(ISBLANK('3. Data_Input_Sheet'!U44),'3. Data_Input_Sheet'!M44,'3. Data_Input_Sheet'!U44)</f>
        <v>-4598146.8132462585</v>
      </c>
      <c r="O30" s="205"/>
      <c r="P30" s="209">
        <f>IF(ISBLANK('3. Data_Input_Sheet'!U44),'3. Data_Input_Sheet'!M44,'3. Data_Input_Sheet'!U44)</f>
        <v>-4598146.8132462585</v>
      </c>
      <c r="Q30" s="139"/>
    </row>
    <row r="31" spans="2:18" x14ac:dyDescent="0.2">
      <c r="B31" s="171">
        <v>11</v>
      </c>
      <c r="D31" s="16" t="s">
        <v>115</v>
      </c>
      <c r="F31" s="213">
        <f>SUM(F28:F30)</f>
        <v>-392999.22600851208</v>
      </c>
      <c r="G31" s="205"/>
      <c r="H31" s="214">
        <f>SUM(H28:H30)</f>
        <v>610773.77399148792</v>
      </c>
      <c r="I31" s="197"/>
      <c r="J31" s="213">
        <f>SUM(J28+J30)</f>
        <v>922387.86190359946</v>
      </c>
      <c r="K31" s="205"/>
      <c r="L31" s="206">
        <f>L28+L30</f>
        <v>922386.77527880203</v>
      </c>
      <c r="M31" s="197"/>
      <c r="N31" s="213">
        <f>SUM(N28+N30)</f>
        <v>1008914.1744925668</v>
      </c>
      <c r="O31" s="205"/>
      <c r="P31" s="206">
        <f>P28+P30</f>
        <v>1008913.0878677694</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0.2033351617893272</v>
      </c>
      <c r="G33" s="216"/>
      <c r="H33" s="203">
        <f>'6. Taxes_PILs'!G41</f>
        <v>0.2033351617893272</v>
      </c>
      <c r="I33" s="217"/>
      <c r="J33" s="215">
        <f>'6. Taxes_PILs'!K41</f>
        <v>0.26500000000000001</v>
      </c>
      <c r="K33" s="216"/>
      <c r="L33" s="203">
        <f>'6. Taxes_PILs'!K41</f>
        <v>0.26500000000000001</v>
      </c>
      <c r="M33" s="217"/>
      <c r="N33" s="215">
        <f>'6. Taxes_PILs'!O41</f>
        <v>0.26500000000000001</v>
      </c>
      <c r="O33" s="216"/>
      <c r="P33" s="203">
        <f>'6. Taxes_PILs'!O41</f>
        <v>0.26500000000000001</v>
      </c>
      <c r="Q33" s="139"/>
    </row>
    <row r="34" spans="2:17" ht="25.5" x14ac:dyDescent="0.2">
      <c r="B34" s="171">
        <v>13</v>
      </c>
      <c r="D34" s="166" t="s">
        <v>153</v>
      </c>
      <c r="F34" s="207">
        <f>F31*F33</f>
        <v>-79910.561203521167</v>
      </c>
      <c r="G34" s="205"/>
      <c r="H34" s="206">
        <f>H31*H33</f>
        <v>124191.78415123717</v>
      </c>
      <c r="I34" s="197"/>
      <c r="J34" s="213">
        <f>J31*J33</f>
        <v>244432.78340445386</v>
      </c>
      <c r="K34" s="205"/>
      <c r="L34" s="206">
        <f>L31*L33</f>
        <v>244432.49544888255</v>
      </c>
      <c r="M34" s="197"/>
      <c r="N34" s="213">
        <f>N31*N33</f>
        <v>267362.25624053023</v>
      </c>
      <c r="O34" s="205"/>
      <c r="P34" s="206">
        <f>P31*P33</f>
        <v>267361.96828495892</v>
      </c>
      <c r="Q34" s="139"/>
    </row>
    <row r="35" spans="2:17" x14ac:dyDescent="0.2">
      <c r="B35" s="171">
        <v>14</v>
      </c>
      <c r="D35" s="4" t="s">
        <v>116</v>
      </c>
      <c r="F35" s="207">
        <f>'3. Data_Input_Sheet'!E51</f>
        <v>-81003</v>
      </c>
      <c r="G35" s="205"/>
      <c r="H35" s="206">
        <f>'3. Data_Input_Sheet'!E51</f>
        <v>-81003</v>
      </c>
      <c r="I35" s="197"/>
      <c r="J35" s="207">
        <f>IF(ISBLANK('3. Data_Input_Sheet'!M51),'3. Data_Input_Sheet'!E51,'3. Data_Input_Sheet'!M51)</f>
        <v>-81003</v>
      </c>
      <c r="K35" s="205"/>
      <c r="L35" s="206">
        <f>IF(ISBLANK('3. Data_Input_Sheet'!M51),'3. Data_Input_Sheet'!E51,'3. Data_Input_Sheet'!M51)</f>
        <v>-81003</v>
      </c>
      <c r="M35" s="197"/>
      <c r="N35" s="207">
        <f>IF(ISBLANK('3. Data_Input_Sheet'!U51),'3. Data_Input_Sheet'!M51,'3. Data_Input_Sheet'!U51)</f>
        <v>-81003</v>
      </c>
      <c r="O35" s="205"/>
      <c r="P35" s="206">
        <f>IF(ISBLANK('3. Data_Input_Sheet'!U51),'3. Data_Input_Sheet'!M51,'3. Data_Input_Sheet'!U51)</f>
        <v>-81003</v>
      </c>
      <c r="Q35" s="139"/>
    </row>
    <row r="36" spans="2:17" ht="13.5" thickBot="1" x14ac:dyDescent="0.25">
      <c r="B36" s="171">
        <v>15</v>
      </c>
      <c r="D36" s="16" t="s">
        <v>112</v>
      </c>
      <c r="F36" s="210">
        <f>F28-SUM(F34:F35)</f>
        <v>4582775.3351950087</v>
      </c>
      <c r="G36" s="205"/>
      <c r="H36" s="211">
        <f>'5. Utility Income'!F37</f>
        <v>5382445.971938571</v>
      </c>
      <c r="I36" s="197"/>
      <c r="J36" s="212">
        <f>J28-SUM(J34:J35)</f>
        <v>5357104.8917454043</v>
      </c>
      <c r="K36" s="205"/>
      <c r="L36" s="211">
        <f>'5. Utility Income'!N37</f>
        <v>5357103.6565522719</v>
      </c>
      <c r="M36" s="197"/>
      <c r="N36" s="212">
        <f>N28-SUM(N34:N35)</f>
        <v>5420701.7314982954</v>
      </c>
      <c r="O36" s="205"/>
      <c r="P36" s="211">
        <f>'5. Utility Income'!V37</f>
        <v>5494456.7289314847</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143761898.40725186</v>
      </c>
      <c r="G38" s="205"/>
      <c r="H38" s="206">
        <f>'4. Rate_Base'!G18</f>
        <v>143761898.40725186</v>
      </c>
      <c r="I38" s="197"/>
      <c r="J38" s="207">
        <f>'4. Rate_Base'!O18</f>
        <v>144008194.67644098</v>
      </c>
      <c r="K38" s="205"/>
      <c r="L38" s="206">
        <f>'4. Rate_Base'!O18</f>
        <v>144008194.67644098</v>
      </c>
      <c r="M38" s="197"/>
      <c r="N38" s="207">
        <f>'4. Rate_Base'!W18</f>
        <v>140218632.61708051</v>
      </c>
      <c r="O38" s="205"/>
      <c r="P38" s="206">
        <f>'4. Rate_Base'!W18</f>
        <v>140218632.61708051</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57504759.362900749</v>
      </c>
      <c r="G40" s="219"/>
      <c r="H40" s="220">
        <f>F40</f>
        <v>57504759.362900749</v>
      </c>
      <c r="I40" s="197"/>
      <c r="J40" s="207">
        <f>'7. Cost_of_Capital'!J40</f>
        <v>57603277.870576397</v>
      </c>
      <c r="K40" s="205"/>
      <c r="L40" s="214">
        <f>J40</f>
        <v>57603277.870576397</v>
      </c>
      <c r="M40" s="197"/>
      <c r="N40" s="207">
        <f>'7. Cost_of_Capital'!J56</f>
        <v>56087453.046832204</v>
      </c>
      <c r="O40" s="205"/>
      <c r="P40" s="214">
        <f>N40</f>
        <v>56087453.046832204</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233</v>
      </c>
      <c r="F42" s="215">
        <f>IF(F40=0,0,F36/F40)</f>
        <v>7.9693844230771457E-2</v>
      </c>
      <c r="G42" s="205"/>
      <c r="H42" s="203">
        <f>IF(H40=0,0,H36/H40)</f>
        <v>9.360000861791383E-2</v>
      </c>
      <c r="I42" s="197"/>
      <c r="J42" s="215">
        <f>IF(J40=0,0,J36/J40)</f>
        <v>9.3000000864218169E-2</v>
      </c>
      <c r="K42" s="205"/>
      <c r="L42" s="203">
        <f>IF(L40=0,0,L36/L40)</f>
        <v>9.2999979421113224E-2</v>
      </c>
      <c r="M42" s="197"/>
      <c r="N42" s="215">
        <f>IF(N40=0,0,N36/N40)</f>
        <v>9.6647314809821874E-2</v>
      </c>
      <c r="O42" s="205"/>
      <c r="P42" s="203">
        <f>IF(P40=0,0,P36/P40)</f>
        <v>9.7962314750568075E-2</v>
      </c>
      <c r="Q42" s="139"/>
    </row>
    <row r="43" spans="2:17" ht="25.5" x14ac:dyDescent="0.2">
      <c r="B43" s="171">
        <v>19</v>
      </c>
      <c r="D43" s="28" t="s">
        <v>119</v>
      </c>
      <c r="F43" s="223">
        <f>'7. Cost_of_Capital'!L24</f>
        <v>9.3600000000000003E-2</v>
      </c>
      <c r="G43" s="205"/>
      <c r="H43" s="224">
        <f>'7. Cost_of_Capital'!L24</f>
        <v>9.3600000000000003E-2</v>
      </c>
      <c r="I43" s="197"/>
      <c r="J43" s="225">
        <f>'7. Cost_of_Capital'!L40</f>
        <v>9.2999999999999999E-2</v>
      </c>
      <c r="K43" s="205"/>
      <c r="L43" s="224">
        <f>'7. Cost_of_Capital'!L40</f>
        <v>9.2999999999999999E-2</v>
      </c>
      <c r="M43" s="197"/>
      <c r="N43" s="225">
        <f>'7. Cost_of_Capital'!L56</f>
        <v>9.2999999999999999E-2</v>
      </c>
      <c r="O43" s="205"/>
      <c r="P43" s="224">
        <f>'7. Cost_of_Capital'!L56</f>
        <v>9.2999999999999999E-2</v>
      </c>
      <c r="Q43" s="139"/>
    </row>
    <row r="44" spans="2:17" ht="25.5" x14ac:dyDescent="0.2">
      <c r="B44" s="171">
        <v>20</v>
      </c>
      <c r="D44" s="28" t="s">
        <v>228</v>
      </c>
      <c r="F44" s="215">
        <f>F42-F43</f>
        <v>-1.3906155769228545E-2</v>
      </c>
      <c r="G44" s="205"/>
      <c r="H44" s="203">
        <f>H42-H43</f>
        <v>8.6179138270026101E-9</v>
      </c>
      <c r="I44" s="197"/>
      <c r="J44" s="226">
        <f>J42-J43</f>
        <v>8.6421816924975303E-10</v>
      </c>
      <c r="K44" s="205"/>
      <c r="L44" s="203">
        <f>L42-L43</f>
        <v>-2.0578886775202143E-8</v>
      </c>
      <c r="M44" s="197"/>
      <c r="N44" s="226">
        <f>N42-N43</f>
        <v>3.6473148098218749E-3</v>
      </c>
      <c r="O44" s="205"/>
      <c r="P44" s="203">
        <f>P42-P43</f>
        <v>4.9623147505680754E-3</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5.6691026283723626E-2</v>
      </c>
      <c r="G46" s="205"/>
      <c r="H46" s="203">
        <f>IF(H38=0,0,(H36+H25)/H38)</f>
        <v>6.2253492038580584E-2</v>
      </c>
      <c r="I46" s="197"/>
      <c r="J46" s="215">
        <f>IF(J38=0,0,(J36+J25)/J38)</f>
        <v>6.0032800345687275E-2</v>
      </c>
      <c r="K46" s="205"/>
      <c r="L46" s="203">
        <f>IF(L40=0,0,(L36+L25)/L38)</f>
        <v>6.0032791768445296E-2</v>
      </c>
      <c r="M46" s="197"/>
      <c r="N46" s="215">
        <f>IF(N38=0,0,(N36+N25)/N38)</f>
        <v>6.1491725923928757E-2</v>
      </c>
      <c r="O46" s="205"/>
      <c r="P46" s="203">
        <f>IF(P40=0,0,(P36+P25)/P38)</f>
        <v>6.2017725900227229E-2</v>
      </c>
      <c r="Q46" s="139"/>
    </row>
    <row r="47" spans="2:17" ht="25.5" x14ac:dyDescent="0.2">
      <c r="B47" s="171">
        <v>22</v>
      </c>
      <c r="D47" s="28" t="s">
        <v>120</v>
      </c>
      <c r="F47" s="225">
        <f>'7. Cost_of_Capital'!L26</f>
        <v>6.2253488591415052E-2</v>
      </c>
      <c r="G47" s="205"/>
      <c r="H47" s="227">
        <f>'7. Cost_of_Capital'!L26</f>
        <v>6.2253488591415052E-2</v>
      </c>
      <c r="I47" s="197"/>
      <c r="J47" s="225">
        <f>'7. Cost_of_Capital'!L42</f>
        <v>6.0032800000000011E-2</v>
      </c>
      <c r="K47" s="205"/>
      <c r="L47" s="224">
        <f>'7. Cost_of_Capital'!L42</f>
        <v>6.0032800000000011E-2</v>
      </c>
      <c r="M47" s="197"/>
      <c r="N47" s="225">
        <f>'7. Cost_of_Capital'!L58</f>
        <v>6.0032800000000011E-2</v>
      </c>
      <c r="O47" s="205"/>
      <c r="P47" s="224">
        <f>'7. Cost_of_Capital'!L58</f>
        <v>6.0032800000000011E-2</v>
      </c>
      <c r="Q47" s="139"/>
    </row>
    <row r="48" spans="2:17" ht="25.5" x14ac:dyDescent="0.2">
      <c r="B48" s="171">
        <v>23</v>
      </c>
      <c r="D48" s="28" t="s">
        <v>229</v>
      </c>
      <c r="F48" s="226">
        <f>F46-F47</f>
        <v>-5.5624623076914251E-3</v>
      </c>
      <c r="G48" s="205"/>
      <c r="H48" s="228">
        <f>H46-H47</f>
        <v>3.4471655321888228E-9</v>
      </c>
      <c r="I48" s="197"/>
      <c r="J48" s="226">
        <f>J46-J47</f>
        <v>3.4568726353656487E-10</v>
      </c>
      <c r="K48" s="205"/>
      <c r="L48" s="228">
        <f>L46-L47</f>
        <v>-8.2315547156319724E-9</v>
      </c>
      <c r="M48" s="197"/>
      <c r="N48" s="226">
        <f>N46-N47</f>
        <v>1.4589259239287458E-3</v>
      </c>
      <c r="O48" s="205"/>
      <c r="P48" s="228">
        <f>P46-P47</f>
        <v>1.9849259002272177E-3</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5382445.4763675099</v>
      </c>
      <c r="G50" s="229"/>
      <c r="H50" s="206">
        <f>'7. Cost_of_Capital'!P24</f>
        <v>5382445.4763675099</v>
      </c>
      <c r="I50" s="230"/>
      <c r="J50" s="207">
        <f>L50</f>
        <v>5357104.841963605</v>
      </c>
      <c r="K50" s="229"/>
      <c r="L50" s="206">
        <f>'7. Cost_of_Capital'!P40</f>
        <v>5357104.841963605</v>
      </c>
      <c r="M50" s="230"/>
      <c r="N50" s="207">
        <f>P50</f>
        <v>5216133.1333553949</v>
      </c>
      <c r="O50" s="229"/>
      <c r="P50" s="206">
        <f>'7. Cost_of_Capital'!P56</f>
        <v>5216133.1333553949</v>
      </c>
      <c r="Q50" s="139"/>
    </row>
    <row r="51" spans="2:17" x14ac:dyDescent="0.2">
      <c r="B51" s="171">
        <v>25</v>
      </c>
      <c r="D51" s="5" t="s">
        <v>161</v>
      </c>
      <c r="F51" s="207">
        <f>F50-F36</f>
        <v>799670.14117250126</v>
      </c>
      <c r="G51" s="229" t="s">
        <v>121</v>
      </c>
      <c r="H51" s="214">
        <f>H38*H48</f>
        <v>0.49557106103150983</v>
      </c>
      <c r="I51" s="230"/>
      <c r="J51" s="207">
        <f>J50-J36</f>
        <v>-4.978179931640625E-2</v>
      </c>
      <c r="K51" s="229"/>
      <c r="L51" s="214">
        <f>L38*L48</f>
        <v>-1.1854113339785048</v>
      </c>
      <c r="M51" s="230"/>
      <c r="N51" s="207">
        <f>N50-N36</f>
        <v>-204568.5981429005</v>
      </c>
      <c r="O51" s="229"/>
      <c r="P51" s="214">
        <f>P38*P48</f>
        <v>278323.59557608806</v>
      </c>
      <c r="Q51" s="139"/>
    </row>
    <row r="52" spans="2:17" ht="25.5" x14ac:dyDescent="0.2">
      <c r="B52" s="171">
        <v>26</v>
      </c>
      <c r="D52" s="56" t="s">
        <v>160</v>
      </c>
      <c r="F52" s="208">
        <f>F51/(1-F33)</f>
        <v>1003772.3554720683</v>
      </c>
      <c r="G52" s="231" t="s">
        <v>2</v>
      </c>
      <c r="H52" s="232"/>
      <c r="I52" s="230"/>
      <c r="J52" s="208">
        <f>J51/(1-J33)</f>
        <v>-6.7730339205994902E-2</v>
      </c>
      <c r="K52" s="231" t="s">
        <v>2</v>
      </c>
      <c r="L52" s="232"/>
      <c r="M52" s="230"/>
      <c r="N52" s="208">
        <f>N51/(1-N33)</f>
        <v>-278324.62332367414</v>
      </c>
      <c r="O52" s="231" t="s">
        <v>2</v>
      </c>
      <c r="P52" s="232"/>
    </row>
    <row r="55" spans="2:17" x14ac:dyDescent="0.2">
      <c r="B55" s="526" t="s">
        <v>42</v>
      </c>
      <c r="C55" s="526"/>
      <c r="D55" s="526"/>
      <c r="E55" s="526"/>
      <c r="F55" s="526"/>
      <c r="G55" s="526"/>
      <c r="H55" s="526"/>
      <c r="I55" s="526"/>
      <c r="J55" s="74"/>
      <c r="K55" s="74"/>
      <c r="L55" s="74"/>
      <c r="M55" s="74"/>
      <c r="N55" s="74"/>
      <c r="O55" s="74"/>
    </row>
    <row r="56" spans="2:17" x14ac:dyDescent="0.2">
      <c r="B56" s="18" t="s">
        <v>2</v>
      </c>
      <c r="D56" s="481" t="s">
        <v>232</v>
      </c>
      <c r="E56" s="481"/>
      <c r="F56" s="481"/>
      <c r="G56" s="481"/>
      <c r="H56" s="481"/>
      <c r="I56" s="481"/>
      <c r="J56" s="481"/>
      <c r="K56" s="481"/>
      <c r="L56" s="481"/>
      <c r="M56" s="481"/>
      <c r="N56" s="481"/>
      <c r="O56" s="481"/>
      <c r="P56" s="481"/>
    </row>
    <row r="57" spans="2:17" x14ac:dyDescent="0.2">
      <c r="B57" s="365"/>
      <c r="D57" s="531"/>
      <c r="E57" s="531"/>
      <c r="F57" s="531"/>
      <c r="G57" s="531"/>
      <c r="H57" s="531"/>
      <c r="I57" s="531"/>
      <c r="J57" s="531"/>
      <c r="K57" s="531"/>
      <c r="L57" s="531"/>
      <c r="M57" s="531"/>
      <c r="N57" s="531"/>
      <c r="O57" s="531"/>
      <c r="P57" s="531"/>
    </row>
    <row r="58" spans="2:17" x14ac:dyDescent="0.2">
      <c r="B58" s="365"/>
      <c r="D58" s="531"/>
      <c r="E58" s="531"/>
      <c r="F58" s="531"/>
      <c r="G58" s="531"/>
      <c r="H58" s="531"/>
      <c r="I58" s="531"/>
      <c r="J58" s="531"/>
      <c r="K58" s="531"/>
      <c r="L58" s="531"/>
      <c r="M58" s="531"/>
      <c r="N58" s="531"/>
      <c r="O58" s="531"/>
      <c r="P58" s="531"/>
    </row>
    <row r="59" spans="2:17" x14ac:dyDescent="0.2">
      <c r="B59" s="365"/>
      <c r="D59" s="531"/>
      <c r="E59" s="531"/>
      <c r="F59" s="531"/>
      <c r="G59" s="531"/>
      <c r="H59" s="531"/>
      <c r="I59" s="531"/>
      <c r="J59" s="531"/>
      <c r="K59" s="531"/>
      <c r="L59" s="531"/>
      <c r="M59" s="531"/>
      <c r="N59" s="531"/>
      <c r="O59" s="531"/>
      <c r="P59" s="531"/>
    </row>
    <row r="60" spans="2:17" x14ac:dyDescent="0.2">
      <c r="B60" s="365"/>
      <c r="D60" s="531"/>
      <c r="E60" s="531"/>
      <c r="F60" s="531"/>
      <c r="G60" s="531"/>
      <c r="H60" s="531"/>
      <c r="I60" s="531"/>
      <c r="J60" s="531"/>
      <c r="K60" s="531"/>
      <c r="L60" s="531"/>
      <c r="M60" s="531"/>
      <c r="N60" s="531"/>
      <c r="O60" s="531"/>
      <c r="P60" s="531"/>
    </row>
  </sheetData>
  <sheetProtection password="82A3"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abSelected="1" topLeftCell="A22" zoomScaleNormal="100" zoomScaleSheetLayoutView="100" workbookViewId="0">
      <selection activeCell="N28" sqref="N28:O28"/>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78"/>
      <c r="D1" s="478"/>
      <c r="E1" s="478"/>
      <c r="F1" s="478"/>
      <c r="G1" s="478"/>
      <c r="H1" s="478"/>
      <c r="I1" s="478"/>
      <c r="J1" s="478"/>
      <c r="K1" s="478"/>
      <c r="L1" s="478"/>
      <c r="M1" s="478"/>
      <c r="N1" s="478"/>
      <c r="O1" s="547"/>
      <c r="P1" s="547"/>
      <c r="Q1" s="547"/>
      <c r="R1" s="1"/>
    </row>
    <row r="2" spans="2:18" s="2" customFormat="1" ht="18" x14ac:dyDescent="0.25">
      <c r="C2" s="517"/>
      <c r="D2" s="517"/>
      <c r="E2" s="517"/>
      <c r="F2" s="517"/>
      <c r="G2" s="517"/>
      <c r="H2" s="517"/>
      <c r="I2" s="517"/>
      <c r="J2" s="517"/>
      <c r="K2" s="517"/>
      <c r="L2" s="517"/>
      <c r="M2" s="517"/>
      <c r="N2" s="517"/>
      <c r="O2" s="517"/>
      <c r="P2" s="517"/>
      <c r="Q2" s="517"/>
      <c r="R2" s="517"/>
    </row>
    <row r="3" spans="2:18" s="2" customFormat="1" ht="18" x14ac:dyDescent="0.25">
      <c r="C3" s="517"/>
      <c r="D3" s="517"/>
      <c r="E3" s="517"/>
      <c r="F3" s="517"/>
      <c r="G3" s="517"/>
      <c r="H3" s="517"/>
      <c r="I3" s="517"/>
      <c r="J3" s="517"/>
      <c r="K3" s="517"/>
      <c r="L3" s="517"/>
      <c r="M3" s="517"/>
      <c r="N3" s="517"/>
      <c r="O3" s="517"/>
      <c r="P3" s="517"/>
      <c r="Q3" s="517"/>
      <c r="R3" s="517"/>
    </row>
    <row r="4" spans="2:18" s="2" customFormat="1" ht="18" x14ac:dyDescent="0.25">
      <c r="C4" s="517"/>
      <c r="D4" s="517"/>
      <c r="E4" s="517"/>
      <c r="F4" s="517"/>
      <c r="G4" s="517"/>
      <c r="H4" s="517"/>
      <c r="I4" s="517"/>
      <c r="J4" s="517"/>
      <c r="K4" s="517"/>
      <c r="L4" s="517"/>
      <c r="M4" s="517"/>
      <c r="N4" s="517"/>
      <c r="O4" s="38"/>
      <c r="P4" s="38"/>
      <c r="Q4" s="38"/>
      <c r="R4" s="38"/>
    </row>
    <row r="5" spans="2:18" s="2" customFormat="1" ht="15.75" x14ac:dyDescent="0.25">
      <c r="E5" s="3"/>
      <c r="F5" s="3"/>
      <c r="G5" s="3"/>
    </row>
    <row r="6" spans="2:18" s="2" customFormat="1" x14ac:dyDescent="0.2"/>
    <row r="8" spans="2:18" ht="15.75" x14ac:dyDescent="0.2">
      <c r="D8" s="25"/>
      <c r="F8" s="543"/>
      <c r="G8" s="543"/>
      <c r="H8" s="543"/>
      <c r="I8" s="543"/>
      <c r="J8" s="543"/>
      <c r="K8" s="543"/>
      <c r="L8" s="543"/>
      <c r="M8" s="543"/>
      <c r="N8" s="543"/>
      <c r="O8" s="543"/>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1" t="s">
        <v>248</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7" t="s">
        <v>37</v>
      </c>
      <c r="D13" s="42" t="s">
        <v>36</v>
      </c>
      <c r="F13" s="307" t="s">
        <v>23</v>
      </c>
      <c r="G13" s="308"/>
      <c r="H13" s="308"/>
      <c r="I13" s="308"/>
      <c r="J13" s="309" t="str">
        <f>IF(ISBLANK('3. Data_Input_Sheet'!M12),"",'3. Data_Input_Sheet'!M12)</f>
        <v>Settlement Agreement</v>
      </c>
      <c r="K13" s="308"/>
      <c r="L13" s="308"/>
      <c r="M13" s="308"/>
      <c r="N13" s="542" t="str">
        <f>'3. Data_Input_Sheet'!U12</f>
        <v>Per Board Decision</v>
      </c>
      <c r="O13" s="542"/>
      <c r="P13" s="145"/>
    </row>
    <row r="14" spans="2:18" ht="14.25" customHeight="1" x14ac:dyDescent="0.2">
      <c r="B14" s="390"/>
      <c r="D14" s="44"/>
      <c r="F14" s="44"/>
      <c r="G14" s="44"/>
      <c r="H14" s="44"/>
      <c r="I14" s="44"/>
      <c r="J14" s="44"/>
      <c r="K14" s="44"/>
      <c r="L14" s="44"/>
      <c r="M14" s="44"/>
      <c r="N14" s="527"/>
      <c r="O14" s="527"/>
      <c r="P14" s="44"/>
    </row>
    <row r="15" spans="2:18" x14ac:dyDescent="0.2">
      <c r="B15" s="352">
        <v>1</v>
      </c>
      <c r="D15" s="5" t="s">
        <v>140</v>
      </c>
      <c r="F15" s="45">
        <f>'5. Utility Income'!F22</f>
        <v>16754348</v>
      </c>
      <c r="G15" s="45"/>
      <c r="H15" s="367"/>
      <c r="I15" s="187"/>
      <c r="J15" s="45">
        <f>'5. Utility Income'!N22</f>
        <v>16137762.82</v>
      </c>
      <c r="K15" s="187"/>
      <c r="L15" s="367"/>
      <c r="M15" s="187"/>
      <c r="N15" s="553">
        <f>'5. Utility Income'!V22</f>
        <v>16137762.82</v>
      </c>
      <c r="O15" s="554"/>
      <c r="P15" s="153"/>
      <c r="Q15" s="367"/>
    </row>
    <row r="16" spans="2:18" x14ac:dyDescent="0.2">
      <c r="B16" s="352">
        <v>2</v>
      </c>
      <c r="D16" s="5" t="s">
        <v>34</v>
      </c>
      <c r="F16" s="46">
        <f>'5. Utility Income'!F23</f>
        <v>4936879</v>
      </c>
      <c r="G16" s="46"/>
      <c r="H16" s="367"/>
      <c r="I16" s="188"/>
      <c r="J16" s="175">
        <f>'5. Utility Income'!N23</f>
        <v>5034074</v>
      </c>
      <c r="K16" s="188"/>
      <c r="L16" s="367"/>
      <c r="M16" s="188"/>
      <c r="N16" s="536">
        <f>'5. Utility Income'!V23</f>
        <v>5034074</v>
      </c>
      <c r="O16" s="537"/>
      <c r="P16" s="150"/>
      <c r="Q16" s="367"/>
    </row>
    <row r="17" spans="2:21" ht="12.75" customHeight="1" x14ac:dyDescent="0.2">
      <c r="B17" s="352">
        <v>3</v>
      </c>
      <c r="D17" s="5" t="s">
        <v>45</v>
      </c>
      <c r="F17" s="46">
        <f>'5. Utility Income'!F24</f>
        <v>287232</v>
      </c>
      <c r="G17" s="46"/>
      <c r="H17" s="367"/>
      <c r="I17" s="188"/>
      <c r="J17" s="175">
        <f>'5. Utility Income'!N24</f>
        <v>287232</v>
      </c>
      <c r="K17" s="188"/>
      <c r="L17" s="367"/>
      <c r="M17" s="188"/>
      <c r="N17" s="536">
        <f>'5. Utility Income'!V24</f>
        <v>287232</v>
      </c>
      <c r="O17" s="537"/>
      <c r="P17" s="150"/>
      <c r="Q17" s="367"/>
    </row>
    <row r="18" spans="2:21" s="174" customFormat="1" ht="0.75" customHeight="1" x14ac:dyDescent="0.2">
      <c r="B18" s="391">
        <v>4</v>
      </c>
      <c r="D18" s="174" t="s">
        <v>139</v>
      </c>
      <c r="F18" s="326">
        <f>'6. Taxes_PILs'!G25</f>
        <v>0</v>
      </c>
      <c r="G18" s="326"/>
      <c r="H18" s="327"/>
      <c r="I18" s="328"/>
      <c r="J18" s="329">
        <f>'6. Taxes_PILs'!K25</f>
        <v>0</v>
      </c>
      <c r="K18" s="328"/>
      <c r="L18" s="327"/>
      <c r="M18" s="328"/>
      <c r="N18" s="549">
        <f>'6. Taxes_PILs'!O25</f>
        <v>0</v>
      </c>
      <c r="O18" s="550"/>
      <c r="P18" s="330"/>
      <c r="Q18" s="327"/>
    </row>
    <row r="19" spans="2:21" x14ac:dyDescent="0.2">
      <c r="B19" s="352">
        <v>5</v>
      </c>
      <c r="D19" s="5" t="s">
        <v>91</v>
      </c>
      <c r="F19" s="46">
        <f>'6. Taxes_PILs'!G33-F18</f>
        <v>43188.802052917134</v>
      </c>
      <c r="G19" s="46"/>
      <c r="H19" s="367"/>
      <c r="I19" s="188"/>
      <c r="J19" s="175">
        <f>'6. Taxes_PILs'!K33-J18</f>
        <v>163429.93197278911</v>
      </c>
      <c r="K19" s="188"/>
      <c r="L19" s="367"/>
      <c r="M19" s="188"/>
      <c r="N19" s="536">
        <f>'6. Taxes_PILs'!O33-N18</f>
        <v>112603.17218254339</v>
      </c>
      <c r="O19" s="537"/>
      <c r="P19" s="150"/>
      <c r="Q19" s="367"/>
    </row>
    <row r="20" spans="2:21" x14ac:dyDescent="0.2">
      <c r="B20" s="352">
        <v>6</v>
      </c>
      <c r="D20" s="5" t="s">
        <v>134</v>
      </c>
      <c r="F20" s="46">
        <f>'5. Utility Income'!F26</f>
        <v>0</v>
      </c>
      <c r="G20" s="46"/>
      <c r="H20" s="367"/>
      <c r="I20" s="188"/>
      <c r="J20" s="152" t="str">
        <f>'5. Utility Income'!N26</f>
        <v/>
      </c>
      <c r="K20" s="188"/>
      <c r="L20" s="367"/>
      <c r="M20" s="188"/>
      <c r="N20" s="548" t="str">
        <f>'5. Utility Income'!V26</f>
        <v/>
      </c>
      <c r="O20" s="548"/>
      <c r="P20" s="152"/>
      <c r="Q20" s="367"/>
    </row>
    <row r="21" spans="2:21" x14ac:dyDescent="0.2">
      <c r="B21" s="352">
        <v>7</v>
      </c>
      <c r="D21" s="5" t="s">
        <v>22</v>
      </c>
      <c r="F21" s="47"/>
      <c r="G21" s="47"/>
      <c r="H21" s="189"/>
      <c r="I21" s="189"/>
      <c r="J21" s="47"/>
      <c r="K21" s="189"/>
      <c r="L21" s="190"/>
      <c r="M21" s="189"/>
      <c r="N21" s="538"/>
      <c r="O21" s="539"/>
      <c r="P21" s="151"/>
      <c r="Q21" s="190"/>
    </row>
    <row r="22" spans="2:21" x14ac:dyDescent="0.2">
      <c r="B22" s="352"/>
      <c r="D22" s="384" t="s">
        <v>95</v>
      </c>
      <c r="F22" s="49">
        <f>'8. Rev_Def_Suff'!F25</f>
        <v>3567234.226008513</v>
      </c>
      <c r="G22" s="49"/>
      <c r="H22" s="367"/>
      <c r="I22" s="191"/>
      <c r="J22" s="49">
        <f>'8. Rev_Def_Suff'!L25</f>
        <v>3288110.307408242</v>
      </c>
      <c r="K22" s="191"/>
      <c r="L22" s="367"/>
      <c r="M22" s="191"/>
      <c r="N22" s="541">
        <f>'8. Rev_Def_Suff'!P25</f>
        <v>3201583.9948192765</v>
      </c>
      <c r="O22" s="541"/>
      <c r="P22" s="149"/>
      <c r="Q22" s="367"/>
    </row>
    <row r="23" spans="2:21" x14ac:dyDescent="0.2">
      <c r="B23" s="352"/>
      <c r="D23" s="384" t="s">
        <v>263</v>
      </c>
      <c r="F23" s="49">
        <f>'8. Rev_Def_Suff'!F50</f>
        <v>5382445.4763675099</v>
      </c>
      <c r="G23" s="49"/>
      <c r="H23" s="367"/>
      <c r="I23" s="191"/>
      <c r="J23" s="49">
        <f>'8. Rev_Def_Suff'!L50</f>
        <v>5357104.841963605</v>
      </c>
      <c r="K23" s="191"/>
      <c r="L23" s="367"/>
      <c r="M23" s="191"/>
      <c r="N23" s="541">
        <f>'8. Rev_Def_Suff'!P50</f>
        <v>5216133.1333553949</v>
      </c>
      <c r="O23" s="541"/>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238</v>
      </c>
      <c r="E25" s="15"/>
      <c r="F25" s="52">
        <f>SUM(F15:F23)</f>
        <v>30971327.504428942</v>
      </c>
      <c r="G25" s="48"/>
      <c r="H25" s="367"/>
      <c r="I25" s="192"/>
      <c r="J25" s="52">
        <f>SUM(J15:J23)</f>
        <v>30267713.901344638</v>
      </c>
      <c r="K25" s="192"/>
      <c r="L25" s="367"/>
      <c r="M25" s="192"/>
      <c r="N25" s="492">
        <f>SUM(N15:O23)</f>
        <v>29989389.120357215</v>
      </c>
      <c r="O25" s="492"/>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239</v>
      </c>
      <c r="E27" s="15"/>
      <c r="F27" s="55">
        <f>'3. Data_Input_Sheet'!E33</f>
        <v>1596475</v>
      </c>
      <c r="G27" s="48"/>
      <c r="H27" s="367"/>
      <c r="I27" s="192"/>
      <c r="J27" s="55">
        <f>'3. Data_Input_Sheet'!M33</f>
        <v>1602521.7159333036</v>
      </c>
      <c r="K27" s="192"/>
      <c r="L27" s="367"/>
      <c r="M27" s="192"/>
      <c r="N27" s="508">
        <f>'3. Data_Input_Sheet'!U33</f>
        <v>1602521.7159333036</v>
      </c>
      <c r="O27" s="508"/>
      <c r="P27" s="49"/>
      <c r="Q27" s="367"/>
      <c r="R27" s="15"/>
      <c r="S27" s="15"/>
      <c r="T27" s="15"/>
      <c r="U27" s="15"/>
    </row>
    <row r="28" spans="2:21" ht="13.5" thickBot="1" x14ac:dyDescent="0.25">
      <c r="B28" s="352">
        <v>10</v>
      </c>
      <c r="C28" s="15"/>
      <c r="D28" s="56" t="s">
        <v>240</v>
      </c>
      <c r="E28" s="15"/>
      <c r="F28" s="350">
        <f>F25-F27</f>
        <v>29374852.504428942</v>
      </c>
      <c r="G28" s="48"/>
      <c r="H28" s="367"/>
      <c r="I28" s="192"/>
      <c r="J28" s="350">
        <f>J25-J27</f>
        <v>28665192.185411334</v>
      </c>
      <c r="K28" s="192"/>
      <c r="L28" s="367"/>
      <c r="M28" s="192"/>
      <c r="N28" s="552">
        <f>N25-N27</f>
        <v>28386867.404423911</v>
      </c>
      <c r="O28" s="552"/>
      <c r="P28" s="49"/>
      <c r="Q28" s="367"/>
      <c r="R28" s="15"/>
      <c r="S28" s="15"/>
      <c r="T28" s="15"/>
      <c r="U28" s="15"/>
    </row>
    <row r="29" spans="2:21" ht="25.5" customHeight="1" thickTop="1" x14ac:dyDescent="0.2">
      <c r="B29" s="352"/>
      <c r="C29" s="15"/>
      <c r="D29" s="355" t="s">
        <v>247</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51"/>
      <c r="O30" s="551"/>
      <c r="P30" s="158"/>
      <c r="Q30" s="188"/>
    </row>
    <row r="31" spans="2:21" x14ac:dyDescent="0.2">
      <c r="B31" s="352">
        <v>11</v>
      </c>
      <c r="D31" s="5" t="s">
        <v>52</v>
      </c>
      <c r="F31" s="46">
        <f>'5. Utility Income'!F16</f>
        <v>29374853</v>
      </c>
      <c r="G31" s="46"/>
      <c r="H31" s="367"/>
      <c r="I31" s="188"/>
      <c r="J31" s="46">
        <f>'5. Utility Income'!N16</f>
        <v>28665191</v>
      </c>
      <c r="K31" s="188"/>
      <c r="L31" s="367"/>
      <c r="M31" s="188"/>
      <c r="N31" s="536">
        <f>'5. Utility Income'!V16</f>
        <v>28665191</v>
      </c>
      <c r="O31" s="537"/>
      <c r="P31" s="150"/>
      <c r="Q31" s="367"/>
    </row>
    <row r="32" spans="2:21" x14ac:dyDescent="0.2">
      <c r="B32" s="352">
        <v>12</v>
      </c>
      <c r="D32" s="5" t="s">
        <v>35</v>
      </c>
      <c r="F32" s="54">
        <f>'5. Utility Income'!F17</f>
        <v>1596475</v>
      </c>
      <c r="G32" s="47"/>
      <c r="H32" s="367"/>
      <c r="I32" s="193"/>
      <c r="J32" s="54">
        <f>'5. Utility Income'!N17</f>
        <v>1602521.7159333036</v>
      </c>
      <c r="K32" s="193"/>
      <c r="L32" s="367"/>
      <c r="M32" s="193"/>
      <c r="N32" s="510">
        <f>'5. Utility Income'!V17</f>
        <v>1602521.7159333036</v>
      </c>
      <c r="O32" s="540"/>
      <c r="P32" s="151"/>
      <c r="Q32" s="367"/>
    </row>
    <row r="33" spans="2:17" x14ac:dyDescent="0.2">
      <c r="B33" s="352"/>
      <c r="F33" s="491">
        <f>SUM(F31:F32)</f>
        <v>30971328</v>
      </c>
      <c r="G33" s="49"/>
      <c r="H33" s="191"/>
      <c r="I33" s="191"/>
      <c r="J33" s="491">
        <f>SUM(J31:J32)</f>
        <v>30267712.715933304</v>
      </c>
      <c r="K33" s="191"/>
      <c r="L33" s="191"/>
      <c r="M33" s="191"/>
      <c r="N33" s="491">
        <f>SUM(N31:N32)</f>
        <v>30267712.715933304</v>
      </c>
      <c r="O33" s="502"/>
      <c r="P33" s="159"/>
      <c r="Q33" s="191"/>
    </row>
    <row r="34" spans="2:17" x14ac:dyDescent="0.2">
      <c r="B34" s="352">
        <v>13</v>
      </c>
      <c r="D34" s="16" t="s">
        <v>40</v>
      </c>
      <c r="F34" s="508"/>
      <c r="G34" s="49"/>
      <c r="H34" s="367"/>
      <c r="I34" s="191"/>
      <c r="J34" s="508"/>
      <c r="K34" s="191"/>
      <c r="L34" s="367"/>
      <c r="M34" s="191"/>
      <c r="N34" s="508"/>
      <c r="O34" s="544"/>
      <c r="P34" s="159"/>
      <c r="Q34" s="367"/>
    </row>
    <row r="35" spans="2:17" x14ac:dyDescent="0.2">
      <c r="B35" s="352"/>
      <c r="F35" s="541">
        <f>F33-F25</f>
        <v>0.49557105824351311</v>
      </c>
      <c r="G35" s="149"/>
      <c r="H35" s="194"/>
      <c r="I35" s="194"/>
      <c r="J35" s="541">
        <f>J33-J25</f>
        <v>-1.1854113340377808</v>
      </c>
      <c r="K35" s="194"/>
      <c r="L35" s="194"/>
      <c r="M35" s="194"/>
      <c r="N35" s="505">
        <f>N33-N25</f>
        <v>278323.59557608888</v>
      </c>
      <c r="O35" s="545"/>
      <c r="P35" s="160"/>
      <c r="Q35" s="4"/>
    </row>
    <row r="36" spans="2:17" ht="39" thickBot="1" x14ac:dyDescent="0.25">
      <c r="B36" s="352">
        <v>14</v>
      </c>
      <c r="D36" s="56" t="s">
        <v>144</v>
      </c>
      <c r="F36" s="506"/>
      <c r="G36" s="149"/>
      <c r="H36" s="195" t="s">
        <v>2</v>
      </c>
      <c r="I36" s="195"/>
      <c r="J36" s="506"/>
      <c r="K36" s="195"/>
      <c r="L36" s="195" t="s">
        <v>2</v>
      </c>
      <c r="M36" s="195"/>
      <c r="N36" s="506"/>
      <c r="O36" s="546"/>
      <c r="P36" s="160"/>
      <c r="Q36" s="196" t="s">
        <v>2</v>
      </c>
    </row>
    <row r="37" spans="2:17" ht="13.5" thickTop="1" x14ac:dyDescent="0.2">
      <c r="F37" s="57"/>
      <c r="G37" s="57"/>
      <c r="H37" s="57"/>
      <c r="I37" s="57"/>
      <c r="J37" s="57"/>
      <c r="K37" s="57"/>
      <c r="L37" s="57"/>
      <c r="M37" s="57"/>
      <c r="N37" s="57"/>
      <c r="O37" s="57"/>
      <c r="P37" s="57"/>
    </row>
    <row r="38" spans="2:17" x14ac:dyDescent="0.2">
      <c r="B38" s="504" t="s">
        <v>38</v>
      </c>
      <c r="C38" s="504"/>
      <c r="D38" s="504"/>
      <c r="E38" s="504"/>
      <c r="F38" s="504"/>
      <c r="G38" s="504"/>
      <c r="H38" s="504"/>
      <c r="I38" s="504"/>
      <c r="J38" s="504"/>
      <c r="K38" s="504"/>
      <c r="L38" s="504"/>
      <c r="M38" s="504"/>
      <c r="N38" s="504"/>
      <c r="O38" s="504"/>
      <c r="P38" s="148"/>
    </row>
    <row r="39" spans="2:17" x14ac:dyDescent="0.2">
      <c r="B39" s="18" t="s">
        <v>2</v>
      </c>
      <c r="D39" s="5" t="s">
        <v>142</v>
      </c>
    </row>
    <row r="40" spans="2:17" x14ac:dyDescent="0.2">
      <c r="B40" s="365"/>
      <c r="D40" s="531"/>
      <c r="E40" s="531"/>
      <c r="F40" s="531"/>
      <c r="G40" s="531"/>
      <c r="H40" s="531"/>
      <c r="I40" s="531"/>
      <c r="J40" s="531"/>
      <c r="K40" s="531"/>
      <c r="L40" s="531"/>
      <c r="M40" s="531"/>
      <c r="N40" s="531"/>
      <c r="O40" s="531"/>
      <c r="P40" s="531"/>
      <c r="Q40" s="531"/>
    </row>
    <row r="41" spans="2:17" x14ac:dyDescent="0.2">
      <c r="B41" s="365"/>
      <c r="D41" s="531"/>
      <c r="E41" s="531"/>
      <c r="F41" s="531"/>
      <c r="G41" s="531"/>
      <c r="H41" s="531"/>
      <c r="I41" s="531"/>
      <c r="J41" s="531"/>
      <c r="K41" s="531"/>
      <c r="L41" s="531"/>
      <c r="M41" s="531"/>
      <c r="N41" s="531"/>
      <c r="O41" s="531"/>
      <c r="P41" s="531"/>
      <c r="Q41" s="531"/>
    </row>
    <row r="42" spans="2:17" x14ac:dyDescent="0.2">
      <c r="B42" s="365"/>
      <c r="D42" s="531"/>
      <c r="E42" s="531"/>
      <c r="F42" s="531"/>
      <c r="G42" s="531"/>
      <c r="H42" s="531"/>
      <c r="I42" s="531"/>
      <c r="J42" s="531"/>
      <c r="K42" s="531"/>
      <c r="L42" s="531"/>
      <c r="M42" s="531"/>
      <c r="N42" s="531"/>
      <c r="O42" s="531"/>
      <c r="P42" s="531"/>
      <c r="Q42" s="531"/>
    </row>
    <row r="43" spans="2:17" x14ac:dyDescent="0.2">
      <c r="B43" s="365"/>
      <c r="D43" s="531"/>
      <c r="E43" s="531"/>
      <c r="F43" s="531"/>
      <c r="G43" s="531"/>
      <c r="H43" s="531"/>
      <c r="I43" s="531"/>
      <c r="J43" s="531"/>
      <c r="K43" s="531"/>
      <c r="L43" s="531"/>
      <c r="M43" s="531"/>
      <c r="N43" s="531"/>
      <c r="O43" s="531"/>
      <c r="P43" s="531"/>
      <c r="Q43" s="531"/>
    </row>
    <row r="44" spans="2:17" x14ac:dyDescent="0.2">
      <c r="B44" s="365"/>
      <c r="D44" s="531"/>
      <c r="E44" s="531"/>
      <c r="F44" s="531"/>
      <c r="G44" s="531"/>
      <c r="H44" s="531"/>
      <c r="I44" s="531"/>
      <c r="J44" s="531"/>
      <c r="K44" s="531"/>
      <c r="L44" s="531"/>
      <c r="M44" s="531"/>
      <c r="N44" s="531"/>
      <c r="O44" s="531"/>
      <c r="P44" s="531"/>
      <c r="Q44" s="531"/>
    </row>
    <row r="45" spans="2:17" x14ac:dyDescent="0.2">
      <c r="B45" s="365"/>
      <c r="D45" s="531"/>
      <c r="E45" s="531"/>
      <c r="F45" s="531"/>
      <c r="G45" s="531"/>
      <c r="H45" s="531"/>
      <c r="I45" s="531"/>
      <c r="J45" s="531"/>
      <c r="K45" s="531"/>
      <c r="L45" s="531"/>
      <c r="M45" s="531"/>
      <c r="N45" s="531"/>
      <c r="O45" s="531"/>
      <c r="P45" s="531"/>
      <c r="Q45" s="531"/>
    </row>
  </sheetData>
  <sheetProtection password="82A3" sheet="1" objects="1" scenarios="1"/>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horizontalDpi="4294967295" verticalDpi="4294967295"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NPEI</cp:lastModifiedBy>
  <cp:lastPrinted>2015-02-09T20:13:40Z</cp:lastPrinted>
  <dcterms:created xsi:type="dcterms:W3CDTF">2008-10-20T17:39:17Z</dcterms:created>
  <dcterms:modified xsi:type="dcterms:W3CDTF">2016-03-24T18:20:33Z</dcterms:modified>
</cp:coreProperties>
</file>