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rseneal" reservationPassword="E442"/>
  <workbookPr updateLinks="never" codeName="ThisWorkbook" defaultThemeVersion="124226"/>
  <bookViews>
    <workbookView xWindow="-75" yWindow="-15" windowWidth="9450" windowHeight="11940" tabRatio="934" activeTab="5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OEB_Adjustment_Input_Sheet'!$A$1:$S$119</definedName>
    <definedName name="_xlnm.Print_Area" localSheetId="4">'5. Rate_Base_&amp;_Cost_of_Capital'!$A$1:$R$35</definedName>
    <definedName name="_xlnm.Print_Area" localSheetId="6">'7. Rev_Req'!$A$1:$R$30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25725" iterate="1"/>
</workbook>
</file>

<file path=xl/calcChain.xml><?xml version="1.0" encoding="utf-8"?>
<calcChain xmlns="http://schemas.openxmlformats.org/spreadsheetml/2006/main">
  <c r="R16" i="89"/>
  <c r="O16"/>
  <c r="L16"/>
  <c r="I16"/>
  <c r="F16"/>
  <c r="Q59" i="98" l="1"/>
  <c r="N59"/>
  <c r="K59"/>
  <c r="H59"/>
  <c r="E59"/>
  <c r="E29"/>
  <c r="G12"/>
  <c r="S15"/>
  <c r="S12"/>
  <c r="Q7"/>
  <c r="P15"/>
  <c r="P12"/>
  <c r="N7"/>
  <c r="M15"/>
  <c r="M12"/>
  <c r="M10"/>
  <c r="K7"/>
  <c r="J15"/>
  <c r="J12"/>
  <c r="H7"/>
  <c r="E7"/>
  <c r="Q22" i="92"/>
  <c r="N22"/>
  <c r="K22"/>
  <c r="H22"/>
  <c r="E22"/>
  <c r="N74" i="98"/>
  <c r="G33"/>
  <c r="E33"/>
  <c r="G37"/>
  <c r="G36"/>
  <c r="E41"/>
  <c r="G15"/>
  <c r="G41" l="1"/>
  <c r="K74"/>
  <c r="M74" s="1"/>
  <c r="Q74"/>
  <c r="S74" s="1"/>
  <c r="E74"/>
  <c r="H74"/>
  <c r="J74" s="1"/>
  <c r="P74"/>
  <c r="S10"/>
  <c r="P10"/>
  <c r="J10"/>
  <c r="G44"/>
  <c r="G10"/>
  <c r="G74" l="1"/>
  <c r="D27" i="91" l="1"/>
  <c r="D5"/>
  <c r="D13" i="92"/>
  <c r="G13"/>
  <c r="J13"/>
  <c r="M13"/>
  <c r="P13"/>
  <c r="P5"/>
  <c r="M5"/>
  <c r="J5"/>
  <c r="G5"/>
  <c r="D5"/>
  <c r="P6" i="70"/>
  <c r="M6"/>
  <c r="J6"/>
  <c r="G6"/>
  <c r="D6"/>
  <c r="P5" i="69"/>
  <c r="M5"/>
  <c r="J5"/>
  <c r="G5"/>
  <c r="D5"/>
  <c r="P5" i="89"/>
  <c r="M5"/>
  <c r="J5"/>
  <c r="G5"/>
  <c r="D5"/>
  <c r="P14" i="68"/>
  <c r="M14"/>
  <c r="J14"/>
  <c r="G14"/>
  <c r="D14"/>
  <c r="P5"/>
  <c r="M5"/>
  <c r="J5"/>
  <c r="G5"/>
  <c r="D5"/>
  <c r="E92" i="67"/>
  <c r="H92"/>
  <c r="Q56"/>
  <c r="N56"/>
  <c r="K56"/>
  <c r="H56"/>
  <c r="E56"/>
  <c r="Q29"/>
  <c r="N29"/>
  <c r="K29"/>
  <c r="H29"/>
  <c r="E29"/>
  <c r="Q5"/>
  <c r="N5"/>
  <c r="K5"/>
  <c r="H5"/>
  <c r="B8" i="69" l="1"/>
  <c r="B8" i="67"/>
  <c r="B9" s="1"/>
  <c r="B12" l="1"/>
  <c r="B9" i="69"/>
  <c r="B10" s="1"/>
  <c r="B13" i="67" l="1"/>
  <c r="B11" i="69"/>
  <c r="B14" i="67" l="1"/>
  <c r="B12" i="69"/>
  <c r="B15" i="67" l="1"/>
  <c r="B16" s="1"/>
  <c r="B15" i="69"/>
  <c r="B16" s="1"/>
  <c r="B17" i="67" l="1"/>
  <c r="B18" s="1"/>
  <c r="B17" i="69"/>
  <c r="B18" s="1"/>
  <c r="B19" i="67" l="1"/>
  <c r="B22" s="1"/>
  <c r="B19" i="69"/>
  <c r="B23" i="67" l="1"/>
  <c r="B22" i="69"/>
  <c r="B24" i="67" l="1"/>
  <c r="B23" i="69"/>
  <c r="B24" l="1"/>
  <c r="B26" l="1"/>
  <c r="B28" l="1"/>
  <c r="B34" i="67" l="1"/>
  <c r="B35" s="1"/>
  <c r="B36" s="1"/>
  <c r="B37" l="1"/>
  <c r="B40" l="1"/>
  <c r="B41" s="1"/>
  <c r="B42" l="1"/>
  <c r="B43" l="1"/>
  <c r="B44" l="1"/>
  <c r="B47" s="1"/>
  <c r="B48" l="1"/>
  <c r="B49" s="1"/>
  <c r="B51" l="1"/>
  <c r="B60" l="1"/>
  <c r="B61" l="1"/>
  <c r="B64" l="1"/>
  <c r="B68" l="1"/>
  <c r="B69" l="1"/>
  <c r="B70" s="1"/>
  <c r="B71" l="1"/>
  <c r="B72" l="1"/>
  <c r="B73" s="1"/>
  <c r="B74" l="1"/>
  <c r="B75" s="1"/>
  <c r="B76" l="1"/>
  <c r="B77" l="1"/>
  <c r="B80" l="1"/>
  <c r="B81" l="1"/>
  <c r="B82" l="1"/>
  <c r="B83" l="1"/>
  <c r="B84" l="1"/>
  <c r="B85" l="1"/>
  <c r="B86" s="1"/>
  <c r="B87" l="1"/>
  <c r="B95" l="1"/>
  <c r="B96" l="1"/>
  <c r="B97" l="1"/>
  <c r="B98" l="1"/>
  <c r="B99" l="1"/>
  <c r="B100" l="1"/>
  <c r="B101" l="1"/>
  <c r="B102" l="1"/>
  <c r="B103" l="1"/>
  <c r="B104" l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R44" l="1"/>
  <c r="R9"/>
  <c r="O9"/>
  <c r="L9"/>
  <c r="I9"/>
  <c r="F9"/>
  <c r="E40" i="91"/>
  <c r="E39"/>
  <c r="E38"/>
  <c r="E37"/>
  <c r="E36"/>
  <c r="E35"/>
  <c r="E34"/>
  <c r="E33"/>
  <c r="E32"/>
  <c r="E31"/>
  <c r="E30"/>
  <c r="E17"/>
  <c r="E16"/>
  <c r="E15"/>
  <c r="E14"/>
  <c r="E13"/>
  <c r="E12"/>
  <c r="E11"/>
  <c r="E10"/>
  <c r="E9"/>
  <c r="E8"/>
  <c r="Q10" i="70"/>
  <c r="N10"/>
  <c r="K10"/>
  <c r="H10"/>
  <c r="E10"/>
  <c r="E41" i="91" l="1"/>
  <c r="E18"/>
  <c r="G60" i="67" l="1"/>
  <c r="F9" i="89" s="1"/>
  <c r="G59" i="67"/>
  <c r="F8" i="89" l="1"/>
  <c r="F10" s="1"/>
  <c r="G61" i="67"/>
  <c r="S51"/>
  <c r="S36"/>
  <c r="S35"/>
  <c r="P51"/>
  <c r="P36"/>
  <c r="P35"/>
  <c r="M51"/>
  <c r="M36"/>
  <c r="M35"/>
  <c r="J51"/>
  <c r="J36"/>
  <c r="J35"/>
  <c r="G36"/>
  <c r="G35"/>
  <c r="S12"/>
  <c r="P12"/>
  <c r="M12"/>
  <c r="J12"/>
  <c r="S19"/>
  <c r="S18"/>
  <c r="P19"/>
  <c r="P18"/>
  <c r="M19"/>
  <c r="M18"/>
  <c r="J19"/>
  <c r="J18"/>
  <c r="G19"/>
  <c r="G18"/>
  <c r="G12"/>
  <c r="D43" i="91" l="1"/>
  <c r="J8" i="67"/>
  <c r="P8"/>
  <c r="M8"/>
  <c r="S8"/>
  <c r="D20" i="92"/>
  <c r="E75" i="98" s="1"/>
  <c r="E76" s="1"/>
  <c r="D9" i="70"/>
  <c r="E11" i="98" s="1"/>
  <c r="G51" i="67"/>
  <c r="J20" i="92"/>
  <c r="K75" i="98" s="1"/>
  <c r="J9" i="70"/>
  <c r="K11" i="98" s="1"/>
  <c r="M20" i="92"/>
  <c r="N75" i="98" s="1"/>
  <c r="M9" i="70"/>
  <c r="N11" i="98" s="1"/>
  <c r="P20" i="92"/>
  <c r="Q75" i="98" s="1"/>
  <c r="P9" i="70"/>
  <c r="Q11" i="98" s="1"/>
  <c r="G20" i="92"/>
  <c r="H75" i="98" s="1"/>
  <c r="H76" s="1"/>
  <c r="G9" i="70"/>
  <c r="H11" i="98" s="1"/>
  <c r="Q76" l="1"/>
  <c r="N76"/>
  <c r="K76"/>
  <c r="J11"/>
  <c r="H13"/>
  <c r="H14" s="1"/>
  <c r="S11"/>
  <c r="Q13"/>
  <c r="Q14" s="1"/>
  <c r="P11"/>
  <c r="N13"/>
  <c r="N14" s="1"/>
  <c r="K13"/>
  <c r="K14" s="1"/>
  <c r="M11"/>
  <c r="F20" i="92"/>
  <c r="E46" i="98"/>
  <c r="G11" i="70"/>
  <c r="P11"/>
  <c r="O20" i="92"/>
  <c r="O9" i="70"/>
  <c r="J11"/>
  <c r="I20" i="92"/>
  <c r="I9" i="70"/>
  <c r="R20" i="92"/>
  <c r="R9" i="70"/>
  <c r="M11"/>
  <c r="L20" i="92"/>
  <c r="L9" i="70"/>
  <c r="D9" i="89"/>
  <c r="D8"/>
  <c r="Q20" i="92" l="1"/>
  <c r="S75" i="98"/>
  <c r="H20" i="92"/>
  <c r="J75" i="98"/>
  <c r="P13"/>
  <c r="O11"/>
  <c r="S13"/>
  <c r="R11"/>
  <c r="J13"/>
  <c r="I11"/>
  <c r="K20" i="92"/>
  <c r="M75" i="98"/>
  <c r="N20" i="92"/>
  <c r="P75" i="98"/>
  <c r="E20" i="92"/>
  <c r="G75" i="98"/>
  <c r="L11"/>
  <c r="M13"/>
  <c r="E50"/>
  <c r="F45"/>
  <c r="G46"/>
  <c r="L11" i="70"/>
  <c r="K9"/>
  <c r="O11"/>
  <c r="N9"/>
  <c r="R11"/>
  <c r="Q9"/>
  <c r="I11"/>
  <c r="H9"/>
  <c r="M14" i="98" l="1"/>
  <c r="L13"/>
  <c r="F75"/>
  <c r="G76"/>
  <c r="F76" s="1"/>
  <c r="O75"/>
  <c r="P76"/>
  <c r="L75"/>
  <c r="M76"/>
  <c r="J14"/>
  <c r="I13"/>
  <c r="S14"/>
  <c r="R13"/>
  <c r="P14"/>
  <c r="O13"/>
  <c r="I75"/>
  <c r="J76"/>
  <c r="I76" s="1"/>
  <c r="R75"/>
  <c r="S76"/>
  <c r="F46"/>
  <c r="G50"/>
  <c r="F50" s="1"/>
  <c r="Q11" i="70"/>
  <c r="K11"/>
  <c r="H11"/>
  <c r="N11"/>
  <c r="R76" i="98" l="1"/>
  <c r="O14"/>
  <c r="R14"/>
  <c r="I14"/>
  <c r="L76"/>
  <c r="O76"/>
  <c r="L14"/>
  <c r="D11" i="70" l="1"/>
  <c r="D10" i="89" l="1"/>
  <c r="E8" l="1"/>
  <c r="E61" i="67"/>
  <c r="F61" s="1"/>
  <c r="E9" i="89" l="1"/>
  <c r="E10" l="1"/>
  <c r="G8" i="67" l="1"/>
  <c r="F9" i="70" l="1"/>
  <c r="E9" s="1"/>
  <c r="F11" l="1"/>
  <c r="E11" s="1"/>
  <c r="S9" i="67" l="1"/>
  <c r="F18" i="92" l="1"/>
  <c r="D37" i="89" l="1"/>
  <c r="G72" i="67"/>
  <c r="F37" i="89" s="1"/>
  <c r="D50"/>
  <c r="G85" i="67"/>
  <c r="F50" i="89" s="1"/>
  <c r="G64" i="67"/>
  <c r="F22" i="89" s="1"/>
  <c r="D22"/>
  <c r="E22" l="1"/>
  <c r="E50"/>
  <c r="E37"/>
  <c r="G83" i="67" l="1"/>
  <c r="F48" i="89" s="1"/>
  <c r="D48"/>
  <c r="G84" i="67"/>
  <c r="F49" i="89" s="1"/>
  <c r="D49"/>
  <c r="E49" l="1"/>
  <c r="E48"/>
  <c r="G80" i="67" l="1"/>
  <c r="F45" i="89" s="1"/>
  <c r="D45"/>
  <c r="E45" l="1"/>
  <c r="M32" i="67" l="1"/>
  <c r="G86" l="1"/>
  <c r="F51" i="89" s="1"/>
  <c r="D51"/>
  <c r="E51" l="1"/>
  <c r="D41" l="1"/>
  <c r="G76" i="67"/>
  <c r="F41" i="89" s="1"/>
  <c r="G69" i="67"/>
  <c r="F34" i="89" s="1"/>
  <c r="D34"/>
  <c r="E41" l="1"/>
  <c r="E34"/>
  <c r="D35" l="1"/>
  <c r="G70" i="67"/>
  <c r="F35" i="89" s="1"/>
  <c r="E35" l="1"/>
  <c r="S34" i="67" l="1"/>
  <c r="P34" l="1"/>
  <c r="M34"/>
  <c r="J34"/>
  <c r="G34" l="1"/>
  <c r="J117" l="1"/>
  <c r="J115" l="1"/>
  <c r="D39" i="91"/>
  <c r="G117" i="67"/>
  <c r="F39" i="91" s="1"/>
  <c r="G115" i="67" l="1"/>
  <c r="F37" i="91" s="1"/>
  <c r="D37"/>
  <c r="J108" i="67"/>
  <c r="J101"/>
  <c r="J116" l="1"/>
  <c r="D30" i="91"/>
  <c r="G108" i="67"/>
  <c r="F30" i="91" s="1"/>
  <c r="D14"/>
  <c r="G101" i="67"/>
  <c r="F14" i="91" s="1"/>
  <c r="D38" l="1"/>
  <c r="G116" i="67"/>
  <c r="F38" i="91" s="1"/>
  <c r="J98" i="67"/>
  <c r="J104"/>
  <c r="D17" i="91" l="1"/>
  <c r="G104" i="67"/>
  <c r="F17" i="91" s="1"/>
  <c r="G98" i="67"/>
  <c r="F11" i="91" s="1"/>
  <c r="D11"/>
  <c r="J97" i="67"/>
  <c r="D10" i="91" l="1"/>
  <c r="G97" i="67"/>
  <c r="F10" i="91" s="1"/>
  <c r="J118" i="67"/>
  <c r="D40" i="91" l="1"/>
  <c r="G118" i="67"/>
  <c r="F40" i="91" s="1"/>
  <c r="J102" i="67" l="1"/>
  <c r="G102"/>
  <c r="D15" i="91"/>
  <c r="F15" l="1"/>
  <c r="J103" i="67" l="1"/>
  <c r="D16" i="91" l="1"/>
  <c r="G103" i="67"/>
  <c r="F16" i="91" s="1"/>
  <c r="J96" i="67" l="1"/>
  <c r="J111" l="1"/>
  <c r="J100"/>
  <c r="J114"/>
  <c r="G96"/>
  <c r="F9" i="91" s="1"/>
  <c r="D9"/>
  <c r="D33" l="1"/>
  <c r="G111" i="67"/>
  <c r="F33" i="91" s="1"/>
  <c r="D13"/>
  <c r="G100" i="67"/>
  <c r="F13" i="91" s="1"/>
  <c r="D36"/>
  <c r="G114" i="67"/>
  <c r="F36" i="91" s="1"/>
  <c r="D8" l="1"/>
  <c r="G95" i="67"/>
  <c r="J95"/>
  <c r="F8" i="91" l="1"/>
  <c r="G99" i="67" l="1"/>
  <c r="D12" i="91"/>
  <c r="J99" i="67"/>
  <c r="F12" i="91" l="1"/>
  <c r="P71" i="67" l="1"/>
  <c r="O36" i="89" s="1"/>
  <c r="M36"/>
  <c r="J36"/>
  <c r="M71" i="67"/>
  <c r="L36" i="89" s="1"/>
  <c r="P36"/>
  <c r="S71" i="67"/>
  <c r="R36" i="89" s="1"/>
  <c r="M35"/>
  <c r="P70" i="67"/>
  <c r="O35" i="89" s="1"/>
  <c r="J72" i="67"/>
  <c r="I37" i="89" s="1"/>
  <c r="G37"/>
  <c r="M37"/>
  <c r="P72" i="67"/>
  <c r="O37" i="89" s="1"/>
  <c r="J83" i="67"/>
  <c r="I48" i="89" s="1"/>
  <c r="G48"/>
  <c r="P83" i="67"/>
  <c r="O48" i="89" s="1"/>
  <c r="M48"/>
  <c r="J84" i="67"/>
  <c r="I49" i="89" s="1"/>
  <c r="G49"/>
  <c r="P84" i="67"/>
  <c r="O49" i="89" s="1"/>
  <c r="M49"/>
  <c r="G50"/>
  <c r="J85" i="67"/>
  <c r="I50" i="89" s="1"/>
  <c r="M50"/>
  <c r="P85" i="67"/>
  <c r="O50" i="89" s="1"/>
  <c r="J64" i="67"/>
  <c r="I22" i="89" s="1"/>
  <c r="G22"/>
  <c r="P64" i="67"/>
  <c r="O22" i="89" s="1"/>
  <c r="M22"/>
  <c r="G8"/>
  <c r="J59" i="67"/>
  <c r="H61"/>
  <c r="P59"/>
  <c r="N61"/>
  <c r="M8" i="89"/>
  <c r="G9"/>
  <c r="J60" i="67"/>
  <c r="I9" i="89" s="1"/>
  <c r="P60" i="67"/>
  <c r="O9" i="89" s="1"/>
  <c r="M9"/>
  <c r="M70" i="67"/>
  <c r="L35" i="89" s="1"/>
  <c r="J35"/>
  <c r="S70" i="67"/>
  <c r="R35" i="89" s="1"/>
  <c r="P35"/>
  <c r="J37"/>
  <c r="M72" i="67"/>
  <c r="L37" i="89" s="1"/>
  <c r="S72" i="67"/>
  <c r="R37" i="89" s="1"/>
  <c r="P37"/>
  <c r="M83" i="67"/>
  <c r="L48" i="89" s="1"/>
  <c r="J48"/>
  <c r="S83" i="67"/>
  <c r="R48" i="89" s="1"/>
  <c r="P48"/>
  <c r="J49"/>
  <c r="M84" i="67"/>
  <c r="L49" i="89" s="1"/>
  <c r="S84" i="67"/>
  <c r="R49" i="89" s="1"/>
  <c r="P49"/>
  <c r="J50"/>
  <c r="M85" i="67"/>
  <c r="L50" i="89" s="1"/>
  <c r="P50"/>
  <c r="S85" i="67"/>
  <c r="R50" i="89" s="1"/>
  <c r="J22"/>
  <c r="M64" i="67"/>
  <c r="L22" i="89" s="1"/>
  <c r="P22"/>
  <c r="S64" i="67"/>
  <c r="R22" i="89" s="1"/>
  <c r="M59" i="67"/>
  <c r="J8" i="89"/>
  <c r="K61" i="67"/>
  <c r="Q61"/>
  <c r="S59"/>
  <c r="P8" i="89"/>
  <c r="J9"/>
  <c r="M60" i="67"/>
  <c r="L9" i="89" s="1"/>
  <c r="P9"/>
  <c r="S60" i="67"/>
  <c r="R9" i="89" s="1"/>
  <c r="Q9" l="1"/>
  <c r="K9"/>
  <c r="P10"/>
  <c r="J10"/>
  <c r="Q22"/>
  <c r="K22"/>
  <c r="Q50"/>
  <c r="K50"/>
  <c r="K49"/>
  <c r="K37"/>
  <c r="H9"/>
  <c r="N50"/>
  <c r="H50"/>
  <c r="N37"/>
  <c r="N35"/>
  <c r="Q36"/>
  <c r="K36"/>
  <c r="I8"/>
  <c r="J61" i="67"/>
  <c r="I61" s="1"/>
  <c r="S61"/>
  <c r="R61" s="1"/>
  <c r="R8" i="89"/>
  <c r="M61" i="67"/>
  <c r="L61" s="1"/>
  <c r="L8" i="89"/>
  <c r="M10"/>
  <c r="Q49"/>
  <c r="Q48"/>
  <c r="K48"/>
  <c r="Q37"/>
  <c r="Q35"/>
  <c r="K35"/>
  <c r="N9"/>
  <c r="G10"/>
  <c r="N22"/>
  <c r="H22"/>
  <c r="N49"/>
  <c r="H49"/>
  <c r="N48"/>
  <c r="H48"/>
  <c r="H37"/>
  <c r="N36"/>
  <c r="P61" i="67"/>
  <c r="O61" s="1"/>
  <c r="O8" i="89"/>
  <c r="K8" l="1"/>
  <c r="L10"/>
  <c r="K10" s="1"/>
  <c r="R10"/>
  <c r="Q10" s="1"/>
  <c r="Q8"/>
  <c r="N8"/>
  <c r="O10"/>
  <c r="N10" s="1"/>
  <c r="I10"/>
  <c r="H10" s="1"/>
  <c r="H8"/>
  <c r="G45" l="1"/>
  <c r="J80" i="67"/>
  <c r="I45" i="89" s="1"/>
  <c r="H45" l="1"/>
  <c r="J45" l="1"/>
  <c r="M80" i="67"/>
  <c r="L45" i="89" s="1"/>
  <c r="K45" l="1"/>
  <c r="M45" l="1"/>
  <c r="P80" i="67"/>
  <c r="O45" i="89" s="1"/>
  <c r="N45" l="1"/>
  <c r="S80" i="67" l="1"/>
  <c r="R45" i="89" s="1"/>
  <c r="P45"/>
  <c r="Q45" l="1"/>
  <c r="J43" i="67" l="1"/>
  <c r="I18" i="69" s="1"/>
  <c r="G18"/>
  <c r="M43" i="67"/>
  <c r="L18" i="69" s="1"/>
  <c r="J18"/>
  <c r="P43" i="67"/>
  <c r="O18" i="69" s="1"/>
  <c r="M18"/>
  <c r="K18" l="1"/>
  <c r="N18"/>
  <c r="H18"/>
  <c r="S43" i="67" l="1"/>
  <c r="R18" i="69" s="1"/>
  <c r="P18"/>
  <c r="D18"/>
  <c r="G43" i="67"/>
  <c r="F18" i="69" s="1"/>
  <c r="Q18" l="1"/>
  <c r="E18"/>
  <c r="G11" i="98" l="1"/>
  <c r="E13"/>
  <c r="E14" s="1"/>
  <c r="F11" l="1"/>
  <c r="G13"/>
  <c r="G14" l="1"/>
  <c r="F13"/>
  <c r="F14" l="1"/>
  <c r="J112" i="67" l="1"/>
  <c r="G112"/>
  <c r="D34" i="91"/>
  <c r="F34" l="1"/>
  <c r="J86" i="67" l="1"/>
  <c r="I51" i="89" s="1"/>
  <c r="G51"/>
  <c r="P86" i="67"/>
  <c r="O51" i="89" s="1"/>
  <c r="M51"/>
  <c r="M86" i="67"/>
  <c r="L51" i="89" s="1"/>
  <c r="J51"/>
  <c r="P51"/>
  <c r="S86" i="67"/>
  <c r="R51" i="89" s="1"/>
  <c r="Q51" l="1"/>
  <c r="K51"/>
  <c r="H51"/>
  <c r="N51"/>
  <c r="G34" l="1"/>
  <c r="J69" i="67"/>
  <c r="I34" i="89" s="1"/>
  <c r="M34"/>
  <c r="P69" i="67"/>
  <c r="O34" i="89" s="1"/>
  <c r="J34"/>
  <c r="M69" i="67"/>
  <c r="L34" i="89" s="1"/>
  <c r="S69" i="67"/>
  <c r="R34" i="89" s="1"/>
  <c r="P34"/>
  <c r="K34" l="1"/>
  <c r="N34"/>
  <c r="H34"/>
  <c r="J76" i="67"/>
  <c r="I41" i="89" s="1"/>
  <c r="G41"/>
  <c r="M76" i="67"/>
  <c r="L41" i="89" s="1"/>
  <c r="J41"/>
  <c r="Q34"/>
  <c r="P76" i="67"/>
  <c r="O41" i="89" s="1"/>
  <c r="M41"/>
  <c r="P41"/>
  <c r="S76" i="67"/>
  <c r="R41" i="89" s="1"/>
  <c r="Q41" l="1"/>
  <c r="K41"/>
  <c r="H41"/>
  <c r="N41"/>
  <c r="G35" l="1"/>
  <c r="J70" i="67"/>
  <c r="I35" i="89" s="1"/>
  <c r="H35" l="1"/>
  <c r="D18" i="91" l="1"/>
  <c r="D22" s="1"/>
  <c r="E105" i="67"/>
  <c r="J105"/>
  <c r="H105"/>
  <c r="H66" i="98" l="1"/>
  <c r="E66"/>
  <c r="I105" i="67"/>
  <c r="F18" i="91"/>
  <c r="G105" i="67"/>
  <c r="F105" s="1"/>
  <c r="J66" i="98" l="1"/>
  <c r="G66"/>
  <c r="F66" l="1"/>
  <c r="I66"/>
  <c r="G32" i="67" l="1"/>
  <c r="J32" l="1"/>
  <c r="P32" l="1"/>
  <c r="S32" l="1"/>
  <c r="J13" l="1"/>
  <c r="P13"/>
  <c r="G13"/>
  <c r="M13"/>
  <c r="S13"/>
  <c r="E37" l="1"/>
  <c r="D17" i="68" s="1"/>
  <c r="G33" i="67"/>
  <c r="G37" s="1"/>
  <c r="F37" l="1"/>
  <c r="F17" i="68"/>
  <c r="E17" l="1"/>
  <c r="J33" i="67" l="1"/>
  <c r="J37" s="1"/>
  <c r="H37"/>
  <c r="G17" i="68" s="1"/>
  <c r="K37" i="67" l="1"/>
  <c r="J17" i="68" s="1"/>
  <c r="M33" i="67"/>
  <c r="M37" s="1"/>
  <c r="I37"/>
  <c r="I17" i="68"/>
  <c r="H17" l="1"/>
  <c r="L37" i="67"/>
  <c r="L17" i="68"/>
  <c r="K17" l="1"/>
  <c r="P33" i="67" l="1"/>
  <c r="P37" s="1"/>
  <c r="N37"/>
  <c r="M17" i="68" s="1"/>
  <c r="O37" i="67" l="1"/>
  <c r="O17" i="68"/>
  <c r="S33" i="67" l="1"/>
  <c r="S37" s="1"/>
  <c r="Q37"/>
  <c r="P17" i="68" s="1"/>
  <c r="N17"/>
  <c r="R37" i="67" l="1"/>
  <c r="R17" i="68"/>
  <c r="Q17" l="1"/>
  <c r="G23" i="69" l="1"/>
  <c r="J48" i="67"/>
  <c r="I23" i="69" s="1"/>
  <c r="J23"/>
  <c r="M48" i="67"/>
  <c r="L23" i="69" s="1"/>
  <c r="M23"/>
  <c r="P48" i="67"/>
  <c r="O23" i="69" s="1"/>
  <c r="K23" l="1"/>
  <c r="N23"/>
  <c r="H23"/>
  <c r="D23" l="1"/>
  <c r="G48" i="67"/>
  <c r="F23" i="69" s="1"/>
  <c r="P23"/>
  <c r="S48" i="67"/>
  <c r="R23" i="69" s="1"/>
  <c r="Q23" l="1"/>
  <c r="E23"/>
  <c r="J109" i="67" l="1"/>
  <c r="G109"/>
  <c r="D31" i="91"/>
  <c r="F31" l="1"/>
  <c r="G110" i="67" l="1"/>
  <c r="D32" i="91"/>
  <c r="J110" i="67"/>
  <c r="F32" i="91" l="1"/>
  <c r="G33" i="89" l="1"/>
  <c r="J68" i="67"/>
  <c r="I33" i="89" s="1"/>
  <c r="S68" i="67"/>
  <c r="R33" i="89" s="1"/>
  <c r="P33"/>
  <c r="P68" i="67"/>
  <c r="O33" i="89" s="1"/>
  <c r="M33"/>
  <c r="J33"/>
  <c r="M68" i="67"/>
  <c r="L33" i="89" s="1"/>
  <c r="K33" l="1"/>
  <c r="N33"/>
  <c r="Q33"/>
  <c r="H33"/>
  <c r="D33" l="1"/>
  <c r="G68" i="67"/>
  <c r="F33" i="89" s="1"/>
  <c r="E33" l="1"/>
  <c r="G17" i="69" l="1"/>
  <c r="J42" i="67"/>
  <c r="M17" i="69"/>
  <c r="P42" i="67"/>
  <c r="J17" i="69"/>
  <c r="M42" i="67"/>
  <c r="P17" i="69"/>
  <c r="S42" i="67"/>
  <c r="I17" i="69" l="1"/>
  <c r="G42" i="67"/>
  <c r="D17" i="69"/>
  <c r="R17"/>
  <c r="L17"/>
  <c r="O17"/>
  <c r="N17" l="1"/>
  <c r="K17"/>
  <c r="Q17"/>
  <c r="F17"/>
  <c r="H17"/>
  <c r="E17" l="1"/>
  <c r="D18" i="68" l="1"/>
  <c r="G24" i="67"/>
  <c r="F18" i="68" s="1"/>
  <c r="E18" l="1"/>
  <c r="F29"/>
  <c r="F19"/>
  <c r="D29"/>
  <c r="D11" i="69" s="1"/>
  <c r="D19" i="68"/>
  <c r="E29" l="1"/>
  <c r="F11" i="69"/>
  <c r="D21" i="68"/>
  <c r="D31" s="1"/>
  <c r="D10" i="69" s="1"/>
  <c r="D26" i="89"/>
  <c r="D8" i="68"/>
  <c r="J24" i="67"/>
  <c r="I18" i="68" s="1"/>
  <c r="G18"/>
  <c r="E19"/>
  <c r="F8"/>
  <c r="F26" i="89"/>
  <c r="F21" i="68"/>
  <c r="E26" i="89" l="1"/>
  <c r="H18" i="68"/>
  <c r="I29"/>
  <c r="I19"/>
  <c r="F23"/>
  <c r="F31"/>
  <c r="E21"/>
  <c r="E8"/>
  <c r="G29"/>
  <c r="G11" i="69" s="1"/>
  <c r="G19" i="68"/>
  <c r="D23"/>
  <c r="G26" i="89" l="1"/>
  <c r="G8" i="68"/>
  <c r="G21"/>
  <c r="G31" s="1"/>
  <c r="G10" i="69" s="1"/>
  <c r="E23" i="68"/>
  <c r="H19"/>
  <c r="I8"/>
  <c r="I26" i="89"/>
  <c r="I21" i="68"/>
  <c r="F10" i="69"/>
  <c r="E10" s="1"/>
  <c r="E31" i="68"/>
  <c r="J18"/>
  <c r="M24" i="67"/>
  <c r="L18" i="68" s="1"/>
  <c r="H29"/>
  <c r="I11" i="69"/>
  <c r="G23" i="68" l="1"/>
  <c r="L29"/>
  <c r="K18"/>
  <c r="L19"/>
  <c r="I23"/>
  <c r="I31"/>
  <c r="H21"/>
  <c r="H8"/>
  <c r="J29"/>
  <c r="J11" i="69" s="1"/>
  <c r="J19" i="68"/>
  <c r="H26" i="89"/>
  <c r="J26" l="1"/>
  <c r="J8" i="68"/>
  <c r="J21"/>
  <c r="J31" s="1"/>
  <c r="J10" i="69" s="1"/>
  <c r="I10"/>
  <c r="H10" s="1"/>
  <c r="H31" i="68"/>
  <c r="K19"/>
  <c r="L26" i="89"/>
  <c r="L8" i="68"/>
  <c r="L21"/>
  <c r="K29"/>
  <c r="L11" i="69"/>
  <c r="H23" i="68"/>
  <c r="P24" i="67"/>
  <c r="O18" i="68" s="1"/>
  <c r="M18"/>
  <c r="J23" l="1"/>
  <c r="M29"/>
  <c r="M11" i="69" s="1"/>
  <c r="M19" i="68"/>
  <c r="L23"/>
  <c r="L31"/>
  <c r="K21"/>
  <c r="K26" i="89"/>
  <c r="O29" i="68"/>
  <c r="N18"/>
  <c r="O19"/>
  <c r="K8"/>
  <c r="O21" l="1"/>
  <c r="O8"/>
  <c r="N19"/>
  <c r="O26" i="89"/>
  <c r="N29" i="68"/>
  <c r="O11" i="69"/>
  <c r="K23" i="68"/>
  <c r="L10" i="69"/>
  <c r="K10" s="1"/>
  <c r="K31" i="68"/>
  <c r="M26" i="89"/>
  <c r="M21" i="68"/>
  <c r="M31" s="1"/>
  <c r="M10" i="69" s="1"/>
  <c r="M8" i="68"/>
  <c r="M23"/>
  <c r="S24" i="67"/>
  <c r="R18" i="68" s="1"/>
  <c r="P18"/>
  <c r="P29" l="1"/>
  <c r="P11" i="69" s="1"/>
  <c r="P19" i="68"/>
  <c r="N26" i="89"/>
  <c r="N8" i="68"/>
  <c r="R29"/>
  <c r="Q18"/>
  <c r="R19"/>
  <c r="O23"/>
  <c r="N21"/>
  <c r="O31"/>
  <c r="N31" l="1"/>
  <c r="O10" i="69"/>
  <c r="N10" s="1"/>
  <c r="N23" i="68"/>
  <c r="R8"/>
  <c r="R21"/>
  <c r="Q19"/>
  <c r="R26" i="89"/>
  <c r="R11" i="69"/>
  <c r="Q29" i="68"/>
  <c r="P8"/>
  <c r="P26" i="89"/>
  <c r="P21" i="68"/>
  <c r="P31" s="1"/>
  <c r="P10" i="69" s="1"/>
  <c r="P23" i="68" l="1"/>
  <c r="Q26" i="89"/>
  <c r="R23" i="68"/>
  <c r="Q21"/>
  <c r="R31"/>
  <c r="Q8"/>
  <c r="Q31" l="1"/>
  <c r="R10" i="69"/>
  <c r="Q10" s="1"/>
  <c r="Q23" i="68"/>
  <c r="Q9" l="1"/>
  <c r="G16" i="69" l="1"/>
  <c r="J41" i="67"/>
  <c r="J16" i="69"/>
  <c r="M41" i="67"/>
  <c r="M16" i="69"/>
  <c r="P41" i="67"/>
  <c r="L16" i="69" l="1"/>
  <c r="O16"/>
  <c r="I16"/>
  <c r="H16" l="1"/>
  <c r="N16"/>
  <c r="K16"/>
  <c r="S41" i="67" l="1"/>
  <c r="P16" i="69"/>
  <c r="R16" l="1"/>
  <c r="D16" l="1"/>
  <c r="G41" i="67"/>
  <c r="Q16" i="69"/>
  <c r="F16" l="1"/>
  <c r="E16" l="1"/>
  <c r="G63" i="98" l="1"/>
  <c r="E63"/>
  <c r="H63" l="1"/>
  <c r="J63"/>
  <c r="F63"/>
  <c r="E40"/>
  <c r="E49" s="1"/>
  <c r="E51" s="1"/>
  <c r="E53" s="1"/>
  <c r="E18" s="1"/>
  <c r="G40"/>
  <c r="G49" s="1"/>
  <c r="G51" s="1"/>
  <c r="I63" l="1"/>
  <c r="M63"/>
  <c r="K63"/>
  <c r="K71" s="1"/>
  <c r="K80" s="1"/>
  <c r="F51"/>
  <c r="G53"/>
  <c r="P63" l="1"/>
  <c r="N63"/>
  <c r="N71" s="1"/>
  <c r="N80" s="1"/>
  <c r="M71"/>
  <c r="L63"/>
  <c r="F53"/>
  <c r="G18"/>
  <c r="F18" s="1"/>
  <c r="S63" l="1"/>
  <c r="Q63"/>
  <c r="Q71" s="1"/>
  <c r="Q80" s="1"/>
  <c r="L71"/>
  <c r="M80"/>
  <c r="L80" s="1"/>
  <c r="P71"/>
  <c r="O63"/>
  <c r="P80" l="1"/>
  <c r="O80" s="1"/>
  <c r="O71"/>
  <c r="R63"/>
  <c r="S71"/>
  <c r="S80" l="1"/>
  <c r="R80" s="1"/>
  <c r="R71"/>
  <c r="I18" i="92" l="1"/>
  <c r="H18" s="1"/>
  <c r="L18" l="1"/>
  <c r="K18" s="1"/>
  <c r="O18" l="1"/>
  <c r="N18" s="1"/>
  <c r="R18" l="1"/>
  <c r="Q18" s="1"/>
  <c r="G62" i="98" l="1"/>
  <c r="E62"/>
  <c r="E70" s="1"/>
  <c r="E79" s="1"/>
  <c r="F62" l="1"/>
  <c r="G70"/>
  <c r="G79" l="1"/>
  <c r="F70"/>
  <c r="J62" l="1"/>
  <c r="H62"/>
  <c r="H70" s="1"/>
  <c r="H79" s="1"/>
  <c r="M62" l="1"/>
  <c r="K62"/>
  <c r="K70" s="1"/>
  <c r="K79" s="1"/>
  <c r="K81" s="1"/>
  <c r="K83" s="1"/>
  <c r="K19" s="1"/>
  <c r="N18" s="1"/>
  <c r="I62"/>
  <c r="J70"/>
  <c r="J79" l="1"/>
  <c r="I70"/>
  <c r="P62"/>
  <c r="N62"/>
  <c r="N70" s="1"/>
  <c r="N79" s="1"/>
  <c r="N81" s="1"/>
  <c r="N83" s="1"/>
  <c r="N19" s="1"/>
  <c r="M70"/>
  <c r="L62"/>
  <c r="S62" l="1"/>
  <c r="Q62"/>
  <c r="Q70" s="1"/>
  <c r="Q79" s="1"/>
  <c r="Q81" s="1"/>
  <c r="Q83" s="1"/>
  <c r="Q19" s="1"/>
  <c r="Q18"/>
  <c r="N22"/>
  <c r="N23" s="1"/>
  <c r="L70"/>
  <c r="M79"/>
  <c r="M81" s="1"/>
  <c r="P70"/>
  <c r="O62"/>
  <c r="Q22" l="1"/>
  <c r="Q23" s="1"/>
  <c r="L81"/>
  <c r="M83"/>
  <c r="O70"/>
  <c r="P79"/>
  <c r="P81" s="1"/>
  <c r="S70"/>
  <c r="R62"/>
  <c r="O81" l="1"/>
  <c r="P83"/>
  <c r="L83"/>
  <c r="M19"/>
  <c r="R70"/>
  <c r="S79"/>
  <c r="S81" s="1"/>
  <c r="R81" l="1"/>
  <c r="S83"/>
  <c r="P18"/>
  <c r="O18" s="1"/>
  <c r="L19"/>
  <c r="P19"/>
  <c r="O83"/>
  <c r="P22" l="1"/>
  <c r="S18"/>
  <c r="R18" s="1"/>
  <c r="O19"/>
  <c r="S19"/>
  <c r="R83"/>
  <c r="S22" l="1"/>
  <c r="R19"/>
  <c r="P23"/>
  <c r="O23" s="1"/>
  <c r="O22"/>
  <c r="S23" l="1"/>
  <c r="R23" s="1"/>
  <c r="R22"/>
  <c r="J113" i="67" l="1"/>
  <c r="J119" s="1"/>
  <c r="H119"/>
  <c r="G113"/>
  <c r="E119"/>
  <c r="D35" i="91"/>
  <c r="D41" s="1"/>
  <c r="D45" s="1"/>
  <c r="H67" i="98" l="1"/>
  <c r="E67"/>
  <c r="F35" i="91"/>
  <c r="F41" s="1"/>
  <c r="G119" i="67"/>
  <c r="F119" s="1"/>
  <c r="I119"/>
  <c r="G67" i="98" l="1"/>
  <c r="E71"/>
  <c r="E80" s="1"/>
  <c r="E81" s="1"/>
  <c r="E83" s="1"/>
  <c r="E19" s="1"/>
  <c r="D22" i="69"/>
  <c r="D24" s="1"/>
  <c r="G47" i="67"/>
  <c r="D27" i="89"/>
  <c r="E49" i="67"/>
  <c r="J67" i="98"/>
  <c r="H71"/>
  <c r="H80" s="1"/>
  <c r="H81" s="1"/>
  <c r="H83" s="1"/>
  <c r="H19" s="1"/>
  <c r="E22" l="1"/>
  <c r="E23" s="1"/>
  <c r="H18"/>
  <c r="I67"/>
  <c r="J71"/>
  <c r="F67"/>
  <c r="G71"/>
  <c r="H22"/>
  <c r="H23" s="1"/>
  <c r="K18"/>
  <c r="K22" s="1"/>
  <c r="K23" s="1"/>
  <c r="F27" i="89"/>
  <c r="E27" s="1"/>
  <c r="F22" i="69"/>
  <c r="F24" s="1"/>
  <c r="E24" s="1"/>
  <c r="F71" i="98" l="1"/>
  <c r="G80"/>
  <c r="I71"/>
  <c r="J80"/>
  <c r="G27" i="89" l="1"/>
  <c r="J47" i="67"/>
  <c r="G22" i="69"/>
  <c r="G24" s="1"/>
  <c r="H49" i="67"/>
  <c r="I80" i="98"/>
  <c r="J81"/>
  <c r="F80"/>
  <c r="G81"/>
  <c r="F81" l="1"/>
  <c r="G83"/>
  <c r="J83"/>
  <c r="I81"/>
  <c r="I27" i="89"/>
  <c r="H27" s="1"/>
  <c r="I22" i="69"/>
  <c r="I24" s="1"/>
  <c r="H24" s="1"/>
  <c r="I83" i="98" l="1"/>
  <c r="J19"/>
  <c r="F83"/>
  <c r="G19"/>
  <c r="M27" i="89" l="1"/>
  <c r="M22" i="69"/>
  <c r="M24" s="1"/>
  <c r="P47" i="67"/>
  <c r="N49"/>
  <c r="P27" i="89"/>
  <c r="S47" i="67"/>
  <c r="P22" i="69"/>
  <c r="P24" s="1"/>
  <c r="Q49" i="67"/>
  <c r="J18" i="98"/>
  <c r="I18" s="1"/>
  <c r="F19"/>
  <c r="G22"/>
  <c r="M18"/>
  <c r="I19"/>
  <c r="J22"/>
  <c r="J27" i="89"/>
  <c r="M47" i="67"/>
  <c r="J22" i="69"/>
  <c r="J24" s="1"/>
  <c r="K49" i="67"/>
  <c r="L27" i="89" l="1"/>
  <c r="K27" s="1"/>
  <c r="L22" i="69"/>
  <c r="L24" s="1"/>
  <c r="K24" s="1"/>
  <c r="J23" i="98"/>
  <c r="I23" s="1"/>
  <c r="I22"/>
  <c r="L18"/>
  <c r="M22"/>
  <c r="R22" i="69"/>
  <c r="R24" s="1"/>
  <c r="Q24" s="1"/>
  <c r="R27" i="89"/>
  <c r="Q27" s="1"/>
  <c r="F22" i="98"/>
  <c r="G23"/>
  <c r="F23" s="1"/>
  <c r="O22" i="69"/>
  <c r="O24" s="1"/>
  <c r="N24" s="1"/>
  <c r="O27" i="89"/>
  <c r="N27" s="1"/>
  <c r="L22" i="98" l="1"/>
  <c r="M23"/>
  <c r="L23" s="1"/>
  <c r="D40" i="89" l="1"/>
  <c r="G75" i="67"/>
  <c r="F40" i="89" s="1"/>
  <c r="E40" s="1"/>
  <c r="G82" i="67"/>
  <c r="F47" i="89" s="1"/>
  <c r="D47"/>
  <c r="G81" i="67"/>
  <c r="F46" i="89" s="1"/>
  <c r="E87" i="67"/>
  <c r="D46" i="89"/>
  <c r="F52" l="1"/>
  <c r="E46"/>
  <c r="D52"/>
  <c r="D15" s="1"/>
  <c r="E47"/>
  <c r="F15" l="1"/>
  <c r="E15" s="1"/>
  <c r="E52"/>
  <c r="M40" l="1"/>
  <c r="P75" i="67"/>
  <c r="O40" i="89" s="1"/>
  <c r="N40" s="1"/>
  <c r="J81" i="67"/>
  <c r="I46" i="89" s="1"/>
  <c r="H87" i="67"/>
  <c r="G46" i="89"/>
  <c r="P81" i="67"/>
  <c r="O46" i="89" s="1"/>
  <c r="M46"/>
  <c r="N87" i="67"/>
  <c r="J82"/>
  <c r="I47" i="89" s="1"/>
  <c r="G47"/>
  <c r="M75" i="67"/>
  <c r="L40" i="89" s="1"/>
  <c r="J40"/>
  <c r="P40"/>
  <c r="S75" i="67"/>
  <c r="R40" i="89" s="1"/>
  <c r="Q40" s="1"/>
  <c r="J46"/>
  <c r="K87" i="67"/>
  <c r="M81"/>
  <c r="L46" i="89" s="1"/>
  <c r="S81" i="67"/>
  <c r="R46" i="89" s="1"/>
  <c r="P46"/>
  <c r="Q87" i="67"/>
  <c r="J47" i="89"/>
  <c r="M82" i="67"/>
  <c r="L47" i="89" s="1"/>
  <c r="K47" s="1"/>
  <c r="P47"/>
  <c r="S82" i="67"/>
  <c r="R47" i="89" s="1"/>
  <c r="Q47" s="1"/>
  <c r="J75" i="67"/>
  <c r="I40" i="89" s="1"/>
  <c r="G40"/>
  <c r="M47"/>
  <c r="P82" i="67"/>
  <c r="O47" i="89" s="1"/>
  <c r="N47" s="1"/>
  <c r="Q46" l="1"/>
  <c r="R52"/>
  <c r="N46"/>
  <c r="O52"/>
  <c r="K46"/>
  <c r="L52"/>
  <c r="H46"/>
  <c r="I52"/>
  <c r="H40"/>
  <c r="P52"/>
  <c r="P15" s="1"/>
  <c r="J52"/>
  <c r="J15" s="1"/>
  <c r="K40"/>
  <c r="H47"/>
  <c r="M52"/>
  <c r="M15" s="1"/>
  <c r="G52"/>
  <c r="G15" s="1"/>
  <c r="I15" l="1"/>
  <c r="H15" s="1"/>
  <c r="H52"/>
  <c r="L15"/>
  <c r="K15" s="1"/>
  <c r="K52"/>
  <c r="N52"/>
  <c r="O15"/>
  <c r="N15" s="1"/>
  <c r="R15"/>
  <c r="Q15" s="1"/>
  <c r="Q52"/>
  <c r="P39" l="1"/>
  <c r="S74" i="67"/>
  <c r="R39" i="89" s="1"/>
  <c r="Q39" s="1"/>
  <c r="M74" i="67"/>
  <c r="L39" i="89" s="1"/>
  <c r="J39"/>
  <c r="P74" i="67"/>
  <c r="O39" i="89" s="1"/>
  <c r="M39"/>
  <c r="J74" i="67"/>
  <c r="I39" i="89" s="1"/>
  <c r="G39"/>
  <c r="G74" i="67"/>
  <c r="F39" i="89" s="1"/>
  <c r="D39"/>
  <c r="E39" l="1"/>
  <c r="H39"/>
  <c r="N39"/>
  <c r="K39"/>
  <c r="M15" i="69" l="1"/>
  <c r="M19" s="1"/>
  <c r="P40" i="67"/>
  <c r="N44"/>
  <c r="J40"/>
  <c r="G15" i="69"/>
  <c r="G19" s="1"/>
  <c r="H44" i="67"/>
  <c r="J15" i="69"/>
  <c r="J19" s="1"/>
  <c r="M40" i="67"/>
  <c r="K44"/>
  <c r="L15" i="69" l="1"/>
  <c r="M44" i="67"/>
  <c r="L44" s="1"/>
  <c r="I15" i="69"/>
  <c r="J44" i="67"/>
  <c r="I44" s="1"/>
  <c r="O15" i="69"/>
  <c r="P44" i="67"/>
  <c r="O44" s="1"/>
  <c r="N15" i="69" l="1"/>
  <c r="O19"/>
  <c r="H15"/>
  <c r="I19"/>
  <c r="K15"/>
  <c r="L19"/>
  <c r="K19" l="1"/>
  <c r="H19"/>
  <c r="N19"/>
  <c r="G40" i="67" l="1"/>
  <c r="D15" i="69"/>
  <c r="D19" s="1"/>
  <c r="E44" i="67"/>
  <c r="S40"/>
  <c r="P15" i="69"/>
  <c r="P19" s="1"/>
  <c r="Q44" i="67"/>
  <c r="R15" i="69" l="1"/>
  <c r="S44" i="67"/>
  <c r="F15" i="69"/>
  <c r="G44" i="67"/>
  <c r="F44" s="1"/>
  <c r="E15" i="69" l="1"/>
  <c r="F19"/>
  <c r="Q15"/>
  <c r="R19"/>
  <c r="Q19" l="1"/>
  <c r="E19"/>
  <c r="J71" i="67" l="1"/>
  <c r="I36" i="89" s="1"/>
  <c r="G36"/>
  <c r="D36" l="1"/>
  <c r="G71" i="67"/>
  <c r="F36" i="89" s="1"/>
  <c r="E36" s="1"/>
  <c r="H36"/>
  <c r="G9" i="67" l="1"/>
  <c r="J9"/>
  <c r="M9"/>
  <c r="P9"/>
  <c r="G15" l="1"/>
  <c r="E14"/>
  <c r="G14" s="1"/>
  <c r="G22"/>
  <c r="H14" l="1"/>
  <c r="J14" s="1"/>
  <c r="J15"/>
  <c r="J22"/>
  <c r="K14" l="1"/>
  <c r="M14" s="1"/>
  <c r="M15"/>
  <c r="M22"/>
  <c r="N14" l="1"/>
  <c r="P14" s="1"/>
  <c r="P15"/>
  <c r="P22"/>
  <c r="Q14" l="1"/>
  <c r="S15"/>
  <c r="S14" l="1"/>
  <c r="S22" l="1"/>
  <c r="R24" i="68" s="1"/>
  <c r="P24"/>
  <c r="Q8" i="69"/>
  <c r="Q24" i="68" l="1"/>
  <c r="D38" i="89" l="1"/>
  <c r="D42" s="1"/>
  <c r="D14" s="1"/>
  <c r="E77" i="67"/>
  <c r="G73"/>
  <c r="F38" i="89" s="1"/>
  <c r="E38" l="1"/>
  <c r="F42"/>
  <c r="F14" l="1"/>
  <c r="E14" s="1"/>
  <c r="E42"/>
  <c r="G38"/>
  <c r="G42" s="1"/>
  <c r="G14" s="1"/>
  <c r="H77" i="67"/>
  <c r="J73"/>
  <c r="I38" i="89" s="1"/>
  <c r="I42" l="1"/>
  <c r="H38"/>
  <c r="I14" l="1"/>
  <c r="H14" s="1"/>
  <c r="H42"/>
  <c r="M73" i="67"/>
  <c r="L38" i="89" s="1"/>
  <c r="J38"/>
  <c r="J42" s="1"/>
  <c r="J14" s="1"/>
  <c r="K77" i="67"/>
  <c r="L42" i="89" l="1"/>
  <c r="K38"/>
  <c r="L14" l="1"/>
  <c r="K14" s="1"/>
  <c r="K42"/>
  <c r="M38"/>
  <c r="M42" s="1"/>
  <c r="M14" s="1"/>
  <c r="N77" i="67"/>
  <c r="P73"/>
  <c r="O38" i="89" s="1"/>
  <c r="O42" l="1"/>
  <c r="N38"/>
  <c r="S73" i="67" l="1"/>
  <c r="R38" i="89" s="1"/>
  <c r="P38"/>
  <c r="P42" s="1"/>
  <c r="P14" s="1"/>
  <c r="Q77" i="67"/>
  <c r="N42" i="89"/>
  <c r="O14"/>
  <c r="N14" s="1"/>
  <c r="R42" l="1"/>
  <c r="Q38"/>
  <c r="Q42" l="1"/>
  <c r="R14"/>
  <c r="Q14" s="1"/>
  <c r="R28" l="1"/>
  <c r="R29" s="1"/>
  <c r="P29"/>
  <c r="P13" s="1"/>
  <c r="P17" s="1"/>
  <c r="Q29" l="1"/>
  <c r="R13"/>
  <c r="P20"/>
  <c r="P23" s="1"/>
  <c r="P21"/>
  <c r="P23" i="67"/>
  <c r="J23"/>
  <c r="M23"/>
  <c r="G23"/>
  <c r="Q26" i="69" l="1"/>
  <c r="R17" i="89"/>
  <c r="Q13"/>
  <c r="G16" i="67"/>
  <c r="M16"/>
  <c r="J16"/>
  <c r="P16"/>
  <c r="S16"/>
  <c r="R21" i="89" l="1"/>
  <c r="Q21" s="1"/>
  <c r="R20"/>
  <c r="Q17"/>
  <c r="S23" i="67"/>
  <c r="R25" i="68" s="1"/>
  <c r="P25"/>
  <c r="S17" i="67"/>
  <c r="M17"/>
  <c r="P17"/>
  <c r="J17"/>
  <c r="G17"/>
  <c r="R23" i="89" l="1"/>
  <c r="Q23" s="1"/>
  <c r="Q20"/>
  <c r="Q25" i="68"/>
  <c r="R33"/>
  <c r="R26"/>
  <c r="P33"/>
  <c r="P26"/>
  <c r="P34" s="1"/>
  <c r="P9" i="69" l="1"/>
  <c r="P12" s="1"/>
  <c r="P28" s="1"/>
  <c r="P16" i="92" s="1"/>
  <c r="P22" s="1"/>
  <c r="Q26" i="68"/>
  <c r="R34"/>
  <c r="Q34" s="1"/>
  <c r="Q33"/>
  <c r="R9" i="69"/>
  <c r="P14" i="70" l="1"/>
  <c r="P15" s="1"/>
  <c r="Q9" i="69"/>
  <c r="R12"/>
  <c r="Q12" l="1"/>
  <c r="R28"/>
  <c r="Q28" l="1"/>
  <c r="R14" i="70"/>
  <c r="R16" i="92"/>
  <c r="Q16" l="1"/>
  <c r="Q24" s="1"/>
  <c r="R22"/>
  <c r="R15" i="70"/>
  <c r="Q15" s="1"/>
  <c r="Q14"/>
  <c r="F25" i="68" l="1"/>
  <c r="F24"/>
  <c r="E9"/>
  <c r="D25"/>
  <c r="D33" s="1"/>
  <c r="D24"/>
  <c r="D26" s="1"/>
  <c r="D34" s="1"/>
  <c r="D9" i="69" s="1"/>
  <c r="D12" s="1"/>
  <c r="E8"/>
  <c r="G25" i="68"/>
  <c r="G33" s="1"/>
  <c r="G24"/>
  <c r="H9"/>
  <c r="I25"/>
  <c r="I24"/>
  <c r="H8" i="69"/>
  <c r="G26" i="68" l="1"/>
  <c r="G34" s="1"/>
  <c r="G9" i="69" s="1"/>
  <c r="G12" s="1"/>
  <c r="F33" i="68"/>
  <c r="E25"/>
  <c r="F26"/>
  <c r="E24"/>
  <c r="H25"/>
  <c r="I33"/>
  <c r="H24"/>
  <c r="I26"/>
  <c r="J24"/>
  <c r="J25"/>
  <c r="J33" s="1"/>
  <c r="K9"/>
  <c r="L25"/>
  <c r="L24"/>
  <c r="K8" i="69"/>
  <c r="E26" i="68" l="1"/>
  <c r="F34"/>
  <c r="E34" s="1"/>
  <c r="E33"/>
  <c r="F9" i="69"/>
  <c r="I34" i="68"/>
  <c r="H34" s="1"/>
  <c r="H26"/>
  <c r="H33"/>
  <c r="I9" i="69"/>
  <c r="L33" i="68"/>
  <c r="K25"/>
  <c r="K24"/>
  <c r="L26"/>
  <c r="J26"/>
  <c r="J34" s="1"/>
  <c r="J9" i="69" s="1"/>
  <c r="J12" s="1"/>
  <c r="E9" l="1"/>
  <c r="F12"/>
  <c r="H9"/>
  <c r="I12"/>
  <c r="L34" i="68"/>
  <c r="K34" s="1"/>
  <c r="K26"/>
  <c r="K33"/>
  <c r="L9" i="69"/>
  <c r="E12" l="1"/>
  <c r="H12"/>
  <c r="K9"/>
  <c r="L12"/>
  <c r="K12" l="1"/>
  <c r="M24" i="68"/>
  <c r="M25"/>
  <c r="M33" s="1"/>
  <c r="O25"/>
  <c r="N9"/>
  <c r="O24"/>
  <c r="N8" i="69"/>
  <c r="N24" i="68" l="1"/>
  <c r="O26"/>
  <c r="N25"/>
  <c r="O33"/>
  <c r="M26"/>
  <c r="M34" s="1"/>
  <c r="M9" i="69" s="1"/>
  <c r="M12" s="1"/>
  <c r="D29" i="89" l="1"/>
  <c r="D13" s="1"/>
  <c r="D17" s="1"/>
  <c r="F28"/>
  <c r="F29" s="1"/>
  <c r="I28"/>
  <c r="I29" s="1"/>
  <c r="G29"/>
  <c r="G13" s="1"/>
  <c r="G17" s="1"/>
  <c r="N33" i="68"/>
  <c r="N26"/>
  <c r="O34"/>
  <c r="N34" s="1"/>
  <c r="F13" i="89" l="1"/>
  <c r="E29"/>
  <c r="D21"/>
  <c r="D20"/>
  <c r="D23" s="1"/>
  <c r="G21"/>
  <c r="G20"/>
  <c r="H29"/>
  <c r="I13"/>
  <c r="L28"/>
  <c r="L29" s="1"/>
  <c r="J29"/>
  <c r="J13" s="1"/>
  <c r="J17" s="1"/>
  <c r="O9" i="69"/>
  <c r="G23" i="89" l="1"/>
  <c r="I28" i="69"/>
  <c r="D28"/>
  <c r="L28"/>
  <c r="F17" i="89"/>
  <c r="E13"/>
  <c r="H13"/>
  <c r="I17"/>
  <c r="J21"/>
  <c r="J20"/>
  <c r="J23" s="1"/>
  <c r="L13"/>
  <c r="K29"/>
  <c r="N9" i="69"/>
  <c r="O12"/>
  <c r="D16" i="92" l="1"/>
  <c r="D22" s="1"/>
  <c r="D14" i="70"/>
  <c r="D15" s="1"/>
  <c r="I14"/>
  <c r="I15" s="1"/>
  <c r="I16" i="92"/>
  <c r="I22" s="1"/>
  <c r="F21" i="89"/>
  <c r="E21" s="1"/>
  <c r="F20"/>
  <c r="E17"/>
  <c r="L14" i="70"/>
  <c r="L15" s="1"/>
  <c r="L16" i="92"/>
  <c r="L22" s="1"/>
  <c r="E26" i="69"/>
  <c r="F28"/>
  <c r="H26"/>
  <c r="G28"/>
  <c r="H17" i="89"/>
  <c r="I21"/>
  <c r="H21" s="1"/>
  <c r="I20"/>
  <c r="L17"/>
  <c r="K13"/>
  <c r="N12" i="69"/>
  <c r="E20" i="89" l="1"/>
  <c r="F23"/>
  <c r="E23" s="1"/>
  <c r="F14" i="70"/>
  <c r="F16" i="92"/>
  <c r="E28" i="69"/>
  <c r="G14" i="70"/>
  <c r="G16" i="92"/>
  <c r="H28" i="69"/>
  <c r="H20" i="89"/>
  <c r="I23"/>
  <c r="H23" s="1"/>
  <c r="K26" i="69"/>
  <c r="J28"/>
  <c r="L21" i="89"/>
  <c r="K21" s="1"/>
  <c r="L20"/>
  <c r="K17"/>
  <c r="F22" i="92" l="1"/>
  <c r="E16"/>
  <c r="E24" s="1"/>
  <c r="E14" i="70"/>
  <c r="F15"/>
  <c r="E15" s="1"/>
  <c r="G22" i="92"/>
  <c r="H16"/>
  <c r="H24" s="1"/>
  <c r="G15" i="70"/>
  <c r="H15" s="1"/>
  <c r="H14"/>
  <c r="L23" i="89"/>
  <c r="K23" s="1"/>
  <c r="K20"/>
  <c r="J16" i="92"/>
  <c r="J14" i="70"/>
  <c r="K28" i="69"/>
  <c r="M29" i="89"/>
  <c r="M13" s="1"/>
  <c r="M17" s="1"/>
  <c r="O28"/>
  <c r="O29" s="1"/>
  <c r="J22" i="92" l="1"/>
  <c r="K16"/>
  <c r="K24" s="1"/>
  <c r="J15" i="70"/>
  <c r="K15" s="1"/>
  <c r="K14"/>
  <c r="M20" i="89"/>
  <c r="M21"/>
  <c r="O13"/>
  <c r="N29"/>
  <c r="N13" l="1"/>
  <c r="O17"/>
  <c r="M28" i="69"/>
  <c r="M23" i="89"/>
  <c r="M16" i="92" l="1"/>
  <c r="M22" s="1"/>
  <c r="M14" i="70"/>
  <c r="M15" s="1"/>
  <c r="O20" i="89"/>
  <c r="N17"/>
  <c r="O21"/>
  <c r="N21" s="1"/>
  <c r="N26" i="69"/>
  <c r="O28"/>
  <c r="O16" i="92" l="1"/>
  <c r="O14" i="70"/>
  <c r="N28" i="69"/>
  <c r="N20" i="89"/>
  <c r="O23"/>
  <c r="N23" s="1"/>
  <c r="O15" i="70" l="1"/>
  <c r="N15" s="1"/>
  <c r="N14"/>
  <c r="N16" i="92"/>
  <c r="N24" s="1"/>
  <c r="O22"/>
  <c r="E20" i="91"/>
  <c r="F20"/>
  <c r="E22"/>
  <c r="F22"/>
  <c r="E43"/>
  <c r="F43"/>
  <c r="E45"/>
  <c r="F45"/>
  <c r="F49" i="67"/>
  <c r="G49"/>
  <c r="I49"/>
  <c r="J49"/>
  <c r="L49"/>
  <c r="M49"/>
  <c r="O49"/>
  <c r="P49"/>
  <c r="R49"/>
  <c r="S49"/>
  <c r="F77"/>
  <c r="G77"/>
  <c r="I77"/>
  <c r="J77"/>
  <c r="L77"/>
  <c r="M77"/>
  <c r="O77"/>
  <c r="P77"/>
  <c r="R77"/>
  <c r="S77"/>
  <c r="F87"/>
  <c r="G87"/>
  <c r="I87"/>
  <c r="J87"/>
  <c r="L87"/>
  <c r="M87"/>
  <c r="O87"/>
  <c r="P87"/>
  <c r="R87"/>
  <c r="S87"/>
</calcChain>
</file>

<file path=xl/sharedStrings.xml><?xml version="1.0" encoding="utf-8"?>
<sst xmlns="http://schemas.openxmlformats.org/spreadsheetml/2006/main" count="1001" uniqueCount="236">
  <si>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</si>
  <si>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</si>
  <si>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</si>
  <si>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</si>
  <si>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</si>
  <si>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</si>
  <si>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</si>
  <si>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</si>
  <si>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</si>
  <si>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</si>
  <si>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</si>
  <si>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</si>
  <si>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</si>
  <si>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</si>
  <si>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</si>
  <si>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</si>
  <si>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</si>
  <si>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</si>
  <si>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</si>
  <si>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</si>
  <si>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</si>
  <si>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</si>
  <si>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</si>
  <si>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</si>
  <si>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</si>
  <si>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</si>
  <si>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</si>
  <si>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</si>
  <si>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</si>
  <si>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</si>
  <si>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Short-term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</si>
  <si>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</si>
  <si>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</si>
  <si>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</si>
  <si>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</si>
  <si>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</si>
  <si>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</si>
  <si>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</si>
  <si>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</si>
  <si>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</si>
  <si>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</si>
  <si>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</si>
  <si>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</si>
  <si>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</si>
  <si>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</si>
  <si>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</si>
  <si>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</si>
  <si>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</si>
  <si>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</si>
  <si>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</si>
  <si>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</si>
  <si>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</si>
  <si>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</si>
  <si>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</si>
  <si>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</si>
  <si>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</si>
  <si>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</si>
  <si>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</si>
  <si>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Nuclear Allocation Factor</t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</si>
  <si>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</si>
  <si>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</si>
  <si>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</si>
  <si>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</si>
  <si>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</si>
  <si>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</si>
  <si>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</si>
  <si>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</si>
  <si>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</si>
  <si>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</si>
  <si>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</si>
  <si>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</si>
  <si>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</si>
  <si>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</si>
  <si>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</si>
  <si>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</si>
  <si>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</si>
  <si>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</si>
  <si>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</si>
  <si>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</si>
  <si>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</si>
  <si>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</si>
  <si>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</si>
  <si>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</si>
  <si>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</si>
  <si>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</si>
  <si>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</si>
  <si>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</si>
  <si>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</si>
  <si>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</si>
  <si>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</si>
  <si>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</si>
  <si>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</si>
  <si>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</si>
  <si>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</si>
  <si>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</si>
  <si>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</si>
  <si>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</si>
  <si>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</si>
  <si>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</si>
  <si>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</si>
  <si>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</si>
  <si>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</si>
  <si>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</si>
  <si>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</si>
  <si>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</si>
  <si>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</si>
  <si>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</si>
  <si>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</si>
  <si>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</si>
  <si>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</si>
  <si>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</si>
  <si>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</si>
  <si>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</si>
  <si>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</si>
  <si>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</si>
  <si>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</si>
  <si>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</si>
  <si>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</si>
  <si>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</si>
  <si>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</si>
  <si>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</si>
  <si>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</si>
  <si>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</si>
  <si>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</si>
  <si>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</si>
  <si>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</si>
  <si>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EB-2013-0321 Revenue Requirement Work Form</t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</si>
  <si>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</si>
  <si>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</si>
  <si>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</si>
  <si>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</si>
  <si>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</si>
  <si>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</si>
  <si>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</si>
  <si>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</si>
  <si>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</si>
  <si>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</si>
  <si>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</si>
  <si>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</si>
  <si>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</si>
  <si>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</si>
  <si>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</si>
  <si>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</si>
  <si>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</si>
  <si>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</si>
  <si>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</si>
  <si>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</si>
  <si>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</si>
  <si>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</si>
  <si>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</si>
  <si>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</si>
  <si>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</si>
  <si>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</si>
  <si>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</si>
  <si>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</si>
  <si>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</si>
  <si>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</si>
  <si>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</si>
  <si>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</si>
  <si>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</si>
  <si>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</si>
  <si>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</si>
  <si>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</si>
  <si>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</si>
  <si>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</si>
  <si>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</si>
  <si>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</si>
  <si>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</si>
  <si>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</si>
  <si>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</si>
  <si>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</si>
  <si>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</si>
  <si>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</si>
  <si>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</si>
  <si>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</si>
  <si>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</si>
  <si>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</si>
  <si>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</si>
  <si>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</si>
  <si>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</si>
  <si>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</si>
  <si>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</si>
  <si>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</si>
  <si>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</si>
  <si>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Amortization 2017/2018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</si>
  <si>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</si>
  <si>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</si>
  <si>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</si>
  <si>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</si>
  <si>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</si>
  <si>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</si>
  <si>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</si>
  <si>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</si>
  <si>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</si>
  <si>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</si>
  <si>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</si>
  <si>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</si>
  <si>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</si>
  <si>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</si>
  <si>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</si>
  <si>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</si>
  <si>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</si>
  <si>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</si>
  <si>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</si>
  <si>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</si>
  <si>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</si>
  <si>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</si>
  <si>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</si>
  <si>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</si>
  <si>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</si>
  <si>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</si>
  <si>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</si>
  <si>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2013-0321/2014-0370 &gt;&gt; EB-2016-0152</t>
  </si>
  <si>
    <t>Requested Payment Amount ($/MWh)</t>
  </si>
  <si>
    <t>N/A</t>
  </si>
  <si>
    <r>
      <t xml:space="preserve">Unsmoothed Payment Amount ($/MWh) ( </t>
    </r>
    <r>
      <rPr>
        <sz val="12"/>
        <rFont val="Arial"/>
        <family val="2"/>
      </rPr>
      <t>(Line 4 - Line 5) / Line 6 )</t>
    </r>
  </si>
  <si>
    <t>Smoothed Payment Amount (11%)</t>
  </si>
  <si>
    <r>
      <t>2015 Actual Production (divided by 12, multiplied by 24)</t>
    </r>
    <r>
      <rPr>
        <sz val="12"/>
        <rFont val="Arial"/>
        <family val="2"/>
      </rPr>
      <t xml:space="preserve"> (TWh)</t>
    </r>
  </si>
  <si>
    <t>2013-0321/2014-0370</t>
  </si>
  <si>
    <t>Proposed Rates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</si>
  <si>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</si>
  <si>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</si>
  <si>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</si>
  <si>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</si>
  <si>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</si>
  <si>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</si>
  <si>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</si>
  <si>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</si>
  <si>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</si>
  <si>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</si>
  <si>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</si>
  <si>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</si>
  <si>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</si>
  <si>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</si>
  <si>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</si>
  <si>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Filed April 27 2016</t>
  </si>
</sst>
</file>

<file path=xl/styles.xml><?xml version="1.0" encoding="utf-8"?>
<styleSheet xmlns="http://schemas.openxmlformats.org/spreadsheetml/2006/main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</fills>
  <borders count="4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555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5" xfId="1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10" fontId="10" fillId="28" borderId="13" xfId="2" applyNumberFormat="1" applyFont="1" applyFill="1" applyBorder="1"/>
    <xf numFmtId="0" fontId="0" fillId="0" borderId="3" xfId="0" applyFill="1" applyBorder="1"/>
    <xf numFmtId="0" fontId="0" fillId="0" borderId="5" xfId="0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10" fontId="10" fillId="28" borderId="23" xfId="2" applyNumberFormat="1" applyFont="1" applyFill="1" applyBorder="1"/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6" xfId="0" applyBorder="1" applyProtection="1"/>
    <xf numFmtId="0" fontId="0" fillId="0" borderId="37" xfId="0" applyBorder="1" applyProtection="1"/>
    <xf numFmtId="0" fontId="0" fillId="0" borderId="38" xfId="0" applyBorder="1" applyProtection="1"/>
    <xf numFmtId="0" fontId="0" fillId="0" borderId="36" xfId="0" applyBorder="1"/>
    <xf numFmtId="0" fontId="0" fillId="0" borderId="37" xfId="0" applyBorder="1"/>
    <xf numFmtId="0" fontId="0" fillId="0" borderId="38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10" fillId="28" borderId="13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0" fillId="28" borderId="12" xfId="0" applyNumberFormat="1" applyFont="1" applyFill="1" applyBorder="1" applyAlignment="1">
      <alignment horizontal="right" vertical="center"/>
    </xf>
    <xf numFmtId="164" fontId="10" fillId="28" borderId="5" xfId="0" applyNumberFormat="1" applyFont="1" applyFill="1" applyBorder="1" applyAlignment="1">
      <alignment horizontal="right" vertic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10" fillId="28" borderId="13" xfId="1" applyNumberFormat="1" applyFont="1" applyFill="1" applyBorder="1" applyAlignment="1">
      <alignment horizontal="center"/>
    </xf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40" xfId="1" applyNumberFormat="1" applyFont="1" applyFill="1" applyBorder="1"/>
    <xf numFmtId="165" fontId="11" fillId="29" borderId="32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40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4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1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2" xfId="1" applyNumberFormat="1" applyFont="1" applyFill="1" applyBorder="1"/>
    <xf numFmtId="164" fontId="10" fillId="29" borderId="26" xfId="1" applyNumberFormat="1" applyFont="1" applyFill="1" applyBorder="1"/>
    <xf numFmtId="0" fontId="11" fillId="2" borderId="44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0" fontId="11" fillId="2" borderId="46" xfId="0" applyFont="1" applyFill="1" applyBorder="1" applyAlignment="1">
      <alignment horizontal="center" vertical="center"/>
    </xf>
    <xf numFmtId="165" fontId="10" fillId="28" borderId="23" xfId="1" applyNumberFormat="1" applyFont="1" applyFill="1" applyBorder="1" applyAlignment="1">
      <alignment horizontal="center"/>
    </xf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165" fontId="10" fillId="28" borderId="1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40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40" xfId="1" applyNumberFormat="1" applyFont="1" applyFill="1" applyBorder="1" applyAlignment="1">
      <alignment horizontal="right"/>
    </xf>
    <xf numFmtId="43" fontId="8" fillId="0" borderId="0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1" fillId="2" borderId="47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40" xfId="1" applyNumberFormat="1" applyFont="1" applyFill="1" applyBorder="1" applyProtection="1">
      <protection locked="0"/>
    </xf>
    <xf numFmtId="165" fontId="11" fillId="28" borderId="40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9" xfId="0" applyNumberFormat="1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40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0" fontId="11" fillId="2" borderId="43" xfId="93" applyFont="1" applyFill="1" applyBorder="1" applyAlignment="1">
      <alignment horizontal="center" vertical="center"/>
    </xf>
    <xf numFmtId="0" fontId="11" fillId="2" borderId="39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0" fontId="10" fillId="28" borderId="2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8" borderId="22" xfId="0" applyNumberFormat="1" applyFont="1" applyFill="1" applyBorder="1" applyAlignment="1">
      <alignment horizontal="right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1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0" fillId="2" borderId="25" xfId="93" applyFont="1" applyFill="1" applyBorder="1" applyAlignment="1">
      <alignment horizontal="center" vertical="center"/>
    </xf>
    <xf numFmtId="0" fontId="50" fillId="2" borderId="16" xfId="93" applyFont="1" applyFill="1" applyBorder="1" applyAlignment="1">
      <alignment horizontal="center" vertical="center"/>
    </xf>
    <xf numFmtId="0" fontId="50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48" fillId="2" borderId="14" xfId="93" applyFont="1" applyFill="1" applyBorder="1" applyAlignment="1">
      <alignment horizontal="center" vertical="center"/>
    </xf>
    <xf numFmtId="0" fontId="48" fillId="2" borderId="10" xfId="93" applyFont="1" applyFill="1" applyBorder="1" applyAlignment="1">
      <alignment horizontal="center" vertical="center"/>
    </xf>
    <xf numFmtId="0" fontId="48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43" fontId="8" fillId="33" borderId="12" xfId="1" applyNumberFormat="1" applyFont="1" applyFill="1" applyBorder="1" applyAlignment="1">
      <alignment horizontal="center" wrapText="1"/>
    </xf>
    <xf numFmtId="43" fontId="8" fillId="33" borderId="23" xfId="1" applyNumberFormat="1" applyFont="1" applyFill="1" applyBorder="1" applyAlignment="1">
      <alignment horizontal="center" wrapText="1"/>
    </xf>
    <xf numFmtId="43" fontId="8" fillId="33" borderId="1" xfId="1" applyNumberFormat="1" applyFont="1" applyFill="1" applyBorder="1" applyAlignment="1">
      <alignment horizontal="center" wrapText="1"/>
    </xf>
    <xf numFmtId="43" fontId="8" fillId="33" borderId="7" xfId="1" applyNumberFormat="1" applyFont="1" applyFill="1" applyBorder="1" applyAlignment="1">
      <alignment horizontal="center" wrapText="1"/>
    </xf>
    <xf numFmtId="43" fontId="8" fillId="33" borderId="24" xfId="1" applyNumberFormat="1" applyFont="1" applyFill="1" applyBorder="1" applyAlignment="1">
      <alignment horizontal="center" wrapText="1"/>
    </xf>
    <xf numFmtId="43" fontId="8" fillId="33" borderId="2" xfId="1" applyNumberFormat="1" applyFont="1" applyFill="1" applyBorder="1" applyAlignment="1">
      <alignment horizontal="center" wrapText="1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CCECFF"/>
      <color rgb="FFFFFF99"/>
      <color rgb="FFFF33CC"/>
      <color rgb="FF99CCFF"/>
      <color rgb="FFFFCCFF"/>
      <color rgb="FFC0C0C0"/>
      <color rgb="FFCCFF66"/>
      <color rgb="FFCCFFCC"/>
      <color rgb="FFFF99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 t="str">
            <v/>
          </cell>
          <cell r="G38" t="str">
            <v/>
          </cell>
          <cell r="H38" t="str">
            <v/>
          </cell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 t="str">
            <v/>
          </cell>
          <cell r="G39" t="str">
            <v/>
          </cell>
          <cell r="H39" t="str">
            <v/>
          </cell>
          <cell r="I39">
            <v>31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D40" t="str">
            <v>Total Purchases</v>
          </cell>
          <cell r="F40" t="str">
            <v/>
          </cell>
          <cell r="G40" t="str">
            <v/>
          </cell>
          <cell r="H40" t="str">
            <v/>
          </cell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 t="str">
            <v/>
          </cell>
          <cell r="G44" t="str">
            <v/>
          </cell>
          <cell r="H44" t="str">
            <v/>
          </cell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 t="str">
            <v/>
          </cell>
          <cell r="G45" t="str">
            <v/>
          </cell>
          <cell r="H45" t="str">
            <v/>
          </cell>
          <cell r="I45">
            <v>5724.088914374538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D46" t="str">
            <v>Total Purchases</v>
          </cell>
          <cell r="F46" t="str">
            <v/>
          </cell>
          <cell r="G46" t="str">
            <v/>
          </cell>
          <cell r="H46" t="str">
            <v/>
          </cell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51"/>
  <sheetViews>
    <sheetView showGridLines="0" zoomScale="75" zoomScaleNormal="75" workbookViewId="0">
      <selection activeCell="D40" sqref="D40"/>
    </sheetView>
  </sheetViews>
  <sheetFormatPr defaultColWidth="0" defaultRowHeight="12.75" zeroHeight="1"/>
  <cols>
    <col min="1" max="14" width="10.7109375" style="153" customWidth="1"/>
    <col min="15" max="16384" width="9.140625" style="153" hidden="1"/>
  </cols>
  <sheetData>
    <row r="1" spans="1:14">
      <c r="A1" s="179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1"/>
      <c r="N1" s="155"/>
    </row>
    <row r="2" spans="1:14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6"/>
      <c r="N2" s="155"/>
    </row>
    <row r="3" spans="1:14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6"/>
      <c r="N3" s="155"/>
    </row>
    <row r="4" spans="1:14">
      <c r="A4" s="154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6"/>
      <c r="N4" s="155"/>
    </row>
    <row r="5" spans="1:14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6"/>
      <c r="N5" s="155"/>
    </row>
    <row r="6" spans="1:14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6"/>
      <c r="N6" s="155"/>
    </row>
    <row r="7" spans="1:14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6"/>
      <c r="N7" s="155"/>
    </row>
    <row r="8" spans="1:14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6"/>
      <c r="N8" s="155"/>
    </row>
    <row r="9" spans="1:14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6"/>
      <c r="N9" s="155"/>
    </row>
    <row r="10" spans="1:14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6"/>
      <c r="N10" s="155"/>
    </row>
    <row r="11" spans="1:14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6"/>
      <c r="N11" s="155"/>
    </row>
    <row r="12" spans="1:14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6"/>
      <c r="N12" s="155"/>
    </row>
    <row r="13" spans="1:14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6"/>
      <c r="N13" s="155"/>
    </row>
    <row r="14" spans="1:14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6"/>
      <c r="N14" s="155"/>
    </row>
    <row r="15" spans="1:14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6"/>
      <c r="N15" s="155"/>
    </row>
    <row r="16" spans="1:14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6"/>
      <c r="N16" s="155"/>
    </row>
    <row r="17" spans="1:14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6"/>
      <c r="N17" s="155"/>
    </row>
    <row r="18" spans="1:14" ht="25.5">
      <c r="A18" s="154"/>
      <c r="B18" s="256" t="s">
        <v>235</v>
      </c>
      <c r="C18" s="256"/>
      <c r="D18" s="256"/>
      <c r="E18" s="256"/>
      <c r="F18" s="256"/>
      <c r="G18" s="256"/>
      <c r="H18" s="256"/>
      <c r="I18" s="155"/>
      <c r="J18" s="155"/>
      <c r="K18" s="155"/>
      <c r="L18" s="155"/>
      <c r="M18" s="156"/>
      <c r="N18" s="155"/>
    </row>
    <row r="19" spans="1:14" ht="20.25">
      <c r="A19" s="154"/>
      <c r="B19" s="296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6"/>
      <c r="N19" s="155"/>
    </row>
    <row r="20" spans="1:14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6"/>
      <c r="N20" s="155"/>
    </row>
    <row r="21" spans="1:14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6"/>
      <c r="N21" s="155"/>
    </row>
    <row r="22" spans="1:14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6"/>
      <c r="N22" s="155"/>
    </row>
    <row r="23" spans="1:14" ht="35.25">
      <c r="A23" s="154"/>
      <c r="B23" s="157" t="s">
        <v>188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6"/>
      <c r="N23" s="155"/>
    </row>
    <row r="24" spans="1:14" ht="33.75">
      <c r="A24" s="154"/>
      <c r="B24" s="158" t="s">
        <v>124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6"/>
      <c r="N24" s="155"/>
    </row>
    <row r="25" spans="1:14">
      <c r="A25" s="154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6"/>
      <c r="N25" s="155"/>
    </row>
    <row r="26" spans="1:14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6"/>
      <c r="N26" s="155"/>
    </row>
    <row r="27" spans="1:14" ht="25.5">
      <c r="A27" s="154"/>
      <c r="B27" s="159" t="s">
        <v>53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6"/>
      <c r="N27" s="155"/>
    </row>
    <row r="28" spans="1:14" ht="25.5">
      <c r="A28" s="154"/>
      <c r="B28" s="160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6"/>
      <c r="N28" s="155"/>
    </row>
    <row r="29" spans="1:14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6"/>
      <c r="N29" s="155"/>
    </row>
    <row r="30" spans="1:14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6"/>
      <c r="N30" s="155"/>
    </row>
    <row r="31" spans="1:14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6"/>
      <c r="N31" s="155"/>
    </row>
    <row r="32" spans="1:14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6"/>
      <c r="N32" s="155"/>
    </row>
    <row r="33" spans="1:14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6"/>
      <c r="N33" s="155"/>
    </row>
    <row r="34" spans="1:14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6"/>
      <c r="N34" s="155"/>
    </row>
    <row r="35" spans="1:14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6"/>
      <c r="N35" s="155"/>
    </row>
    <row r="36" spans="1:14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6"/>
      <c r="N36" s="155"/>
    </row>
    <row r="37" spans="1:14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6"/>
      <c r="N37" s="155"/>
    </row>
    <row r="38" spans="1:14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6"/>
      <c r="N38" s="155"/>
    </row>
    <row r="39" spans="1:14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6"/>
      <c r="N39" s="155"/>
    </row>
    <row r="40" spans="1:14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6"/>
      <c r="N40" s="155"/>
    </row>
    <row r="41" spans="1:14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6"/>
      <c r="N41" s="155"/>
    </row>
    <row r="42" spans="1:14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6"/>
      <c r="N42" s="155"/>
    </row>
    <row r="43" spans="1:14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6"/>
      <c r="N43" s="155"/>
    </row>
    <row r="44" spans="1:14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6"/>
      <c r="N44" s="155"/>
    </row>
    <row r="45" spans="1:14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6"/>
      <c r="N45" s="155"/>
    </row>
    <row r="46" spans="1:14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6"/>
      <c r="N46" s="155"/>
    </row>
    <row r="47" spans="1:14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6"/>
      <c r="N47" s="155"/>
    </row>
    <row r="48" spans="1:14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6"/>
    </row>
    <row r="49" spans="1:13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6"/>
    </row>
    <row r="50" spans="1:13">
      <c r="A50" s="161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3"/>
    </row>
    <row r="51" spans="1:13"/>
  </sheetData>
  <pageMargins left="1" right="1" top="1" bottom="1" header="0.5" footer="0.5"/>
  <pageSetup paperSize="17" scale="9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K58"/>
  <sheetViews>
    <sheetView showGridLines="0" zoomScale="70" zoomScaleNormal="70" workbookViewId="0">
      <selection activeCell="B1" sqref="B1:F1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6" width="16.7109375" customWidth="1"/>
    <col min="7" max="7" width="8.7109375" customWidth="1"/>
    <col min="8" max="11" width="0" hidden="1" customWidth="1"/>
    <col min="12" max="16384" width="9.140625" hidden="1"/>
  </cols>
  <sheetData>
    <row r="1" spans="2:9" ht="18.75" thickBot="1">
      <c r="B1" s="524" t="s">
        <v>97</v>
      </c>
      <c r="C1" s="524"/>
      <c r="D1" s="524"/>
      <c r="E1" s="524"/>
      <c r="F1" s="524"/>
    </row>
    <row r="2" spans="2:9" ht="15.75" customHeight="1" thickBot="1">
      <c r="B2" s="2"/>
      <c r="C2" s="2"/>
      <c r="D2" s="515" t="s">
        <v>59</v>
      </c>
      <c r="E2" s="516"/>
      <c r="F2" s="517"/>
    </row>
    <row r="3" spans="2:9" ht="15.75">
      <c r="B3" s="144"/>
      <c r="C3" s="143"/>
      <c r="D3" s="528" t="s">
        <v>184</v>
      </c>
      <c r="E3" s="518"/>
      <c r="F3" s="519"/>
    </row>
    <row r="4" spans="2:9" ht="15.75">
      <c r="B4" s="77" t="s">
        <v>2</v>
      </c>
      <c r="C4" s="254"/>
      <c r="D4" s="319" t="s">
        <v>136</v>
      </c>
      <c r="E4" s="334" t="s">
        <v>21</v>
      </c>
      <c r="F4" s="335" t="s">
        <v>21</v>
      </c>
    </row>
    <row r="5" spans="2:9" ht="16.5" thickBot="1">
      <c r="B5" s="78" t="s">
        <v>3</v>
      </c>
      <c r="C5" s="255" t="s">
        <v>1</v>
      </c>
      <c r="D5" s="408">
        <f>'4. OEB_Adjustment_Input_Sheet'!$E$5</f>
        <v>42517</v>
      </c>
      <c r="E5" s="271" t="s">
        <v>15</v>
      </c>
      <c r="F5" s="12" t="s">
        <v>12</v>
      </c>
    </row>
    <row r="6" spans="2:9" ht="15">
      <c r="B6" s="76"/>
      <c r="C6" s="127"/>
      <c r="D6" s="318" t="s">
        <v>4</v>
      </c>
      <c r="E6" s="266" t="s">
        <v>5</v>
      </c>
      <c r="F6" s="267" t="s">
        <v>6</v>
      </c>
    </row>
    <row r="7" spans="2:9" ht="16.5" thickBot="1">
      <c r="B7" s="100" t="s">
        <v>111</v>
      </c>
      <c r="C7" s="64"/>
      <c r="D7" s="124"/>
      <c r="E7" s="89"/>
      <c r="F7" s="123"/>
      <c r="G7" s="89"/>
      <c r="H7" s="89"/>
      <c r="I7" s="89"/>
    </row>
    <row r="8" spans="2:9" ht="15">
      <c r="B8" s="72">
        <v>1</v>
      </c>
      <c r="C8" s="356" t="s">
        <v>165</v>
      </c>
      <c r="D8" s="218">
        <f>'4. OEB_Adjustment_Input_Sheet'!E95+'4. OEB_Adjustment_Input_Sheet'!H95</f>
        <v>-17.314901354282178</v>
      </c>
      <c r="E8" s="219">
        <f>'4. OEB_Adjustment_Input_Sheet'!F95+'4. OEB_Adjustment_Input_Sheet'!I95</f>
        <v>0</v>
      </c>
      <c r="F8" s="220">
        <f>'4. OEB_Adjustment_Input_Sheet'!G95+'4. OEB_Adjustment_Input_Sheet'!J95</f>
        <v>-17.314901354282178</v>
      </c>
      <c r="G8" s="89"/>
      <c r="H8" s="89"/>
      <c r="I8" s="89"/>
    </row>
    <row r="9" spans="2:9" ht="15">
      <c r="B9" s="72">
        <v>2</v>
      </c>
      <c r="C9" s="356" t="s">
        <v>166</v>
      </c>
      <c r="D9" s="221">
        <f>'4. OEB_Adjustment_Input_Sheet'!E96+'4. OEB_Adjustment_Input_Sheet'!H96</f>
        <v>-13.204434967488186</v>
      </c>
      <c r="E9" s="222">
        <f>'4. OEB_Adjustment_Input_Sheet'!F96+'4. OEB_Adjustment_Input_Sheet'!I96</f>
        <v>0</v>
      </c>
      <c r="F9" s="223">
        <f>'4. OEB_Adjustment_Input_Sheet'!G96+'4. OEB_Adjustment_Input_Sheet'!J96</f>
        <v>-13.204434967488186</v>
      </c>
      <c r="G9" s="89"/>
      <c r="H9" s="89"/>
      <c r="I9" s="89"/>
    </row>
    <row r="10" spans="2:9" ht="15">
      <c r="B10" s="72">
        <v>3</v>
      </c>
      <c r="C10" s="356" t="s">
        <v>96</v>
      </c>
      <c r="D10" s="221">
        <f>'4. OEB_Adjustment_Input_Sheet'!E97+'4. OEB_Adjustment_Input_Sheet'!H97</f>
        <v>-6.0597456552158979E-2</v>
      </c>
      <c r="E10" s="222">
        <f>'4. OEB_Adjustment_Input_Sheet'!F97+'4. OEB_Adjustment_Input_Sheet'!I97</f>
        <v>0</v>
      </c>
      <c r="F10" s="223">
        <f>'4. OEB_Adjustment_Input_Sheet'!G97+'4. OEB_Adjustment_Input_Sheet'!J97</f>
        <v>-6.0597456552158979E-2</v>
      </c>
      <c r="G10" s="89"/>
      <c r="H10" s="89"/>
      <c r="I10" s="89"/>
    </row>
    <row r="11" spans="2:9" ht="15">
      <c r="B11" s="72">
        <v>4</v>
      </c>
      <c r="C11" s="356" t="s">
        <v>167</v>
      </c>
      <c r="D11" s="221">
        <f>'4. OEB_Adjustment_Input_Sheet'!E98+'4. OEB_Adjustment_Input_Sheet'!H98</f>
        <v>82.495702222021194</v>
      </c>
      <c r="E11" s="222">
        <f>'4. OEB_Adjustment_Input_Sheet'!F98+'4. OEB_Adjustment_Input_Sheet'!I98</f>
        <v>0</v>
      </c>
      <c r="F11" s="223">
        <f>'4. OEB_Adjustment_Input_Sheet'!G98+'4. OEB_Adjustment_Input_Sheet'!J98</f>
        <v>82.495702222021194</v>
      </c>
      <c r="G11" s="89"/>
      <c r="H11" s="89"/>
      <c r="I11" s="89"/>
    </row>
    <row r="12" spans="2:9" ht="15">
      <c r="B12" s="72">
        <v>5</v>
      </c>
      <c r="C12" s="356" t="s">
        <v>168</v>
      </c>
      <c r="D12" s="221">
        <f>'4. OEB_Adjustment_Input_Sheet'!E99+'4. OEB_Adjustment_Input_Sheet'!H99</f>
        <v>-2.3104096306617861E-2</v>
      </c>
      <c r="E12" s="222">
        <f>'4. OEB_Adjustment_Input_Sheet'!F99+'4. OEB_Adjustment_Input_Sheet'!I99</f>
        <v>0</v>
      </c>
      <c r="F12" s="223">
        <f>'4. OEB_Adjustment_Input_Sheet'!G99+'4. OEB_Adjustment_Input_Sheet'!J99</f>
        <v>-2.3104096306617861E-2</v>
      </c>
      <c r="G12" s="89"/>
      <c r="H12" s="89"/>
      <c r="I12" s="89"/>
    </row>
    <row r="13" spans="2:9" ht="15">
      <c r="B13" s="72">
        <v>6</v>
      </c>
      <c r="C13" s="356" t="s">
        <v>169</v>
      </c>
      <c r="D13" s="221">
        <f>'4. OEB_Adjustment_Input_Sheet'!E100+'4. OEB_Adjustment_Input_Sheet'!H100</f>
        <v>3.2813562696940011</v>
      </c>
      <c r="E13" s="222">
        <f>'4. OEB_Adjustment_Input_Sheet'!F100+'4. OEB_Adjustment_Input_Sheet'!I100</f>
        <v>0</v>
      </c>
      <c r="F13" s="223">
        <f>'4. OEB_Adjustment_Input_Sheet'!G100+'4. OEB_Adjustment_Input_Sheet'!J100</f>
        <v>3.2813562696940011</v>
      </c>
      <c r="G13" s="89"/>
      <c r="H13" s="89"/>
      <c r="I13" s="89"/>
    </row>
    <row r="14" spans="2:9" ht="15">
      <c r="B14" s="72">
        <v>7</v>
      </c>
      <c r="C14" s="356" t="s">
        <v>170</v>
      </c>
      <c r="D14" s="221">
        <f>'4. OEB_Adjustment_Input_Sheet'!E101+'4. OEB_Adjustment_Input_Sheet'!H101</f>
        <v>2.1005373577158233</v>
      </c>
      <c r="E14" s="222">
        <f>'4. OEB_Adjustment_Input_Sheet'!F101+'4. OEB_Adjustment_Input_Sheet'!I101</f>
        <v>0</v>
      </c>
      <c r="F14" s="223">
        <f>'4. OEB_Adjustment_Input_Sheet'!G101+'4. OEB_Adjustment_Input_Sheet'!J101</f>
        <v>2.1005373577158233</v>
      </c>
      <c r="G14" s="89"/>
      <c r="H14" s="89"/>
      <c r="I14" s="89"/>
    </row>
    <row r="15" spans="2:9" ht="15">
      <c r="B15" s="72">
        <v>8</v>
      </c>
      <c r="C15" s="356" t="s">
        <v>171</v>
      </c>
      <c r="D15" s="221">
        <f>'4. OEB_Adjustment_Input_Sheet'!E102+'4. OEB_Adjustment_Input_Sheet'!H102</f>
        <v>11.825907925890577</v>
      </c>
      <c r="E15" s="222">
        <f>'4. OEB_Adjustment_Input_Sheet'!F102+'4. OEB_Adjustment_Input_Sheet'!I102</f>
        <v>0</v>
      </c>
      <c r="F15" s="223">
        <f>'4. OEB_Adjustment_Input_Sheet'!G102+'4. OEB_Adjustment_Input_Sheet'!J102</f>
        <v>11.825907925890577</v>
      </c>
      <c r="G15" s="89"/>
      <c r="H15" s="89"/>
      <c r="I15" s="89"/>
    </row>
    <row r="16" spans="2:9" ht="15">
      <c r="B16" s="72">
        <v>9</v>
      </c>
      <c r="C16" s="356" t="s">
        <v>172</v>
      </c>
      <c r="D16" s="221">
        <f>'4. OEB_Adjustment_Input_Sheet'!E103+'4. OEB_Adjustment_Input_Sheet'!H103</f>
        <v>4.2652964921147509</v>
      </c>
      <c r="E16" s="222">
        <f>'4. OEB_Adjustment_Input_Sheet'!F103+'4. OEB_Adjustment_Input_Sheet'!I103</f>
        <v>0</v>
      </c>
      <c r="F16" s="223">
        <f>'4. OEB_Adjustment_Input_Sheet'!G103+'4. OEB_Adjustment_Input_Sheet'!J103</f>
        <v>4.2652964921147509</v>
      </c>
      <c r="G16" s="89"/>
      <c r="H16" s="89"/>
      <c r="I16" s="89"/>
    </row>
    <row r="17" spans="2:9" ht="15">
      <c r="B17" s="72">
        <v>10</v>
      </c>
      <c r="C17" s="356" t="s">
        <v>173</v>
      </c>
      <c r="D17" s="221">
        <f>'4. OEB_Adjustment_Input_Sheet'!E104+'4. OEB_Adjustment_Input_Sheet'!H104</f>
        <v>13.454874532514669</v>
      </c>
      <c r="E17" s="222">
        <f>'4. OEB_Adjustment_Input_Sheet'!F104+'4. OEB_Adjustment_Input_Sheet'!I104</f>
        <v>0</v>
      </c>
      <c r="F17" s="223">
        <f>'4. OEB_Adjustment_Input_Sheet'!G104+'4. OEB_Adjustment_Input_Sheet'!J104</f>
        <v>13.454874532514669</v>
      </c>
      <c r="G17" s="89"/>
      <c r="H17" s="89"/>
      <c r="I17" s="89"/>
    </row>
    <row r="18" spans="2:9" ht="16.5" thickBot="1">
      <c r="B18" s="114">
        <v>11</v>
      </c>
      <c r="C18" s="16" t="s">
        <v>0</v>
      </c>
      <c r="D18" s="236">
        <f>SUM(D8:D17)</f>
        <v>86.820636925321878</v>
      </c>
      <c r="E18" s="289">
        <f t="shared" ref="E18:F18" si="0">SUM(E8:E17)</f>
        <v>0</v>
      </c>
      <c r="F18" s="237">
        <f t="shared" si="0"/>
        <v>86.820636925321878</v>
      </c>
      <c r="G18" s="89"/>
      <c r="H18" s="89"/>
      <c r="I18" s="89"/>
    </row>
    <row r="19" spans="2:9" ht="15.75" thickBot="1">
      <c r="B19" s="82"/>
      <c r="C19" s="50"/>
      <c r="D19" s="241"/>
      <c r="E19" s="239"/>
      <c r="F19" s="240"/>
      <c r="G19" s="89"/>
      <c r="H19" s="89"/>
      <c r="I19" s="89"/>
    </row>
    <row r="20" spans="2:9" ht="16.5" thickBot="1">
      <c r="B20" s="114">
        <v>12</v>
      </c>
      <c r="C20" s="14" t="s">
        <v>217</v>
      </c>
      <c r="D20" s="233">
        <v>60.455345999999999</v>
      </c>
      <c r="E20" s="234">
        <f ca="1">F20-D20</f>
        <v>0</v>
      </c>
      <c r="F20" s="235">
        <f ca="1">D20+E20</f>
        <v>60.455345999999999</v>
      </c>
      <c r="G20" s="89"/>
      <c r="H20" s="89"/>
      <c r="I20" s="89"/>
    </row>
    <row r="21" spans="2:9" ht="15.75" thickBot="1">
      <c r="B21" s="82"/>
      <c r="C21" s="50"/>
      <c r="D21" s="118"/>
      <c r="E21" s="97"/>
      <c r="F21" s="116"/>
      <c r="G21" s="89"/>
      <c r="H21" s="89"/>
      <c r="I21" s="89"/>
    </row>
    <row r="22" spans="2:9" ht="16.5" thickBot="1">
      <c r="B22" s="125">
        <v>13</v>
      </c>
      <c r="C22" s="126" t="s">
        <v>191</v>
      </c>
      <c r="D22" s="104">
        <f>D18/D20</f>
        <v>1.4361118192148281</v>
      </c>
      <c r="E22" s="234">
        <f ca="1">F22-D22</f>
        <v>0</v>
      </c>
      <c r="F22" s="105">
        <f ca="1">F18/F20</f>
        <v>1.4361118192148281</v>
      </c>
      <c r="G22" s="89"/>
      <c r="H22" s="89"/>
      <c r="I22" s="89"/>
    </row>
    <row r="23" spans="2:9" ht="15.75" thickBot="1">
      <c r="E23" s="97"/>
      <c r="F23" s="97"/>
      <c r="G23" s="89"/>
      <c r="H23" s="89"/>
      <c r="I23" s="89"/>
    </row>
    <row r="24" spans="2:9" ht="15.75" customHeight="1" thickBot="1">
      <c r="B24" s="115"/>
      <c r="C24" s="2"/>
      <c r="D24" s="515" t="s">
        <v>23</v>
      </c>
      <c r="E24" s="516"/>
      <c r="F24" s="517"/>
      <c r="G24" s="89"/>
      <c r="H24" s="89"/>
      <c r="I24" s="89"/>
    </row>
    <row r="25" spans="2:9" ht="15.75">
      <c r="B25" s="144"/>
      <c r="C25" s="143"/>
      <c r="D25" s="528" t="s">
        <v>184</v>
      </c>
      <c r="E25" s="518"/>
      <c r="F25" s="519"/>
      <c r="G25" s="89"/>
      <c r="H25" s="89"/>
      <c r="I25" s="89"/>
    </row>
    <row r="26" spans="2:9" ht="15.75">
      <c r="B26" s="77" t="s">
        <v>2</v>
      </c>
      <c r="C26" s="254"/>
      <c r="D26" s="319" t="s">
        <v>136</v>
      </c>
      <c r="E26" s="334" t="s">
        <v>21</v>
      </c>
      <c r="F26" s="335" t="s">
        <v>21</v>
      </c>
      <c r="G26" s="89"/>
      <c r="H26" s="89"/>
      <c r="I26" s="89"/>
    </row>
    <row r="27" spans="2:9" ht="16.5" thickBot="1">
      <c r="B27" s="78" t="s">
        <v>3</v>
      </c>
      <c r="C27" s="255" t="s">
        <v>1</v>
      </c>
      <c r="D27" s="408">
        <f>'4. OEB_Adjustment_Input_Sheet'!$E$5</f>
        <v>42517</v>
      </c>
      <c r="E27" s="271" t="s">
        <v>15</v>
      </c>
      <c r="F27" s="12" t="s">
        <v>12</v>
      </c>
      <c r="G27" s="89"/>
      <c r="H27" s="89"/>
      <c r="I27" s="89"/>
    </row>
    <row r="28" spans="2:9" ht="15">
      <c r="B28" s="76"/>
      <c r="C28" s="127"/>
      <c r="D28" s="318" t="s">
        <v>4</v>
      </c>
      <c r="E28" s="266" t="s">
        <v>5</v>
      </c>
      <c r="F28" s="267" t="s">
        <v>6</v>
      </c>
      <c r="G28" s="89"/>
      <c r="H28" s="89"/>
      <c r="I28" s="89"/>
    </row>
    <row r="29" spans="2:9" ht="16.5" thickBot="1">
      <c r="B29" s="100" t="s">
        <v>111</v>
      </c>
      <c r="C29" s="64"/>
      <c r="D29" s="277"/>
      <c r="E29" s="89"/>
      <c r="F29" s="123"/>
      <c r="G29" s="89"/>
      <c r="H29" s="89"/>
      <c r="I29" s="89"/>
    </row>
    <row r="30" spans="2:9" ht="15">
      <c r="B30" s="72">
        <v>14</v>
      </c>
      <c r="C30" s="356" t="s">
        <v>99</v>
      </c>
      <c r="D30" s="218">
        <f>'4. OEB_Adjustment_Input_Sheet'!E108+'4. OEB_Adjustment_Input_Sheet'!H108</f>
        <v>1.7203336053073675</v>
      </c>
      <c r="E30" s="219">
        <f>'4. OEB_Adjustment_Input_Sheet'!F108+'4. OEB_Adjustment_Input_Sheet'!I108</f>
        <v>0</v>
      </c>
      <c r="F30" s="220">
        <f>'4. OEB_Adjustment_Input_Sheet'!G108+'4. OEB_Adjustment_Input_Sheet'!J108</f>
        <v>1.7203336053073675</v>
      </c>
      <c r="G30" s="89"/>
      <c r="H30" s="89"/>
      <c r="I30" s="89"/>
    </row>
    <row r="31" spans="2:9" ht="15">
      <c r="B31" s="72">
        <v>15</v>
      </c>
      <c r="C31" s="356" t="s">
        <v>174</v>
      </c>
      <c r="D31" s="221">
        <f>'4. OEB_Adjustment_Input_Sheet'!E109+'4. OEB_Adjustment_Input_Sheet'!H109</f>
        <v>0.95040165493531803</v>
      </c>
      <c r="E31" s="222">
        <f>'4. OEB_Adjustment_Input_Sheet'!F109+'4. OEB_Adjustment_Input_Sheet'!I109</f>
        <v>0</v>
      </c>
      <c r="F31" s="223">
        <f>'4. OEB_Adjustment_Input_Sheet'!G109+'4. OEB_Adjustment_Input_Sheet'!J109</f>
        <v>0.95040165493531803</v>
      </c>
      <c r="G31" s="89"/>
      <c r="H31" s="89"/>
      <c r="I31" s="89"/>
    </row>
    <row r="32" spans="2:9" ht="15">
      <c r="B32" s="72">
        <v>16</v>
      </c>
      <c r="C32" s="356" t="s">
        <v>175</v>
      </c>
      <c r="D32" s="221">
        <f>'4. OEB_Adjustment_Input_Sheet'!E110+'4. OEB_Adjustment_Input_Sheet'!H110</f>
        <v>-37.556757044680523</v>
      </c>
      <c r="E32" s="222">
        <f>'4. OEB_Adjustment_Input_Sheet'!F110+'4. OEB_Adjustment_Input_Sheet'!I110</f>
        <v>0</v>
      </c>
      <c r="F32" s="223">
        <f>'4. OEB_Adjustment_Input_Sheet'!G110+'4. OEB_Adjustment_Input_Sheet'!J110</f>
        <v>-37.556757044680523</v>
      </c>
      <c r="G32" s="89"/>
      <c r="H32" s="89"/>
      <c r="I32" s="89"/>
    </row>
    <row r="33" spans="2:9" ht="15">
      <c r="B33" s="72">
        <v>17</v>
      </c>
      <c r="C33" s="356" t="s">
        <v>176</v>
      </c>
      <c r="D33" s="221">
        <f>'4. OEB_Adjustment_Input_Sheet'!E111+'4. OEB_Adjustment_Input_Sheet'!H111</f>
        <v>-31.588823211759852</v>
      </c>
      <c r="E33" s="222">
        <f>'4. OEB_Adjustment_Input_Sheet'!F111+'4. OEB_Adjustment_Input_Sheet'!I111</f>
        <v>0</v>
      </c>
      <c r="F33" s="223">
        <f>'4. OEB_Adjustment_Input_Sheet'!G111+'4. OEB_Adjustment_Input_Sheet'!J111</f>
        <v>-31.588823211759852</v>
      </c>
      <c r="G33" s="89"/>
      <c r="H33" s="89"/>
      <c r="I33" s="89"/>
    </row>
    <row r="34" spans="2:9" ht="15">
      <c r="B34" s="72">
        <v>18</v>
      </c>
      <c r="C34" s="356" t="s">
        <v>177</v>
      </c>
      <c r="D34" s="221">
        <f>'4. OEB_Adjustment_Input_Sheet'!E112+'4. OEB_Adjustment_Input_Sheet'!H112</f>
        <v>-68.62464436411399</v>
      </c>
      <c r="E34" s="222">
        <f>'4. OEB_Adjustment_Input_Sheet'!F112+'4. OEB_Adjustment_Input_Sheet'!I112</f>
        <v>0</v>
      </c>
      <c r="F34" s="223">
        <f>'4. OEB_Adjustment_Input_Sheet'!G112+'4. OEB_Adjustment_Input_Sheet'!J112</f>
        <v>-68.62464436411399</v>
      </c>
      <c r="G34" s="89"/>
      <c r="H34" s="89"/>
      <c r="I34" s="89"/>
    </row>
    <row r="35" spans="2:9" ht="30">
      <c r="B35" s="490">
        <v>19</v>
      </c>
      <c r="C35" s="357" t="s">
        <v>178</v>
      </c>
      <c r="D35" s="221">
        <f>'4. OEB_Adjustment_Input_Sheet'!E113+'4. OEB_Adjustment_Input_Sheet'!H113</f>
        <v>20.589377358209461</v>
      </c>
      <c r="E35" s="222">
        <f>'4. OEB_Adjustment_Input_Sheet'!F113+'4. OEB_Adjustment_Input_Sheet'!I113</f>
        <v>0</v>
      </c>
      <c r="F35" s="223">
        <f>'4. OEB_Adjustment_Input_Sheet'!G113+'4. OEB_Adjustment_Input_Sheet'!J113</f>
        <v>20.589377358209461</v>
      </c>
      <c r="G35" s="89"/>
      <c r="H35" s="89"/>
      <c r="I35" s="89"/>
    </row>
    <row r="36" spans="2:9" ht="15">
      <c r="B36" s="72">
        <v>20</v>
      </c>
      <c r="C36" s="356" t="s">
        <v>179</v>
      </c>
      <c r="D36" s="221">
        <f>'4. OEB_Adjustment_Input_Sheet'!E114+'4. OEB_Adjustment_Input_Sheet'!H114</f>
        <v>-4.3049538083769026</v>
      </c>
      <c r="E36" s="222">
        <f>'4. OEB_Adjustment_Input_Sheet'!F114+'4. OEB_Adjustment_Input_Sheet'!I114</f>
        <v>0</v>
      </c>
      <c r="F36" s="223">
        <f>'4. OEB_Adjustment_Input_Sheet'!G114+'4. OEB_Adjustment_Input_Sheet'!J114</f>
        <v>-4.3049538083769026</v>
      </c>
      <c r="G36" s="89"/>
      <c r="H36" s="89"/>
      <c r="I36" s="89"/>
    </row>
    <row r="37" spans="2:9" ht="15">
      <c r="B37" s="72">
        <v>21</v>
      </c>
      <c r="C37" s="356" t="s">
        <v>180</v>
      </c>
      <c r="D37" s="221">
        <f>'4. OEB_Adjustment_Input_Sheet'!E115+'4. OEB_Adjustment_Input_Sheet'!H115</f>
        <v>42.93203832367918</v>
      </c>
      <c r="E37" s="222">
        <f>'4. OEB_Adjustment_Input_Sheet'!F115+'4. OEB_Adjustment_Input_Sheet'!I115</f>
        <v>0</v>
      </c>
      <c r="F37" s="223">
        <f>'4. OEB_Adjustment_Input_Sheet'!G115+'4. OEB_Adjustment_Input_Sheet'!J115</f>
        <v>42.93203832367918</v>
      </c>
      <c r="G37" s="89"/>
      <c r="H37" s="89"/>
      <c r="I37" s="89"/>
    </row>
    <row r="38" spans="2:9" ht="15">
      <c r="B38" s="72">
        <v>22</v>
      </c>
      <c r="C38" s="356" t="s">
        <v>181</v>
      </c>
      <c r="D38" s="221">
        <f>'4. OEB_Adjustment_Input_Sheet'!E116+'4. OEB_Adjustment_Input_Sheet'!H116</f>
        <v>226.18945954694186</v>
      </c>
      <c r="E38" s="222">
        <f>'4. OEB_Adjustment_Input_Sheet'!F116+'4. OEB_Adjustment_Input_Sheet'!I116</f>
        <v>0</v>
      </c>
      <c r="F38" s="223">
        <f>'4. OEB_Adjustment_Input_Sheet'!G116+'4. OEB_Adjustment_Input_Sheet'!J116</f>
        <v>226.18945954694186</v>
      </c>
      <c r="G38" s="89"/>
      <c r="H38" s="89"/>
      <c r="I38" s="89"/>
    </row>
    <row r="39" spans="2:9" ht="15">
      <c r="B39" s="72">
        <v>23</v>
      </c>
      <c r="C39" s="356" t="s">
        <v>182</v>
      </c>
      <c r="D39" s="221">
        <f>'4. OEB_Adjustment_Input_Sheet'!E117+'4. OEB_Adjustment_Input_Sheet'!H117</f>
        <v>23.425233732956002</v>
      </c>
      <c r="E39" s="222">
        <f>'4. OEB_Adjustment_Input_Sheet'!F117+'4. OEB_Adjustment_Input_Sheet'!I117</f>
        <v>0</v>
      </c>
      <c r="F39" s="223">
        <f>'4. OEB_Adjustment_Input_Sheet'!G117+'4. OEB_Adjustment_Input_Sheet'!J117</f>
        <v>23.425233732956002</v>
      </c>
      <c r="G39" s="89"/>
      <c r="H39" s="89"/>
      <c r="I39" s="89"/>
    </row>
    <row r="40" spans="2:9" ht="15">
      <c r="B40" s="72">
        <v>24</v>
      </c>
      <c r="C40" s="356" t="s">
        <v>183</v>
      </c>
      <c r="D40" s="221">
        <f>'4. OEB_Adjustment_Input_Sheet'!E118+'4. OEB_Adjustment_Input_Sheet'!H118</f>
        <v>44.128400897558727</v>
      </c>
      <c r="E40" s="222">
        <f>'4. OEB_Adjustment_Input_Sheet'!F118+'4. OEB_Adjustment_Input_Sheet'!I118</f>
        <v>0</v>
      </c>
      <c r="F40" s="223">
        <f>'4. OEB_Adjustment_Input_Sheet'!G118+'4. OEB_Adjustment_Input_Sheet'!J118</f>
        <v>44.128400897558727</v>
      </c>
      <c r="G40" s="89"/>
      <c r="H40" s="89"/>
      <c r="I40" s="89"/>
    </row>
    <row r="41" spans="2:9" ht="16.5" thickBot="1">
      <c r="B41" s="114">
        <v>25</v>
      </c>
      <c r="C41" s="16" t="s">
        <v>0</v>
      </c>
      <c r="D41" s="236">
        <f>SUM(D30:D40)</f>
        <v>217.86006669065662</v>
      </c>
      <c r="E41" s="289">
        <f t="shared" ref="E41:F41" si="1">SUM(E30:E40)</f>
        <v>0</v>
      </c>
      <c r="F41" s="237">
        <f t="shared" si="1"/>
        <v>217.86006669065662</v>
      </c>
    </row>
    <row r="42" spans="2:9" ht="15.75" thickBot="1">
      <c r="B42" s="82"/>
      <c r="C42" s="50"/>
      <c r="D42" s="241"/>
      <c r="E42" s="239"/>
      <c r="F42" s="240"/>
    </row>
    <row r="43" spans="2:9" ht="16.5" thickBot="1">
      <c r="B43" s="114">
        <v>26</v>
      </c>
      <c r="C43" s="14" t="s">
        <v>57</v>
      </c>
      <c r="D43" s="233">
        <f>'4. OEB_Adjustment_Input_Sheet'!E51+'4. OEB_Adjustment_Input_Sheet'!H51</f>
        <v>76.569040000000001</v>
      </c>
      <c r="E43" s="234">
        <f ca="1">F43-D43</f>
        <v>0</v>
      </c>
      <c r="F43" s="235">
        <f ca="1">D43+E43</f>
        <v>76.569040000000001</v>
      </c>
    </row>
    <row r="44" spans="2:9" ht="15.75" thickBot="1">
      <c r="B44" s="82"/>
      <c r="C44" s="50"/>
      <c r="D44" s="118"/>
      <c r="E44" s="97"/>
      <c r="F44" s="116"/>
    </row>
    <row r="45" spans="2:9" ht="16.5" thickBot="1">
      <c r="B45" s="125">
        <v>27</v>
      </c>
      <c r="C45" s="126" t="s">
        <v>190</v>
      </c>
      <c r="D45" s="104">
        <f>D41/D43</f>
        <v>2.8452761937547684</v>
      </c>
      <c r="E45" s="234">
        <f ca="1">F45-D45</f>
        <v>0</v>
      </c>
      <c r="F45" s="105">
        <f t="shared" ref="F45" ca="1" si="2">F41/F43</f>
        <v>2.8452761937547684</v>
      </c>
    </row>
    <row r="46" spans="2:9"/>
    <row r="47" spans="2:9" ht="15">
      <c r="B47" s="496" t="s">
        <v>233</v>
      </c>
    </row>
    <row r="48" spans="2:9" hidden="1">
      <c r="B48" s="405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</sheetData>
  <mergeCells count="5">
    <mergeCell ref="B1:F1"/>
    <mergeCell ref="D3:F3"/>
    <mergeCell ref="D2:F2"/>
    <mergeCell ref="D24:F24"/>
    <mergeCell ref="D25:F25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B2:S313"/>
  <sheetViews>
    <sheetView showGridLines="0" topLeftCell="A55" zoomScale="70" zoomScaleNormal="70" workbookViewId="0">
      <selection activeCell="I40" sqref="I40"/>
    </sheetView>
  </sheetViews>
  <sheetFormatPr defaultColWidth="9.140625" defaultRowHeight="12.75"/>
  <cols>
    <col min="1" max="1" width="2.7109375" style="409" customWidth="1"/>
    <col min="2" max="2" width="6.140625" style="409" customWidth="1"/>
    <col min="3" max="3" width="80.7109375" style="409" customWidth="1"/>
    <col min="4" max="4" width="20.7109375" style="409" customWidth="1"/>
    <col min="5" max="19" width="19.7109375" style="409" customWidth="1"/>
    <col min="20" max="16384" width="9.140625" style="409"/>
  </cols>
  <sheetData>
    <row r="2" spans="2:19" ht="18.75" thickBot="1">
      <c r="B2" s="524" t="s">
        <v>234</v>
      </c>
      <c r="C2" s="524"/>
      <c r="D2" s="524"/>
      <c r="E2" s="524"/>
      <c r="F2" s="524"/>
    </row>
    <row r="3" spans="2:19" ht="18.75" thickBot="1">
      <c r="B3" s="410"/>
      <c r="E3" s="530" t="s">
        <v>192</v>
      </c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2"/>
    </row>
    <row r="4" spans="2:19" s="411" customFormat="1" ht="16.5" thickBot="1">
      <c r="C4" s="412"/>
      <c r="E4" s="530" t="s">
        <v>212</v>
      </c>
      <c r="F4" s="531"/>
      <c r="G4" s="532"/>
      <c r="H4" s="530" t="s">
        <v>188</v>
      </c>
      <c r="I4" s="531"/>
      <c r="J4" s="532"/>
      <c r="K4" s="530" t="s">
        <v>188</v>
      </c>
      <c r="L4" s="531"/>
      <c r="M4" s="532"/>
      <c r="N4" s="530" t="s">
        <v>188</v>
      </c>
      <c r="O4" s="531"/>
      <c r="P4" s="532"/>
      <c r="Q4" s="530" t="s">
        <v>188</v>
      </c>
      <c r="R4" s="531"/>
      <c r="S4" s="532"/>
    </row>
    <row r="5" spans="2:19" ht="15.75">
      <c r="B5" s="413"/>
      <c r="C5" s="414"/>
      <c r="D5" s="414"/>
      <c r="E5" s="533">
        <v>2017</v>
      </c>
      <c r="F5" s="534"/>
      <c r="G5" s="535"/>
      <c r="H5" s="533">
        <v>2018</v>
      </c>
      <c r="I5" s="534"/>
      <c r="J5" s="535"/>
      <c r="K5" s="533">
        <v>2019</v>
      </c>
      <c r="L5" s="534"/>
      <c r="M5" s="535"/>
      <c r="N5" s="533">
        <v>2020</v>
      </c>
      <c r="O5" s="534"/>
      <c r="P5" s="535"/>
      <c r="Q5" s="533">
        <v>2021</v>
      </c>
      <c r="R5" s="534"/>
      <c r="S5" s="535"/>
    </row>
    <row r="6" spans="2:19" ht="15.75">
      <c r="B6" s="415" t="s">
        <v>2</v>
      </c>
      <c r="C6" s="416"/>
      <c r="D6" s="416"/>
      <c r="E6" s="484" t="s">
        <v>136</v>
      </c>
      <c r="F6" s="417" t="s">
        <v>21</v>
      </c>
      <c r="G6" s="418" t="s">
        <v>21</v>
      </c>
      <c r="H6" s="484" t="s">
        <v>136</v>
      </c>
      <c r="I6" s="417" t="s">
        <v>21</v>
      </c>
      <c r="J6" s="418" t="s">
        <v>21</v>
      </c>
      <c r="K6" s="484" t="s">
        <v>136</v>
      </c>
      <c r="L6" s="417" t="s">
        <v>21</v>
      </c>
      <c r="M6" s="418" t="s">
        <v>21</v>
      </c>
      <c r="N6" s="484" t="s">
        <v>136</v>
      </c>
      <c r="O6" s="417" t="s">
        <v>21</v>
      </c>
      <c r="P6" s="418" t="s">
        <v>21</v>
      </c>
      <c r="Q6" s="484" t="s">
        <v>136</v>
      </c>
      <c r="R6" s="417" t="s">
        <v>21</v>
      </c>
      <c r="S6" s="418" t="s">
        <v>21</v>
      </c>
    </row>
    <row r="7" spans="2:19" ht="16.5" thickBot="1">
      <c r="B7" s="419" t="s">
        <v>3</v>
      </c>
      <c r="C7" s="420" t="s">
        <v>1</v>
      </c>
      <c r="D7" s="420"/>
      <c r="E7" s="408">
        <f>'4. OEB_Adjustment_Input_Sheet'!$E$5</f>
        <v>42517</v>
      </c>
      <c r="F7" s="485" t="s">
        <v>15</v>
      </c>
      <c r="G7" s="486" t="s">
        <v>12</v>
      </c>
      <c r="H7" s="408">
        <f>'4. OEB_Adjustment_Input_Sheet'!$E$5</f>
        <v>42517</v>
      </c>
      <c r="I7" s="485" t="s">
        <v>15</v>
      </c>
      <c r="J7" s="486" t="s">
        <v>12</v>
      </c>
      <c r="K7" s="408">
        <f>'4. OEB_Adjustment_Input_Sheet'!$E$5</f>
        <v>42517</v>
      </c>
      <c r="L7" s="485" t="s">
        <v>15</v>
      </c>
      <c r="M7" s="486" t="s">
        <v>12</v>
      </c>
      <c r="N7" s="408">
        <f>'4. OEB_Adjustment_Input_Sheet'!$E$5</f>
        <v>42517</v>
      </c>
      <c r="O7" s="485" t="s">
        <v>15</v>
      </c>
      <c r="P7" s="486" t="s">
        <v>12</v>
      </c>
      <c r="Q7" s="408">
        <f>'4. OEB_Adjustment_Input_Sheet'!$E$5</f>
        <v>42517</v>
      </c>
      <c r="R7" s="485" t="s">
        <v>15</v>
      </c>
      <c r="S7" s="486" t="s">
        <v>12</v>
      </c>
    </row>
    <row r="8" spans="2:19" ht="15">
      <c r="B8" s="421"/>
      <c r="C8" s="422"/>
      <c r="D8" s="422"/>
      <c r="E8" s="318" t="s">
        <v>4</v>
      </c>
      <c r="F8" s="266" t="s">
        <v>5</v>
      </c>
      <c r="G8" s="267" t="s">
        <v>6</v>
      </c>
      <c r="H8" s="473" t="s">
        <v>7</v>
      </c>
      <c r="I8" s="474" t="s">
        <v>8</v>
      </c>
      <c r="J8" s="475" t="s">
        <v>9</v>
      </c>
      <c r="K8" s="473" t="s">
        <v>11</v>
      </c>
      <c r="L8" s="474" t="s">
        <v>13</v>
      </c>
      <c r="M8" s="475" t="s">
        <v>14</v>
      </c>
      <c r="N8" s="473" t="s">
        <v>137</v>
      </c>
      <c r="O8" s="474" t="s">
        <v>138</v>
      </c>
      <c r="P8" s="475" t="s">
        <v>139</v>
      </c>
      <c r="Q8" s="473" t="s">
        <v>141</v>
      </c>
      <c r="R8" s="474" t="s">
        <v>142</v>
      </c>
      <c r="S8" s="475" t="s">
        <v>143</v>
      </c>
    </row>
    <row r="9" spans="2:19" ht="16.5" thickBot="1">
      <c r="B9" s="427" t="s">
        <v>193</v>
      </c>
      <c r="C9" s="422"/>
      <c r="D9" s="422"/>
      <c r="E9" s="84"/>
      <c r="F9" s="79"/>
      <c r="G9" s="80"/>
      <c r="H9" s="84"/>
      <c r="I9" s="79"/>
      <c r="J9" s="80"/>
      <c r="K9" s="84"/>
      <c r="L9" s="79"/>
      <c r="M9" s="80"/>
      <c r="N9" s="84"/>
      <c r="O9" s="79"/>
      <c r="P9" s="80"/>
      <c r="Q9" s="84"/>
      <c r="R9" s="79"/>
      <c r="S9" s="80"/>
    </row>
    <row r="10" spans="2:19" ht="18">
      <c r="B10" s="429">
        <v>1</v>
      </c>
      <c r="C10" s="430" t="s">
        <v>194</v>
      </c>
      <c r="D10" s="422"/>
      <c r="E10" s="245">
        <v>789.375</v>
      </c>
      <c r="F10" s="431" t="s">
        <v>17</v>
      </c>
      <c r="G10" s="246">
        <f>E10</f>
        <v>789.375</v>
      </c>
      <c r="H10" s="245">
        <v>789.375</v>
      </c>
      <c r="I10" s="431" t="s">
        <v>17</v>
      </c>
      <c r="J10" s="246">
        <f>H10</f>
        <v>789.375</v>
      </c>
      <c r="K10" s="245">
        <v>789.375</v>
      </c>
      <c r="L10" s="431" t="s">
        <v>17</v>
      </c>
      <c r="M10" s="246">
        <f>K10</f>
        <v>789.375</v>
      </c>
      <c r="N10" s="245">
        <v>789.375</v>
      </c>
      <c r="O10" s="431" t="s">
        <v>17</v>
      </c>
      <c r="P10" s="246">
        <f>N10</f>
        <v>789.375</v>
      </c>
      <c r="Q10" s="245">
        <v>789.375</v>
      </c>
      <c r="R10" s="431" t="s">
        <v>17</v>
      </c>
      <c r="S10" s="246">
        <f>Q10</f>
        <v>789.375</v>
      </c>
    </row>
    <row r="11" spans="2:19" ht="15">
      <c r="B11" s="429">
        <v>2</v>
      </c>
      <c r="C11" s="430" t="s">
        <v>16</v>
      </c>
      <c r="D11" s="422"/>
      <c r="E11" s="247">
        <f>'8. Revenue_Def_Suff'!D9+('10. Deferral_Variance_&amp;_Riders'!$D$20/2)</f>
        <v>68.326013000000003</v>
      </c>
      <c r="F11" s="248">
        <f>G11-E11</f>
        <v>0</v>
      </c>
      <c r="G11" s="188">
        <f>E11</f>
        <v>68.326013000000003</v>
      </c>
      <c r="H11" s="247">
        <f>'8. Revenue_Def_Suff'!G9+('10. Deferral_Variance_&amp;_Riders'!$D$20/2)</f>
        <v>68.698373000000004</v>
      </c>
      <c r="I11" s="248">
        <f>J11-H11</f>
        <v>0</v>
      </c>
      <c r="J11" s="188">
        <f>H11</f>
        <v>68.698373000000004</v>
      </c>
      <c r="K11" s="247">
        <f>'8. Revenue_Def_Suff'!J9+('10. Deferral_Variance_&amp;_Riders'!$D$20/2)</f>
        <v>69.253812999999994</v>
      </c>
      <c r="L11" s="248">
        <f>M11-K11</f>
        <v>0</v>
      </c>
      <c r="M11" s="188">
        <f>K11</f>
        <v>69.253812999999994</v>
      </c>
      <c r="N11" s="247">
        <f>'8. Revenue_Def_Suff'!M9+('10. Deferral_Variance_&amp;_Riders'!$D$20/2)</f>
        <v>67.583003000000005</v>
      </c>
      <c r="O11" s="248">
        <f>P11-N11</f>
        <v>0</v>
      </c>
      <c r="P11" s="188">
        <f>N11</f>
        <v>67.583003000000005</v>
      </c>
      <c r="Q11" s="247">
        <f>'8. Revenue_Def_Suff'!P9+('10. Deferral_Variance_&amp;_Riders'!$D$20/2)</f>
        <v>65.611232999999999</v>
      </c>
      <c r="R11" s="248">
        <f>S11-Q11</f>
        <v>0</v>
      </c>
      <c r="S11" s="188">
        <f>Q11</f>
        <v>65.611232999999999</v>
      </c>
    </row>
    <row r="12" spans="2:19" ht="18">
      <c r="B12" s="429">
        <v>3</v>
      </c>
      <c r="C12" s="430" t="s">
        <v>195</v>
      </c>
      <c r="D12" s="422"/>
      <c r="E12" s="247">
        <v>137.6</v>
      </c>
      <c r="F12" s="432" t="s">
        <v>17</v>
      </c>
      <c r="G12" s="188">
        <f>E12</f>
        <v>137.6</v>
      </c>
      <c r="H12" s="247">
        <v>137.6</v>
      </c>
      <c r="I12" s="432" t="s">
        <v>17</v>
      </c>
      <c r="J12" s="188">
        <f>H12</f>
        <v>137.6</v>
      </c>
      <c r="K12" s="247">
        <v>137.6</v>
      </c>
      <c r="L12" s="432" t="s">
        <v>17</v>
      </c>
      <c r="M12" s="188">
        <f>K12</f>
        <v>137.6</v>
      </c>
      <c r="N12" s="247">
        <v>137.6</v>
      </c>
      <c r="O12" s="432" t="s">
        <v>17</v>
      </c>
      <c r="P12" s="188">
        <f>N12</f>
        <v>137.6</v>
      </c>
      <c r="Q12" s="247">
        <v>137.6</v>
      </c>
      <c r="R12" s="432" t="s">
        <v>17</v>
      </c>
      <c r="S12" s="188">
        <f>Q12</f>
        <v>137.6</v>
      </c>
    </row>
    <row r="13" spans="2:19" ht="15">
      <c r="B13" s="429">
        <v>4</v>
      </c>
      <c r="C13" s="430" t="s">
        <v>196</v>
      </c>
      <c r="D13" s="422"/>
      <c r="E13" s="497">
        <f>E11/E12</f>
        <v>0.49655532703488375</v>
      </c>
      <c r="F13" s="498">
        <f>G13-E13</f>
        <v>0</v>
      </c>
      <c r="G13" s="499">
        <f>G11/G12</f>
        <v>0.49655532703488375</v>
      </c>
      <c r="H13" s="497">
        <f>H11/H12</f>
        <v>0.49926143168604659</v>
      </c>
      <c r="I13" s="498">
        <f>J13-H13</f>
        <v>0</v>
      </c>
      <c r="J13" s="499">
        <f>J11/J12</f>
        <v>0.49926143168604659</v>
      </c>
      <c r="K13" s="497">
        <f>K11/K12</f>
        <v>0.50329805959302321</v>
      </c>
      <c r="L13" s="498">
        <f>M13-K13</f>
        <v>0</v>
      </c>
      <c r="M13" s="499">
        <f>M11/M12</f>
        <v>0.50329805959302321</v>
      </c>
      <c r="N13" s="497">
        <f>N11/N12</f>
        <v>0.49115554505813958</v>
      </c>
      <c r="O13" s="498">
        <f>P13-N13</f>
        <v>0</v>
      </c>
      <c r="P13" s="499">
        <f>P11/P12</f>
        <v>0.49115554505813958</v>
      </c>
      <c r="Q13" s="497">
        <f>Q11/Q12</f>
        <v>0.47682582122093026</v>
      </c>
      <c r="R13" s="498">
        <f>S13-Q13</f>
        <v>0</v>
      </c>
      <c r="S13" s="499">
        <f>S11/S12</f>
        <v>0.47682582122093026</v>
      </c>
    </row>
    <row r="14" spans="2:19" ht="15">
      <c r="B14" s="429">
        <v>5</v>
      </c>
      <c r="C14" s="430" t="s">
        <v>197</v>
      </c>
      <c r="D14" s="422"/>
      <c r="E14" s="500">
        <f>E10*E13</f>
        <v>391.96836127816135</v>
      </c>
      <c r="F14" s="501">
        <f>G14-E14</f>
        <v>0</v>
      </c>
      <c r="G14" s="502">
        <f>G10*G13</f>
        <v>391.96836127816135</v>
      </c>
      <c r="H14" s="500">
        <f>H10*H13</f>
        <v>394.104492637173</v>
      </c>
      <c r="I14" s="501">
        <f>J14-H14</f>
        <v>0</v>
      </c>
      <c r="J14" s="502">
        <f>J10*J13</f>
        <v>394.104492637173</v>
      </c>
      <c r="K14" s="500">
        <f>K10*K13</f>
        <v>397.29090579124272</v>
      </c>
      <c r="L14" s="501">
        <f>M14-K14</f>
        <v>0</v>
      </c>
      <c r="M14" s="502">
        <f>M10*M13</f>
        <v>397.29090579124272</v>
      </c>
      <c r="N14" s="500">
        <f>N10*N13</f>
        <v>387.70590838026891</v>
      </c>
      <c r="O14" s="501">
        <f>P14-N14</f>
        <v>0</v>
      </c>
      <c r="P14" s="502">
        <f>P10*P13</f>
        <v>387.70590838026891</v>
      </c>
      <c r="Q14" s="500">
        <f>Q10*Q13</f>
        <v>376.39438262627181</v>
      </c>
      <c r="R14" s="501">
        <f>S14-Q14</f>
        <v>0</v>
      </c>
      <c r="S14" s="502">
        <f>S10*S13</f>
        <v>376.39438262627181</v>
      </c>
    </row>
    <row r="15" spans="2:19" ht="19.5" thickBot="1">
      <c r="B15" s="429">
        <v>6</v>
      </c>
      <c r="C15" s="433" t="s">
        <v>198</v>
      </c>
      <c r="D15" s="422"/>
      <c r="E15" s="434">
        <v>150.58000000000001</v>
      </c>
      <c r="F15" s="435" t="s">
        <v>17</v>
      </c>
      <c r="G15" s="436">
        <f>E15</f>
        <v>150.58000000000001</v>
      </c>
      <c r="H15" s="434">
        <v>150.58000000000001</v>
      </c>
      <c r="I15" s="435" t="s">
        <v>17</v>
      </c>
      <c r="J15" s="436">
        <f>H15</f>
        <v>150.58000000000001</v>
      </c>
      <c r="K15" s="434">
        <v>150.58000000000001</v>
      </c>
      <c r="L15" s="435" t="s">
        <v>17</v>
      </c>
      <c r="M15" s="436">
        <f>K15</f>
        <v>150.58000000000001</v>
      </c>
      <c r="N15" s="434">
        <v>150.58000000000001</v>
      </c>
      <c r="O15" s="435" t="s">
        <v>17</v>
      </c>
      <c r="P15" s="436">
        <f>N15</f>
        <v>150.58000000000001</v>
      </c>
      <c r="Q15" s="434">
        <v>150.58000000000001</v>
      </c>
      <c r="R15" s="435" t="s">
        <v>17</v>
      </c>
      <c r="S15" s="436">
        <f>Q15</f>
        <v>150.58000000000001</v>
      </c>
    </row>
    <row r="16" spans="2:19" ht="15">
      <c r="B16" s="429"/>
      <c r="C16" s="430"/>
      <c r="D16" s="422"/>
      <c r="E16" s="131"/>
      <c r="F16" s="112"/>
      <c r="G16" s="99"/>
      <c r="H16" s="131"/>
      <c r="I16" s="112"/>
      <c r="J16" s="99"/>
      <c r="K16" s="131"/>
      <c r="L16" s="112"/>
      <c r="M16" s="99"/>
      <c r="N16" s="131"/>
      <c r="O16" s="112"/>
      <c r="P16" s="99"/>
      <c r="Q16" s="131"/>
      <c r="R16" s="112"/>
      <c r="S16" s="99"/>
    </row>
    <row r="17" spans="2:19" ht="16.5" thickBot="1">
      <c r="B17" s="427" t="s">
        <v>199</v>
      </c>
      <c r="C17" s="430"/>
      <c r="D17" s="422"/>
      <c r="E17" s="131"/>
      <c r="F17" s="112"/>
      <c r="G17" s="99"/>
      <c r="H17" s="131"/>
      <c r="I17" s="112"/>
      <c r="J17" s="99"/>
      <c r="K17" s="131"/>
      <c r="L17" s="112"/>
      <c r="M17" s="99"/>
      <c r="N17" s="131"/>
      <c r="O17" s="112"/>
      <c r="P17" s="99"/>
      <c r="Q17" s="131"/>
      <c r="R17" s="112"/>
      <c r="S17" s="99"/>
    </row>
    <row r="18" spans="2:19" ht="15">
      <c r="B18" s="429">
        <v>7</v>
      </c>
      <c r="C18" s="430" t="s">
        <v>223</v>
      </c>
      <c r="D18" s="422"/>
      <c r="E18" s="437">
        <f>E53</f>
        <v>60.657873494745566</v>
      </c>
      <c r="F18" s="438">
        <f t="shared" ref="F18:F19" si="0">G18-E18</f>
        <v>0</v>
      </c>
      <c r="G18" s="439">
        <f>G53</f>
        <v>60.657873494745566</v>
      </c>
      <c r="H18" s="437">
        <f>E19</f>
        <v>57.368315688342392</v>
      </c>
      <c r="I18" s="438">
        <f t="shared" ref="I18:I19" si="1">J18-H18</f>
        <v>0</v>
      </c>
      <c r="J18" s="439">
        <f>G19</f>
        <v>57.368315688342392</v>
      </c>
      <c r="K18" s="437">
        <f>H19</f>
        <v>61.759117916819463</v>
      </c>
      <c r="L18" s="438">
        <f t="shared" ref="L18:L19" si="2">M18-K18</f>
        <v>0</v>
      </c>
      <c r="M18" s="439">
        <f>J19</f>
        <v>61.759117916819463</v>
      </c>
      <c r="N18" s="437">
        <f>K19</f>
        <v>64.450167300506138</v>
      </c>
      <c r="O18" s="438">
        <f t="shared" ref="O18:O19" si="3">P18-N18</f>
        <v>0</v>
      </c>
      <c r="P18" s="439">
        <f>M19</f>
        <v>64.450167300506138</v>
      </c>
      <c r="Q18" s="437">
        <f>N19</f>
        <v>69.257432181131179</v>
      </c>
      <c r="R18" s="438">
        <f t="shared" ref="R18:R19" si="4">S18-Q18</f>
        <v>0</v>
      </c>
      <c r="S18" s="439">
        <f>P19</f>
        <v>69.257432181131179</v>
      </c>
    </row>
    <row r="19" spans="2:19" ht="15.75" thickBot="1">
      <c r="B19" s="429">
        <v>8</v>
      </c>
      <c r="C19" s="430" t="s">
        <v>220</v>
      </c>
      <c r="D19" s="422"/>
      <c r="E19" s="440">
        <f>E83</f>
        <v>57.368315688342392</v>
      </c>
      <c r="F19" s="441">
        <f t="shared" si="0"/>
        <v>0</v>
      </c>
      <c r="G19" s="442">
        <f>G83</f>
        <v>57.368315688342392</v>
      </c>
      <c r="H19" s="440">
        <f>H83</f>
        <v>61.759117916819463</v>
      </c>
      <c r="I19" s="441">
        <f t="shared" si="1"/>
        <v>0</v>
      </c>
      <c r="J19" s="442">
        <f>J83</f>
        <v>61.759117916819463</v>
      </c>
      <c r="K19" s="440">
        <f>K83</f>
        <v>64.450167300506138</v>
      </c>
      <c r="L19" s="441">
        <f t="shared" si="2"/>
        <v>0</v>
      </c>
      <c r="M19" s="442">
        <f>M83</f>
        <v>64.450167300506138</v>
      </c>
      <c r="N19" s="440">
        <f>N83</f>
        <v>69.257432181131179</v>
      </c>
      <c r="O19" s="441">
        <f t="shared" si="3"/>
        <v>0</v>
      </c>
      <c r="P19" s="442">
        <f>P83</f>
        <v>69.257432181131179</v>
      </c>
      <c r="Q19" s="440">
        <f>Q83</f>
        <v>74.274134629861791</v>
      </c>
      <c r="R19" s="441">
        <f t="shared" si="4"/>
        <v>0</v>
      </c>
      <c r="S19" s="442">
        <f>S83</f>
        <v>74.274134629861791</v>
      </c>
    </row>
    <row r="20" spans="2:19" ht="15">
      <c r="B20" s="429"/>
      <c r="C20" s="430"/>
      <c r="D20" s="422"/>
      <c r="E20" s="131"/>
      <c r="F20" s="112"/>
      <c r="G20" s="99"/>
      <c r="H20" s="131"/>
      <c r="I20" s="112"/>
      <c r="J20" s="99"/>
      <c r="K20" s="131"/>
      <c r="L20" s="112"/>
      <c r="M20" s="99"/>
      <c r="N20" s="131"/>
      <c r="O20" s="112"/>
      <c r="P20" s="99"/>
      <c r="Q20" s="131"/>
      <c r="R20" s="112"/>
      <c r="S20" s="99"/>
    </row>
    <row r="21" spans="2:19" ht="16.5" thickBot="1">
      <c r="B21" s="427" t="s">
        <v>200</v>
      </c>
      <c r="C21" s="430"/>
      <c r="D21" s="422"/>
      <c r="E21" s="131"/>
      <c r="F21" s="112"/>
      <c r="G21" s="99"/>
      <c r="H21" s="131"/>
      <c r="I21" s="112"/>
      <c r="J21" s="99"/>
      <c r="K21" s="131"/>
      <c r="L21" s="112"/>
      <c r="M21" s="99"/>
      <c r="N21" s="131"/>
      <c r="O21" s="112"/>
      <c r="P21" s="99"/>
      <c r="Q21" s="131"/>
      <c r="R21" s="112"/>
      <c r="S21" s="99"/>
    </row>
    <row r="22" spans="2:19" ht="15.75">
      <c r="B22" s="429">
        <v>9</v>
      </c>
      <c r="C22" s="433" t="s">
        <v>224</v>
      </c>
      <c r="D22" s="422"/>
      <c r="E22" s="443">
        <f>E14*(E19-E18)/1000</f>
        <v>-1.2894025827056352</v>
      </c>
      <c r="F22" s="444">
        <f t="shared" ref="F22:F23" si="5">G22-E22</f>
        <v>0</v>
      </c>
      <c r="G22" s="445">
        <f>G14*(G19-G18)/1000</f>
        <v>-1.2894025827056352</v>
      </c>
      <c r="H22" s="443">
        <f>H14*(H19-H18)/1000</f>
        <v>1.7304348845241244</v>
      </c>
      <c r="I22" s="444">
        <f t="shared" ref="I22:I23" si="6">J22-H22</f>
        <v>0</v>
      </c>
      <c r="J22" s="445">
        <f>J14*(J19-J18)/1000</f>
        <v>1.7304348845241244</v>
      </c>
      <c r="K22" s="443">
        <f>K14*(K19-K18)/1000</f>
        <v>1.0691294471738444</v>
      </c>
      <c r="L22" s="444">
        <f t="shared" ref="L22:L23" si="7">M22-K22</f>
        <v>0</v>
      </c>
      <c r="M22" s="445">
        <f>M14*(M19-M18)/1000</f>
        <v>1.0691294471738444</v>
      </c>
      <c r="N22" s="443">
        <f>N14*(N19-N18)/1000</f>
        <v>1.8638049973672968</v>
      </c>
      <c r="O22" s="444">
        <f t="shared" ref="O22:O23" si="8">P22-N22</f>
        <v>0</v>
      </c>
      <c r="P22" s="445">
        <f>P14*(P19-P18)/1000</f>
        <v>1.8638049973672968</v>
      </c>
      <c r="Q22" s="443">
        <f>Q14*(Q19-Q18)/1000</f>
        <v>1.8882586210096648</v>
      </c>
      <c r="R22" s="444">
        <f t="shared" ref="R22:R23" si="9">S22-Q22</f>
        <v>0</v>
      </c>
      <c r="S22" s="445">
        <f>S14*(S19-S18)/1000</f>
        <v>1.8882586210096648</v>
      </c>
    </row>
    <row r="23" spans="2:19" ht="16.5" thickBot="1">
      <c r="B23" s="446">
        <v>10</v>
      </c>
      <c r="C23" s="447" t="s">
        <v>201</v>
      </c>
      <c r="D23" s="448"/>
      <c r="E23" s="449">
        <f>E22/E15</f>
        <v>-8.5629073097731115E-3</v>
      </c>
      <c r="F23" s="450">
        <f t="shared" si="5"/>
        <v>0</v>
      </c>
      <c r="G23" s="451">
        <f>G22/G15</f>
        <v>-8.5629073097731115E-3</v>
      </c>
      <c r="H23" s="449">
        <f>H22/H15</f>
        <v>1.1491797612724959E-2</v>
      </c>
      <c r="I23" s="450">
        <f t="shared" si="6"/>
        <v>0</v>
      </c>
      <c r="J23" s="451">
        <f>J22/J15</f>
        <v>1.1491797612724959E-2</v>
      </c>
      <c r="K23" s="449">
        <f>K22/K15</f>
        <v>7.1000760205461831E-3</v>
      </c>
      <c r="L23" s="450">
        <f t="shared" si="7"/>
        <v>0</v>
      </c>
      <c r="M23" s="451">
        <f>M22/M15</f>
        <v>7.1000760205461831E-3</v>
      </c>
      <c r="N23" s="449">
        <f>N22/N15</f>
        <v>1.2377506955553836E-2</v>
      </c>
      <c r="O23" s="450">
        <f t="shared" si="8"/>
        <v>0</v>
      </c>
      <c r="P23" s="451">
        <f>P22/P15</f>
        <v>1.2377506955553836E-2</v>
      </c>
      <c r="Q23" s="449">
        <f>Q22/Q15</f>
        <v>1.253990318109752E-2</v>
      </c>
      <c r="R23" s="450">
        <f t="shared" si="9"/>
        <v>0</v>
      </c>
      <c r="S23" s="451">
        <f>S22/S15</f>
        <v>1.253990318109752E-2</v>
      </c>
    </row>
    <row r="24" spans="2:19" ht="18.75" thickBot="1">
      <c r="B24" s="452"/>
      <c r="C24" s="452"/>
      <c r="D24" s="452"/>
      <c r="E24" s="452"/>
      <c r="F24" s="452"/>
      <c r="G24" s="452"/>
      <c r="H24" s="452"/>
      <c r="I24" s="452"/>
      <c r="J24" s="452"/>
      <c r="K24" s="452"/>
      <c r="L24" s="452"/>
      <c r="M24" s="452"/>
      <c r="N24" s="452"/>
      <c r="O24" s="452"/>
      <c r="P24" s="452"/>
      <c r="Q24" s="452"/>
      <c r="R24" s="452"/>
      <c r="S24" s="452"/>
    </row>
    <row r="25" spans="2:19" ht="16.5" thickBot="1">
      <c r="B25" s="453"/>
      <c r="C25" s="454"/>
      <c r="E25" s="530" t="s">
        <v>218</v>
      </c>
      <c r="F25" s="531"/>
      <c r="G25" s="532"/>
    </row>
    <row r="26" spans="2:19" ht="15.75" thickBot="1">
      <c r="B26" s="411"/>
      <c r="C26" s="411"/>
      <c r="E26" s="536" t="s">
        <v>202</v>
      </c>
      <c r="F26" s="537"/>
      <c r="G26" s="538"/>
    </row>
    <row r="27" spans="2:19" ht="15.75">
      <c r="B27" s="413"/>
      <c r="C27" s="539" t="s">
        <v>1</v>
      </c>
      <c r="D27" s="540"/>
      <c r="E27" s="545"/>
      <c r="F27" s="546"/>
      <c r="G27" s="547"/>
    </row>
    <row r="28" spans="2:19" ht="15.75">
      <c r="B28" s="415" t="s">
        <v>2</v>
      </c>
      <c r="C28" s="541"/>
      <c r="D28" s="542"/>
      <c r="E28" s="484" t="s">
        <v>136</v>
      </c>
      <c r="F28" s="417" t="s">
        <v>21</v>
      </c>
      <c r="G28" s="418" t="s">
        <v>21</v>
      </c>
    </row>
    <row r="29" spans="2:19" ht="16.5" thickBot="1">
      <c r="B29" s="419" t="s">
        <v>3</v>
      </c>
      <c r="C29" s="543"/>
      <c r="D29" s="544"/>
      <c r="E29" s="408">
        <f>'4. OEB_Adjustment_Input_Sheet'!$E$5</f>
        <v>42517</v>
      </c>
      <c r="F29" s="417" t="s">
        <v>15</v>
      </c>
      <c r="G29" s="418" t="s">
        <v>12</v>
      </c>
    </row>
    <row r="30" spans="2:19" ht="15">
      <c r="B30" s="455"/>
      <c r="C30" s="422"/>
      <c r="D30" s="422"/>
      <c r="E30" s="423" t="s">
        <v>4</v>
      </c>
      <c r="F30" s="424" t="s">
        <v>5</v>
      </c>
      <c r="G30" s="425" t="s">
        <v>6</v>
      </c>
    </row>
    <row r="31" spans="2:19" ht="16.5" thickBot="1">
      <c r="B31" s="427" t="s">
        <v>203</v>
      </c>
      <c r="C31" s="428"/>
      <c r="D31" s="422"/>
      <c r="E31" s="84"/>
      <c r="F31" s="79"/>
      <c r="G31" s="80"/>
    </row>
    <row r="32" spans="2:19" ht="15">
      <c r="B32" s="456">
        <v>11</v>
      </c>
      <c r="C32" s="457" t="s">
        <v>204</v>
      </c>
      <c r="D32" s="422"/>
      <c r="E32" s="437">
        <v>40.72</v>
      </c>
      <c r="F32" s="458" t="s">
        <v>17</v>
      </c>
      <c r="G32" s="439">
        <v>40.72</v>
      </c>
    </row>
    <row r="33" spans="2:7" ht="15.75" thickBot="1">
      <c r="B33" s="456">
        <v>12</v>
      </c>
      <c r="C33" s="457" t="s">
        <v>205</v>
      </c>
      <c r="D33" s="422"/>
      <c r="E33" s="440">
        <f>'8. Revenue_Def_Suff'!D10</f>
        <v>59.29</v>
      </c>
      <c r="F33" s="435" t="s">
        <v>17</v>
      </c>
      <c r="G33" s="442">
        <f>'8. Revenue_Def_Suff'!F10</f>
        <v>59.29</v>
      </c>
    </row>
    <row r="34" spans="2:7" ht="15">
      <c r="B34" s="456"/>
      <c r="C34" s="457"/>
      <c r="D34" s="422"/>
      <c r="E34" s="131"/>
      <c r="F34" s="98"/>
      <c r="G34" s="99"/>
    </row>
    <row r="35" spans="2:7" ht="16.5" thickBot="1">
      <c r="B35" s="427" t="s">
        <v>206</v>
      </c>
      <c r="C35" s="428"/>
      <c r="D35" s="422"/>
      <c r="E35" s="131"/>
      <c r="F35" s="98"/>
      <c r="G35" s="99"/>
    </row>
    <row r="36" spans="2:7" ht="15">
      <c r="B36" s="456">
        <v>13</v>
      </c>
      <c r="C36" s="457" t="s">
        <v>204</v>
      </c>
      <c r="D36" s="422"/>
      <c r="E36" s="437">
        <v>3.83</v>
      </c>
      <c r="F36" s="458" t="s">
        <v>17</v>
      </c>
      <c r="G36" s="439">
        <f>E36</f>
        <v>3.83</v>
      </c>
    </row>
    <row r="37" spans="2:7" ht="15.75" thickBot="1">
      <c r="B37" s="456">
        <v>14</v>
      </c>
      <c r="C37" s="457" t="s">
        <v>205</v>
      </c>
      <c r="D37" s="422"/>
      <c r="E37" s="440">
        <v>13.01</v>
      </c>
      <c r="F37" s="435" t="s">
        <v>17</v>
      </c>
      <c r="G37" s="442">
        <f>E37</f>
        <v>13.01</v>
      </c>
    </row>
    <row r="38" spans="2:7" ht="15">
      <c r="B38" s="456"/>
      <c r="C38" s="422"/>
      <c r="D38" s="422"/>
      <c r="E38" s="131"/>
      <c r="F38" s="98"/>
      <c r="G38" s="99"/>
    </row>
    <row r="39" spans="2:7" ht="16.5" thickBot="1">
      <c r="B39" s="427" t="s">
        <v>207</v>
      </c>
      <c r="C39" s="428"/>
      <c r="D39" s="422"/>
      <c r="E39" s="131"/>
      <c r="F39" s="98"/>
      <c r="G39" s="99"/>
    </row>
    <row r="40" spans="2:7" ht="15">
      <c r="B40" s="456">
        <v>15</v>
      </c>
      <c r="C40" s="457" t="s">
        <v>204</v>
      </c>
      <c r="D40" s="422"/>
      <c r="E40" s="437">
        <f t="shared" ref="E40:G41" si="10">E32+E36</f>
        <v>44.55</v>
      </c>
      <c r="F40" s="458" t="s">
        <v>17</v>
      </c>
      <c r="G40" s="439">
        <f t="shared" si="10"/>
        <v>44.55</v>
      </c>
    </row>
    <row r="41" spans="2:7" ht="15.75" thickBot="1">
      <c r="B41" s="456">
        <v>16</v>
      </c>
      <c r="C41" s="457" t="s">
        <v>205</v>
      </c>
      <c r="D41" s="422"/>
      <c r="E41" s="440">
        <f t="shared" si="10"/>
        <v>72.3</v>
      </c>
      <c r="F41" s="435" t="s">
        <v>17</v>
      </c>
      <c r="G41" s="442">
        <f t="shared" si="10"/>
        <v>72.3</v>
      </c>
    </row>
    <row r="42" spans="2:7" ht="15">
      <c r="B42" s="456"/>
      <c r="C42" s="457"/>
      <c r="D42" s="422"/>
      <c r="E42" s="131"/>
      <c r="F42" s="98"/>
      <c r="G42" s="99"/>
    </row>
    <row r="43" spans="2:7" ht="16.5" thickBot="1">
      <c r="B43" s="427" t="s">
        <v>208</v>
      </c>
      <c r="C43" s="457"/>
      <c r="D43" s="422"/>
      <c r="E43" s="131"/>
      <c r="F43" s="98"/>
      <c r="G43" s="99"/>
    </row>
    <row r="44" spans="2:7" ht="15">
      <c r="B44" s="456">
        <v>17</v>
      </c>
      <c r="C44" s="457" t="s">
        <v>204</v>
      </c>
      <c r="D44" s="422"/>
      <c r="E44" s="245">
        <v>33.831657701846368</v>
      </c>
      <c r="F44" s="458" t="s">
        <v>17</v>
      </c>
      <c r="G44" s="439">
        <f>E44</f>
        <v>33.831657701846368</v>
      </c>
    </row>
    <row r="45" spans="2:7" ht="15">
      <c r="B45" s="456">
        <v>18</v>
      </c>
      <c r="C45" s="457" t="s">
        <v>205</v>
      </c>
      <c r="D45" s="422"/>
      <c r="E45" s="247">
        <v>46.808979625236098</v>
      </c>
      <c r="F45" s="248">
        <f t="shared" ref="F45:F46" si="11">G45-E45</f>
        <v>0</v>
      </c>
      <c r="G45" s="188">
        <v>46.808979625236098</v>
      </c>
    </row>
    <row r="46" spans="2:7" ht="16.5" thickBot="1">
      <c r="B46" s="456">
        <v>19</v>
      </c>
      <c r="C46" s="459" t="s">
        <v>0</v>
      </c>
      <c r="D46" s="422"/>
      <c r="E46" s="273">
        <f>SUM(E44:E45)</f>
        <v>80.640637327082459</v>
      </c>
      <c r="F46" s="280">
        <f t="shared" si="11"/>
        <v>0</v>
      </c>
      <c r="G46" s="281">
        <f>SUM(G44:G45)</f>
        <v>80.640637327082459</v>
      </c>
    </row>
    <row r="47" spans="2:7" ht="15">
      <c r="B47" s="421"/>
      <c r="C47" s="422"/>
      <c r="D47" s="422"/>
      <c r="E47" s="131"/>
      <c r="F47" s="98"/>
      <c r="G47" s="99"/>
    </row>
    <row r="48" spans="2:7" ht="16.5" thickBot="1">
      <c r="B48" s="427" t="s">
        <v>209</v>
      </c>
      <c r="C48" s="422"/>
      <c r="D48" s="422"/>
      <c r="E48" s="131"/>
      <c r="F48" s="98"/>
      <c r="G48" s="99"/>
    </row>
    <row r="49" spans="2:19" ht="15">
      <c r="B49" s="456">
        <v>20</v>
      </c>
      <c r="C49" s="457" t="s">
        <v>204</v>
      </c>
      <c r="D49" s="422"/>
      <c r="E49" s="437">
        <f>E40*(E44)/(E46)</f>
        <v>18.690332821949006</v>
      </c>
      <c r="F49" s="458" t="s">
        <v>17</v>
      </c>
      <c r="G49" s="439">
        <f>G40*(G44)/(G46)</f>
        <v>18.690332821949006</v>
      </c>
    </row>
    <row r="50" spans="2:19" ht="15">
      <c r="B50" s="456">
        <v>21</v>
      </c>
      <c r="C50" s="457" t="s">
        <v>205</v>
      </c>
      <c r="D50" s="422"/>
      <c r="E50" s="460">
        <f>E41*(E45)/(E46)</f>
        <v>41.967540672796559</v>
      </c>
      <c r="F50" s="461">
        <f t="shared" ref="F50:F51" si="12">G50-E50</f>
        <v>0</v>
      </c>
      <c r="G50" s="462">
        <f>G41*(G45)/(G46)</f>
        <v>41.967540672796559</v>
      </c>
    </row>
    <row r="51" spans="2:19" ht="16.5" thickBot="1">
      <c r="B51" s="456">
        <v>22</v>
      </c>
      <c r="C51" s="459" t="s">
        <v>210</v>
      </c>
      <c r="D51" s="422"/>
      <c r="E51" s="463">
        <f>SUM(E49:E50)</f>
        <v>60.657873494745566</v>
      </c>
      <c r="F51" s="464">
        <f t="shared" si="12"/>
        <v>0</v>
      </c>
      <c r="G51" s="465">
        <f>SUM(G49:G50)</f>
        <v>60.657873494745566</v>
      </c>
    </row>
    <row r="52" spans="2:19" ht="16.5" thickBot="1">
      <c r="B52" s="456"/>
      <c r="C52" s="459"/>
      <c r="D52" s="422"/>
      <c r="E52" s="131"/>
      <c r="F52" s="98"/>
      <c r="G52" s="99"/>
    </row>
    <row r="53" spans="2:19" ht="16.5" thickBot="1">
      <c r="B53" s="466">
        <v>23</v>
      </c>
      <c r="C53" s="467" t="s">
        <v>211</v>
      </c>
      <c r="D53" s="448"/>
      <c r="E53" s="468">
        <f>E51</f>
        <v>60.657873494745566</v>
      </c>
      <c r="F53" s="469">
        <f>G53-E53</f>
        <v>0</v>
      </c>
      <c r="G53" s="470">
        <f>G51</f>
        <v>60.657873494745566</v>
      </c>
    </row>
    <row r="54" spans="2:19" ht="16.5" thickBot="1">
      <c r="B54" s="426"/>
      <c r="C54" s="459"/>
      <c r="F54" s="454"/>
      <c r="G54" s="471"/>
      <c r="I54" s="454"/>
      <c r="J54" s="471"/>
      <c r="L54" s="454"/>
      <c r="M54" s="471"/>
      <c r="O54" s="454"/>
      <c r="P54" s="471"/>
      <c r="R54" s="454"/>
      <c r="S54" s="471"/>
    </row>
    <row r="55" spans="2:19" s="428" customFormat="1" ht="16.5" thickBot="1">
      <c r="B55" s="453"/>
      <c r="C55" s="454"/>
      <c r="D55" s="409"/>
      <c r="E55" s="530" t="s">
        <v>188</v>
      </c>
      <c r="F55" s="531"/>
      <c r="G55" s="532"/>
      <c r="H55" s="530" t="s">
        <v>188</v>
      </c>
      <c r="I55" s="531"/>
      <c r="J55" s="532"/>
      <c r="K55" s="530" t="s">
        <v>188</v>
      </c>
      <c r="L55" s="531"/>
      <c r="M55" s="532"/>
      <c r="N55" s="530" t="s">
        <v>188</v>
      </c>
      <c r="O55" s="531"/>
      <c r="P55" s="532"/>
      <c r="Q55" s="530" t="s">
        <v>188</v>
      </c>
      <c r="R55" s="531"/>
      <c r="S55" s="532"/>
    </row>
    <row r="56" spans="2:19" s="428" customFormat="1" ht="15.75" thickBot="1">
      <c r="B56" s="411"/>
      <c r="C56" s="411"/>
      <c r="D56" s="409"/>
      <c r="E56" s="536" t="s">
        <v>219</v>
      </c>
      <c r="F56" s="537"/>
      <c r="G56" s="538"/>
      <c r="H56" s="536" t="s">
        <v>219</v>
      </c>
      <c r="I56" s="537"/>
      <c r="J56" s="538"/>
      <c r="K56" s="536" t="s">
        <v>219</v>
      </c>
      <c r="L56" s="537"/>
      <c r="M56" s="538"/>
      <c r="N56" s="536" t="s">
        <v>219</v>
      </c>
      <c r="O56" s="537"/>
      <c r="P56" s="538"/>
      <c r="Q56" s="536" t="s">
        <v>219</v>
      </c>
      <c r="R56" s="537"/>
      <c r="S56" s="538"/>
    </row>
    <row r="57" spans="2:19" s="457" customFormat="1" ht="15.75">
      <c r="B57" s="413"/>
      <c r="C57" s="539" t="s">
        <v>1</v>
      </c>
      <c r="D57" s="540"/>
      <c r="E57" s="533">
        <v>2017</v>
      </c>
      <c r="F57" s="534"/>
      <c r="G57" s="535"/>
      <c r="H57" s="533">
        <v>2018</v>
      </c>
      <c r="I57" s="534"/>
      <c r="J57" s="535"/>
      <c r="K57" s="533">
        <v>2019</v>
      </c>
      <c r="L57" s="534"/>
      <c r="M57" s="535"/>
      <c r="N57" s="533">
        <v>2020</v>
      </c>
      <c r="O57" s="534"/>
      <c r="P57" s="535"/>
      <c r="Q57" s="533">
        <v>2021</v>
      </c>
      <c r="R57" s="534"/>
      <c r="S57" s="535"/>
    </row>
    <row r="58" spans="2:19" s="428" customFormat="1" ht="15.75">
      <c r="B58" s="415" t="s">
        <v>2</v>
      </c>
      <c r="C58" s="541"/>
      <c r="D58" s="542"/>
      <c r="E58" s="484" t="s">
        <v>136</v>
      </c>
      <c r="F58" s="417" t="s">
        <v>21</v>
      </c>
      <c r="G58" s="418" t="s">
        <v>21</v>
      </c>
      <c r="H58" s="484" t="s">
        <v>136</v>
      </c>
      <c r="I58" s="417" t="s">
        <v>21</v>
      </c>
      <c r="J58" s="418" t="s">
        <v>21</v>
      </c>
      <c r="K58" s="484" t="s">
        <v>136</v>
      </c>
      <c r="L58" s="417" t="s">
        <v>21</v>
      </c>
      <c r="M58" s="418" t="s">
        <v>21</v>
      </c>
      <c r="N58" s="484" t="s">
        <v>136</v>
      </c>
      <c r="O58" s="417" t="s">
        <v>21</v>
      </c>
      <c r="P58" s="418" t="s">
        <v>21</v>
      </c>
      <c r="Q58" s="484" t="s">
        <v>136</v>
      </c>
      <c r="R58" s="417" t="s">
        <v>21</v>
      </c>
      <c r="S58" s="418" t="s">
        <v>21</v>
      </c>
    </row>
    <row r="59" spans="2:19" s="428" customFormat="1" ht="16.5" thickBot="1">
      <c r="B59" s="419" t="s">
        <v>3</v>
      </c>
      <c r="C59" s="543"/>
      <c r="D59" s="544"/>
      <c r="E59" s="408">
        <f>'4. OEB_Adjustment_Input_Sheet'!$E$5</f>
        <v>42517</v>
      </c>
      <c r="F59" s="417" t="s">
        <v>15</v>
      </c>
      <c r="G59" s="418" t="s">
        <v>12</v>
      </c>
      <c r="H59" s="408">
        <f>'4. OEB_Adjustment_Input_Sheet'!$E$5</f>
        <v>42517</v>
      </c>
      <c r="I59" s="417" t="s">
        <v>15</v>
      </c>
      <c r="J59" s="418" t="s">
        <v>12</v>
      </c>
      <c r="K59" s="408">
        <f>'4. OEB_Adjustment_Input_Sheet'!$E$5</f>
        <v>42517</v>
      </c>
      <c r="L59" s="417" t="s">
        <v>15</v>
      </c>
      <c r="M59" s="418" t="s">
        <v>12</v>
      </c>
      <c r="N59" s="408">
        <f>'4. OEB_Adjustment_Input_Sheet'!$E$5</f>
        <v>42517</v>
      </c>
      <c r="O59" s="417" t="s">
        <v>15</v>
      </c>
      <c r="P59" s="418" t="s">
        <v>12</v>
      </c>
      <c r="Q59" s="408">
        <f>'4. OEB_Adjustment_Input_Sheet'!$E$5</f>
        <v>42517</v>
      </c>
      <c r="R59" s="417" t="s">
        <v>15</v>
      </c>
      <c r="S59" s="418" t="s">
        <v>12</v>
      </c>
    </row>
    <row r="60" spans="2:19" s="428" customFormat="1" ht="15">
      <c r="B60" s="455"/>
      <c r="C60" s="422"/>
      <c r="D60" s="422"/>
      <c r="E60" s="423" t="s">
        <v>4</v>
      </c>
      <c r="F60" s="424" t="s">
        <v>5</v>
      </c>
      <c r="G60" s="425" t="s">
        <v>6</v>
      </c>
      <c r="H60" s="423" t="s">
        <v>4</v>
      </c>
      <c r="I60" s="424" t="s">
        <v>5</v>
      </c>
      <c r="J60" s="425" t="s">
        <v>6</v>
      </c>
      <c r="K60" s="423" t="s">
        <v>4</v>
      </c>
      <c r="L60" s="424" t="s">
        <v>5</v>
      </c>
      <c r="M60" s="425" t="s">
        <v>6</v>
      </c>
      <c r="N60" s="423" t="s">
        <v>4</v>
      </c>
      <c r="O60" s="424" t="s">
        <v>5</v>
      </c>
      <c r="P60" s="425" t="s">
        <v>6</v>
      </c>
      <c r="Q60" s="423" t="s">
        <v>4</v>
      </c>
      <c r="R60" s="424" t="s">
        <v>5</v>
      </c>
      <c r="S60" s="425" t="s">
        <v>6</v>
      </c>
    </row>
    <row r="61" spans="2:19" s="428" customFormat="1" ht="16.5" thickBot="1">
      <c r="B61" s="427" t="s">
        <v>203</v>
      </c>
      <c r="D61" s="422"/>
      <c r="E61" s="84"/>
      <c r="F61" s="79"/>
      <c r="G61" s="80"/>
      <c r="H61" s="84"/>
      <c r="I61" s="79"/>
      <c r="J61" s="80"/>
      <c r="K61" s="84"/>
      <c r="L61" s="79"/>
      <c r="M61" s="80"/>
      <c r="N61" s="84"/>
      <c r="O61" s="79"/>
      <c r="P61" s="80"/>
      <c r="Q61" s="84"/>
      <c r="R61" s="79"/>
      <c r="S61" s="80"/>
    </row>
    <row r="62" spans="2:19" s="428" customFormat="1" ht="15">
      <c r="B62" s="456">
        <v>24</v>
      </c>
      <c r="C62" s="457" t="s">
        <v>204</v>
      </c>
      <c r="D62" s="422"/>
      <c r="E62" s="437">
        <f>'9. Payment_Amounts'!D8</f>
        <v>41.70635</v>
      </c>
      <c r="F62" s="458">
        <f>G62-E62</f>
        <v>0</v>
      </c>
      <c r="G62" s="439">
        <f>'9. Payment_Amounts'!F8</f>
        <v>41.70635</v>
      </c>
      <c r="H62" s="437">
        <f>'9. Payment_Amounts'!G8</f>
        <v>42.331945249999997</v>
      </c>
      <c r="I62" s="458">
        <f>J62-H62</f>
        <v>0</v>
      </c>
      <c r="J62" s="439">
        <f>'9. Payment_Amounts'!I8</f>
        <v>42.331945249999997</v>
      </c>
      <c r="K62" s="437">
        <f>'9. Payment_Amounts'!J8</f>
        <v>42.966924428749991</v>
      </c>
      <c r="L62" s="458">
        <f>M62-K62</f>
        <v>0</v>
      </c>
      <c r="M62" s="439">
        <f>'9. Payment_Amounts'!L8</f>
        <v>42.966924428749991</v>
      </c>
      <c r="N62" s="437">
        <f>'9. Payment_Amounts'!M8</f>
        <v>43.611428295181234</v>
      </c>
      <c r="O62" s="458">
        <f>P62-N62</f>
        <v>0</v>
      </c>
      <c r="P62" s="439">
        <f>'9. Payment_Amounts'!O8</f>
        <v>43.611428295181234</v>
      </c>
      <c r="Q62" s="437">
        <f>'9. Payment_Amounts'!P8</f>
        <v>44.26559971960895</v>
      </c>
      <c r="R62" s="458">
        <f>S62-Q62</f>
        <v>0</v>
      </c>
      <c r="S62" s="439">
        <f>'9. Payment_Amounts'!R8</f>
        <v>44.26559971960895</v>
      </c>
    </row>
    <row r="63" spans="2:19" s="428" customFormat="1" ht="15.75" thickBot="1">
      <c r="B63" s="456">
        <v>25</v>
      </c>
      <c r="C63" s="457" t="s">
        <v>205</v>
      </c>
      <c r="D63" s="422"/>
      <c r="E63" s="440">
        <f>'9. Payment_Amounts'!D24</f>
        <v>65.81</v>
      </c>
      <c r="F63" s="435">
        <f>G63-E63</f>
        <v>0</v>
      </c>
      <c r="G63" s="442">
        <f>'9. Payment_Amounts'!F24</f>
        <v>65.81</v>
      </c>
      <c r="H63" s="440">
        <f>'9. Payment_Amounts'!G24</f>
        <v>73.05</v>
      </c>
      <c r="I63" s="435">
        <f>J63-H63</f>
        <v>0</v>
      </c>
      <c r="J63" s="442">
        <f>'9. Payment_Amounts'!I24</f>
        <v>73.05</v>
      </c>
      <c r="K63" s="440">
        <f>'9. Payment_Amounts'!J24</f>
        <v>81.09</v>
      </c>
      <c r="L63" s="435">
        <f>M63-K63</f>
        <v>0</v>
      </c>
      <c r="M63" s="442">
        <f>'9. Payment_Amounts'!L24</f>
        <v>81.09</v>
      </c>
      <c r="N63" s="440">
        <f>'9. Payment_Amounts'!M24</f>
        <v>90.01</v>
      </c>
      <c r="O63" s="435">
        <f>P63-N63</f>
        <v>0</v>
      </c>
      <c r="P63" s="442">
        <f>'9. Payment_Amounts'!O24</f>
        <v>90.01</v>
      </c>
      <c r="Q63" s="440">
        <f>'9. Payment_Amounts'!P24</f>
        <v>99.91</v>
      </c>
      <c r="R63" s="435">
        <f>S63-Q63</f>
        <v>0</v>
      </c>
      <c r="S63" s="442">
        <f>'9. Payment_Amounts'!R24</f>
        <v>99.91</v>
      </c>
    </row>
    <row r="64" spans="2:19" s="428" customFormat="1" ht="15">
      <c r="B64" s="456"/>
      <c r="C64" s="457"/>
      <c r="D64" s="422"/>
      <c r="E64" s="131"/>
      <c r="F64" s="98"/>
      <c r="G64" s="99"/>
      <c r="H64" s="131"/>
      <c r="I64" s="98"/>
      <c r="J64" s="99"/>
      <c r="K64" s="131"/>
      <c r="L64" s="98"/>
      <c r="M64" s="99"/>
      <c r="N64" s="131"/>
      <c r="O64" s="98"/>
      <c r="P64" s="99"/>
      <c r="Q64" s="131"/>
      <c r="R64" s="98"/>
      <c r="S64" s="99"/>
    </row>
    <row r="65" spans="2:19" s="428" customFormat="1" ht="16.5" thickBot="1">
      <c r="B65" s="427" t="s">
        <v>206</v>
      </c>
      <c r="D65" s="422"/>
      <c r="E65" s="131"/>
      <c r="F65" s="98"/>
      <c r="G65" s="99"/>
      <c r="H65" s="131"/>
      <c r="I65" s="98"/>
      <c r="J65" s="99"/>
      <c r="K65" s="131"/>
      <c r="L65" s="98"/>
      <c r="M65" s="99"/>
      <c r="N65" s="131"/>
      <c r="O65" s="98"/>
      <c r="P65" s="99"/>
      <c r="Q65" s="131"/>
      <c r="R65" s="98"/>
      <c r="S65" s="99"/>
    </row>
    <row r="66" spans="2:19" s="428" customFormat="1" ht="15">
      <c r="B66" s="456">
        <v>26</v>
      </c>
      <c r="C66" s="457" t="s">
        <v>204</v>
      </c>
      <c r="D66" s="422"/>
      <c r="E66" s="437">
        <f>'10. Deferral_Variance_&amp;_Riders'!D22</f>
        <v>1.4361118192148281</v>
      </c>
      <c r="F66" s="458">
        <f>G66-E66</f>
        <v>0</v>
      </c>
      <c r="G66" s="439">
        <f>E66</f>
        <v>1.4361118192148281</v>
      </c>
      <c r="H66" s="437">
        <f>'10. Deferral_Variance_&amp;_Riders'!D22</f>
        <v>1.4361118192148281</v>
      </c>
      <c r="I66" s="458">
        <f>J66-H66</f>
        <v>0</v>
      </c>
      <c r="J66" s="439">
        <f>H66</f>
        <v>1.4361118192148281</v>
      </c>
      <c r="K66" s="549"/>
      <c r="L66" s="550"/>
      <c r="M66" s="550"/>
      <c r="N66" s="550"/>
      <c r="O66" s="550"/>
      <c r="P66" s="550"/>
      <c r="Q66" s="550"/>
      <c r="R66" s="550"/>
      <c r="S66" s="551"/>
    </row>
    <row r="67" spans="2:19" s="428" customFormat="1" ht="15.75" thickBot="1">
      <c r="B67" s="456">
        <v>27</v>
      </c>
      <c r="C67" s="457" t="s">
        <v>205</v>
      </c>
      <c r="D67" s="422"/>
      <c r="E67" s="440">
        <f>'10. Deferral_Variance_&amp;_Riders'!D45</f>
        <v>2.8452761937547684</v>
      </c>
      <c r="F67" s="435">
        <f>G67-E67</f>
        <v>0</v>
      </c>
      <c r="G67" s="442">
        <f>E67</f>
        <v>2.8452761937547684</v>
      </c>
      <c r="H67" s="440">
        <f>'10. Deferral_Variance_&amp;_Riders'!D45</f>
        <v>2.8452761937547684</v>
      </c>
      <c r="I67" s="435">
        <f>J67-H67</f>
        <v>0</v>
      </c>
      <c r="J67" s="442">
        <f>H67</f>
        <v>2.8452761937547684</v>
      </c>
      <c r="K67" s="552"/>
      <c r="L67" s="553"/>
      <c r="M67" s="553"/>
      <c r="N67" s="553"/>
      <c r="O67" s="553"/>
      <c r="P67" s="553"/>
      <c r="Q67" s="553"/>
      <c r="R67" s="553"/>
      <c r="S67" s="554"/>
    </row>
    <row r="68" spans="2:19" s="428" customFormat="1" ht="15">
      <c r="B68" s="456"/>
      <c r="C68" s="422"/>
      <c r="D68" s="422"/>
      <c r="E68" s="131"/>
      <c r="F68" s="98"/>
      <c r="G68" s="99"/>
      <c r="H68" s="131"/>
      <c r="I68" s="98"/>
      <c r="J68" s="99"/>
      <c r="K68" s="131"/>
      <c r="L68" s="98"/>
      <c r="M68" s="99"/>
      <c r="N68" s="131"/>
      <c r="O68" s="98"/>
      <c r="P68" s="99"/>
      <c r="Q68" s="131"/>
      <c r="R68" s="98"/>
      <c r="S68" s="99"/>
    </row>
    <row r="69" spans="2:19" s="428" customFormat="1" ht="16.5" thickBot="1">
      <c r="B69" s="427" t="s">
        <v>207</v>
      </c>
      <c r="D69" s="422"/>
      <c r="E69" s="131"/>
      <c r="F69" s="98"/>
      <c r="G69" s="99"/>
      <c r="H69" s="131"/>
      <c r="I69" s="98"/>
      <c r="J69" s="99"/>
      <c r="K69" s="131"/>
      <c r="L69" s="98"/>
      <c r="M69" s="99"/>
      <c r="N69" s="131"/>
      <c r="O69" s="98"/>
      <c r="P69" s="99"/>
      <c r="Q69" s="131"/>
      <c r="R69" s="98"/>
      <c r="S69" s="99"/>
    </row>
    <row r="70" spans="2:19" s="428" customFormat="1" ht="15">
      <c r="B70" s="456">
        <v>28</v>
      </c>
      <c r="C70" s="457" t="s">
        <v>204</v>
      </c>
      <c r="D70" s="422"/>
      <c r="E70" s="437">
        <f t="shared" ref="E70" si="13">E62+E66</f>
        <v>43.14246181921483</v>
      </c>
      <c r="F70" s="458">
        <f>G70-E70</f>
        <v>0</v>
      </c>
      <c r="G70" s="439">
        <f t="shared" ref="G70:H70" si="14">G62+G66</f>
        <v>43.14246181921483</v>
      </c>
      <c r="H70" s="437">
        <f t="shared" si="14"/>
        <v>43.768057069214827</v>
      </c>
      <c r="I70" s="458">
        <f>J70-H70</f>
        <v>0</v>
      </c>
      <c r="J70" s="439">
        <f t="shared" ref="J70:K70" si="15">J62+J66</f>
        <v>43.768057069214827</v>
      </c>
      <c r="K70" s="437">
        <f t="shared" si="15"/>
        <v>42.966924428749991</v>
      </c>
      <c r="L70" s="458">
        <f>M70-K70</f>
        <v>0</v>
      </c>
      <c r="M70" s="439">
        <f t="shared" ref="M70:N70" si="16">M62+M66</f>
        <v>42.966924428749991</v>
      </c>
      <c r="N70" s="437">
        <f t="shared" si="16"/>
        <v>43.611428295181234</v>
      </c>
      <c r="O70" s="458">
        <f>P70-N70</f>
        <v>0</v>
      </c>
      <c r="P70" s="439">
        <f t="shared" ref="P70:Q70" si="17">P62+P66</f>
        <v>43.611428295181234</v>
      </c>
      <c r="Q70" s="437">
        <f t="shared" si="17"/>
        <v>44.26559971960895</v>
      </c>
      <c r="R70" s="458">
        <f>S70-Q70</f>
        <v>0</v>
      </c>
      <c r="S70" s="439">
        <f t="shared" ref="S70" si="18">S62+S66</f>
        <v>44.26559971960895</v>
      </c>
    </row>
    <row r="71" spans="2:19" s="428" customFormat="1" ht="15.75" thickBot="1">
      <c r="B71" s="456">
        <v>29</v>
      </c>
      <c r="C71" s="457" t="s">
        <v>205</v>
      </c>
      <c r="D71" s="422"/>
      <c r="E71" s="440">
        <f t="shared" ref="E71" si="19">E63+E67</f>
        <v>68.655276193754773</v>
      </c>
      <c r="F71" s="435">
        <f>G71-E71</f>
        <v>0</v>
      </c>
      <c r="G71" s="442">
        <f t="shared" ref="G71:H71" si="20">G63+G67</f>
        <v>68.655276193754773</v>
      </c>
      <c r="H71" s="440">
        <f t="shared" si="20"/>
        <v>75.895276193754768</v>
      </c>
      <c r="I71" s="435">
        <f>J71-H71</f>
        <v>0</v>
      </c>
      <c r="J71" s="442">
        <f t="shared" ref="J71:K71" si="21">J63+J67</f>
        <v>75.895276193754768</v>
      </c>
      <c r="K71" s="440">
        <f t="shared" si="21"/>
        <v>81.09</v>
      </c>
      <c r="L71" s="435">
        <f>M71-K71</f>
        <v>0</v>
      </c>
      <c r="M71" s="442">
        <f t="shared" ref="M71:N71" si="22">M63+M67</f>
        <v>81.09</v>
      </c>
      <c r="N71" s="440">
        <f t="shared" si="22"/>
        <v>90.01</v>
      </c>
      <c r="O71" s="435">
        <f>P71-N71</f>
        <v>0</v>
      </c>
      <c r="P71" s="442">
        <f t="shared" ref="P71:Q71" si="23">P63+P67</f>
        <v>90.01</v>
      </c>
      <c r="Q71" s="440">
        <f t="shared" si="23"/>
        <v>99.91</v>
      </c>
      <c r="R71" s="435">
        <f>S71-Q71</f>
        <v>0</v>
      </c>
      <c r="S71" s="442">
        <f t="shared" ref="S71" si="24">S63+S67</f>
        <v>99.91</v>
      </c>
    </row>
    <row r="72" spans="2:19" s="428" customFormat="1" ht="15">
      <c r="B72" s="456"/>
      <c r="C72" s="457"/>
      <c r="D72" s="422"/>
      <c r="E72" s="131"/>
      <c r="F72" s="98"/>
      <c r="G72" s="99"/>
      <c r="H72" s="131"/>
      <c r="I72" s="98"/>
      <c r="J72" s="99"/>
      <c r="K72" s="131"/>
      <c r="L72" s="98"/>
      <c r="M72" s="99"/>
      <c r="N72" s="131"/>
      <c r="O72" s="98"/>
      <c r="P72" s="99"/>
      <c r="Q72" s="131"/>
      <c r="R72" s="98"/>
      <c r="S72" s="99"/>
    </row>
    <row r="73" spans="2:19" s="428" customFormat="1" ht="16.5" thickBot="1">
      <c r="B73" s="427" t="s">
        <v>208</v>
      </c>
      <c r="C73" s="457"/>
      <c r="D73" s="422"/>
      <c r="E73" s="131"/>
      <c r="F73" s="98"/>
      <c r="G73" s="99"/>
      <c r="H73" s="131"/>
      <c r="I73" s="98"/>
      <c r="J73" s="99"/>
      <c r="K73" s="131"/>
      <c r="L73" s="98"/>
      <c r="M73" s="99"/>
      <c r="N73" s="131"/>
      <c r="O73" s="98"/>
      <c r="P73" s="99"/>
      <c r="Q73" s="131"/>
      <c r="R73" s="98"/>
      <c r="S73" s="99"/>
    </row>
    <row r="74" spans="2:19" s="428" customFormat="1" ht="15">
      <c r="B74" s="456">
        <v>30</v>
      </c>
      <c r="C74" s="457" t="s">
        <v>204</v>
      </c>
      <c r="D74" s="422"/>
      <c r="E74" s="245">
        <f>'10. Deferral_Variance_&amp;_Riders'!$D$20/2</f>
        <v>30.227672999999999</v>
      </c>
      <c r="F74" s="458" t="s">
        <v>17</v>
      </c>
      <c r="G74" s="439">
        <f>E74</f>
        <v>30.227672999999999</v>
      </c>
      <c r="H74" s="245">
        <f>'10. Deferral_Variance_&amp;_Riders'!$D$20/2</f>
        <v>30.227672999999999</v>
      </c>
      <c r="I74" s="458" t="s">
        <v>17</v>
      </c>
      <c r="J74" s="439">
        <f>H74</f>
        <v>30.227672999999999</v>
      </c>
      <c r="K74" s="245">
        <f>'10. Deferral_Variance_&amp;_Riders'!$D$20/2</f>
        <v>30.227672999999999</v>
      </c>
      <c r="L74" s="458" t="s">
        <v>17</v>
      </c>
      <c r="M74" s="439">
        <f>K74</f>
        <v>30.227672999999999</v>
      </c>
      <c r="N74" s="245">
        <f>'10. Deferral_Variance_&amp;_Riders'!$D$20/2</f>
        <v>30.227672999999999</v>
      </c>
      <c r="O74" s="458" t="s">
        <v>17</v>
      </c>
      <c r="P74" s="439">
        <f>N74</f>
        <v>30.227672999999999</v>
      </c>
      <c r="Q74" s="245">
        <f>'10. Deferral_Variance_&amp;_Riders'!$D$20/2</f>
        <v>30.227672999999999</v>
      </c>
      <c r="R74" s="458" t="s">
        <v>17</v>
      </c>
      <c r="S74" s="439">
        <f>Q74</f>
        <v>30.227672999999999</v>
      </c>
    </row>
    <row r="75" spans="2:19" s="428" customFormat="1" ht="15">
      <c r="B75" s="456">
        <v>31</v>
      </c>
      <c r="C75" s="457" t="s">
        <v>205</v>
      </c>
      <c r="D75" s="422"/>
      <c r="E75" s="247">
        <f>'9. Payment_Amounts'!D20</f>
        <v>38.09834</v>
      </c>
      <c r="F75" s="248">
        <f t="shared" ref="F75:F76" si="25">G75-E75</f>
        <v>0</v>
      </c>
      <c r="G75" s="188">
        <f>'9. Payment_Amounts'!F20</f>
        <v>38.09834</v>
      </c>
      <c r="H75" s="247">
        <f>'9. Payment_Amounts'!G20</f>
        <v>38.470700000000008</v>
      </c>
      <c r="I75" s="248">
        <f t="shared" ref="I75:I76" si="26">J75-H75</f>
        <v>0</v>
      </c>
      <c r="J75" s="188">
        <f>'9. Payment_Amounts'!I20</f>
        <v>38.470700000000008</v>
      </c>
      <c r="K75" s="247">
        <f>'9. Payment_Amounts'!J20</f>
        <v>39.026139999999998</v>
      </c>
      <c r="L75" s="248">
        <f t="shared" ref="L75:L76" si="27">M75-K75</f>
        <v>0</v>
      </c>
      <c r="M75" s="188">
        <f>'9. Payment_Amounts'!L20</f>
        <v>39.026139999999998</v>
      </c>
      <c r="N75" s="247">
        <f>'9. Payment_Amounts'!M20</f>
        <v>37.355330000000002</v>
      </c>
      <c r="O75" s="248">
        <f t="shared" ref="O75:O76" si="28">P75-N75</f>
        <v>0</v>
      </c>
      <c r="P75" s="188">
        <f>'9. Payment_Amounts'!O20</f>
        <v>37.355330000000002</v>
      </c>
      <c r="Q75" s="247">
        <f>'9. Payment_Amounts'!P20</f>
        <v>35.383559999999996</v>
      </c>
      <c r="R75" s="248">
        <f t="shared" ref="R75:R76" si="29">S75-Q75</f>
        <v>0</v>
      </c>
      <c r="S75" s="188">
        <f>'9. Payment_Amounts'!R20</f>
        <v>35.383559999999996</v>
      </c>
    </row>
    <row r="76" spans="2:19" s="428" customFormat="1" ht="16.5" thickBot="1">
      <c r="B76" s="456">
        <v>32</v>
      </c>
      <c r="C76" s="459" t="s">
        <v>0</v>
      </c>
      <c r="D76" s="422"/>
      <c r="E76" s="273">
        <f>SUM(E74:E75)</f>
        <v>68.326013000000003</v>
      </c>
      <c r="F76" s="280">
        <f t="shared" si="25"/>
        <v>0</v>
      </c>
      <c r="G76" s="281">
        <f>SUM(G74:G75)</f>
        <v>68.326013000000003</v>
      </c>
      <c r="H76" s="273">
        <f>SUM(H74:H75)</f>
        <v>68.698373000000004</v>
      </c>
      <c r="I76" s="280">
        <f t="shared" si="26"/>
        <v>0</v>
      </c>
      <c r="J76" s="281">
        <f>SUM(J74:J75)</f>
        <v>68.698373000000004</v>
      </c>
      <c r="K76" s="273">
        <f>SUM(K74:K75)</f>
        <v>69.253812999999994</v>
      </c>
      <c r="L76" s="280">
        <f t="shared" si="27"/>
        <v>0</v>
      </c>
      <c r="M76" s="281">
        <f>SUM(M74:M75)</f>
        <v>69.253812999999994</v>
      </c>
      <c r="N76" s="273">
        <f>SUM(N74:N75)</f>
        <v>67.583003000000005</v>
      </c>
      <c r="O76" s="280">
        <f t="shared" si="28"/>
        <v>0</v>
      </c>
      <c r="P76" s="281">
        <f>SUM(P74:P75)</f>
        <v>67.583003000000005</v>
      </c>
      <c r="Q76" s="273">
        <f>SUM(Q74:Q75)</f>
        <v>65.611232999999999</v>
      </c>
      <c r="R76" s="280">
        <f t="shared" si="29"/>
        <v>0</v>
      </c>
      <c r="S76" s="281">
        <f>SUM(S74:S75)</f>
        <v>65.611232999999999</v>
      </c>
    </row>
    <row r="77" spans="2:19" s="428" customFormat="1" ht="15">
      <c r="B77" s="421"/>
      <c r="C77" s="422"/>
      <c r="D77" s="422"/>
      <c r="E77" s="131"/>
      <c r="F77" s="98"/>
      <c r="G77" s="99"/>
      <c r="H77" s="131"/>
      <c r="I77" s="98"/>
      <c r="J77" s="99"/>
      <c r="K77" s="131"/>
      <c r="L77" s="98"/>
      <c r="M77" s="99"/>
      <c r="N77" s="131"/>
      <c r="O77" s="98"/>
      <c r="P77" s="99"/>
      <c r="Q77" s="131"/>
      <c r="R77" s="98"/>
      <c r="S77" s="99"/>
    </row>
    <row r="78" spans="2:19" s="428" customFormat="1" ht="16.5" thickBot="1">
      <c r="B78" s="427" t="s">
        <v>209</v>
      </c>
      <c r="C78" s="422"/>
      <c r="D78" s="422"/>
      <c r="E78" s="131"/>
      <c r="F78" s="98"/>
      <c r="G78" s="99"/>
      <c r="H78" s="131"/>
      <c r="I78" s="98"/>
      <c r="J78" s="99"/>
      <c r="K78" s="131"/>
      <c r="L78" s="98"/>
      <c r="M78" s="99"/>
      <c r="N78" s="131"/>
      <c r="O78" s="98"/>
      <c r="P78" s="99"/>
      <c r="Q78" s="131"/>
      <c r="R78" s="98"/>
      <c r="S78" s="99"/>
    </row>
    <row r="79" spans="2:19" s="428" customFormat="1" ht="15">
      <c r="B79" s="456">
        <v>33</v>
      </c>
      <c r="C79" s="457" t="s">
        <v>204</v>
      </c>
      <c r="D79" s="422"/>
      <c r="E79" s="437">
        <f>E70*(E74)/(E76)</f>
        <v>19.08637971143159</v>
      </c>
      <c r="F79" s="458" t="s">
        <v>17</v>
      </c>
      <c r="G79" s="439">
        <f>G70*(G74)/(G76)</f>
        <v>19.08637971143159</v>
      </c>
      <c r="H79" s="437">
        <f>H70*(H74)/(H76)</f>
        <v>19.258192867734497</v>
      </c>
      <c r="I79" s="458" t="s">
        <v>17</v>
      </c>
      <c r="J79" s="439">
        <f>J70*(J74)/(J76)</f>
        <v>19.258192867734497</v>
      </c>
      <c r="K79" s="437">
        <f>K70*(K74)/(K76)</f>
        <v>18.754059671024418</v>
      </c>
      <c r="L79" s="458" t="s">
        <v>17</v>
      </c>
      <c r="M79" s="439">
        <f>M70*(M74)/(M76)</f>
        <v>18.754059671024418</v>
      </c>
      <c r="N79" s="437">
        <f>N70*(N74)/(N76)</f>
        <v>19.505969475338134</v>
      </c>
      <c r="O79" s="458" t="s">
        <v>17</v>
      </c>
      <c r="P79" s="439">
        <f>P70*(P74)/(P76)</f>
        <v>19.505969475338134</v>
      </c>
      <c r="Q79" s="437">
        <f>Q70*(Q74)/(Q76)</f>
        <v>20.393551718091185</v>
      </c>
      <c r="R79" s="458" t="s">
        <v>17</v>
      </c>
      <c r="S79" s="439">
        <f>S70*(S74)/(S76)</f>
        <v>20.393551718091185</v>
      </c>
    </row>
    <row r="80" spans="2:19" s="428" customFormat="1" ht="15">
      <c r="B80" s="456">
        <v>34</v>
      </c>
      <c r="C80" s="457" t="s">
        <v>205</v>
      </c>
      <c r="D80" s="422"/>
      <c r="E80" s="460">
        <f>E71*(E75)/(E76)</f>
        <v>38.281935976910802</v>
      </c>
      <c r="F80" s="461">
        <f t="shared" ref="F80:F81" si="30">G80-E80</f>
        <v>0</v>
      </c>
      <c r="G80" s="462">
        <f>G71*(G75)/(G76)</f>
        <v>38.281935976910802</v>
      </c>
      <c r="H80" s="460">
        <f>H71*(H75)/(H76)</f>
        <v>42.500925049084962</v>
      </c>
      <c r="I80" s="461">
        <f t="shared" ref="I80:I81" si="31">J80-H80</f>
        <v>0</v>
      </c>
      <c r="J80" s="462">
        <f>J71*(J75)/(J76)</f>
        <v>42.500925049084962</v>
      </c>
      <c r="K80" s="460">
        <f>K71*(K75)/(K76)</f>
        <v>45.696107629481716</v>
      </c>
      <c r="L80" s="461">
        <f t="shared" ref="L80:L81" si="32">M80-K80</f>
        <v>0</v>
      </c>
      <c r="M80" s="462">
        <f>M71*(M75)/(M76)</f>
        <v>45.696107629481716</v>
      </c>
      <c r="N80" s="460">
        <f>N71*(N75)/(N76)</f>
        <v>49.751462705793053</v>
      </c>
      <c r="O80" s="461">
        <f t="shared" ref="O80:O81" si="33">P80-N80</f>
        <v>0</v>
      </c>
      <c r="P80" s="462">
        <f>P71*(P75)/(P76)</f>
        <v>49.751462705793053</v>
      </c>
      <c r="Q80" s="460">
        <f>Q71*(Q75)/(Q76)</f>
        <v>53.88058291177061</v>
      </c>
      <c r="R80" s="461">
        <f t="shared" ref="R80:R81" si="34">S80-Q80</f>
        <v>0</v>
      </c>
      <c r="S80" s="462">
        <f>S71*(S75)/(S76)</f>
        <v>53.88058291177061</v>
      </c>
    </row>
    <row r="81" spans="2:19" s="428" customFormat="1" ht="16.5" thickBot="1">
      <c r="B81" s="456">
        <v>35</v>
      </c>
      <c r="C81" s="459" t="s">
        <v>210</v>
      </c>
      <c r="D81" s="422"/>
      <c r="E81" s="463">
        <f>SUM(E79:E80)</f>
        <v>57.368315688342392</v>
      </c>
      <c r="F81" s="464">
        <f t="shared" si="30"/>
        <v>0</v>
      </c>
      <c r="G81" s="465">
        <f>SUM(G79:G80)</f>
        <v>57.368315688342392</v>
      </c>
      <c r="H81" s="463">
        <f>SUM(H79:H80)</f>
        <v>61.759117916819463</v>
      </c>
      <c r="I81" s="464">
        <f t="shared" si="31"/>
        <v>0</v>
      </c>
      <c r="J81" s="465">
        <f>SUM(J79:J80)</f>
        <v>61.759117916819463</v>
      </c>
      <c r="K81" s="463">
        <f>SUM(K79:K80)</f>
        <v>64.450167300506138</v>
      </c>
      <c r="L81" s="464">
        <f t="shared" si="32"/>
        <v>0</v>
      </c>
      <c r="M81" s="465">
        <f>SUM(M79:M80)</f>
        <v>64.450167300506138</v>
      </c>
      <c r="N81" s="463">
        <f>SUM(N79:N80)</f>
        <v>69.257432181131179</v>
      </c>
      <c r="O81" s="464">
        <f t="shared" si="33"/>
        <v>0</v>
      </c>
      <c r="P81" s="465">
        <f>SUM(P79:P80)</f>
        <v>69.257432181131179</v>
      </c>
      <c r="Q81" s="463">
        <f>SUM(Q79:Q80)</f>
        <v>74.274134629861791</v>
      </c>
      <c r="R81" s="464">
        <f t="shared" si="34"/>
        <v>0</v>
      </c>
      <c r="S81" s="465">
        <f>SUM(S79:S80)</f>
        <v>74.274134629861791</v>
      </c>
    </row>
    <row r="82" spans="2:19" s="428" customFormat="1" ht="16.5" thickBot="1">
      <c r="B82" s="456"/>
      <c r="C82" s="459"/>
      <c r="D82" s="422"/>
      <c r="E82" s="131"/>
      <c r="F82" s="98"/>
      <c r="G82" s="99"/>
      <c r="H82" s="131"/>
      <c r="I82" s="98"/>
      <c r="J82" s="99"/>
      <c r="K82" s="131"/>
      <c r="L82" s="98"/>
      <c r="M82" s="99"/>
      <c r="N82" s="131"/>
      <c r="O82" s="98"/>
      <c r="P82" s="99"/>
      <c r="Q82" s="131"/>
      <c r="R82" s="98"/>
      <c r="S82" s="99"/>
    </row>
    <row r="83" spans="2:19" s="428" customFormat="1" ht="16.5" thickBot="1">
      <c r="B83" s="466">
        <v>36</v>
      </c>
      <c r="C83" s="467" t="s">
        <v>211</v>
      </c>
      <c r="D83" s="448"/>
      <c r="E83" s="468">
        <f>E81</f>
        <v>57.368315688342392</v>
      </c>
      <c r="F83" s="469">
        <f>G83-E83</f>
        <v>0</v>
      </c>
      <c r="G83" s="470">
        <f>G81</f>
        <v>57.368315688342392</v>
      </c>
      <c r="H83" s="468">
        <f>H81</f>
        <v>61.759117916819463</v>
      </c>
      <c r="I83" s="469">
        <f>J83-H83</f>
        <v>0</v>
      </c>
      <c r="J83" s="470">
        <f>J81</f>
        <v>61.759117916819463</v>
      </c>
      <c r="K83" s="468">
        <f>K81</f>
        <v>64.450167300506138</v>
      </c>
      <c r="L83" s="469">
        <f>M83-K83</f>
        <v>0</v>
      </c>
      <c r="M83" s="470">
        <f>M81</f>
        <v>64.450167300506138</v>
      </c>
      <c r="N83" s="468">
        <f>N81</f>
        <v>69.257432181131179</v>
      </c>
      <c r="O83" s="469">
        <f>P83-N83</f>
        <v>0</v>
      </c>
      <c r="P83" s="470">
        <f>P81</f>
        <v>69.257432181131179</v>
      </c>
      <c r="Q83" s="468">
        <f>Q81</f>
        <v>74.274134629861791</v>
      </c>
      <c r="R83" s="469">
        <f>S83-Q83</f>
        <v>0</v>
      </c>
      <c r="S83" s="470">
        <f>S81</f>
        <v>74.274134629861791</v>
      </c>
    </row>
    <row r="84" spans="2:19" s="428" customFormat="1" ht="15.75">
      <c r="B84" s="426"/>
      <c r="C84" s="459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</row>
    <row r="85" spans="2:19" s="428" customFormat="1" ht="15.75">
      <c r="B85" s="496" t="s">
        <v>233</v>
      </c>
      <c r="C85" s="459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</row>
    <row r="86" spans="2:19" ht="15">
      <c r="B86" s="426" t="s">
        <v>187</v>
      </c>
      <c r="C86" s="457"/>
      <c r="D86" s="98"/>
      <c r="E86" s="98"/>
      <c r="F86" s="472"/>
      <c r="G86" s="454"/>
      <c r="H86" s="98"/>
      <c r="I86" s="472"/>
      <c r="J86" s="454"/>
      <c r="K86" s="98"/>
      <c r="L86" s="472"/>
      <c r="M86" s="454"/>
      <c r="N86" s="98"/>
      <c r="O86" s="472"/>
      <c r="P86" s="454"/>
      <c r="Q86" s="98"/>
      <c r="R86" s="472"/>
      <c r="S86" s="454"/>
    </row>
    <row r="87" spans="2:19">
      <c r="B87" s="453">
        <v>1</v>
      </c>
      <c r="C87" s="548" t="s">
        <v>221</v>
      </c>
      <c r="D87" s="548"/>
      <c r="E87" s="548"/>
      <c r="F87" s="548"/>
      <c r="G87" s="548"/>
      <c r="H87" s="548"/>
      <c r="I87" s="548"/>
      <c r="J87" s="548"/>
      <c r="K87" s="548"/>
      <c r="L87" s="548"/>
      <c r="M87" s="548"/>
      <c r="N87" s="548"/>
      <c r="O87" s="548"/>
      <c r="P87" s="548"/>
      <c r="Q87" s="548"/>
      <c r="R87" s="548"/>
      <c r="S87" s="548"/>
    </row>
    <row r="88" spans="2:19">
      <c r="B88" s="453">
        <v>2</v>
      </c>
      <c r="C88" s="454" t="s">
        <v>222</v>
      </c>
      <c r="D88" s="453"/>
      <c r="E88" s="453"/>
      <c r="F88" s="453"/>
      <c r="G88" s="454"/>
      <c r="H88" s="453"/>
      <c r="I88" s="453"/>
      <c r="J88" s="454"/>
      <c r="K88" s="453"/>
      <c r="L88" s="453"/>
      <c r="M88" s="454"/>
      <c r="N88" s="453"/>
      <c r="O88" s="453"/>
      <c r="P88" s="454"/>
      <c r="Q88" s="453"/>
      <c r="R88" s="453"/>
      <c r="S88" s="454"/>
    </row>
    <row r="89" spans="2:19">
      <c r="B89" s="453"/>
      <c r="C89" s="454"/>
      <c r="D89" s="453"/>
      <c r="E89" s="453"/>
      <c r="F89" s="453"/>
      <c r="G89" s="454"/>
      <c r="H89" s="453"/>
      <c r="I89" s="453"/>
      <c r="J89" s="454"/>
      <c r="K89" s="453"/>
      <c r="L89" s="453"/>
      <c r="M89" s="454"/>
      <c r="N89" s="453"/>
      <c r="O89" s="453"/>
      <c r="P89" s="454"/>
      <c r="Q89" s="453"/>
      <c r="R89" s="453"/>
      <c r="S89" s="454"/>
    </row>
    <row r="90" spans="2:19">
      <c r="B90" s="453"/>
      <c r="C90" s="454"/>
      <c r="D90" s="453"/>
      <c r="E90" s="453"/>
      <c r="F90" s="453"/>
      <c r="G90" s="454"/>
      <c r="H90" s="453"/>
      <c r="I90" s="453"/>
      <c r="J90" s="454"/>
      <c r="K90" s="453"/>
      <c r="L90" s="453"/>
      <c r="M90" s="454"/>
      <c r="N90" s="453"/>
      <c r="O90" s="453"/>
      <c r="P90" s="454"/>
      <c r="Q90" s="453"/>
      <c r="R90" s="453"/>
      <c r="S90" s="454"/>
    </row>
    <row r="91" spans="2:19">
      <c r="B91" s="453"/>
      <c r="C91" s="454"/>
      <c r="D91" s="453"/>
      <c r="E91" s="453"/>
      <c r="F91" s="453"/>
      <c r="G91" s="454"/>
      <c r="H91" s="453"/>
      <c r="I91" s="453"/>
      <c r="J91" s="454"/>
      <c r="K91" s="453"/>
      <c r="L91" s="453"/>
      <c r="M91" s="454"/>
      <c r="N91" s="453"/>
      <c r="O91" s="453"/>
      <c r="P91" s="454"/>
      <c r="Q91" s="453"/>
      <c r="R91" s="453"/>
      <c r="S91" s="454"/>
    </row>
    <row r="92" spans="2:19">
      <c r="B92" s="453"/>
      <c r="C92" s="454"/>
      <c r="D92" s="453"/>
      <c r="E92" s="453"/>
      <c r="F92" s="453"/>
      <c r="G92" s="454"/>
      <c r="H92" s="453"/>
      <c r="I92" s="453"/>
      <c r="J92" s="454"/>
      <c r="K92" s="453"/>
      <c r="L92" s="453"/>
      <c r="M92" s="454"/>
      <c r="N92" s="453"/>
      <c r="O92" s="453"/>
      <c r="P92" s="454"/>
      <c r="Q92" s="453"/>
      <c r="R92" s="453"/>
      <c r="S92" s="454"/>
    </row>
    <row r="93" spans="2:19">
      <c r="B93" s="453"/>
      <c r="C93" s="454"/>
      <c r="D93" s="453"/>
      <c r="E93" s="453"/>
      <c r="F93" s="453"/>
      <c r="G93" s="454"/>
      <c r="H93" s="453"/>
      <c r="I93" s="453"/>
      <c r="J93" s="454"/>
      <c r="K93" s="453"/>
      <c r="L93" s="453"/>
      <c r="M93" s="454"/>
      <c r="N93" s="453"/>
      <c r="O93" s="453"/>
      <c r="P93" s="454"/>
      <c r="Q93" s="453"/>
      <c r="R93" s="453"/>
      <c r="S93" s="454"/>
    </row>
    <row r="94" spans="2:19">
      <c r="B94" s="453"/>
      <c r="C94" s="454"/>
      <c r="D94" s="453"/>
      <c r="E94" s="453"/>
      <c r="F94" s="453"/>
      <c r="G94" s="454"/>
      <c r="H94" s="453"/>
      <c r="I94" s="453"/>
      <c r="J94" s="454"/>
      <c r="K94" s="453"/>
      <c r="L94" s="453"/>
      <c r="M94" s="454"/>
      <c r="N94" s="453"/>
      <c r="O94" s="453"/>
      <c r="P94" s="454"/>
      <c r="Q94" s="453"/>
      <c r="R94" s="453"/>
      <c r="S94" s="454"/>
    </row>
    <row r="95" spans="2:19">
      <c r="B95" s="453"/>
      <c r="C95" s="454"/>
      <c r="D95" s="453"/>
      <c r="E95" s="453"/>
      <c r="F95" s="453"/>
      <c r="G95" s="454"/>
      <c r="H95" s="453"/>
      <c r="I95" s="453"/>
      <c r="J95" s="454"/>
      <c r="K95" s="453"/>
      <c r="L95" s="453"/>
      <c r="M95" s="454"/>
      <c r="N95" s="453"/>
      <c r="O95" s="453"/>
      <c r="P95" s="454"/>
      <c r="Q95" s="453"/>
      <c r="R95" s="453"/>
      <c r="S95" s="454"/>
    </row>
    <row r="96" spans="2:19">
      <c r="B96" s="453"/>
      <c r="C96" s="454"/>
      <c r="D96" s="453"/>
      <c r="E96" s="453"/>
      <c r="F96" s="453"/>
      <c r="G96" s="454"/>
      <c r="H96" s="453"/>
      <c r="I96" s="453"/>
      <c r="J96" s="454"/>
      <c r="K96" s="453"/>
      <c r="L96" s="453"/>
      <c r="M96" s="454"/>
      <c r="N96" s="453"/>
      <c r="O96" s="453"/>
      <c r="P96" s="454"/>
      <c r="Q96" s="453"/>
      <c r="R96" s="453"/>
      <c r="S96" s="454"/>
    </row>
    <row r="97" spans="2:19">
      <c r="B97" s="453"/>
      <c r="C97" s="454"/>
      <c r="D97" s="453"/>
      <c r="E97" s="453"/>
      <c r="F97" s="453"/>
      <c r="G97" s="454"/>
      <c r="H97" s="453"/>
      <c r="I97" s="453"/>
      <c r="J97" s="454"/>
      <c r="K97" s="453"/>
      <c r="L97" s="453"/>
      <c r="M97" s="454"/>
      <c r="N97" s="453"/>
      <c r="O97" s="453"/>
      <c r="P97" s="454"/>
      <c r="Q97" s="453"/>
      <c r="R97" s="453"/>
      <c r="S97" s="454"/>
    </row>
    <row r="98" spans="2:19">
      <c r="B98" s="453"/>
      <c r="C98" s="454"/>
      <c r="D98" s="453"/>
      <c r="E98" s="453"/>
      <c r="F98" s="453"/>
      <c r="G98" s="454"/>
      <c r="H98" s="453"/>
      <c r="I98" s="453"/>
      <c r="J98" s="454"/>
      <c r="K98" s="453"/>
      <c r="L98" s="453"/>
      <c r="M98" s="454"/>
      <c r="N98" s="453"/>
      <c r="O98" s="453"/>
      <c r="P98" s="454"/>
      <c r="Q98" s="453"/>
      <c r="R98" s="453"/>
      <c r="S98" s="454"/>
    </row>
    <row r="99" spans="2:19">
      <c r="B99" s="453"/>
      <c r="C99" s="454"/>
      <c r="D99" s="453"/>
      <c r="E99" s="453"/>
      <c r="F99" s="453"/>
      <c r="G99" s="454"/>
      <c r="H99" s="453"/>
      <c r="I99" s="453"/>
      <c r="J99" s="454"/>
      <c r="K99" s="453"/>
      <c r="L99" s="453"/>
      <c r="M99" s="454"/>
      <c r="N99" s="453"/>
      <c r="O99" s="453"/>
      <c r="P99" s="454"/>
      <c r="Q99" s="453"/>
      <c r="R99" s="453"/>
      <c r="S99" s="454"/>
    </row>
    <row r="100" spans="2:19">
      <c r="B100" s="453"/>
      <c r="C100" s="454"/>
      <c r="D100" s="453"/>
      <c r="E100" s="453"/>
      <c r="F100" s="453"/>
      <c r="G100" s="454"/>
      <c r="H100" s="453"/>
      <c r="I100" s="453"/>
      <c r="J100" s="454"/>
      <c r="K100" s="453"/>
      <c r="L100" s="453"/>
      <c r="M100" s="454"/>
      <c r="N100" s="453"/>
      <c r="O100" s="453"/>
      <c r="P100" s="454"/>
      <c r="Q100" s="453"/>
      <c r="R100" s="453"/>
      <c r="S100" s="454"/>
    </row>
    <row r="101" spans="2:19">
      <c r="B101" s="453"/>
      <c r="C101" s="454"/>
      <c r="D101" s="453"/>
      <c r="E101" s="453"/>
      <c r="F101" s="453"/>
      <c r="G101" s="454"/>
      <c r="H101" s="453"/>
      <c r="I101" s="453"/>
      <c r="J101" s="454"/>
      <c r="K101" s="453"/>
      <c r="L101" s="453"/>
      <c r="M101" s="454"/>
      <c r="N101" s="453"/>
      <c r="O101" s="453"/>
      <c r="P101" s="454"/>
      <c r="Q101" s="453"/>
      <c r="R101" s="453"/>
      <c r="S101" s="454"/>
    </row>
    <row r="102" spans="2:19">
      <c r="B102" s="453"/>
      <c r="C102" s="454"/>
      <c r="D102" s="453"/>
      <c r="E102" s="453"/>
      <c r="F102" s="453"/>
      <c r="G102" s="454"/>
      <c r="H102" s="453"/>
      <c r="I102" s="453"/>
      <c r="J102" s="454"/>
      <c r="K102" s="453"/>
      <c r="L102" s="453"/>
      <c r="M102" s="454"/>
      <c r="N102" s="453"/>
      <c r="O102" s="453"/>
      <c r="P102" s="454"/>
      <c r="Q102" s="453"/>
      <c r="R102" s="453"/>
      <c r="S102" s="454"/>
    </row>
    <row r="103" spans="2:19">
      <c r="B103" s="453"/>
      <c r="C103" s="454"/>
      <c r="D103" s="453"/>
      <c r="E103" s="453"/>
      <c r="F103" s="453"/>
      <c r="G103" s="454"/>
      <c r="H103" s="453"/>
      <c r="I103" s="453"/>
      <c r="J103" s="454"/>
      <c r="K103" s="453"/>
      <c r="L103" s="453"/>
      <c r="M103" s="454"/>
      <c r="N103" s="453"/>
      <c r="O103" s="453"/>
      <c r="P103" s="454"/>
      <c r="Q103" s="453"/>
      <c r="R103" s="453"/>
      <c r="S103" s="454"/>
    </row>
    <row r="104" spans="2:19">
      <c r="B104" s="453"/>
      <c r="C104" s="454"/>
      <c r="D104" s="453"/>
      <c r="E104" s="453"/>
      <c r="F104" s="453"/>
      <c r="G104" s="454"/>
      <c r="H104" s="453"/>
      <c r="I104" s="453"/>
      <c r="J104" s="454"/>
      <c r="K104" s="453"/>
      <c r="L104" s="453"/>
      <c r="M104" s="454"/>
      <c r="N104" s="453"/>
      <c r="O104" s="453"/>
      <c r="P104" s="454"/>
      <c r="Q104" s="453"/>
      <c r="R104" s="453"/>
      <c r="S104" s="454"/>
    </row>
    <row r="105" spans="2:19">
      <c r="B105" s="453"/>
      <c r="C105" s="454"/>
      <c r="D105" s="453"/>
      <c r="E105" s="453"/>
      <c r="F105" s="453"/>
      <c r="G105" s="454"/>
      <c r="H105" s="453"/>
      <c r="I105" s="453"/>
      <c r="J105" s="454"/>
      <c r="K105" s="453"/>
      <c r="L105" s="453"/>
      <c r="M105" s="454"/>
      <c r="N105" s="453"/>
      <c r="O105" s="453"/>
      <c r="P105" s="454"/>
      <c r="Q105" s="453"/>
      <c r="R105" s="453"/>
      <c r="S105" s="454"/>
    </row>
    <row r="106" spans="2:19">
      <c r="B106" s="453"/>
      <c r="C106" s="454"/>
      <c r="D106" s="453"/>
      <c r="E106" s="453"/>
      <c r="F106" s="453"/>
      <c r="G106" s="454"/>
      <c r="H106" s="453"/>
      <c r="I106" s="453"/>
      <c r="J106" s="454"/>
      <c r="K106" s="453"/>
      <c r="L106" s="453"/>
      <c r="M106" s="454"/>
      <c r="N106" s="453"/>
      <c r="O106" s="453"/>
      <c r="P106" s="454"/>
      <c r="Q106" s="453"/>
      <c r="R106" s="453"/>
      <c r="S106" s="454"/>
    </row>
    <row r="107" spans="2:19">
      <c r="B107" s="453"/>
      <c r="C107" s="454"/>
      <c r="D107" s="453"/>
      <c r="E107" s="453"/>
      <c r="F107" s="453"/>
      <c r="G107" s="454"/>
      <c r="H107" s="453"/>
      <c r="I107" s="453"/>
      <c r="J107" s="454"/>
      <c r="K107" s="453"/>
      <c r="L107" s="453"/>
      <c r="M107" s="454"/>
      <c r="N107" s="453"/>
      <c r="O107" s="453"/>
      <c r="P107" s="454"/>
      <c r="Q107" s="453"/>
      <c r="R107" s="453"/>
      <c r="S107" s="454"/>
    </row>
    <row r="108" spans="2:19">
      <c r="B108" s="453"/>
      <c r="C108" s="454"/>
      <c r="D108" s="453"/>
      <c r="E108" s="453"/>
      <c r="F108" s="453"/>
      <c r="G108" s="454"/>
      <c r="H108" s="453"/>
      <c r="I108" s="453"/>
      <c r="J108" s="454"/>
      <c r="K108" s="453"/>
      <c r="L108" s="453"/>
      <c r="M108" s="454"/>
      <c r="N108" s="453"/>
      <c r="O108" s="453"/>
      <c r="P108" s="454"/>
      <c r="Q108" s="453"/>
      <c r="R108" s="453"/>
      <c r="S108" s="454"/>
    </row>
    <row r="109" spans="2:19">
      <c r="B109" s="453"/>
      <c r="C109" s="454"/>
      <c r="D109" s="453"/>
      <c r="E109" s="453"/>
      <c r="F109" s="453"/>
      <c r="G109" s="454"/>
      <c r="H109" s="453"/>
      <c r="I109" s="453"/>
      <c r="J109" s="454"/>
      <c r="K109" s="453"/>
      <c r="L109" s="453"/>
      <c r="M109" s="454"/>
      <c r="N109" s="453"/>
      <c r="O109" s="453"/>
      <c r="P109" s="454"/>
      <c r="Q109" s="453"/>
      <c r="R109" s="453"/>
      <c r="S109" s="454"/>
    </row>
    <row r="110" spans="2:19">
      <c r="B110" s="453"/>
      <c r="C110" s="454"/>
      <c r="D110" s="453"/>
      <c r="E110" s="453"/>
      <c r="F110" s="453"/>
      <c r="G110" s="454"/>
      <c r="H110" s="453"/>
      <c r="I110" s="453"/>
      <c r="J110" s="454"/>
      <c r="K110" s="453"/>
      <c r="L110" s="453"/>
      <c r="M110" s="454"/>
      <c r="N110" s="453"/>
      <c r="O110" s="453"/>
      <c r="P110" s="454"/>
      <c r="Q110" s="453"/>
      <c r="R110" s="453"/>
      <c r="S110" s="454"/>
    </row>
    <row r="111" spans="2:19">
      <c r="B111" s="453"/>
      <c r="C111" s="454"/>
      <c r="D111" s="453"/>
      <c r="E111" s="453"/>
      <c r="F111" s="453"/>
      <c r="G111" s="454"/>
      <c r="H111" s="453"/>
      <c r="I111" s="453"/>
      <c r="J111" s="454"/>
      <c r="K111" s="453"/>
      <c r="L111" s="453"/>
      <c r="M111" s="454"/>
      <c r="N111" s="453"/>
      <c r="O111" s="453"/>
      <c r="P111" s="454"/>
      <c r="Q111" s="453"/>
      <c r="R111" s="453"/>
      <c r="S111" s="454"/>
    </row>
    <row r="112" spans="2:19">
      <c r="B112" s="453"/>
      <c r="C112" s="454"/>
      <c r="D112" s="453"/>
      <c r="E112" s="453"/>
      <c r="F112" s="453"/>
      <c r="G112" s="454"/>
      <c r="H112" s="453"/>
      <c r="I112" s="453"/>
      <c r="J112" s="454"/>
      <c r="K112" s="453"/>
      <c r="L112" s="453"/>
      <c r="M112" s="454"/>
      <c r="N112" s="453"/>
      <c r="O112" s="453"/>
      <c r="P112" s="454"/>
      <c r="Q112" s="453"/>
      <c r="R112" s="453"/>
      <c r="S112" s="454"/>
    </row>
    <row r="113" spans="2:19">
      <c r="B113" s="453"/>
      <c r="C113" s="454"/>
      <c r="D113" s="453"/>
      <c r="E113" s="453"/>
      <c r="F113" s="453"/>
      <c r="G113" s="454"/>
      <c r="H113" s="453"/>
      <c r="I113" s="453"/>
      <c r="J113" s="454"/>
      <c r="K113" s="453"/>
      <c r="L113" s="453"/>
      <c r="M113" s="454"/>
      <c r="N113" s="453"/>
      <c r="O113" s="453"/>
      <c r="P113" s="454"/>
      <c r="Q113" s="453"/>
      <c r="R113" s="453"/>
      <c r="S113" s="454"/>
    </row>
    <row r="114" spans="2:19">
      <c r="B114" s="453"/>
      <c r="C114" s="454"/>
      <c r="D114" s="453"/>
      <c r="E114" s="453"/>
      <c r="F114" s="453"/>
      <c r="G114" s="454"/>
      <c r="H114" s="453"/>
      <c r="I114" s="453"/>
      <c r="J114" s="454"/>
      <c r="K114" s="453"/>
      <c r="L114" s="453"/>
      <c r="M114" s="454"/>
      <c r="N114" s="453"/>
      <c r="O114" s="453"/>
      <c r="P114" s="454"/>
      <c r="Q114" s="453"/>
      <c r="R114" s="453"/>
      <c r="S114" s="454"/>
    </row>
    <row r="115" spans="2:19">
      <c r="B115" s="453"/>
      <c r="C115" s="454"/>
      <c r="D115" s="453"/>
      <c r="E115" s="453"/>
      <c r="F115" s="453"/>
      <c r="G115" s="454"/>
      <c r="H115" s="453"/>
      <c r="I115" s="453"/>
      <c r="J115" s="454"/>
      <c r="K115" s="453"/>
      <c r="L115" s="453"/>
      <c r="M115" s="454"/>
      <c r="N115" s="453"/>
      <c r="O115" s="453"/>
      <c r="P115" s="454"/>
      <c r="Q115" s="453"/>
      <c r="R115" s="453"/>
      <c r="S115" s="454"/>
    </row>
    <row r="116" spans="2:19">
      <c r="B116" s="453"/>
      <c r="C116" s="454"/>
      <c r="D116" s="453"/>
      <c r="E116" s="453"/>
      <c r="F116" s="453"/>
      <c r="G116" s="454"/>
      <c r="H116" s="453"/>
      <c r="I116" s="453"/>
      <c r="J116" s="454"/>
      <c r="K116" s="453"/>
      <c r="L116" s="453"/>
      <c r="M116" s="454"/>
      <c r="N116" s="453"/>
      <c r="O116" s="453"/>
      <c r="P116" s="454"/>
      <c r="Q116" s="453"/>
      <c r="R116" s="453"/>
      <c r="S116" s="454"/>
    </row>
    <row r="117" spans="2:19">
      <c r="B117" s="453"/>
      <c r="C117" s="454"/>
      <c r="D117" s="453"/>
      <c r="E117" s="453"/>
      <c r="F117" s="453"/>
      <c r="G117" s="454"/>
      <c r="H117" s="453"/>
      <c r="I117" s="453"/>
      <c r="J117" s="454"/>
      <c r="K117" s="453"/>
      <c r="L117" s="453"/>
      <c r="M117" s="454"/>
      <c r="N117" s="453"/>
      <c r="O117" s="453"/>
      <c r="P117" s="454"/>
      <c r="Q117" s="453"/>
      <c r="R117" s="453"/>
      <c r="S117" s="454"/>
    </row>
    <row r="118" spans="2:19">
      <c r="B118" s="453"/>
      <c r="C118" s="454"/>
      <c r="D118" s="453"/>
      <c r="E118" s="453"/>
      <c r="F118" s="453"/>
      <c r="G118" s="454"/>
      <c r="H118" s="453"/>
      <c r="I118" s="453"/>
      <c r="J118" s="454"/>
      <c r="K118" s="453"/>
      <c r="L118" s="453"/>
      <c r="M118" s="454"/>
      <c r="N118" s="453"/>
      <c r="O118" s="453"/>
      <c r="P118" s="454"/>
      <c r="Q118" s="453"/>
      <c r="R118" s="453"/>
      <c r="S118" s="454"/>
    </row>
    <row r="119" spans="2:19">
      <c r="B119" s="453"/>
      <c r="C119" s="454"/>
      <c r="D119" s="453"/>
      <c r="E119" s="453"/>
      <c r="F119" s="453"/>
      <c r="G119" s="454"/>
      <c r="H119" s="453"/>
      <c r="I119" s="453"/>
      <c r="J119" s="454"/>
      <c r="K119" s="453"/>
      <c r="L119" s="453"/>
      <c r="M119" s="454"/>
      <c r="N119" s="453"/>
      <c r="O119" s="453"/>
      <c r="P119" s="454"/>
      <c r="Q119" s="453"/>
      <c r="R119" s="453"/>
      <c r="S119" s="454"/>
    </row>
    <row r="120" spans="2:19">
      <c r="B120" s="453"/>
      <c r="C120" s="454"/>
      <c r="D120" s="453"/>
      <c r="E120" s="453"/>
      <c r="F120" s="453"/>
      <c r="G120" s="454"/>
      <c r="H120" s="453"/>
      <c r="I120" s="453"/>
      <c r="J120" s="454"/>
      <c r="K120" s="453"/>
      <c r="L120" s="453"/>
      <c r="M120" s="454"/>
      <c r="N120" s="453"/>
      <c r="O120" s="453"/>
      <c r="P120" s="454"/>
      <c r="Q120" s="453"/>
      <c r="R120" s="453"/>
      <c r="S120" s="454"/>
    </row>
    <row r="121" spans="2:19">
      <c r="B121" s="453"/>
      <c r="C121" s="454"/>
      <c r="D121" s="453"/>
      <c r="E121" s="453"/>
      <c r="F121" s="453"/>
      <c r="G121" s="454"/>
      <c r="H121" s="453"/>
      <c r="I121" s="453"/>
      <c r="J121" s="454"/>
      <c r="K121" s="453"/>
      <c r="L121" s="453"/>
      <c r="M121" s="454"/>
      <c r="N121" s="453"/>
      <c r="O121" s="453"/>
      <c r="P121" s="454"/>
      <c r="Q121" s="453"/>
      <c r="R121" s="453"/>
      <c r="S121" s="454"/>
    </row>
    <row r="122" spans="2:19">
      <c r="B122" s="453"/>
      <c r="C122" s="454"/>
      <c r="D122" s="453"/>
      <c r="E122" s="453"/>
      <c r="F122" s="453"/>
      <c r="G122" s="454"/>
      <c r="H122" s="453"/>
      <c r="I122" s="453"/>
      <c r="J122" s="454"/>
      <c r="K122" s="453"/>
      <c r="L122" s="453"/>
      <c r="M122" s="454"/>
      <c r="N122" s="453"/>
      <c r="O122" s="453"/>
      <c r="P122" s="454"/>
      <c r="Q122" s="453"/>
      <c r="R122" s="453"/>
      <c r="S122" s="454"/>
    </row>
    <row r="123" spans="2:19">
      <c r="B123" s="453"/>
      <c r="C123" s="454"/>
      <c r="D123" s="453"/>
      <c r="E123" s="453"/>
      <c r="F123" s="453"/>
      <c r="G123" s="454"/>
      <c r="H123" s="453"/>
      <c r="I123" s="453"/>
      <c r="J123" s="454"/>
      <c r="K123" s="453"/>
      <c r="L123" s="453"/>
      <c r="M123" s="454"/>
      <c r="N123" s="453"/>
      <c r="O123" s="453"/>
      <c r="P123" s="454"/>
      <c r="Q123" s="453"/>
      <c r="R123" s="453"/>
      <c r="S123" s="454"/>
    </row>
    <row r="124" spans="2:19">
      <c r="B124" s="453"/>
      <c r="C124" s="454"/>
      <c r="D124" s="453"/>
      <c r="E124" s="453"/>
      <c r="F124" s="453"/>
      <c r="G124" s="454"/>
      <c r="H124" s="453"/>
      <c r="I124" s="453"/>
      <c r="J124" s="454"/>
      <c r="K124" s="453"/>
      <c r="L124" s="453"/>
      <c r="M124" s="454"/>
      <c r="N124" s="453"/>
      <c r="O124" s="453"/>
      <c r="P124" s="454"/>
      <c r="Q124" s="453"/>
      <c r="R124" s="453"/>
      <c r="S124" s="454"/>
    </row>
    <row r="125" spans="2:19">
      <c r="B125" s="453"/>
      <c r="C125" s="454"/>
      <c r="D125" s="453"/>
      <c r="E125" s="453"/>
      <c r="F125" s="453"/>
      <c r="G125" s="454"/>
      <c r="H125" s="453"/>
      <c r="I125" s="453"/>
      <c r="J125" s="454"/>
      <c r="K125" s="453"/>
      <c r="L125" s="453"/>
      <c r="M125" s="454"/>
      <c r="N125" s="453"/>
      <c r="O125" s="453"/>
      <c r="P125" s="454"/>
      <c r="Q125" s="453"/>
      <c r="R125" s="453"/>
      <c r="S125" s="454"/>
    </row>
    <row r="126" spans="2:19">
      <c r="B126" s="453"/>
      <c r="C126" s="454"/>
      <c r="D126" s="453"/>
      <c r="E126" s="453"/>
      <c r="F126" s="453"/>
      <c r="G126" s="454"/>
      <c r="H126" s="453"/>
      <c r="I126" s="453"/>
      <c r="J126" s="454"/>
      <c r="K126" s="453"/>
      <c r="L126" s="453"/>
      <c r="M126" s="454"/>
      <c r="N126" s="453"/>
      <c r="O126" s="453"/>
      <c r="P126" s="454"/>
      <c r="Q126" s="453"/>
      <c r="R126" s="453"/>
      <c r="S126" s="454"/>
    </row>
    <row r="127" spans="2:19">
      <c r="B127" s="453"/>
      <c r="C127" s="454"/>
      <c r="D127" s="453"/>
      <c r="E127" s="453"/>
      <c r="F127" s="453"/>
      <c r="G127" s="454"/>
      <c r="H127" s="453"/>
      <c r="I127" s="453"/>
      <c r="J127" s="454"/>
      <c r="K127" s="453"/>
      <c r="L127" s="453"/>
      <c r="M127" s="454"/>
      <c r="N127" s="453"/>
      <c r="O127" s="453"/>
      <c r="P127" s="454"/>
      <c r="Q127" s="453"/>
      <c r="R127" s="453"/>
      <c r="S127" s="454"/>
    </row>
    <row r="128" spans="2:19">
      <c r="B128" s="453"/>
      <c r="C128" s="454"/>
      <c r="D128" s="453"/>
      <c r="E128" s="453"/>
      <c r="F128" s="453"/>
      <c r="G128" s="454"/>
      <c r="H128" s="453"/>
      <c r="I128" s="453"/>
      <c r="J128" s="454"/>
      <c r="K128" s="453"/>
      <c r="L128" s="453"/>
      <c r="M128" s="454"/>
      <c r="N128" s="453"/>
      <c r="O128" s="453"/>
      <c r="P128" s="454"/>
      <c r="Q128" s="453"/>
      <c r="R128" s="453"/>
      <c r="S128" s="454"/>
    </row>
    <row r="129" spans="2:19">
      <c r="B129" s="453"/>
      <c r="C129" s="454"/>
      <c r="D129" s="453"/>
      <c r="E129" s="453"/>
      <c r="F129" s="453"/>
      <c r="G129" s="454"/>
      <c r="H129" s="453"/>
      <c r="I129" s="453"/>
      <c r="J129" s="454"/>
      <c r="K129" s="453"/>
      <c r="L129" s="453"/>
      <c r="M129" s="454"/>
      <c r="N129" s="453"/>
      <c r="O129" s="453"/>
      <c r="P129" s="454"/>
      <c r="Q129" s="453"/>
      <c r="R129" s="453"/>
      <c r="S129" s="454"/>
    </row>
    <row r="130" spans="2:19">
      <c r="B130" s="453"/>
      <c r="C130" s="454"/>
      <c r="D130" s="453"/>
      <c r="E130" s="453"/>
      <c r="F130" s="453"/>
      <c r="G130" s="454"/>
      <c r="H130" s="453"/>
      <c r="I130" s="453"/>
      <c r="J130" s="454"/>
      <c r="K130" s="453"/>
      <c r="L130" s="453"/>
      <c r="M130" s="454"/>
      <c r="N130" s="453"/>
      <c r="O130" s="453"/>
      <c r="P130" s="454"/>
      <c r="Q130" s="453"/>
      <c r="R130" s="453"/>
      <c r="S130" s="454"/>
    </row>
    <row r="131" spans="2:19">
      <c r="B131" s="453"/>
      <c r="C131" s="454"/>
      <c r="D131" s="453"/>
      <c r="E131" s="453"/>
      <c r="F131" s="453"/>
      <c r="G131" s="454"/>
      <c r="H131" s="453"/>
      <c r="I131" s="453"/>
      <c r="J131" s="454"/>
      <c r="K131" s="453"/>
      <c r="L131" s="453"/>
      <c r="M131" s="454"/>
      <c r="N131" s="453"/>
      <c r="O131" s="453"/>
      <c r="P131" s="454"/>
      <c r="Q131" s="453"/>
      <c r="R131" s="453"/>
      <c r="S131" s="454"/>
    </row>
    <row r="132" spans="2:19">
      <c r="B132" s="453"/>
      <c r="C132" s="454"/>
      <c r="D132" s="453"/>
      <c r="E132" s="453"/>
      <c r="F132" s="453"/>
      <c r="G132" s="454"/>
      <c r="H132" s="453"/>
      <c r="I132" s="453"/>
      <c r="J132" s="454"/>
      <c r="K132" s="453"/>
      <c r="L132" s="453"/>
      <c r="M132" s="454"/>
      <c r="N132" s="453"/>
      <c r="O132" s="453"/>
      <c r="P132" s="454"/>
      <c r="Q132" s="453"/>
      <c r="R132" s="453"/>
      <c r="S132" s="454"/>
    </row>
    <row r="133" spans="2:19">
      <c r="B133" s="453"/>
      <c r="C133" s="454"/>
      <c r="D133" s="453"/>
      <c r="E133" s="453"/>
      <c r="F133" s="453"/>
      <c r="G133" s="454"/>
      <c r="H133" s="453"/>
      <c r="I133" s="453"/>
      <c r="J133" s="454"/>
      <c r="K133" s="453"/>
      <c r="L133" s="453"/>
      <c r="M133" s="454"/>
      <c r="N133" s="453"/>
      <c r="O133" s="453"/>
      <c r="P133" s="454"/>
      <c r="Q133" s="453"/>
      <c r="R133" s="453"/>
      <c r="S133" s="454"/>
    </row>
    <row r="134" spans="2:19">
      <c r="B134" s="453"/>
      <c r="C134" s="454"/>
      <c r="D134" s="453"/>
      <c r="E134" s="453"/>
      <c r="F134" s="453"/>
      <c r="G134" s="454"/>
      <c r="H134" s="453"/>
      <c r="I134" s="453"/>
      <c r="J134" s="454"/>
      <c r="K134" s="453"/>
      <c r="L134" s="453"/>
      <c r="M134" s="454"/>
      <c r="N134" s="453"/>
      <c r="O134" s="453"/>
      <c r="P134" s="454"/>
      <c r="Q134" s="453"/>
      <c r="R134" s="453"/>
      <c r="S134" s="454"/>
    </row>
    <row r="135" spans="2:19">
      <c r="B135" s="453"/>
      <c r="C135" s="454"/>
      <c r="D135" s="453"/>
      <c r="E135" s="453"/>
      <c r="F135" s="453"/>
      <c r="G135" s="454"/>
      <c r="H135" s="453"/>
      <c r="I135" s="453"/>
      <c r="J135" s="454"/>
      <c r="K135" s="453"/>
      <c r="L135" s="453"/>
      <c r="M135" s="454"/>
      <c r="N135" s="453"/>
      <c r="O135" s="453"/>
      <c r="P135" s="454"/>
      <c r="Q135" s="453"/>
      <c r="R135" s="453"/>
      <c r="S135" s="454"/>
    </row>
    <row r="136" spans="2:19">
      <c r="B136" s="453"/>
      <c r="C136" s="454"/>
      <c r="D136" s="453"/>
      <c r="E136" s="453"/>
      <c r="F136" s="453"/>
      <c r="G136" s="454"/>
      <c r="H136" s="453"/>
      <c r="I136" s="453"/>
      <c r="J136" s="454"/>
      <c r="K136" s="453"/>
      <c r="L136" s="453"/>
      <c r="M136" s="454"/>
      <c r="N136" s="453"/>
      <c r="O136" s="453"/>
      <c r="P136" s="454"/>
      <c r="Q136" s="453"/>
      <c r="R136" s="453"/>
      <c r="S136" s="454"/>
    </row>
    <row r="137" spans="2:19">
      <c r="B137" s="453"/>
      <c r="C137" s="454"/>
      <c r="D137" s="453"/>
      <c r="E137" s="453"/>
      <c r="F137" s="453"/>
      <c r="G137" s="454"/>
      <c r="H137" s="453"/>
      <c r="I137" s="453"/>
      <c r="J137" s="454"/>
      <c r="K137" s="453"/>
      <c r="L137" s="453"/>
      <c r="M137" s="454"/>
      <c r="N137" s="453"/>
      <c r="O137" s="453"/>
      <c r="P137" s="454"/>
      <c r="Q137" s="453"/>
      <c r="R137" s="453"/>
      <c r="S137" s="454"/>
    </row>
    <row r="138" spans="2:19">
      <c r="B138" s="453"/>
      <c r="C138" s="454"/>
      <c r="D138" s="453"/>
      <c r="E138" s="453"/>
      <c r="F138" s="453"/>
      <c r="G138" s="454"/>
      <c r="H138" s="453"/>
      <c r="I138" s="453"/>
      <c r="J138" s="454"/>
      <c r="K138" s="453"/>
      <c r="L138" s="453"/>
      <c r="M138" s="454"/>
      <c r="N138" s="453"/>
      <c r="O138" s="453"/>
      <c r="P138" s="454"/>
      <c r="Q138" s="453"/>
      <c r="R138" s="453"/>
      <c r="S138" s="454"/>
    </row>
    <row r="139" spans="2:19">
      <c r="B139" s="453"/>
      <c r="C139" s="454"/>
      <c r="D139" s="453"/>
      <c r="E139" s="453"/>
      <c r="F139" s="453"/>
      <c r="G139" s="454"/>
      <c r="H139" s="453"/>
      <c r="I139" s="453"/>
      <c r="J139" s="454"/>
      <c r="K139" s="453"/>
      <c r="L139" s="453"/>
      <c r="M139" s="454"/>
      <c r="N139" s="453"/>
      <c r="O139" s="453"/>
      <c r="P139" s="454"/>
      <c r="Q139" s="453"/>
      <c r="R139" s="453"/>
      <c r="S139" s="454"/>
    </row>
    <row r="140" spans="2:19">
      <c r="B140" s="453"/>
      <c r="C140" s="454"/>
      <c r="D140" s="453"/>
      <c r="E140" s="453"/>
      <c r="F140" s="453"/>
      <c r="G140" s="454"/>
      <c r="H140" s="453"/>
      <c r="I140" s="453"/>
      <c r="J140" s="454"/>
      <c r="K140" s="453"/>
      <c r="L140" s="453"/>
      <c r="M140" s="454"/>
      <c r="N140" s="453"/>
      <c r="O140" s="453"/>
      <c r="P140" s="454"/>
      <c r="Q140" s="453"/>
      <c r="R140" s="453"/>
      <c r="S140" s="454"/>
    </row>
    <row r="141" spans="2:19">
      <c r="B141" s="453"/>
      <c r="C141" s="454"/>
      <c r="D141" s="453"/>
      <c r="E141" s="453"/>
      <c r="F141" s="453"/>
      <c r="G141" s="454"/>
      <c r="H141" s="453"/>
      <c r="I141" s="453"/>
      <c r="J141" s="454"/>
      <c r="K141" s="453"/>
      <c r="L141" s="453"/>
      <c r="M141" s="454"/>
      <c r="N141" s="453"/>
      <c r="O141" s="453"/>
      <c r="P141" s="454"/>
      <c r="Q141" s="453"/>
      <c r="R141" s="453"/>
      <c r="S141" s="454"/>
    </row>
    <row r="142" spans="2:19">
      <c r="B142" s="453"/>
      <c r="C142" s="454"/>
      <c r="D142" s="453"/>
      <c r="E142" s="453"/>
      <c r="F142" s="453"/>
      <c r="G142" s="454"/>
      <c r="H142" s="453"/>
      <c r="I142" s="453"/>
      <c r="J142" s="454"/>
      <c r="K142" s="453"/>
      <c r="L142" s="453"/>
      <c r="M142" s="454"/>
      <c r="N142" s="453"/>
      <c r="O142" s="453"/>
      <c r="P142" s="454"/>
      <c r="Q142" s="453"/>
      <c r="R142" s="453"/>
      <c r="S142" s="454"/>
    </row>
    <row r="143" spans="2:19">
      <c r="B143" s="453"/>
      <c r="C143" s="454"/>
      <c r="D143" s="453"/>
      <c r="E143" s="453"/>
      <c r="F143" s="453"/>
      <c r="G143" s="454"/>
      <c r="H143" s="453"/>
      <c r="I143" s="453"/>
      <c r="J143" s="454"/>
      <c r="K143" s="453"/>
      <c r="L143" s="453"/>
      <c r="M143" s="454"/>
      <c r="N143" s="453"/>
      <c r="O143" s="453"/>
      <c r="P143" s="454"/>
      <c r="Q143" s="453"/>
      <c r="R143" s="453"/>
      <c r="S143" s="454"/>
    </row>
    <row r="144" spans="2:19">
      <c r="B144" s="453"/>
      <c r="C144" s="454"/>
      <c r="D144" s="453"/>
      <c r="E144" s="453"/>
      <c r="F144" s="453"/>
      <c r="G144" s="454"/>
      <c r="H144" s="453"/>
      <c r="I144" s="453"/>
      <c r="J144" s="454"/>
      <c r="K144" s="453"/>
      <c r="L144" s="453"/>
      <c r="M144" s="454"/>
      <c r="N144" s="453"/>
      <c r="O144" s="453"/>
      <c r="P144" s="454"/>
      <c r="Q144" s="453"/>
      <c r="R144" s="453"/>
      <c r="S144" s="454"/>
    </row>
    <row r="145" spans="2:19">
      <c r="B145" s="453"/>
      <c r="C145" s="454"/>
      <c r="D145" s="453"/>
      <c r="E145" s="453"/>
      <c r="F145" s="453"/>
      <c r="G145" s="454"/>
      <c r="H145" s="453"/>
      <c r="I145" s="453"/>
      <c r="J145" s="454"/>
      <c r="K145" s="453"/>
      <c r="L145" s="453"/>
      <c r="M145" s="454"/>
      <c r="N145" s="453"/>
      <c r="O145" s="453"/>
      <c r="P145" s="454"/>
      <c r="Q145" s="453"/>
      <c r="R145" s="453"/>
      <c r="S145" s="454"/>
    </row>
    <row r="146" spans="2:19">
      <c r="B146" s="453"/>
      <c r="C146" s="454"/>
      <c r="D146" s="453"/>
      <c r="E146" s="453"/>
      <c r="F146" s="453"/>
      <c r="G146" s="454"/>
      <c r="H146" s="453"/>
      <c r="I146" s="453"/>
      <c r="J146" s="454"/>
      <c r="K146" s="453"/>
      <c r="L146" s="453"/>
      <c r="M146" s="454"/>
      <c r="N146" s="453"/>
      <c r="O146" s="453"/>
      <c r="P146" s="454"/>
      <c r="Q146" s="453"/>
      <c r="R146" s="453"/>
      <c r="S146" s="454"/>
    </row>
    <row r="147" spans="2:19">
      <c r="B147" s="453"/>
      <c r="C147" s="454"/>
      <c r="D147" s="453"/>
      <c r="E147" s="453"/>
      <c r="F147" s="453"/>
      <c r="G147" s="454"/>
      <c r="H147" s="453"/>
      <c r="I147" s="453"/>
      <c r="J147" s="454"/>
      <c r="K147" s="453"/>
      <c r="L147" s="453"/>
      <c r="M147" s="454"/>
      <c r="N147" s="453"/>
      <c r="O147" s="453"/>
      <c r="P147" s="454"/>
      <c r="Q147" s="453"/>
      <c r="R147" s="453"/>
      <c r="S147" s="454"/>
    </row>
    <row r="148" spans="2:19">
      <c r="B148" s="453"/>
      <c r="C148" s="454"/>
      <c r="D148" s="453"/>
      <c r="E148" s="453"/>
      <c r="F148" s="453"/>
      <c r="G148" s="454"/>
      <c r="H148" s="453"/>
      <c r="I148" s="453"/>
      <c r="J148" s="454"/>
      <c r="K148" s="453"/>
      <c r="L148" s="453"/>
      <c r="M148" s="454"/>
      <c r="N148" s="453"/>
      <c r="O148" s="453"/>
      <c r="P148" s="454"/>
      <c r="Q148" s="453"/>
      <c r="R148" s="453"/>
      <c r="S148" s="454"/>
    </row>
    <row r="149" spans="2:19">
      <c r="B149" s="453"/>
      <c r="C149" s="454"/>
      <c r="D149" s="453"/>
      <c r="E149" s="453"/>
      <c r="F149" s="453"/>
      <c r="G149" s="454"/>
      <c r="H149" s="453"/>
      <c r="I149" s="453"/>
      <c r="J149" s="454"/>
      <c r="K149" s="453"/>
      <c r="L149" s="453"/>
      <c r="M149" s="454"/>
      <c r="N149" s="453"/>
      <c r="O149" s="453"/>
      <c r="P149" s="454"/>
      <c r="Q149" s="453"/>
      <c r="R149" s="453"/>
      <c r="S149" s="454"/>
    </row>
    <row r="150" spans="2:19">
      <c r="B150" s="453"/>
      <c r="C150" s="454"/>
      <c r="D150" s="453"/>
      <c r="E150" s="453"/>
      <c r="F150" s="453"/>
      <c r="G150" s="454"/>
      <c r="H150" s="453"/>
      <c r="I150" s="453"/>
      <c r="J150" s="454"/>
      <c r="K150" s="453"/>
      <c r="L150" s="453"/>
      <c r="M150" s="454"/>
      <c r="N150" s="453"/>
      <c r="O150" s="453"/>
      <c r="P150" s="454"/>
      <c r="Q150" s="453"/>
      <c r="R150" s="453"/>
      <c r="S150" s="454"/>
    </row>
    <row r="151" spans="2:19">
      <c r="B151" s="453"/>
      <c r="C151" s="454"/>
      <c r="D151" s="453"/>
      <c r="E151" s="453"/>
      <c r="F151" s="453"/>
      <c r="G151" s="454"/>
      <c r="H151" s="453"/>
      <c r="I151" s="453"/>
      <c r="J151" s="454"/>
      <c r="K151" s="453"/>
      <c r="L151" s="453"/>
      <c r="M151" s="454"/>
      <c r="N151" s="453"/>
      <c r="O151" s="453"/>
      <c r="P151" s="454"/>
      <c r="Q151" s="453"/>
      <c r="R151" s="453"/>
      <c r="S151" s="454"/>
    </row>
    <row r="152" spans="2:19">
      <c r="B152" s="453"/>
      <c r="C152" s="454"/>
      <c r="D152" s="453"/>
      <c r="E152" s="453"/>
      <c r="F152" s="453"/>
      <c r="G152" s="454"/>
      <c r="H152" s="453"/>
      <c r="I152" s="453"/>
      <c r="J152" s="454"/>
      <c r="K152" s="453"/>
      <c r="L152" s="453"/>
      <c r="M152" s="454"/>
      <c r="N152" s="453"/>
      <c r="O152" s="453"/>
      <c r="P152" s="454"/>
      <c r="Q152" s="453"/>
      <c r="R152" s="453"/>
      <c r="S152" s="454"/>
    </row>
    <row r="153" spans="2:19">
      <c r="B153" s="453"/>
      <c r="C153" s="454"/>
      <c r="D153" s="453"/>
      <c r="E153" s="453"/>
      <c r="F153" s="453"/>
      <c r="G153" s="454"/>
      <c r="H153" s="453"/>
      <c r="I153" s="453"/>
      <c r="J153" s="454"/>
      <c r="K153" s="453"/>
      <c r="L153" s="453"/>
      <c r="M153" s="454"/>
      <c r="N153" s="453"/>
      <c r="O153" s="453"/>
      <c r="P153" s="454"/>
      <c r="Q153" s="453"/>
      <c r="R153" s="453"/>
      <c r="S153" s="454"/>
    </row>
    <row r="154" spans="2:19">
      <c r="B154" s="453"/>
      <c r="C154" s="454"/>
      <c r="D154" s="453"/>
      <c r="E154" s="453"/>
      <c r="F154" s="453"/>
      <c r="G154" s="454"/>
      <c r="H154" s="453"/>
      <c r="I154" s="453"/>
      <c r="J154" s="454"/>
      <c r="K154" s="453"/>
      <c r="L154" s="453"/>
      <c r="M154" s="454"/>
      <c r="N154" s="453"/>
      <c r="O154" s="453"/>
      <c r="P154" s="454"/>
      <c r="Q154" s="453"/>
      <c r="R154" s="453"/>
      <c r="S154" s="454"/>
    </row>
    <row r="155" spans="2:19">
      <c r="B155" s="453"/>
      <c r="C155" s="454"/>
      <c r="D155" s="453"/>
      <c r="E155" s="453"/>
      <c r="F155" s="453"/>
      <c r="G155" s="454"/>
      <c r="H155" s="453"/>
      <c r="I155" s="453"/>
      <c r="J155" s="454"/>
      <c r="K155" s="453"/>
      <c r="L155" s="453"/>
      <c r="M155" s="454"/>
      <c r="N155" s="453"/>
      <c r="O155" s="453"/>
      <c r="P155" s="454"/>
      <c r="Q155" s="453"/>
      <c r="R155" s="453"/>
      <c r="S155" s="454"/>
    </row>
    <row r="156" spans="2:19">
      <c r="B156" s="453"/>
      <c r="C156" s="454"/>
      <c r="D156" s="453"/>
      <c r="E156" s="453"/>
      <c r="F156" s="453"/>
      <c r="G156" s="454"/>
      <c r="H156" s="453"/>
      <c r="I156" s="453"/>
      <c r="J156" s="454"/>
      <c r="K156" s="453"/>
      <c r="L156" s="453"/>
      <c r="M156" s="454"/>
      <c r="N156" s="453"/>
      <c r="O156" s="453"/>
      <c r="P156" s="454"/>
      <c r="Q156" s="453"/>
      <c r="R156" s="453"/>
      <c r="S156" s="454"/>
    </row>
    <row r="157" spans="2:19">
      <c r="B157" s="453"/>
      <c r="C157" s="454"/>
      <c r="D157" s="453"/>
      <c r="E157" s="453"/>
      <c r="F157" s="453"/>
      <c r="G157" s="454"/>
      <c r="H157" s="453"/>
      <c r="I157" s="453"/>
      <c r="J157" s="454"/>
      <c r="K157" s="453"/>
      <c r="L157" s="453"/>
      <c r="M157" s="454"/>
      <c r="N157" s="453"/>
      <c r="O157" s="453"/>
      <c r="P157" s="454"/>
      <c r="Q157" s="453"/>
      <c r="R157" s="453"/>
      <c r="S157" s="454"/>
    </row>
    <row r="158" spans="2:19">
      <c r="B158" s="453"/>
      <c r="C158" s="454"/>
      <c r="D158" s="453"/>
      <c r="E158" s="453"/>
      <c r="F158" s="453"/>
      <c r="G158" s="454"/>
      <c r="H158" s="453"/>
      <c r="I158" s="453"/>
      <c r="J158" s="454"/>
      <c r="K158" s="453"/>
      <c r="L158" s="453"/>
      <c r="M158" s="454"/>
      <c r="N158" s="453"/>
      <c r="O158" s="453"/>
      <c r="P158" s="454"/>
      <c r="Q158" s="453"/>
      <c r="R158" s="453"/>
      <c r="S158" s="454"/>
    </row>
    <row r="159" spans="2:19">
      <c r="B159" s="453"/>
      <c r="C159" s="454"/>
      <c r="D159" s="453"/>
      <c r="E159" s="453"/>
      <c r="F159" s="453"/>
      <c r="G159" s="454"/>
      <c r="H159" s="453"/>
      <c r="I159" s="453"/>
      <c r="J159" s="454"/>
      <c r="K159" s="453"/>
      <c r="L159" s="453"/>
      <c r="M159" s="454"/>
      <c r="N159" s="453"/>
      <c r="O159" s="453"/>
      <c r="P159" s="454"/>
      <c r="Q159" s="453"/>
      <c r="R159" s="453"/>
      <c r="S159" s="454"/>
    </row>
    <row r="160" spans="2:19">
      <c r="B160" s="453"/>
      <c r="C160" s="454"/>
      <c r="D160" s="453"/>
      <c r="E160" s="453"/>
      <c r="F160" s="453"/>
      <c r="G160" s="454"/>
      <c r="H160" s="453"/>
      <c r="I160" s="453"/>
      <c r="J160" s="454"/>
      <c r="K160" s="453"/>
      <c r="L160" s="453"/>
      <c r="M160" s="454"/>
      <c r="N160" s="453"/>
      <c r="O160" s="453"/>
      <c r="P160" s="454"/>
      <c r="Q160" s="453"/>
      <c r="R160" s="453"/>
      <c r="S160" s="454"/>
    </row>
    <row r="161" spans="2:19">
      <c r="B161" s="453"/>
      <c r="C161" s="454"/>
      <c r="D161" s="453"/>
      <c r="E161" s="453"/>
      <c r="F161" s="453"/>
      <c r="G161" s="454"/>
      <c r="H161" s="453"/>
      <c r="I161" s="453"/>
      <c r="J161" s="454"/>
      <c r="K161" s="453"/>
      <c r="L161" s="453"/>
      <c r="M161" s="454"/>
      <c r="N161" s="453"/>
      <c r="O161" s="453"/>
      <c r="P161" s="454"/>
      <c r="Q161" s="453"/>
      <c r="R161" s="453"/>
      <c r="S161" s="454"/>
    </row>
    <row r="162" spans="2:19">
      <c r="B162" s="453"/>
      <c r="C162" s="454"/>
      <c r="D162" s="453"/>
      <c r="E162" s="453"/>
      <c r="F162" s="453"/>
      <c r="G162" s="454"/>
      <c r="H162" s="453"/>
      <c r="I162" s="453"/>
      <c r="J162" s="454"/>
      <c r="K162" s="453"/>
      <c r="L162" s="453"/>
      <c r="M162" s="454"/>
      <c r="N162" s="453"/>
      <c r="O162" s="453"/>
      <c r="P162" s="454"/>
      <c r="Q162" s="453"/>
      <c r="R162" s="453"/>
      <c r="S162" s="454"/>
    </row>
    <row r="163" spans="2:19">
      <c r="B163" s="453"/>
      <c r="C163" s="454"/>
      <c r="D163" s="453"/>
      <c r="E163" s="453"/>
      <c r="F163" s="453"/>
      <c r="G163" s="454"/>
      <c r="H163" s="453"/>
      <c r="I163" s="453"/>
      <c r="J163" s="454"/>
      <c r="K163" s="453"/>
      <c r="L163" s="453"/>
      <c r="M163" s="454"/>
      <c r="N163" s="453"/>
      <c r="O163" s="453"/>
      <c r="P163" s="454"/>
      <c r="Q163" s="453"/>
      <c r="R163" s="453"/>
      <c r="S163" s="454"/>
    </row>
    <row r="164" spans="2:19">
      <c r="B164" s="453"/>
      <c r="C164" s="454"/>
      <c r="D164" s="453"/>
      <c r="E164" s="453"/>
      <c r="F164" s="453"/>
      <c r="G164" s="454"/>
      <c r="H164" s="453"/>
      <c r="I164" s="453"/>
      <c r="J164" s="454"/>
      <c r="K164" s="453"/>
      <c r="L164" s="453"/>
      <c r="M164" s="454"/>
      <c r="N164" s="453"/>
      <c r="O164" s="453"/>
      <c r="P164" s="454"/>
      <c r="Q164" s="453"/>
      <c r="R164" s="453"/>
      <c r="S164" s="454"/>
    </row>
    <row r="165" spans="2:19">
      <c r="B165" s="453"/>
      <c r="C165" s="454"/>
      <c r="D165" s="453"/>
      <c r="E165" s="453"/>
      <c r="F165" s="453"/>
      <c r="G165" s="454"/>
      <c r="H165" s="453"/>
      <c r="I165" s="453"/>
      <c r="J165" s="454"/>
      <c r="K165" s="453"/>
      <c r="L165" s="453"/>
      <c r="M165" s="454"/>
      <c r="N165" s="453"/>
      <c r="O165" s="453"/>
      <c r="P165" s="454"/>
      <c r="Q165" s="453"/>
      <c r="R165" s="453"/>
      <c r="S165" s="454"/>
    </row>
    <row r="166" spans="2:19">
      <c r="B166" s="453"/>
      <c r="C166" s="454"/>
      <c r="D166" s="453"/>
      <c r="E166" s="453"/>
      <c r="F166" s="453"/>
      <c r="G166" s="454"/>
      <c r="H166" s="453"/>
      <c r="I166" s="453"/>
      <c r="J166" s="454"/>
      <c r="K166" s="453"/>
      <c r="L166" s="453"/>
      <c r="M166" s="454"/>
      <c r="N166" s="453"/>
      <c r="O166" s="453"/>
      <c r="P166" s="454"/>
      <c r="Q166" s="453"/>
      <c r="R166" s="453"/>
      <c r="S166" s="454"/>
    </row>
    <row r="167" spans="2:19">
      <c r="B167" s="453"/>
      <c r="C167" s="454"/>
      <c r="D167" s="453"/>
      <c r="E167" s="453"/>
      <c r="F167" s="453"/>
      <c r="G167" s="454"/>
      <c r="H167" s="453"/>
      <c r="I167" s="453"/>
      <c r="J167" s="454"/>
      <c r="K167" s="453"/>
      <c r="L167" s="453"/>
      <c r="M167" s="454"/>
      <c r="N167" s="453"/>
      <c r="O167" s="453"/>
      <c r="P167" s="454"/>
      <c r="Q167" s="453"/>
      <c r="R167" s="453"/>
      <c r="S167" s="454"/>
    </row>
    <row r="168" spans="2:19">
      <c r="B168" s="453"/>
      <c r="C168" s="454"/>
      <c r="D168" s="453"/>
      <c r="E168" s="453"/>
      <c r="F168" s="453"/>
      <c r="G168" s="454"/>
      <c r="H168" s="453"/>
      <c r="I168" s="453"/>
      <c r="J168" s="454"/>
      <c r="K168" s="453"/>
      <c r="L168" s="453"/>
      <c r="M168" s="454"/>
      <c r="N168" s="453"/>
      <c r="O168" s="453"/>
      <c r="P168" s="454"/>
      <c r="Q168" s="453"/>
      <c r="R168" s="453"/>
      <c r="S168" s="454"/>
    </row>
    <row r="169" spans="2:19">
      <c r="B169" s="453"/>
      <c r="C169" s="454"/>
      <c r="D169" s="453"/>
      <c r="E169" s="453"/>
      <c r="F169" s="453"/>
      <c r="G169" s="454"/>
      <c r="H169" s="453"/>
      <c r="I169" s="453"/>
      <c r="J169" s="454"/>
      <c r="K169" s="453"/>
      <c r="L169" s="453"/>
      <c r="M169" s="454"/>
      <c r="N169" s="453"/>
      <c r="O169" s="453"/>
      <c r="P169" s="454"/>
      <c r="Q169" s="453"/>
      <c r="R169" s="453"/>
      <c r="S169" s="454"/>
    </row>
    <row r="170" spans="2:19">
      <c r="B170" s="453"/>
      <c r="C170" s="454"/>
      <c r="D170" s="453"/>
      <c r="E170" s="453"/>
      <c r="F170" s="453"/>
      <c r="G170" s="454"/>
      <c r="H170" s="453"/>
      <c r="I170" s="453"/>
      <c r="J170" s="454"/>
      <c r="K170" s="453"/>
      <c r="L170" s="453"/>
      <c r="M170" s="454"/>
      <c r="N170" s="453"/>
      <c r="O170" s="453"/>
      <c r="P170" s="454"/>
      <c r="Q170" s="453"/>
      <c r="R170" s="453"/>
      <c r="S170" s="454"/>
    </row>
    <row r="171" spans="2:19">
      <c r="B171" s="453"/>
      <c r="C171" s="454"/>
      <c r="D171" s="453"/>
      <c r="E171" s="453"/>
      <c r="F171" s="453"/>
      <c r="G171" s="454"/>
      <c r="H171" s="453"/>
      <c r="I171" s="453"/>
      <c r="J171" s="454"/>
      <c r="K171" s="453"/>
      <c r="L171" s="453"/>
      <c r="M171" s="454"/>
      <c r="N171" s="453"/>
      <c r="O171" s="453"/>
      <c r="P171" s="454"/>
      <c r="Q171" s="453"/>
      <c r="R171" s="453"/>
      <c r="S171" s="454"/>
    </row>
    <row r="172" spans="2:19">
      <c r="B172" s="453"/>
      <c r="C172" s="454"/>
      <c r="D172" s="453"/>
      <c r="E172" s="453"/>
      <c r="F172" s="453"/>
      <c r="G172" s="454"/>
      <c r="H172" s="453"/>
      <c r="I172" s="453"/>
      <c r="J172" s="454"/>
      <c r="K172" s="453"/>
      <c r="L172" s="453"/>
      <c r="M172" s="454"/>
      <c r="N172" s="453"/>
      <c r="O172" s="453"/>
      <c r="P172" s="454"/>
      <c r="Q172" s="453"/>
      <c r="R172" s="453"/>
      <c r="S172" s="454"/>
    </row>
    <row r="173" spans="2:19">
      <c r="B173" s="453"/>
      <c r="C173" s="454"/>
      <c r="D173" s="453"/>
      <c r="E173" s="453"/>
      <c r="F173" s="453"/>
      <c r="G173" s="454"/>
      <c r="H173" s="453"/>
      <c r="I173" s="453"/>
      <c r="J173" s="454"/>
      <c r="K173" s="453"/>
      <c r="L173" s="453"/>
      <c r="M173" s="454"/>
      <c r="N173" s="453"/>
      <c r="O173" s="453"/>
      <c r="P173" s="454"/>
      <c r="Q173" s="453"/>
      <c r="R173" s="453"/>
      <c r="S173" s="454"/>
    </row>
    <row r="174" spans="2:19">
      <c r="B174" s="453"/>
      <c r="C174" s="454"/>
      <c r="D174" s="453"/>
      <c r="E174" s="453"/>
      <c r="F174" s="453"/>
      <c r="G174" s="454"/>
      <c r="H174" s="453"/>
      <c r="I174" s="453"/>
      <c r="J174" s="454"/>
      <c r="K174" s="453"/>
      <c r="L174" s="453"/>
      <c r="M174" s="454"/>
      <c r="N174" s="453"/>
      <c r="O174" s="453"/>
      <c r="P174" s="454"/>
      <c r="Q174" s="453"/>
      <c r="R174" s="453"/>
      <c r="S174" s="454"/>
    </row>
    <row r="175" spans="2:19">
      <c r="B175" s="453"/>
      <c r="C175" s="454"/>
      <c r="D175" s="453"/>
      <c r="E175" s="453"/>
      <c r="F175" s="453"/>
      <c r="G175" s="454"/>
      <c r="H175" s="453"/>
      <c r="I175" s="453"/>
      <c r="J175" s="454"/>
      <c r="K175" s="453"/>
      <c r="L175" s="453"/>
      <c r="M175" s="454"/>
      <c r="N175" s="453"/>
      <c r="O175" s="453"/>
      <c r="P175" s="454"/>
      <c r="Q175" s="453"/>
      <c r="R175" s="453"/>
      <c r="S175" s="454"/>
    </row>
    <row r="176" spans="2:19">
      <c r="B176" s="453"/>
      <c r="C176" s="454"/>
      <c r="D176" s="453"/>
      <c r="E176" s="453"/>
      <c r="F176" s="453"/>
      <c r="G176" s="454"/>
      <c r="H176" s="453"/>
      <c r="I176" s="453"/>
      <c r="J176" s="454"/>
      <c r="K176" s="453"/>
      <c r="L176" s="453"/>
      <c r="M176" s="454"/>
      <c r="N176" s="453"/>
      <c r="O176" s="453"/>
      <c r="P176" s="454"/>
      <c r="Q176" s="453"/>
      <c r="R176" s="453"/>
      <c r="S176" s="454"/>
    </row>
    <row r="177" spans="2:19">
      <c r="B177" s="453"/>
      <c r="C177" s="454"/>
      <c r="D177" s="453"/>
      <c r="E177" s="453"/>
      <c r="F177" s="453"/>
      <c r="G177" s="454"/>
      <c r="H177" s="453"/>
      <c r="I177" s="453"/>
      <c r="J177" s="454"/>
      <c r="K177" s="453"/>
      <c r="L177" s="453"/>
      <c r="M177" s="454"/>
      <c r="N177" s="453"/>
      <c r="O177" s="453"/>
      <c r="P177" s="454"/>
      <c r="Q177" s="453"/>
      <c r="R177" s="453"/>
      <c r="S177" s="454"/>
    </row>
    <row r="178" spans="2:19">
      <c r="B178" s="453"/>
      <c r="C178" s="454"/>
      <c r="D178" s="453"/>
      <c r="E178" s="453"/>
      <c r="F178" s="453"/>
      <c r="G178" s="454"/>
      <c r="H178" s="453"/>
      <c r="I178" s="453"/>
      <c r="J178" s="454"/>
      <c r="K178" s="453"/>
      <c r="L178" s="453"/>
      <c r="M178" s="454"/>
      <c r="N178" s="453"/>
      <c r="O178" s="453"/>
      <c r="P178" s="454"/>
      <c r="Q178" s="453"/>
      <c r="R178" s="453"/>
      <c r="S178" s="454"/>
    </row>
    <row r="179" spans="2:19">
      <c r="B179" s="453"/>
      <c r="C179" s="454"/>
      <c r="D179" s="453"/>
      <c r="E179" s="453"/>
      <c r="F179" s="453"/>
      <c r="G179" s="454"/>
      <c r="H179" s="453"/>
      <c r="I179" s="453"/>
      <c r="J179" s="454"/>
      <c r="K179" s="453"/>
      <c r="L179" s="453"/>
      <c r="M179" s="454"/>
      <c r="N179" s="453"/>
      <c r="O179" s="453"/>
      <c r="P179" s="454"/>
      <c r="Q179" s="453"/>
      <c r="R179" s="453"/>
      <c r="S179" s="454"/>
    </row>
    <row r="180" spans="2:19">
      <c r="B180" s="453"/>
      <c r="C180" s="454"/>
      <c r="D180" s="453"/>
      <c r="E180" s="453"/>
      <c r="F180" s="453"/>
      <c r="G180" s="454"/>
      <c r="H180" s="453"/>
      <c r="I180" s="453"/>
      <c r="J180" s="454"/>
      <c r="K180" s="453"/>
      <c r="L180" s="453"/>
      <c r="M180" s="454"/>
      <c r="N180" s="453"/>
      <c r="O180" s="453"/>
      <c r="P180" s="454"/>
      <c r="Q180" s="453"/>
      <c r="R180" s="453"/>
      <c r="S180" s="454"/>
    </row>
    <row r="181" spans="2:19">
      <c r="B181" s="453"/>
      <c r="C181" s="454"/>
      <c r="D181" s="453"/>
      <c r="E181" s="453"/>
      <c r="F181" s="453"/>
      <c r="G181" s="454"/>
      <c r="H181" s="453"/>
      <c r="I181" s="453"/>
      <c r="J181" s="454"/>
      <c r="K181" s="453"/>
      <c r="L181" s="453"/>
      <c r="M181" s="454"/>
      <c r="N181" s="453"/>
      <c r="O181" s="453"/>
      <c r="P181" s="454"/>
      <c r="Q181" s="453"/>
      <c r="R181" s="453"/>
      <c r="S181" s="454"/>
    </row>
    <row r="182" spans="2:19">
      <c r="B182" s="453"/>
      <c r="C182" s="454"/>
      <c r="D182" s="453"/>
      <c r="E182" s="453"/>
      <c r="F182" s="453"/>
      <c r="G182" s="454"/>
      <c r="H182" s="453"/>
      <c r="I182" s="453"/>
      <c r="J182" s="454"/>
      <c r="K182" s="453"/>
      <c r="L182" s="453"/>
      <c r="M182" s="454"/>
      <c r="N182" s="453"/>
      <c r="O182" s="453"/>
      <c r="P182" s="454"/>
      <c r="Q182" s="453"/>
      <c r="R182" s="453"/>
      <c r="S182" s="454"/>
    </row>
    <row r="183" spans="2:19">
      <c r="B183" s="453"/>
      <c r="C183" s="454"/>
      <c r="D183" s="453"/>
      <c r="E183" s="453"/>
      <c r="F183" s="453"/>
      <c r="G183" s="454"/>
      <c r="H183" s="453"/>
      <c r="I183" s="453"/>
      <c r="J183" s="454"/>
      <c r="K183" s="453"/>
      <c r="L183" s="453"/>
      <c r="M183" s="454"/>
      <c r="N183" s="453"/>
      <c r="O183" s="453"/>
      <c r="P183" s="454"/>
      <c r="Q183" s="453"/>
      <c r="R183" s="453"/>
      <c r="S183" s="454"/>
    </row>
    <row r="184" spans="2:19">
      <c r="B184" s="453"/>
      <c r="C184" s="454"/>
      <c r="D184" s="453"/>
      <c r="E184" s="453"/>
      <c r="F184" s="453"/>
      <c r="G184" s="454"/>
      <c r="H184" s="453"/>
      <c r="I184" s="453"/>
      <c r="J184" s="454"/>
      <c r="K184" s="453"/>
      <c r="L184" s="453"/>
      <c r="M184" s="454"/>
      <c r="N184" s="453"/>
      <c r="O184" s="453"/>
      <c r="P184" s="454"/>
      <c r="Q184" s="453"/>
      <c r="R184" s="453"/>
      <c r="S184" s="454"/>
    </row>
    <row r="185" spans="2:19">
      <c r="B185" s="453"/>
      <c r="C185" s="454"/>
      <c r="D185" s="453"/>
      <c r="E185" s="453"/>
      <c r="F185" s="453"/>
      <c r="G185" s="454"/>
      <c r="H185" s="453"/>
      <c r="I185" s="453"/>
      <c r="J185" s="454"/>
      <c r="K185" s="453"/>
      <c r="L185" s="453"/>
      <c r="M185" s="454"/>
      <c r="N185" s="453"/>
      <c r="O185" s="453"/>
      <c r="P185" s="454"/>
      <c r="Q185" s="453"/>
      <c r="R185" s="453"/>
      <c r="S185" s="454"/>
    </row>
    <row r="186" spans="2:19">
      <c r="B186" s="453"/>
      <c r="C186" s="454"/>
      <c r="D186" s="453"/>
      <c r="E186" s="453"/>
      <c r="F186" s="453"/>
      <c r="G186" s="454"/>
      <c r="H186" s="453"/>
      <c r="I186" s="453"/>
      <c r="J186" s="454"/>
      <c r="K186" s="453"/>
      <c r="L186" s="453"/>
      <c r="M186" s="454"/>
      <c r="N186" s="453"/>
      <c r="O186" s="453"/>
      <c r="P186" s="454"/>
      <c r="Q186" s="453"/>
      <c r="R186" s="453"/>
      <c r="S186" s="454"/>
    </row>
    <row r="187" spans="2:19">
      <c r="B187" s="453"/>
      <c r="C187" s="454"/>
      <c r="D187" s="453"/>
      <c r="E187" s="453"/>
      <c r="F187" s="453"/>
      <c r="G187" s="454"/>
      <c r="H187" s="453"/>
      <c r="I187" s="453"/>
      <c r="J187" s="454"/>
      <c r="K187" s="453"/>
      <c r="L187" s="453"/>
      <c r="M187" s="454"/>
      <c r="N187" s="453"/>
      <c r="O187" s="453"/>
      <c r="P187" s="454"/>
      <c r="Q187" s="453"/>
      <c r="R187" s="453"/>
      <c r="S187" s="454"/>
    </row>
    <row r="188" spans="2:19">
      <c r="B188" s="453"/>
      <c r="C188" s="454"/>
      <c r="D188" s="453"/>
      <c r="E188" s="453"/>
      <c r="F188" s="453"/>
      <c r="G188" s="454"/>
      <c r="H188" s="453"/>
      <c r="I188" s="453"/>
      <c r="J188" s="454"/>
      <c r="K188" s="453"/>
      <c r="L188" s="453"/>
      <c r="M188" s="454"/>
      <c r="N188" s="453"/>
      <c r="O188" s="453"/>
      <c r="P188" s="454"/>
      <c r="Q188" s="453"/>
      <c r="R188" s="453"/>
      <c r="S188" s="454"/>
    </row>
    <row r="189" spans="2:19">
      <c r="B189" s="453"/>
      <c r="C189" s="454"/>
      <c r="D189" s="453"/>
      <c r="E189" s="453"/>
      <c r="F189" s="453"/>
      <c r="G189" s="454"/>
      <c r="H189" s="453"/>
      <c r="I189" s="453"/>
      <c r="J189" s="454"/>
      <c r="K189" s="453"/>
      <c r="L189" s="453"/>
      <c r="M189" s="454"/>
      <c r="N189" s="453"/>
      <c r="O189" s="453"/>
      <c r="P189" s="454"/>
      <c r="Q189" s="453"/>
      <c r="R189" s="453"/>
      <c r="S189" s="454"/>
    </row>
    <row r="190" spans="2:19">
      <c r="B190" s="453"/>
      <c r="C190" s="454"/>
      <c r="D190" s="453"/>
      <c r="E190" s="453"/>
      <c r="F190" s="453"/>
      <c r="G190" s="454"/>
      <c r="H190" s="453"/>
      <c r="I190" s="453"/>
      <c r="J190" s="454"/>
      <c r="K190" s="453"/>
      <c r="L190" s="453"/>
      <c r="M190" s="454"/>
      <c r="N190" s="453"/>
      <c r="O190" s="453"/>
      <c r="P190" s="454"/>
      <c r="Q190" s="453"/>
      <c r="R190" s="453"/>
      <c r="S190" s="454"/>
    </row>
    <row r="191" spans="2:19">
      <c r="B191" s="453"/>
      <c r="C191" s="454"/>
      <c r="D191" s="453"/>
      <c r="E191" s="453"/>
      <c r="F191" s="453"/>
      <c r="G191" s="454"/>
      <c r="H191" s="453"/>
      <c r="I191" s="453"/>
      <c r="J191" s="454"/>
      <c r="K191" s="453"/>
      <c r="L191" s="453"/>
      <c r="M191" s="454"/>
      <c r="N191" s="453"/>
      <c r="O191" s="453"/>
      <c r="P191" s="454"/>
      <c r="Q191" s="453"/>
      <c r="R191" s="453"/>
      <c r="S191" s="454"/>
    </row>
    <row r="192" spans="2:19">
      <c r="B192" s="453"/>
      <c r="C192" s="454"/>
      <c r="D192" s="453"/>
      <c r="E192" s="453"/>
      <c r="F192" s="453"/>
      <c r="G192" s="454"/>
      <c r="H192" s="453"/>
      <c r="I192" s="453"/>
      <c r="J192" s="454"/>
      <c r="K192" s="453"/>
      <c r="L192" s="453"/>
      <c r="M192" s="454"/>
      <c r="N192" s="453"/>
      <c r="O192" s="453"/>
      <c r="P192" s="454"/>
      <c r="Q192" s="453"/>
      <c r="R192" s="453"/>
      <c r="S192" s="454"/>
    </row>
    <row r="193" spans="2:19">
      <c r="B193" s="453"/>
      <c r="C193" s="454"/>
      <c r="D193" s="453"/>
      <c r="E193" s="453"/>
      <c r="F193" s="453"/>
      <c r="G193" s="454"/>
      <c r="H193" s="453"/>
      <c r="I193" s="453"/>
      <c r="J193" s="454"/>
      <c r="K193" s="453"/>
      <c r="L193" s="453"/>
      <c r="M193" s="454"/>
      <c r="N193" s="453"/>
      <c r="O193" s="453"/>
      <c r="P193" s="454"/>
      <c r="Q193" s="453"/>
      <c r="R193" s="453"/>
      <c r="S193" s="454"/>
    </row>
    <row r="194" spans="2:19">
      <c r="B194" s="453"/>
      <c r="C194" s="454"/>
      <c r="D194" s="453"/>
      <c r="E194" s="453"/>
      <c r="F194" s="453"/>
      <c r="G194" s="454"/>
      <c r="H194" s="453"/>
      <c r="I194" s="453"/>
      <c r="J194" s="454"/>
      <c r="K194" s="453"/>
      <c r="L194" s="453"/>
      <c r="M194" s="454"/>
      <c r="N194" s="453"/>
      <c r="O194" s="453"/>
      <c r="P194" s="454"/>
      <c r="Q194" s="453"/>
      <c r="R194" s="453"/>
      <c r="S194" s="454"/>
    </row>
    <row r="195" spans="2:19">
      <c r="B195" s="453"/>
      <c r="C195" s="454"/>
      <c r="D195" s="453"/>
      <c r="E195" s="453"/>
      <c r="F195" s="453"/>
      <c r="G195" s="454"/>
      <c r="H195" s="453"/>
      <c r="I195" s="453"/>
      <c r="J195" s="454"/>
      <c r="K195" s="453"/>
      <c r="L195" s="453"/>
      <c r="M195" s="454"/>
      <c r="N195" s="453"/>
      <c r="O195" s="453"/>
      <c r="P195" s="454"/>
      <c r="Q195" s="453"/>
      <c r="R195" s="453"/>
      <c r="S195" s="454"/>
    </row>
    <row r="196" spans="2:19">
      <c r="B196" s="453"/>
      <c r="C196" s="454"/>
      <c r="D196" s="453"/>
      <c r="E196" s="453"/>
      <c r="F196" s="453"/>
      <c r="G196" s="454"/>
      <c r="H196" s="453"/>
      <c r="I196" s="453"/>
      <c r="J196" s="454"/>
      <c r="K196" s="453"/>
      <c r="L196" s="453"/>
      <c r="M196" s="454"/>
      <c r="N196" s="453"/>
      <c r="O196" s="453"/>
      <c r="P196" s="454"/>
      <c r="Q196" s="453"/>
      <c r="R196" s="453"/>
      <c r="S196" s="454"/>
    </row>
    <row r="197" spans="2:19">
      <c r="B197" s="453"/>
      <c r="C197" s="454"/>
      <c r="D197" s="453"/>
      <c r="E197" s="453"/>
      <c r="F197" s="453"/>
      <c r="G197" s="454"/>
      <c r="H197" s="453"/>
      <c r="I197" s="453"/>
      <c r="J197" s="454"/>
      <c r="K197" s="453"/>
      <c r="L197" s="453"/>
      <c r="M197" s="454"/>
      <c r="N197" s="453"/>
      <c r="O197" s="453"/>
      <c r="P197" s="454"/>
      <c r="Q197" s="453"/>
      <c r="R197" s="453"/>
      <c r="S197" s="454"/>
    </row>
    <row r="198" spans="2:19">
      <c r="B198" s="453"/>
      <c r="C198" s="454"/>
      <c r="D198" s="453"/>
      <c r="E198" s="453"/>
      <c r="F198" s="453"/>
      <c r="G198" s="454"/>
      <c r="H198" s="453"/>
      <c r="I198" s="453"/>
      <c r="J198" s="454"/>
      <c r="K198" s="453"/>
      <c r="L198" s="453"/>
      <c r="M198" s="454"/>
      <c r="N198" s="453"/>
      <c r="O198" s="453"/>
      <c r="P198" s="454"/>
      <c r="Q198" s="453"/>
      <c r="R198" s="453"/>
      <c r="S198" s="454"/>
    </row>
    <row r="199" spans="2:19">
      <c r="B199" s="453"/>
      <c r="C199" s="454"/>
      <c r="D199" s="453"/>
      <c r="E199" s="453"/>
      <c r="F199" s="453"/>
      <c r="G199" s="454"/>
      <c r="H199" s="453"/>
      <c r="I199" s="453"/>
      <c r="J199" s="454"/>
      <c r="K199" s="453"/>
      <c r="L199" s="453"/>
      <c r="M199" s="454"/>
      <c r="N199" s="453"/>
      <c r="O199" s="453"/>
      <c r="P199" s="454"/>
      <c r="Q199" s="453"/>
      <c r="R199" s="453"/>
      <c r="S199" s="454"/>
    </row>
    <row r="200" spans="2:19">
      <c r="B200" s="453"/>
      <c r="C200" s="454"/>
      <c r="D200" s="453"/>
      <c r="E200" s="453"/>
      <c r="F200" s="453"/>
      <c r="G200" s="454"/>
      <c r="H200" s="453"/>
      <c r="I200" s="453"/>
      <c r="J200" s="454"/>
      <c r="K200" s="453"/>
      <c r="L200" s="453"/>
      <c r="M200" s="454"/>
      <c r="N200" s="453"/>
      <c r="O200" s="453"/>
      <c r="P200" s="454"/>
      <c r="Q200" s="453"/>
      <c r="R200" s="453"/>
      <c r="S200" s="454"/>
    </row>
    <row r="201" spans="2:19">
      <c r="B201" s="453"/>
      <c r="C201" s="454"/>
      <c r="D201" s="453"/>
      <c r="E201" s="453"/>
      <c r="F201" s="453"/>
      <c r="G201" s="454"/>
      <c r="H201" s="453"/>
      <c r="I201" s="453"/>
      <c r="J201" s="454"/>
      <c r="K201" s="453"/>
      <c r="L201" s="453"/>
      <c r="M201" s="454"/>
      <c r="N201" s="453"/>
      <c r="O201" s="453"/>
      <c r="P201" s="454"/>
      <c r="Q201" s="453"/>
      <c r="R201" s="453"/>
      <c r="S201" s="454"/>
    </row>
    <row r="202" spans="2:19">
      <c r="B202" s="453"/>
      <c r="C202" s="454"/>
      <c r="D202" s="453"/>
      <c r="E202" s="453"/>
      <c r="F202" s="453"/>
      <c r="G202" s="454"/>
      <c r="H202" s="453"/>
      <c r="I202" s="453"/>
      <c r="J202" s="454"/>
      <c r="K202" s="453"/>
      <c r="L202" s="453"/>
      <c r="M202" s="454"/>
      <c r="N202" s="453"/>
      <c r="O202" s="453"/>
      <c r="P202" s="454"/>
      <c r="Q202" s="453"/>
      <c r="R202" s="453"/>
      <c r="S202" s="454"/>
    </row>
    <row r="203" spans="2:19">
      <c r="B203" s="453"/>
      <c r="C203" s="454"/>
      <c r="D203" s="453"/>
      <c r="E203" s="453"/>
      <c r="F203" s="453"/>
      <c r="G203" s="454"/>
      <c r="H203" s="453"/>
      <c r="I203" s="453"/>
      <c r="J203" s="454"/>
      <c r="K203" s="453"/>
      <c r="L203" s="453"/>
      <c r="M203" s="454"/>
      <c r="N203" s="453"/>
      <c r="O203" s="453"/>
      <c r="P203" s="454"/>
      <c r="Q203" s="453"/>
      <c r="R203" s="453"/>
      <c r="S203" s="454"/>
    </row>
    <row r="204" spans="2:19">
      <c r="B204" s="453"/>
      <c r="C204" s="454"/>
      <c r="D204" s="453"/>
      <c r="E204" s="453"/>
      <c r="F204" s="453"/>
      <c r="G204" s="454"/>
      <c r="H204" s="453"/>
      <c r="I204" s="453"/>
      <c r="J204" s="454"/>
      <c r="K204" s="453"/>
      <c r="L204" s="453"/>
      <c r="M204" s="454"/>
      <c r="N204" s="453"/>
      <c r="O204" s="453"/>
      <c r="P204" s="454"/>
      <c r="Q204" s="453"/>
      <c r="R204" s="453"/>
      <c r="S204" s="454"/>
    </row>
    <row r="205" spans="2:19">
      <c r="B205" s="453"/>
      <c r="C205" s="454"/>
      <c r="D205" s="453"/>
      <c r="E205" s="453"/>
      <c r="F205" s="453"/>
      <c r="G205" s="454"/>
      <c r="H205" s="453"/>
      <c r="I205" s="453"/>
      <c r="J205" s="454"/>
      <c r="K205" s="453"/>
      <c r="L205" s="453"/>
      <c r="M205" s="454"/>
      <c r="N205" s="453"/>
      <c r="O205" s="453"/>
      <c r="P205" s="454"/>
      <c r="Q205" s="453"/>
      <c r="R205" s="453"/>
      <c r="S205" s="454"/>
    </row>
    <row r="206" spans="2:19">
      <c r="B206" s="453"/>
      <c r="C206" s="454"/>
      <c r="D206" s="453"/>
      <c r="E206" s="453"/>
      <c r="F206" s="453"/>
      <c r="G206" s="454"/>
      <c r="H206" s="453"/>
      <c r="I206" s="453"/>
      <c r="J206" s="454"/>
      <c r="K206" s="453"/>
      <c r="L206" s="453"/>
      <c r="M206" s="454"/>
      <c r="N206" s="453"/>
      <c r="O206" s="453"/>
      <c r="P206" s="454"/>
      <c r="Q206" s="453"/>
      <c r="R206" s="453"/>
      <c r="S206" s="454"/>
    </row>
    <row r="207" spans="2:19">
      <c r="B207" s="453"/>
      <c r="C207" s="454"/>
      <c r="D207" s="453"/>
      <c r="E207" s="453"/>
      <c r="F207" s="453"/>
      <c r="G207" s="454"/>
      <c r="H207" s="453"/>
      <c r="I207" s="453"/>
      <c r="J207" s="454"/>
      <c r="K207" s="453"/>
      <c r="L207" s="453"/>
      <c r="M207" s="454"/>
      <c r="N207" s="453"/>
      <c r="O207" s="453"/>
      <c r="P207" s="454"/>
      <c r="Q207" s="453"/>
      <c r="R207" s="453"/>
      <c r="S207" s="454"/>
    </row>
    <row r="208" spans="2:19">
      <c r="B208" s="453"/>
      <c r="C208" s="454"/>
      <c r="D208" s="453"/>
      <c r="E208" s="453"/>
      <c r="F208" s="453"/>
      <c r="G208" s="454"/>
      <c r="H208" s="453"/>
      <c r="I208" s="453"/>
      <c r="J208" s="454"/>
      <c r="K208" s="453"/>
      <c r="L208" s="453"/>
      <c r="M208" s="454"/>
      <c r="N208" s="453"/>
      <c r="O208" s="453"/>
      <c r="P208" s="454"/>
      <c r="Q208" s="453"/>
      <c r="R208" s="453"/>
      <c r="S208" s="454"/>
    </row>
    <row r="209" spans="2:19">
      <c r="B209" s="453"/>
      <c r="C209" s="454"/>
      <c r="D209" s="453"/>
      <c r="E209" s="453"/>
      <c r="F209" s="453"/>
      <c r="G209" s="454"/>
      <c r="H209" s="453"/>
      <c r="I209" s="453"/>
      <c r="J209" s="454"/>
      <c r="K209" s="453"/>
      <c r="L209" s="453"/>
      <c r="M209" s="454"/>
      <c r="N209" s="453"/>
      <c r="O209" s="453"/>
      <c r="P209" s="454"/>
      <c r="Q209" s="453"/>
      <c r="R209" s="453"/>
      <c r="S209" s="454"/>
    </row>
    <row r="210" spans="2:19">
      <c r="B210" s="453"/>
      <c r="C210" s="454"/>
      <c r="D210" s="453"/>
      <c r="E210" s="453"/>
      <c r="F210" s="453"/>
      <c r="G210" s="454"/>
      <c r="H210" s="453"/>
      <c r="I210" s="453"/>
      <c r="J210" s="454"/>
      <c r="K210" s="453"/>
      <c r="L210" s="453"/>
      <c r="M210" s="454"/>
      <c r="N210" s="453"/>
      <c r="O210" s="453"/>
      <c r="P210" s="454"/>
      <c r="Q210" s="453"/>
      <c r="R210" s="453"/>
      <c r="S210" s="454"/>
    </row>
    <row r="211" spans="2:19">
      <c r="B211" s="453"/>
      <c r="C211" s="454"/>
      <c r="D211" s="453"/>
      <c r="E211" s="453"/>
      <c r="F211" s="453"/>
      <c r="G211" s="454"/>
      <c r="H211" s="453"/>
      <c r="I211" s="453"/>
      <c r="J211" s="454"/>
      <c r="K211" s="453"/>
      <c r="L211" s="453"/>
      <c r="M211" s="454"/>
      <c r="N211" s="453"/>
      <c r="O211" s="453"/>
      <c r="P211" s="454"/>
      <c r="Q211" s="453"/>
      <c r="R211" s="453"/>
      <c r="S211" s="454"/>
    </row>
    <row r="212" spans="2:19">
      <c r="B212" s="453"/>
      <c r="C212" s="454"/>
      <c r="D212" s="453"/>
      <c r="E212" s="453"/>
      <c r="F212" s="453"/>
      <c r="G212" s="454"/>
      <c r="H212" s="453"/>
      <c r="I212" s="453"/>
      <c r="J212" s="454"/>
      <c r="K212" s="453"/>
      <c r="L212" s="453"/>
      <c r="M212" s="454"/>
      <c r="N212" s="453"/>
      <c r="O212" s="453"/>
      <c r="P212" s="454"/>
      <c r="Q212" s="453"/>
      <c r="R212" s="453"/>
      <c r="S212" s="454"/>
    </row>
    <row r="213" spans="2:19">
      <c r="B213" s="453"/>
      <c r="C213" s="454"/>
      <c r="D213" s="453"/>
      <c r="E213" s="453"/>
      <c r="F213" s="453"/>
      <c r="G213" s="454"/>
      <c r="H213" s="453"/>
      <c r="I213" s="453"/>
      <c r="J213" s="454"/>
      <c r="K213" s="453"/>
      <c r="L213" s="453"/>
      <c r="M213" s="454"/>
      <c r="N213" s="453"/>
      <c r="O213" s="453"/>
      <c r="P213" s="454"/>
      <c r="Q213" s="453"/>
      <c r="R213" s="453"/>
      <c r="S213" s="454"/>
    </row>
    <row r="214" spans="2:19">
      <c r="B214" s="453"/>
      <c r="C214" s="454"/>
      <c r="D214" s="453"/>
      <c r="E214" s="453"/>
      <c r="F214" s="453"/>
      <c r="G214" s="454"/>
      <c r="H214" s="453"/>
      <c r="I214" s="453"/>
      <c r="J214" s="454"/>
      <c r="K214" s="453"/>
      <c r="L214" s="453"/>
      <c r="M214" s="454"/>
      <c r="N214" s="453"/>
      <c r="O214" s="453"/>
      <c r="P214" s="454"/>
      <c r="Q214" s="453"/>
      <c r="R214" s="453"/>
      <c r="S214" s="454"/>
    </row>
    <row r="215" spans="2:19">
      <c r="B215" s="453"/>
      <c r="C215" s="454"/>
      <c r="D215" s="453"/>
      <c r="E215" s="453"/>
      <c r="F215" s="453"/>
      <c r="G215" s="454"/>
      <c r="H215" s="453"/>
      <c r="I215" s="453"/>
      <c r="J215" s="454"/>
      <c r="K215" s="453"/>
      <c r="L215" s="453"/>
      <c r="M215" s="454"/>
      <c r="N215" s="453"/>
      <c r="O215" s="453"/>
      <c r="P215" s="454"/>
      <c r="Q215" s="453"/>
      <c r="R215" s="453"/>
      <c r="S215" s="454"/>
    </row>
    <row r="216" spans="2:19">
      <c r="B216" s="453"/>
      <c r="C216" s="454"/>
      <c r="D216" s="453"/>
      <c r="E216" s="453"/>
      <c r="F216" s="453"/>
      <c r="G216" s="454"/>
      <c r="H216" s="453"/>
      <c r="I216" s="453"/>
      <c r="J216" s="454"/>
      <c r="K216" s="453"/>
      <c r="L216" s="453"/>
      <c r="M216" s="454"/>
      <c r="N216" s="453"/>
      <c r="O216" s="453"/>
      <c r="P216" s="454"/>
      <c r="Q216" s="453"/>
      <c r="R216" s="453"/>
      <c r="S216" s="454"/>
    </row>
    <row r="217" spans="2:19">
      <c r="B217" s="453"/>
      <c r="C217" s="454"/>
      <c r="D217" s="453"/>
      <c r="E217" s="453"/>
      <c r="F217" s="453"/>
      <c r="G217" s="454"/>
      <c r="H217" s="453"/>
      <c r="I217" s="453"/>
      <c r="J217" s="454"/>
      <c r="K217" s="453"/>
      <c r="L217" s="453"/>
      <c r="M217" s="454"/>
      <c r="N217" s="453"/>
      <c r="O217" s="453"/>
      <c r="P217" s="454"/>
      <c r="Q217" s="453"/>
      <c r="R217" s="453"/>
      <c r="S217" s="454"/>
    </row>
    <row r="218" spans="2:19">
      <c r="B218" s="453"/>
      <c r="C218" s="454"/>
      <c r="D218" s="453"/>
      <c r="E218" s="453"/>
      <c r="F218" s="453"/>
      <c r="G218" s="454"/>
      <c r="H218" s="453"/>
      <c r="I218" s="453"/>
      <c r="J218" s="454"/>
      <c r="K218" s="453"/>
      <c r="L218" s="453"/>
      <c r="M218" s="454"/>
      <c r="N218" s="453"/>
      <c r="O218" s="453"/>
      <c r="P218" s="454"/>
      <c r="Q218" s="453"/>
      <c r="R218" s="453"/>
      <c r="S218" s="454"/>
    </row>
    <row r="219" spans="2:19">
      <c r="B219" s="453"/>
      <c r="C219" s="454"/>
      <c r="D219" s="453"/>
      <c r="E219" s="453"/>
      <c r="F219" s="453"/>
      <c r="G219" s="454"/>
      <c r="H219" s="453"/>
      <c r="I219" s="453"/>
      <c r="J219" s="454"/>
      <c r="K219" s="453"/>
      <c r="L219" s="453"/>
      <c r="M219" s="454"/>
      <c r="N219" s="453"/>
      <c r="O219" s="453"/>
      <c r="P219" s="454"/>
      <c r="Q219" s="453"/>
      <c r="R219" s="453"/>
      <c r="S219" s="454"/>
    </row>
    <row r="220" spans="2:19">
      <c r="B220" s="453"/>
      <c r="C220" s="454"/>
      <c r="D220" s="453"/>
      <c r="E220" s="453"/>
      <c r="F220" s="453"/>
      <c r="G220" s="454"/>
      <c r="H220" s="453"/>
      <c r="I220" s="453"/>
      <c r="J220" s="454"/>
      <c r="K220" s="453"/>
      <c r="L220" s="453"/>
      <c r="M220" s="454"/>
      <c r="N220" s="453"/>
      <c r="O220" s="453"/>
      <c r="P220" s="454"/>
      <c r="Q220" s="453"/>
      <c r="R220" s="453"/>
      <c r="S220" s="454"/>
    </row>
    <row r="221" spans="2:19">
      <c r="B221" s="453"/>
      <c r="C221" s="454"/>
      <c r="D221" s="453"/>
      <c r="E221" s="453"/>
      <c r="F221" s="453"/>
      <c r="G221" s="454"/>
      <c r="H221" s="453"/>
      <c r="I221" s="453"/>
      <c r="J221" s="454"/>
      <c r="K221" s="453"/>
      <c r="L221" s="453"/>
      <c r="M221" s="454"/>
      <c r="N221" s="453"/>
      <c r="O221" s="453"/>
      <c r="P221" s="454"/>
      <c r="Q221" s="453"/>
      <c r="R221" s="453"/>
      <c r="S221" s="454"/>
    </row>
    <row r="222" spans="2:19">
      <c r="B222" s="453"/>
      <c r="C222" s="454"/>
      <c r="D222" s="453"/>
      <c r="E222" s="453"/>
      <c r="F222" s="453"/>
      <c r="G222" s="454"/>
      <c r="H222" s="453"/>
      <c r="I222" s="453"/>
      <c r="J222" s="454"/>
      <c r="K222" s="453"/>
      <c r="L222" s="453"/>
      <c r="M222" s="454"/>
      <c r="N222" s="453"/>
      <c r="O222" s="453"/>
      <c r="P222" s="454"/>
      <c r="Q222" s="453"/>
      <c r="R222" s="453"/>
      <c r="S222" s="454"/>
    </row>
    <row r="223" spans="2:19">
      <c r="B223" s="453"/>
      <c r="C223" s="454"/>
      <c r="D223" s="453"/>
      <c r="E223" s="453"/>
      <c r="F223" s="453"/>
      <c r="G223" s="454"/>
      <c r="H223" s="453"/>
      <c r="I223" s="453"/>
      <c r="J223" s="454"/>
      <c r="K223" s="453"/>
      <c r="L223" s="453"/>
      <c r="M223" s="454"/>
      <c r="N223" s="453"/>
      <c r="O223" s="453"/>
      <c r="P223" s="454"/>
      <c r="Q223" s="453"/>
      <c r="R223" s="453"/>
      <c r="S223" s="454"/>
    </row>
    <row r="224" spans="2:19">
      <c r="B224" s="453"/>
      <c r="C224" s="454"/>
      <c r="D224" s="453"/>
      <c r="E224" s="453"/>
      <c r="F224" s="453"/>
      <c r="G224" s="454"/>
      <c r="H224" s="453"/>
      <c r="I224" s="453"/>
      <c r="J224" s="454"/>
      <c r="K224" s="453"/>
      <c r="L224" s="453"/>
      <c r="M224" s="454"/>
      <c r="N224" s="453"/>
      <c r="O224" s="453"/>
      <c r="P224" s="454"/>
      <c r="Q224" s="453"/>
      <c r="R224" s="453"/>
      <c r="S224" s="454"/>
    </row>
    <row r="225" spans="2:19">
      <c r="B225" s="453"/>
      <c r="C225" s="454"/>
      <c r="D225" s="453"/>
      <c r="E225" s="453"/>
      <c r="F225" s="453"/>
      <c r="G225" s="454"/>
      <c r="H225" s="453"/>
      <c r="I225" s="453"/>
      <c r="J225" s="454"/>
      <c r="K225" s="453"/>
      <c r="L225" s="453"/>
      <c r="M225" s="454"/>
      <c r="N225" s="453"/>
      <c r="O225" s="453"/>
      <c r="P225" s="454"/>
      <c r="Q225" s="453"/>
      <c r="R225" s="453"/>
      <c r="S225" s="454"/>
    </row>
    <row r="226" spans="2:19">
      <c r="B226" s="453"/>
      <c r="C226" s="454"/>
      <c r="D226" s="453"/>
      <c r="E226" s="453"/>
      <c r="F226" s="453"/>
      <c r="G226" s="454"/>
      <c r="H226" s="453"/>
      <c r="I226" s="453"/>
      <c r="J226" s="454"/>
      <c r="K226" s="453"/>
      <c r="L226" s="453"/>
      <c r="M226" s="454"/>
      <c r="N226" s="453"/>
      <c r="O226" s="453"/>
      <c r="P226" s="454"/>
      <c r="Q226" s="453"/>
      <c r="R226" s="453"/>
      <c r="S226" s="454"/>
    </row>
    <row r="227" spans="2:19">
      <c r="B227" s="453"/>
      <c r="C227" s="454"/>
      <c r="D227" s="453"/>
      <c r="E227" s="453"/>
      <c r="F227" s="453"/>
      <c r="G227" s="454"/>
      <c r="H227" s="453"/>
      <c r="I227" s="453"/>
      <c r="J227" s="454"/>
      <c r="K227" s="453"/>
      <c r="L227" s="453"/>
      <c r="M227" s="454"/>
      <c r="N227" s="453"/>
      <c r="O227" s="453"/>
      <c r="P227" s="454"/>
      <c r="Q227" s="453"/>
      <c r="R227" s="453"/>
      <c r="S227" s="454"/>
    </row>
    <row r="228" spans="2:19">
      <c r="B228" s="453"/>
      <c r="C228" s="454"/>
      <c r="D228" s="453"/>
      <c r="E228" s="453"/>
      <c r="F228" s="453"/>
      <c r="G228" s="454"/>
      <c r="H228" s="453"/>
      <c r="I228" s="453"/>
      <c r="J228" s="454"/>
      <c r="K228" s="453"/>
      <c r="L228" s="453"/>
      <c r="M228" s="454"/>
      <c r="N228" s="453"/>
      <c r="O228" s="453"/>
      <c r="P228" s="454"/>
      <c r="Q228" s="453"/>
      <c r="R228" s="453"/>
      <c r="S228" s="454"/>
    </row>
    <row r="229" spans="2:19">
      <c r="B229" s="453"/>
      <c r="C229" s="454"/>
      <c r="D229" s="453"/>
      <c r="E229" s="453"/>
      <c r="F229" s="453"/>
      <c r="G229" s="454"/>
      <c r="H229" s="453"/>
      <c r="I229" s="453"/>
      <c r="J229" s="454"/>
      <c r="K229" s="453"/>
      <c r="L229" s="453"/>
      <c r="M229" s="454"/>
      <c r="N229" s="453"/>
      <c r="O229" s="453"/>
      <c r="P229" s="454"/>
      <c r="Q229" s="453"/>
      <c r="R229" s="453"/>
      <c r="S229" s="454"/>
    </row>
    <row r="230" spans="2:19">
      <c r="B230" s="453"/>
      <c r="C230" s="454"/>
      <c r="D230" s="453"/>
      <c r="E230" s="453"/>
      <c r="F230" s="453"/>
      <c r="G230" s="454"/>
      <c r="H230" s="453"/>
      <c r="I230" s="453"/>
      <c r="J230" s="454"/>
      <c r="K230" s="453"/>
      <c r="L230" s="453"/>
      <c r="M230" s="454"/>
      <c r="N230" s="453"/>
      <c r="O230" s="453"/>
      <c r="P230" s="454"/>
      <c r="Q230" s="453"/>
      <c r="R230" s="453"/>
      <c r="S230" s="454"/>
    </row>
    <row r="231" spans="2:19">
      <c r="B231" s="453"/>
      <c r="C231" s="454"/>
      <c r="D231" s="453"/>
      <c r="E231" s="453"/>
      <c r="F231" s="453"/>
      <c r="G231" s="454"/>
      <c r="H231" s="453"/>
      <c r="I231" s="453"/>
      <c r="J231" s="454"/>
      <c r="K231" s="453"/>
      <c r="L231" s="453"/>
      <c r="M231" s="454"/>
      <c r="N231" s="453"/>
      <c r="O231" s="453"/>
      <c r="P231" s="454"/>
      <c r="Q231" s="453"/>
      <c r="R231" s="453"/>
      <c r="S231" s="454"/>
    </row>
    <row r="232" spans="2:19">
      <c r="B232" s="453"/>
      <c r="C232" s="454"/>
      <c r="D232" s="453"/>
      <c r="E232" s="453"/>
      <c r="F232" s="453"/>
      <c r="G232" s="454"/>
      <c r="H232" s="453"/>
      <c r="I232" s="453"/>
      <c r="J232" s="454"/>
      <c r="K232" s="453"/>
      <c r="L232" s="453"/>
      <c r="M232" s="454"/>
      <c r="N232" s="453"/>
      <c r="O232" s="453"/>
      <c r="P232" s="454"/>
      <c r="Q232" s="453"/>
      <c r="R232" s="453"/>
      <c r="S232" s="454"/>
    </row>
    <row r="233" spans="2:19">
      <c r="B233" s="453"/>
      <c r="C233" s="454"/>
      <c r="D233" s="453"/>
      <c r="E233" s="453"/>
      <c r="F233" s="453"/>
      <c r="G233" s="454"/>
      <c r="H233" s="453"/>
      <c r="I233" s="453"/>
      <c r="J233" s="454"/>
      <c r="K233" s="453"/>
      <c r="L233" s="453"/>
      <c r="M233" s="454"/>
      <c r="N233" s="453"/>
      <c r="O233" s="453"/>
      <c r="P233" s="454"/>
      <c r="Q233" s="453"/>
      <c r="R233" s="453"/>
      <c r="S233" s="454"/>
    </row>
    <row r="234" spans="2:19">
      <c r="B234" s="453"/>
      <c r="C234" s="454"/>
      <c r="D234" s="453"/>
      <c r="E234" s="453"/>
      <c r="F234" s="453"/>
      <c r="G234" s="454"/>
      <c r="H234" s="453"/>
      <c r="I234" s="453"/>
      <c r="J234" s="454"/>
      <c r="K234" s="453"/>
      <c r="L234" s="453"/>
      <c r="M234" s="454"/>
      <c r="N234" s="453"/>
      <c r="O234" s="453"/>
      <c r="P234" s="454"/>
      <c r="Q234" s="453"/>
      <c r="R234" s="453"/>
      <c r="S234" s="454"/>
    </row>
    <row r="235" spans="2:19">
      <c r="B235" s="453"/>
      <c r="C235" s="454"/>
      <c r="D235" s="453"/>
      <c r="E235" s="453"/>
      <c r="F235" s="453"/>
      <c r="G235" s="454"/>
      <c r="H235" s="453"/>
      <c r="I235" s="453"/>
      <c r="J235" s="454"/>
      <c r="K235" s="453"/>
      <c r="L235" s="453"/>
      <c r="M235" s="454"/>
      <c r="N235" s="453"/>
      <c r="O235" s="453"/>
      <c r="P235" s="454"/>
      <c r="Q235" s="453"/>
      <c r="R235" s="453"/>
      <c r="S235" s="454"/>
    </row>
    <row r="236" spans="2:19">
      <c r="B236" s="453"/>
      <c r="C236" s="454"/>
      <c r="D236" s="453"/>
      <c r="E236" s="453"/>
      <c r="F236" s="453"/>
      <c r="G236" s="454"/>
      <c r="H236" s="453"/>
      <c r="I236" s="453"/>
      <c r="J236" s="454"/>
      <c r="K236" s="453"/>
      <c r="L236" s="453"/>
      <c r="M236" s="454"/>
      <c r="N236" s="453"/>
      <c r="O236" s="453"/>
      <c r="P236" s="454"/>
      <c r="Q236" s="453"/>
      <c r="R236" s="453"/>
      <c r="S236" s="454"/>
    </row>
    <row r="237" spans="2:19">
      <c r="B237" s="453"/>
      <c r="C237" s="454"/>
      <c r="D237" s="453"/>
      <c r="E237" s="453"/>
      <c r="F237" s="453"/>
      <c r="G237" s="454"/>
      <c r="H237" s="453"/>
      <c r="I237" s="453"/>
      <c r="J237" s="454"/>
      <c r="K237" s="453"/>
      <c r="L237" s="453"/>
      <c r="M237" s="454"/>
      <c r="N237" s="453"/>
      <c r="O237" s="453"/>
      <c r="P237" s="454"/>
      <c r="Q237" s="453"/>
      <c r="R237" s="453"/>
      <c r="S237" s="454"/>
    </row>
    <row r="238" spans="2:19">
      <c r="B238" s="453"/>
      <c r="C238" s="454"/>
      <c r="D238" s="453"/>
      <c r="E238" s="453"/>
      <c r="F238" s="453"/>
      <c r="G238" s="454"/>
      <c r="H238" s="453"/>
      <c r="I238" s="453"/>
      <c r="J238" s="454"/>
      <c r="K238" s="453"/>
      <c r="L238" s="453"/>
      <c r="M238" s="454"/>
      <c r="N238" s="453"/>
      <c r="O238" s="453"/>
      <c r="P238" s="454"/>
      <c r="Q238" s="453"/>
      <c r="R238" s="453"/>
      <c r="S238" s="454"/>
    </row>
    <row r="239" spans="2:19">
      <c r="B239" s="453"/>
      <c r="C239" s="454"/>
      <c r="D239" s="453"/>
      <c r="E239" s="453"/>
      <c r="F239" s="453"/>
      <c r="G239" s="454"/>
      <c r="H239" s="453"/>
      <c r="I239" s="453"/>
      <c r="J239" s="454"/>
      <c r="K239" s="453"/>
      <c r="L239" s="453"/>
      <c r="M239" s="454"/>
      <c r="N239" s="453"/>
      <c r="O239" s="453"/>
      <c r="P239" s="454"/>
      <c r="Q239" s="453"/>
      <c r="R239" s="453"/>
      <c r="S239" s="454"/>
    </row>
    <row r="240" spans="2:19">
      <c r="B240" s="453"/>
      <c r="C240" s="454"/>
      <c r="D240" s="453"/>
      <c r="E240" s="453"/>
      <c r="F240" s="453"/>
      <c r="G240" s="454"/>
      <c r="H240" s="453"/>
      <c r="I240" s="453"/>
      <c r="J240" s="454"/>
      <c r="K240" s="453"/>
      <c r="L240" s="453"/>
      <c r="M240" s="454"/>
      <c r="N240" s="453"/>
      <c r="O240" s="453"/>
      <c r="P240" s="454"/>
      <c r="Q240" s="453"/>
      <c r="R240" s="453"/>
      <c r="S240" s="454"/>
    </row>
    <row r="241" spans="2:19">
      <c r="B241" s="453"/>
      <c r="C241" s="454"/>
      <c r="D241" s="453"/>
      <c r="E241" s="453"/>
      <c r="F241" s="453"/>
      <c r="G241" s="454"/>
      <c r="H241" s="453"/>
      <c r="I241" s="453"/>
      <c r="J241" s="454"/>
      <c r="K241" s="453"/>
      <c r="L241" s="453"/>
      <c r="M241" s="454"/>
      <c r="N241" s="453"/>
      <c r="O241" s="453"/>
      <c r="P241" s="454"/>
      <c r="Q241" s="453"/>
      <c r="R241" s="453"/>
      <c r="S241" s="454"/>
    </row>
    <row r="242" spans="2:19">
      <c r="B242" s="453"/>
      <c r="C242" s="454"/>
      <c r="D242" s="453"/>
      <c r="E242" s="453"/>
      <c r="F242" s="453"/>
      <c r="G242" s="454"/>
      <c r="H242" s="453"/>
      <c r="I242" s="453"/>
      <c r="J242" s="454"/>
      <c r="K242" s="453"/>
      <c r="L242" s="453"/>
      <c r="M242" s="454"/>
      <c r="N242" s="453"/>
      <c r="O242" s="453"/>
      <c r="P242" s="454"/>
      <c r="Q242" s="453"/>
      <c r="R242" s="453"/>
      <c r="S242" s="454"/>
    </row>
    <row r="243" spans="2:19">
      <c r="B243" s="453"/>
      <c r="C243" s="454"/>
      <c r="D243" s="453"/>
      <c r="E243" s="453"/>
      <c r="F243" s="453"/>
      <c r="G243" s="454"/>
      <c r="H243" s="453"/>
      <c r="I243" s="453"/>
      <c r="J243" s="454"/>
      <c r="K243" s="453"/>
      <c r="L243" s="453"/>
      <c r="M243" s="454"/>
      <c r="N243" s="453"/>
      <c r="O243" s="453"/>
      <c r="P243" s="454"/>
      <c r="Q243" s="453"/>
      <c r="R243" s="453"/>
      <c r="S243" s="454"/>
    </row>
    <row r="244" spans="2:19">
      <c r="B244" s="453"/>
      <c r="C244" s="454"/>
      <c r="D244" s="453"/>
      <c r="E244" s="453"/>
      <c r="F244" s="453"/>
      <c r="G244" s="454"/>
      <c r="H244" s="453"/>
      <c r="I244" s="453"/>
      <c r="J244" s="454"/>
      <c r="K244" s="453"/>
      <c r="L244" s="453"/>
      <c r="M244" s="454"/>
      <c r="N244" s="453"/>
      <c r="O244" s="453"/>
      <c r="P244" s="454"/>
      <c r="Q244" s="453"/>
      <c r="R244" s="453"/>
      <c r="S244" s="454"/>
    </row>
    <row r="245" spans="2:19">
      <c r="B245" s="453"/>
      <c r="C245" s="454"/>
      <c r="D245" s="453"/>
      <c r="E245" s="453"/>
      <c r="F245" s="453"/>
      <c r="G245" s="454"/>
      <c r="H245" s="453"/>
      <c r="I245" s="453"/>
      <c r="J245" s="454"/>
      <c r="K245" s="453"/>
      <c r="L245" s="453"/>
      <c r="M245" s="454"/>
      <c r="N245" s="453"/>
      <c r="O245" s="453"/>
      <c r="P245" s="454"/>
      <c r="Q245" s="453"/>
      <c r="R245" s="453"/>
      <c r="S245" s="454"/>
    </row>
    <row r="246" spans="2:19">
      <c r="B246" s="453"/>
      <c r="C246" s="454"/>
      <c r="D246" s="453"/>
      <c r="E246" s="453"/>
      <c r="F246" s="453"/>
      <c r="G246" s="454"/>
      <c r="H246" s="453"/>
      <c r="I246" s="453"/>
      <c r="J246" s="454"/>
      <c r="K246" s="453"/>
      <c r="L246" s="453"/>
      <c r="M246" s="454"/>
      <c r="N246" s="453"/>
      <c r="O246" s="453"/>
      <c r="P246" s="454"/>
      <c r="Q246" s="453"/>
      <c r="R246" s="453"/>
      <c r="S246" s="454"/>
    </row>
    <row r="247" spans="2:19">
      <c r="B247" s="453"/>
      <c r="C247" s="454"/>
      <c r="D247" s="453"/>
      <c r="E247" s="453"/>
      <c r="F247" s="453"/>
      <c r="G247" s="454"/>
      <c r="H247" s="453"/>
      <c r="I247" s="453"/>
      <c r="J247" s="454"/>
      <c r="K247" s="453"/>
      <c r="L247" s="453"/>
      <c r="M247" s="454"/>
      <c r="N247" s="453"/>
      <c r="O247" s="453"/>
      <c r="P247" s="454"/>
      <c r="Q247" s="453"/>
      <c r="R247" s="453"/>
      <c r="S247" s="454"/>
    </row>
    <row r="248" spans="2:19">
      <c r="B248" s="453"/>
      <c r="C248" s="454"/>
      <c r="D248" s="453"/>
      <c r="E248" s="453"/>
      <c r="F248" s="453"/>
      <c r="G248" s="454"/>
      <c r="H248" s="453"/>
      <c r="I248" s="453"/>
      <c r="J248" s="454"/>
      <c r="K248" s="453"/>
      <c r="L248" s="453"/>
      <c r="M248" s="454"/>
      <c r="N248" s="453"/>
      <c r="O248" s="453"/>
      <c r="P248" s="454"/>
      <c r="Q248" s="453"/>
      <c r="R248" s="453"/>
      <c r="S248" s="454"/>
    </row>
    <row r="249" spans="2:19">
      <c r="B249" s="453"/>
      <c r="C249" s="454"/>
      <c r="D249" s="453"/>
      <c r="E249" s="453"/>
      <c r="F249" s="453"/>
      <c r="G249" s="454"/>
      <c r="H249" s="453"/>
      <c r="I249" s="453"/>
      <c r="J249" s="454"/>
      <c r="K249" s="453"/>
      <c r="L249" s="453"/>
      <c r="M249" s="454"/>
      <c r="N249" s="453"/>
      <c r="O249" s="453"/>
      <c r="P249" s="454"/>
      <c r="Q249" s="453"/>
      <c r="R249" s="453"/>
      <c r="S249" s="454"/>
    </row>
    <row r="250" spans="2:19">
      <c r="B250" s="453"/>
      <c r="C250" s="454"/>
      <c r="D250" s="453"/>
      <c r="E250" s="453"/>
      <c r="F250" s="453"/>
      <c r="G250" s="454"/>
      <c r="H250" s="453"/>
      <c r="I250" s="453"/>
      <c r="J250" s="454"/>
      <c r="K250" s="453"/>
      <c r="L250" s="453"/>
      <c r="M250" s="454"/>
      <c r="N250" s="453"/>
      <c r="O250" s="453"/>
      <c r="P250" s="454"/>
      <c r="Q250" s="453"/>
      <c r="R250" s="453"/>
      <c r="S250" s="454"/>
    </row>
    <row r="251" spans="2:19">
      <c r="B251" s="453"/>
      <c r="C251" s="454"/>
      <c r="D251" s="453"/>
      <c r="E251" s="453"/>
      <c r="F251" s="453"/>
      <c r="G251" s="454"/>
      <c r="H251" s="453"/>
      <c r="I251" s="453"/>
      <c r="J251" s="454"/>
      <c r="K251" s="453"/>
      <c r="L251" s="453"/>
      <c r="M251" s="454"/>
      <c r="N251" s="453"/>
      <c r="O251" s="453"/>
      <c r="P251" s="454"/>
      <c r="Q251" s="453"/>
      <c r="R251" s="453"/>
      <c r="S251" s="454"/>
    </row>
    <row r="252" spans="2:19">
      <c r="B252" s="453"/>
      <c r="C252" s="454"/>
      <c r="D252" s="453"/>
      <c r="E252" s="453"/>
      <c r="F252" s="453"/>
      <c r="G252" s="454"/>
      <c r="H252" s="453"/>
      <c r="I252" s="453"/>
      <c r="J252" s="454"/>
      <c r="K252" s="453"/>
      <c r="L252" s="453"/>
      <c r="M252" s="454"/>
      <c r="N252" s="453"/>
      <c r="O252" s="453"/>
      <c r="P252" s="454"/>
      <c r="Q252" s="453"/>
      <c r="R252" s="453"/>
      <c r="S252" s="454"/>
    </row>
    <row r="253" spans="2:19">
      <c r="B253" s="453"/>
      <c r="C253" s="454"/>
      <c r="D253" s="453"/>
      <c r="E253" s="453"/>
      <c r="F253" s="453"/>
      <c r="G253" s="454"/>
      <c r="H253" s="453"/>
      <c r="I253" s="453"/>
      <c r="J253" s="454"/>
      <c r="K253" s="453"/>
      <c r="L253" s="453"/>
      <c r="M253" s="454"/>
      <c r="N253" s="453"/>
      <c r="O253" s="453"/>
      <c r="P253" s="454"/>
      <c r="Q253" s="453"/>
      <c r="R253" s="453"/>
      <c r="S253" s="454"/>
    </row>
    <row r="254" spans="2:19">
      <c r="B254" s="453"/>
      <c r="C254" s="454"/>
      <c r="D254" s="453"/>
      <c r="E254" s="453"/>
      <c r="F254" s="453"/>
      <c r="G254" s="454"/>
      <c r="H254" s="453"/>
      <c r="I254" s="453"/>
      <c r="J254" s="454"/>
      <c r="K254" s="453"/>
      <c r="L254" s="453"/>
      <c r="M254" s="454"/>
      <c r="N254" s="453"/>
      <c r="O254" s="453"/>
      <c r="P254" s="454"/>
      <c r="Q254" s="453"/>
      <c r="R254" s="453"/>
      <c r="S254" s="454"/>
    </row>
    <row r="255" spans="2:19">
      <c r="B255" s="453"/>
      <c r="C255" s="454"/>
      <c r="D255" s="453"/>
      <c r="E255" s="453"/>
      <c r="F255" s="453"/>
      <c r="G255" s="454"/>
      <c r="H255" s="453"/>
      <c r="I255" s="453"/>
      <c r="J255" s="454"/>
      <c r="K255" s="453"/>
      <c r="L255" s="453"/>
      <c r="M255" s="454"/>
      <c r="N255" s="453"/>
      <c r="O255" s="453"/>
      <c r="P255" s="454"/>
      <c r="Q255" s="453"/>
      <c r="R255" s="453"/>
      <c r="S255" s="454"/>
    </row>
    <row r="256" spans="2:19">
      <c r="B256" s="453"/>
      <c r="C256" s="454"/>
      <c r="D256" s="453"/>
      <c r="E256" s="453"/>
      <c r="F256" s="453"/>
      <c r="G256" s="454"/>
      <c r="H256" s="453"/>
      <c r="I256" s="453"/>
      <c r="J256" s="454"/>
      <c r="K256" s="453"/>
      <c r="L256" s="453"/>
      <c r="M256" s="454"/>
      <c r="N256" s="453"/>
      <c r="O256" s="453"/>
      <c r="P256" s="454"/>
      <c r="Q256" s="453"/>
      <c r="R256" s="453"/>
      <c r="S256" s="454"/>
    </row>
    <row r="257" spans="2:19">
      <c r="B257" s="453"/>
      <c r="C257" s="454"/>
      <c r="D257" s="453"/>
      <c r="E257" s="453"/>
      <c r="F257" s="453"/>
      <c r="G257" s="454"/>
      <c r="H257" s="453"/>
      <c r="I257" s="453"/>
      <c r="J257" s="454"/>
      <c r="K257" s="453"/>
      <c r="L257" s="453"/>
      <c r="M257" s="454"/>
      <c r="N257" s="453"/>
      <c r="O257" s="453"/>
      <c r="P257" s="454"/>
      <c r="Q257" s="453"/>
      <c r="R257" s="453"/>
      <c r="S257" s="454"/>
    </row>
    <row r="258" spans="2:19">
      <c r="B258" s="453"/>
      <c r="C258" s="454"/>
      <c r="D258" s="453"/>
      <c r="E258" s="453"/>
      <c r="F258" s="453"/>
      <c r="G258" s="454"/>
      <c r="H258" s="453"/>
      <c r="I258" s="453"/>
      <c r="J258" s="454"/>
      <c r="K258" s="453"/>
      <c r="L258" s="453"/>
      <c r="M258" s="454"/>
      <c r="N258" s="453"/>
      <c r="O258" s="453"/>
      <c r="P258" s="454"/>
      <c r="Q258" s="453"/>
      <c r="R258" s="453"/>
      <c r="S258" s="454"/>
    </row>
    <row r="259" spans="2:19">
      <c r="B259" s="453"/>
      <c r="C259" s="454"/>
      <c r="D259" s="453"/>
      <c r="E259" s="453"/>
      <c r="F259" s="453"/>
      <c r="G259" s="454"/>
      <c r="H259" s="453"/>
      <c r="I259" s="453"/>
      <c r="J259" s="454"/>
      <c r="K259" s="453"/>
      <c r="L259" s="453"/>
      <c r="M259" s="454"/>
      <c r="N259" s="453"/>
      <c r="O259" s="453"/>
      <c r="P259" s="454"/>
      <c r="Q259" s="453"/>
      <c r="R259" s="453"/>
      <c r="S259" s="454"/>
    </row>
    <row r="260" spans="2:19">
      <c r="B260" s="453"/>
      <c r="C260" s="454"/>
      <c r="D260" s="453"/>
      <c r="E260" s="453"/>
      <c r="F260" s="453"/>
      <c r="G260" s="454"/>
      <c r="H260" s="453"/>
      <c r="I260" s="453"/>
      <c r="J260" s="454"/>
      <c r="K260" s="453"/>
      <c r="L260" s="453"/>
      <c r="M260" s="454"/>
      <c r="N260" s="453"/>
      <c r="O260" s="453"/>
      <c r="P260" s="454"/>
      <c r="Q260" s="453"/>
      <c r="R260" s="453"/>
      <c r="S260" s="454"/>
    </row>
    <row r="261" spans="2:19">
      <c r="B261" s="453"/>
      <c r="C261" s="454"/>
      <c r="D261" s="453"/>
      <c r="E261" s="453"/>
      <c r="F261" s="453"/>
      <c r="G261" s="454"/>
      <c r="H261" s="453"/>
      <c r="I261" s="453"/>
      <c r="J261" s="454"/>
      <c r="K261" s="453"/>
      <c r="L261" s="453"/>
      <c r="M261" s="454"/>
      <c r="N261" s="453"/>
      <c r="O261" s="453"/>
      <c r="P261" s="454"/>
      <c r="Q261" s="453"/>
      <c r="R261" s="453"/>
      <c r="S261" s="454"/>
    </row>
    <row r="262" spans="2:19">
      <c r="B262" s="453"/>
      <c r="C262" s="454"/>
      <c r="D262" s="453"/>
      <c r="E262" s="453"/>
      <c r="F262" s="453"/>
      <c r="G262" s="454"/>
      <c r="H262" s="453"/>
      <c r="I262" s="453"/>
      <c r="J262" s="454"/>
      <c r="K262" s="453"/>
      <c r="L262" s="453"/>
      <c r="M262" s="454"/>
      <c r="N262" s="453"/>
      <c r="O262" s="453"/>
      <c r="P262" s="454"/>
      <c r="Q262" s="453"/>
      <c r="R262" s="453"/>
      <c r="S262" s="454"/>
    </row>
    <row r="263" spans="2:19">
      <c r="B263" s="453"/>
      <c r="C263" s="454"/>
      <c r="D263" s="453"/>
      <c r="E263" s="453"/>
      <c r="F263" s="453"/>
      <c r="G263" s="454"/>
      <c r="H263" s="453"/>
      <c r="I263" s="453"/>
      <c r="J263" s="454"/>
      <c r="K263" s="453"/>
      <c r="L263" s="453"/>
      <c r="M263" s="454"/>
      <c r="N263" s="453"/>
      <c r="O263" s="453"/>
      <c r="P263" s="454"/>
      <c r="Q263" s="453"/>
      <c r="R263" s="453"/>
      <c r="S263" s="454"/>
    </row>
    <row r="264" spans="2:19">
      <c r="B264" s="453"/>
      <c r="C264" s="454"/>
      <c r="D264" s="453"/>
      <c r="E264" s="453"/>
      <c r="F264" s="453"/>
      <c r="G264" s="454"/>
      <c r="H264" s="453"/>
      <c r="I264" s="453"/>
      <c r="J264" s="454"/>
      <c r="K264" s="453"/>
      <c r="L264" s="453"/>
      <c r="M264" s="454"/>
      <c r="N264" s="453"/>
      <c r="O264" s="453"/>
      <c r="P264" s="454"/>
      <c r="Q264" s="453"/>
      <c r="R264" s="453"/>
      <c r="S264" s="454"/>
    </row>
    <row r="265" spans="2:19">
      <c r="B265" s="453"/>
      <c r="C265" s="454"/>
      <c r="D265" s="453"/>
      <c r="E265" s="453"/>
      <c r="F265" s="453"/>
      <c r="G265" s="454"/>
      <c r="H265" s="453"/>
      <c r="I265" s="453"/>
      <c r="J265" s="454"/>
      <c r="K265" s="453"/>
      <c r="L265" s="453"/>
      <c r="M265" s="454"/>
      <c r="N265" s="453"/>
      <c r="O265" s="453"/>
      <c r="P265" s="454"/>
      <c r="Q265" s="453"/>
      <c r="R265" s="453"/>
      <c r="S265" s="454"/>
    </row>
    <row r="266" spans="2:19">
      <c r="B266" s="453"/>
      <c r="C266" s="454"/>
      <c r="D266" s="453"/>
      <c r="E266" s="453"/>
      <c r="F266" s="453"/>
      <c r="G266" s="454"/>
      <c r="H266" s="453"/>
      <c r="I266" s="453"/>
      <c r="J266" s="454"/>
      <c r="K266" s="453"/>
      <c r="L266" s="453"/>
      <c r="M266" s="454"/>
      <c r="N266" s="453"/>
      <c r="O266" s="453"/>
      <c r="P266" s="454"/>
      <c r="Q266" s="453"/>
      <c r="R266" s="453"/>
      <c r="S266" s="454"/>
    </row>
    <row r="267" spans="2:19">
      <c r="B267" s="453"/>
      <c r="C267" s="454"/>
      <c r="D267" s="453"/>
      <c r="E267" s="453"/>
      <c r="F267" s="453"/>
      <c r="G267" s="454"/>
      <c r="H267" s="453"/>
      <c r="I267" s="453"/>
      <c r="J267" s="454"/>
      <c r="K267" s="453"/>
      <c r="L267" s="453"/>
      <c r="M267" s="454"/>
      <c r="N267" s="453"/>
      <c r="O267" s="453"/>
      <c r="P267" s="454"/>
      <c r="Q267" s="453"/>
      <c r="R267" s="453"/>
      <c r="S267" s="454"/>
    </row>
    <row r="268" spans="2:19">
      <c r="B268" s="453"/>
      <c r="C268" s="454"/>
      <c r="D268" s="453"/>
      <c r="E268" s="453"/>
      <c r="F268" s="453"/>
      <c r="G268" s="454"/>
      <c r="H268" s="453"/>
      <c r="I268" s="453"/>
      <c r="J268" s="454"/>
      <c r="K268" s="453"/>
      <c r="L268" s="453"/>
      <c r="M268" s="454"/>
      <c r="N268" s="453"/>
      <c r="O268" s="453"/>
      <c r="P268" s="454"/>
      <c r="Q268" s="453"/>
      <c r="R268" s="453"/>
      <c r="S268" s="454"/>
    </row>
    <row r="269" spans="2:19">
      <c r="B269" s="453"/>
      <c r="C269" s="454"/>
      <c r="D269" s="453"/>
      <c r="E269" s="453"/>
      <c r="F269" s="453"/>
      <c r="G269" s="454"/>
      <c r="H269" s="453"/>
      <c r="I269" s="453"/>
      <c r="J269" s="454"/>
      <c r="K269" s="453"/>
      <c r="L269" s="453"/>
      <c r="M269" s="454"/>
      <c r="N269" s="453"/>
      <c r="O269" s="453"/>
      <c r="P269" s="454"/>
      <c r="Q269" s="453"/>
      <c r="R269" s="453"/>
      <c r="S269" s="454"/>
    </row>
    <row r="270" spans="2:19">
      <c r="B270" s="453"/>
      <c r="C270" s="454"/>
      <c r="D270" s="453"/>
      <c r="E270" s="453"/>
      <c r="F270" s="453"/>
      <c r="G270" s="454"/>
      <c r="H270" s="453"/>
      <c r="I270" s="453"/>
      <c r="J270" s="454"/>
      <c r="K270" s="453"/>
      <c r="L270" s="453"/>
      <c r="M270" s="454"/>
      <c r="N270" s="453"/>
      <c r="O270" s="453"/>
      <c r="P270" s="454"/>
      <c r="Q270" s="453"/>
      <c r="R270" s="453"/>
      <c r="S270" s="454"/>
    </row>
    <row r="271" spans="2:19">
      <c r="B271" s="453"/>
      <c r="C271" s="454"/>
      <c r="D271" s="453"/>
      <c r="E271" s="453"/>
      <c r="F271" s="453"/>
      <c r="G271" s="454"/>
      <c r="H271" s="453"/>
      <c r="I271" s="453"/>
      <c r="J271" s="454"/>
      <c r="K271" s="453"/>
      <c r="L271" s="453"/>
      <c r="M271" s="454"/>
      <c r="N271" s="453"/>
      <c r="O271" s="453"/>
      <c r="P271" s="454"/>
      <c r="Q271" s="453"/>
      <c r="R271" s="453"/>
      <c r="S271" s="454"/>
    </row>
    <row r="272" spans="2:19">
      <c r="B272" s="453"/>
      <c r="C272" s="454"/>
      <c r="D272" s="453"/>
      <c r="E272" s="453"/>
      <c r="F272" s="453"/>
      <c r="G272" s="454"/>
      <c r="H272" s="453"/>
      <c r="I272" s="453"/>
      <c r="J272" s="454"/>
      <c r="K272" s="453"/>
      <c r="L272" s="453"/>
      <c r="M272" s="454"/>
      <c r="N272" s="453"/>
      <c r="O272" s="453"/>
      <c r="P272" s="454"/>
      <c r="Q272" s="453"/>
      <c r="R272" s="453"/>
      <c r="S272" s="454"/>
    </row>
    <row r="273" spans="2:19">
      <c r="B273" s="453"/>
      <c r="C273" s="454"/>
      <c r="D273" s="453"/>
      <c r="E273" s="453"/>
      <c r="F273" s="453"/>
      <c r="G273" s="454"/>
      <c r="H273" s="453"/>
      <c r="I273" s="453"/>
      <c r="J273" s="454"/>
      <c r="K273" s="453"/>
      <c r="L273" s="453"/>
      <c r="M273" s="454"/>
      <c r="N273" s="453"/>
      <c r="O273" s="453"/>
      <c r="P273" s="454"/>
      <c r="Q273" s="453"/>
      <c r="R273" s="453"/>
      <c r="S273" s="454"/>
    </row>
    <row r="274" spans="2:19">
      <c r="B274" s="453"/>
      <c r="C274" s="454"/>
      <c r="D274" s="453"/>
      <c r="E274" s="453"/>
      <c r="F274" s="453"/>
      <c r="G274" s="454"/>
      <c r="H274" s="453"/>
      <c r="I274" s="453"/>
      <c r="J274" s="454"/>
      <c r="K274" s="453"/>
      <c r="L274" s="453"/>
      <c r="M274" s="454"/>
      <c r="N274" s="453"/>
      <c r="O274" s="453"/>
      <c r="P274" s="454"/>
      <c r="Q274" s="453"/>
      <c r="R274" s="453"/>
      <c r="S274" s="454"/>
    </row>
    <row r="275" spans="2:19">
      <c r="B275" s="453"/>
      <c r="C275" s="454"/>
      <c r="D275" s="453"/>
      <c r="E275" s="453"/>
      <c r="F275" s="453"/>
      <c r="G275" s="454"/>
      <c r="H275" s="453"/>
      <c r="I275" s="453"/>
      <c r="J275" s="454"/>
      <c r="K275" s="453"/>
      <c r="L275" s="453"/>
      <c r="M275" s="454"/>
      <c r="N275" s="453"/>
      <c r="O275" s="453"/>
      <c r="P275" s="454"/>
      <c r="Q275" s="453"/>
      <c r="R275" s="453"/>
      <c r="S275" s="454"/>
    </row>
    <row r="276" spans="2:19">
      <c r="B276" s="453"/>
      <c r="C276" s="454"/>
      <c r="D276" s="453"/>
      <c r="E276" s="453"/>
      <c r="F276" s="453"/>
      <c r="G276" s="454"/>
      <c r="H276" s="453"/>
      <c r="I276" s="453"/>
      <c r="J276" s="454"/>
      <c r="K276" s="453"/>
      <c r="L276" s="453"/>
      <c r="M276" s="454"/>
      <c r="N276" s="453"/>
      <c r="O276" s="453"/>
      <c r="P276" s="454"/>
      <c r="Q276" s="453"/>
      <c r="R276" s="453"/>
      <c r="S276" s="454"/>
    </row>
    <row r="277" spans="2:19">
      <c r="B277" s="453"/>
      <c r="C277" s="454"/>
      <c r="D277" s="453"/>
      <c r="E277" s="453"/>
      <c r="F277" s="453"/>
      <c r="G277" s="454"/>
      <c r="H277" s="453"/>
      <c r="I277" s="453"/>
      <c r="J277" s="454"/>
      <c r="K277" s="453"/>
      <c r="L277" s="453"/>
      <c r="M277" s="454"/>
      <c r="N277" s="453"/>
      <c r="O277" s="453"/>
      <c r="P277" s="454"/>
      <c r="Q277" s="453"/>
      <c r="R277" s="453"/>
      <c r="S277" s="454"/>
    </row>
    <row r="278" spans="2:19">
      <c r="B278" s="453"/>
      <c r="C278" s="454"/>
      <c r="D278" s="453"/>
      <c r="E278" s="453"/>
      <c r="F278" s="453"/>
      <c r="G278" s="454"/>
      <c r="H278" s="453"/>
      <c r="I278" s="453"/>
      <c r="J278" s="454"/>
      <c r="K278" s="453"/>
      <c r="L278" s="453"/>
      <c r="M278" s="454"/>
      <c r="N278" s="453"/>
      <c r="O278" s="453"/>
      <c r="P278" s="454"/>
      <c r="Q278" s="453"/>
      <c r="R278" s="453"/>
      <c r="S278" s="454"/>
    </row>
    <row r="279" spans="2:19">
      <c r="B279" s="453"/>
      <c r="C279" s="454"/>
      <c r="D279" s="453"/>
      <c r="E279" s="453"/>
      <c r="F279" s="453"/>
      <c r="G279" s="454"/>
      <c r="H279" s="453"/>
      <c r="I279" s="453"/>
      <c r="J279" s="454"/>
      <c r="K279" s="453"/>
      <c r="L279" s="453"/>
      <c r="M279" s="454"/>
      <c r="N279" s="453"/>
      <c r="O279" s="453"/>
      <c r="P279" s="454"/>
      <c r="Q279" s="453"/>
      <c r="R279" s="453"/>
      <c r="S279" s="454"/>
    </row>
    <row r="280" spans="2:19">
      <c r="B280" s="453"/>
      <c r="C280" s="454"/>
      <c r="D280" s="453"/>
      <c r="E280" s="453"/>
      <c r="F280" s="453"/>
      <c r="G280" s="454"/>
      <c r="H280" s="453"/>
      <c r="I280" s="453"/>
      <c r="J280" s="454"/>
      <c r="K280" s="453"/>
      <c r="L280" s="453"/>
      <c r="M280" s="454"/>
      <c r="N280" s="453"/>
      <c r="O280" s="453"/>
      <c r="P280" s="454"/>
      <c r="Q280" s="453"/>
      <c r="R280" s="453"/>
      <c r="S280" s="454"/>
    </row>
    <row r="281" spans="2:19">
      <c r="B281" s="453"/>
      <c r="C281" s="454"/>
      <c r="D281" s="453"/>
      <c r="E281" s="453"/>
      <c r="F281" s="453"/>
      <c r="G281" s="454"/>
      <c r="H281" s="453"/>
      <c r="I281" s="453"/>
      <c r="J281" s="454"/>
      <c r="K281" s="453"/>
      <c r="L281" s="453"/>
      <c r="M281" s="454"/>
      <c r="N281" s="453"/>
      <c r="O281" s="453"/>
      <c r="P281" s="454"/>
      <c r="Q281" s="453"/>
      <c r="R281" s="453"/>
      <c r="S281" s="454"/>
    </row>
    <row r="282" spans="2:19">
      <c r="B282" s="453"/>
      <c r="C282" s="454"/>
      <c r="D282" s="453"/>
      <c r="E282" s="453"/>
      <c r="F282" s="453"/>
      <c r="G282" s="454"/>
      <c r="H282" s="453"/>
      <c r="I282" s="453"/>
      <c r="J282" s="454"/>
      <c r="K282" s="453"/>
      <c r="L282" s="453"/>
      <c r="M282" s="454"/>
      <c r="N282" s="453"/>
      <c r="O282" s="453"/>
      <c r="P282" s="454"/>
      <c r="Q282" s="453"/>
      <c r="R282" s="453"/>
      <c r="S282" s="454"/>
    </row>
    <row r="283" spans="2:19">
      <c r="B283" s="453"/>
      <c r="C283" s="454"/>
      <c r="D283" s="453"/>
      <c r="E283" s="453"/>
      <c r="F283" s="453"/>
      <c r="G283" s="454"/>
      <c r="H283" s="453"/>
      <c r="I283" s="453"/>
      <c r="J283" s="454"/>
      <c r="K283" s="453"/>
      <c r="L283" s="453"/>
      <c r="M283" s="454"/>
      <c r="N283" s="453"/>
      <c r="O283" s="453"/>
      <c r="P283" s="454"/>
      <c r="Q283" s="453"/>
      <c r="R283" s="453"/>
      <c r="S283" s="454"/>
    </row>
    <row r="284" spans="2:19">
      <c r="B284" s="453"/>
      <c r="C284" s="454"/>
      <c r="D284" s="453"/>
      <c r="E284" s="453"/>
      <c r="F284" s="453"/>
      <c r="G284" s="454"/>
      <c r="H284" s="453"/>
      <c r="I284" s="453"/>
      <c r="J284" s="454"/>
      <c r="K284" s="453"/>
      <c r="L284" s="453"/>
      <c r="M284" s="454"/>
      <c r="N284" s="453"/>
      <c r="O284" s="453"/>
      <c r="P284" s="454"/>
      <c r="Q284" s="453"/>
      <c r="R284" s="453"/>
      <c r="S284" s="454"/>
    </row>
    <row r="285" spans="2:19">
      <c r="B285" s="453"/>
      <c r="C285" s="454"/>
      <c r="D285" s="453"/>
      <c r="E285" s="453"/>
      <c r="F285" s="453"/>
      <c r="G285" s="454"/>
      <c r="H285" s="453"/>
      <c r="I285" s="453"/>
      <c r="J285" s="454"/>
      <c r="K285" s="453"/>
      <c r="L285" s="453"/>
      <c r="M285" s="454"/>
      <c r="N285" s="453"/>
      <c r="O285" s="453"/>
      <c r="P285" s="454"/>
      <c r="Q285" s="453"/>
      <c r="R285" s="453"/>
      <c r="S285" s="454"/>
    </row>
    <row r="286" spans="2:19">
      <c r="B286" s="453"/>
      <c r="C286" s="454"/>
      <c r="D286" s="453"/>
      <c r="E286" s="453"/>
      <c r="F286" s="453"/>
      <c r="G286" s="454"/>
      <c r="H286" s="453"/>
      <c r="I286" s="453"/>
      <c r="J286" s="454"/>
      <c r="K286" s="453"/>
      <c r="L286" s="453"/>
      <c r="M286" s="454"/>
      <c r="N286" s="453"/>
      <c r="O286" s="453"/>
      <c r="P286" s="454"/>
      <c r="Q286" s="453"/>
      <c r="R286" s="453"/>
      <c r="S286" s="454"/>
    </row>
    <row r="287" spans="2:19">
      <c r="B287" s="453"/>
      <c r="C287" s="454"/>
      <c r="D287" s="453"/>
      <c r="E287" s="453"/>
      <c r="F287" s="453"/>
      <c r="G287" s="454"/>
      <c r="H287" s="453"/>
      <c r="I287" s="453"/>
      <c r="J287" s="454"/>
      <c r="K287" s="453"/>
      <c r="L287" s="453"/>
      <c r="M287" s="454"/>
      <c r="N287" s="453"/>
      <c r="O287" s="453"/>
      <c r="P287" s="454"/>
      <c r="Q287" s="453"/>
      <c r="R287" s="453"/>
      <c r="S287" s="454"/>
    </row>
    <row r="288" spans="2:19">
      <c r="B288" s="453"/>
      <c r="C288" s="454"/>
      <c r="D288" s="453"/>
      <c r="E288" s="453"/>
      <c r="F288" s="453"/>
      <c r="G288" s="454"/>
      <c r="H288" s="453"/>
      <c r="I288" s="453"/>
      <c r="J288" s="454"/>
      <c r="K288" s="453"/>
      <c r="L288" s="453"/>
      <c r="M288" s="454"/>
      <c r="N288" s="453"/>
      <c r="O288" s="453"/>
      <c r="P288" s="454"/>
      <c r="Q288" s="453"/>
      <c r="R288" s="453"/>
      <c r="S288" s="454"/>
    </row>
    <row r="289" spans="2:19">
      <c r="B289" s="453"/>
      <c r="C289" s="454"/>
      <c r="D289" s="453"/>
      <c r="E289" s="453"/>
      <c r="F289" s="453"/>
      <c r="G289" s="454"/>
      <c r="H289" s="453"/>
      <c r="I289" s="453"/>
      <c r="J289" s="454"/>
      <c r="K289" s="453"/>
      <c r="L289" s="453"/>
      <c r="M289" s="454"/>
      <c r="N289" s="453"/>
      <c r="O289" s="453"/>
      <c r="P289" s="454"/>
      <c r="Q289" s="453"/>
      <c r="R289" s="453"/>
      <c r="S289" s="454"/>
    </row>
    <row r="290" spans="2:19">
      <c r="B290" s="453"/>
      <c r="C290" s="454"/>
      <c r="D290" s="453"/>
      <c r="E290" s="453"/>
      <c r="F290" s="453"/>
      <c r="G290" s="454"/>
      <c r="H290" s="453"/>
      <c r="I290" s="453"/>
      <c r="J290" s="454"/>
      <c r="K290" s="453"/>
      <c r="L290" s="453"/>
      <c r="M290" s="454"/>
      <c r="N290" s="453"/>
      <c r="O290" s="453"/>
      <c r="P290" s="454"/>
      <c r="Q290" s="453"/>
      <c r="R290" s="453"/>
      <c r="S290" s="454"/>
    </row>
    <row r="291" spans="2:19">
      <c r="B291" s="453"/>
      <c r="C291" s="454"/>
      <c r="D291" s="453"/>
      <c r="E291" s="453"/>
      <c r="F291" s="453"/>
      <c r="G291" s="454"/>
      <c r="H291" s="453"/>
      <c r="I291" s="453"/>
      <c r="J291" s="454"/>
      <c r="K291" s="453"/>
      <c r="L291" s="453"/>
      <c r="M291" s="454"/>
      <c r="N291" s="453"/>
      <c r="O291" s="453"/>
      <c r="P291" s="454"/>
      <c r="Q291" s="453"/>
      <c r="R291" s="453"/>
      <c r="S291" s="454"/>
    </row>
    <row r="292" spans="2:19">
      <c r="B292" s="453"/>
      <c r="C292" s="454"/>
      <c r="D292" s="453"/>
      <c r="E292" s="453"/>
      <c r="F292" s="453"/>
      <c r="G292" s="454"/>
      <c r="H292" s="453"/>
      <c r="I292" s="453"/>
      <c r="J292" s="454"/>
      <c r="K292" s="453"/>
      <c r="L292" s="453"/>
      <c r="M292" s="454"/>
      <c r="N292" s="453"/>
      <c r="O292" s="453"/>
      <c r="P292" s="454"/>
      <c r="Q292" s="453"/>
      <c r="R292" s="453"/>
      <c r="S292" s="454"/>
    </row>
    <row r="293" spans="2:19">
      <c r="B293" s="453"/>
      <c r="C293" s="454"/>
      <c r="D293" s="453"/>
      <c r="E293" s="453"/>
      <c r="F293" s="453"/>
      <c r="G293" s="454"/>
      <c r="H293" s="453"/>
      <c r="I293" s="453"/>
      <c r="J293" s="454"/>
      <c r="K293" s="453"/>
      <c r="L293" s="453"/>
      <c r="M293" s="454"/>
      <c r="N293" s="453"/>
      <c r="O293" s="453"/>
      <c r="P293" s="454"/>
      <c r="Q293" s="453"/>
      <c r="R293" s="453"/>
      <c r="S293" s="454"/>
    </row>
    <row r="294" spans="2:19">
      <c r="B294" s="453"/>
      <c r="C294" s="454"/>
      <c r="D294" s="453"/>
      <c r="E294" s="453"/>
      <c r="F294" s="453"/>
      <c r="G294" s="454"/>
      <c r="H294" s="453"/>
      <c r="I294" s="453"/>
      <c r="J294" s="454"/>
      <c r="K294" s="453"/>
      <c r="L294" s="453"/>
      <c r="M294" s="454"/>
      <c r="N294" s="453"/>
      <c r="O294" s="453"/>
      <c r="P294" s="454"/>
      <c r="Q294" s="453"/>
      <c r="R294" s="453"/>
      <c r="S294" s="454"/>
    </row>
    <row r="295" spans="2:19">
      <c r="B295" s="453"/>
      <c r="C295" s="454"/>
      <c r="D295" s="453"/>
      <c r="E295" s="453"/>
      <c r="F295" s="453"/>
      <c r="G295" s="454"/>
      <c r="H295" s="453"/>
      <c r="I295" s="453"/>
      <c r="J295" s="454"/>
      <c r="K295" s="453"/>
      <c r="L295" s="453"/>
      <c r="M295" s="454"/>
      <c r="N295" s="453"/>
      <c r="O295" s="453"/>
      <c r="P295" s="454"/>
      <c r="Q295" s="453"/>
      <c r="R295" s="453"/>
      <c r="S295" s="454"/>
    </row>
    <row r="296" spans="2:19">
      <c r="B296" s="453"/>
      <c r="C296" s="454"/>
      <c r="D296" s="453"/>
      <c r="E296" s="453"/>
      <c r="F296" s="453"/>
      <c r="G296" s="454"/>
      <c r="H296" s="453"/>
      <c r="I296" s="453"/>
      <c r="J296" s="454"/>
      <c r="K296" s="453"/>
      <c r="L296" s="453"/>
      <c r="M296" s="454"/>
      <c r="N296" s="453"/>
      <c r="O296" s="453"/>
      <c r="P296" s="454"/>
      <c r="Q296" s="453"/>
      <c r="R296" s="453"/>
      <c r="S296" s="454"/>
    </row>
    <row r="297" spans="2:19">
      <c r="B297" s="453"/>
      <c r="C297" s="454"/>
      <c r="D297" s="453"/>
      <c r="E297" s="453"/>
      <c r="F297" s="453"/>
      <c r="G297" s="454"/>
      <c r="H297" s="453"/>
      <c r="I297" s="453"/>
      <c r="J297" s="454"/>
      <c r="K297" s="453"/>
      <c r="L297" s="453"/>
      <c r="M297" s="454"/>
      <c r="N297" s="453"/>
      <c r="O297" s="453"/>
      <c r="P297" s="454"/>
      <c r="Q297" s="453"/>
      <c r="R297" s="453"/>
      <c r="S297" s="454"/>
    </row>
    <row r="298" spans="2:19">
      <c r="B298" s="453"/>
      <c r="C298" s="454"/>
      <c r="D298" s="453"/>
      <c r="E298" s="453"/>
      <c r="F298" s="453"/>
      <c r="G298" s="454"/>
      <c r="H298" s="453"/>
      <c r="I298" s="453"/>
      <c r="J298" s="454"/>
      <c r="K298" s="453"/>
      <c r="L298" s="453"/>
      <c r="M298" s="454"/>
      <c r="N298" s="453"/>
      <c r="O298" s="453"/>
      <c r="P298" s="454"/>
      <c r="Q298" s="453"/>
      <c r="R298" s="453"/>
      <c r="S298" s="454"/>
    </row>
    <row r="299" spans="2:19">
      <c r="B299" s="453"/>
      <c r="C299" s="454"/>
      <c r="D299" s="453"/>
      <c r="E299" s="453"/>
      <c r="F299" s="453"/>
      <c r="G299" s="454"/>
      <c r="H299" s="453"/>
      <c r="I299" s="453"/>
      <c r="J299" s="454"/>
      <c r="K299" s="453"/>
      <c r="L299" s="453"/>
      <c r="M299" s="454"/>
      <c r="N299" s="453"/>
      <c r="O299" s="453"/>
      <c r="P299" s="454"/>
      <c r="Q299" s="453"/>
      <c r="R299" s="453"/>
      <c r="S299" s="454"/>
    </row>
    <row r="300" spans="2:19">
      <c r="B300" s="453"/>
      <c r="C300" s="454"/>
      <c r="D300" s="453"/>
      <c r="E300" s="453"/>
      <c r="F300" s="453"/>
      <c r="G300" s="454"/>
      <c r="H300" s="453"/>
      <c r="I300" s="453"/>
      <c r="J300" s="454"/>
      <c r="K300" s="453"/>
      <c r="L300" s="453"/>
      <c r="M300" s="454"/>
      <c r="N300" s="453"/>
      <c r="O300" s="453"/>
      <c r="P300" s="454"/>
      <c r="Q300" s="453"/>
      <c r="R300" s="453"/>
      <c r="S300" s="454"/>
    </row>
    <row r="301" spans="2:19">
      <c r="B301" s="453"/>
      <c r="C301" s="454"/>
      <c r="D301" s="453"/>
      <c r="E301" s="453"/>
      <c r="F301" s="453"/>
      <c r="G301" s="454"/>
      <c r="H301" s="453"/>
      <c r="I301" s="453"/>
      <c r="J301" s="454"/>
      <c r="K301" s="453"/>
      <c r="L301" s="453"/>
      <c r="M301" s="454"/>
      <c r="N301" s="453"/>
      <c r="O301" s="453"/>
      <c r="P301" s="454"/>
      <c r="Q301" s="453"/>
      <c r="R301" s="453"/>
      <c r="S301" s="454"/>
    </row>
    <row r="302" spans="2:19">
      <c r="B302" s="453"/>
      <c r="C302" s="454"/>
      <c r="D302" s="453"/>
      <c r="E302" s="453"/>
      <c r="F302" s="453"/>
      <c r="G302" s="454"/>
      <c r="H302" s="453"/>
      <c r="I302" s="453"/>
      <c r="J302" s="454"/>
      <c r="K302" s="453"/>
      <c r="L302" s="453"/>
      <c r="M302" s="454"/>
      <c r="N302" s="453"/>
      <c r="O302" s="453"/>
      <c r="P302" s="454"/>
      <c r="Q302" s="453"/>
      <c r="R302" s="453"/>
      <c r="S302" s="454"/>
    </row>
    <row r="303" spans="2:19">
      <c r="B303" s="453"/>
      <c r="C303" s="454"/>
      <c r="D303" s="453"/>
      <c r="E303" s="453"/>
      <c r="F303" s="453"/>
      <c r="G303" s="454"/>
      <c r="H303" s="453"/>
      <c r="I303" s="453"/>
      <c r="J303" s="454"/>
      <c r="K303" s="453"/>
      <c r="L303" s="453"/>
      <c r="M303" s="454"/>
      <c r="N303" s="453"/>
      <c r="O303" s="453"/>
      <c r="P303" s="454"/>
      <c r="Q303" s="453"/>
      <c r="R303" s="453"/>
      <c r="S303" s="454"/>
    </row>
    <row r="304" spans="2:19">
      <c r="B304" s="453"/>
      <c r="C304" s="454"/>
      <c r="D304" s="453"/>
      <c r="E304" s="453"/>
      <c r="F304" s="453"/>
      <c r="G304" s="454"/>
      <c r="H304" s="453"/>
      <c r="I304" s="453"/>
      <c r="J304" s="454"/>
      <c r="K304" s="453"/>
      <c r="L304" s="453"/>
      <c r="M304" s="454"/>
      <c r="N304" s="453"/>
      <c r="O304" s="453"/>
      <c r="P304" s="454"/>
      <c r="Q304" s="453"/>
      <c r="R304" s="453"/>
      <c r="S304" s="454"/>
    </row>
    <row r="305" spans="2:19">
      <c r="B305" s="453"/>
      <c r="C305" s="454"/>
      <c r="D305" s="453"/>
      <c r="E305" s="453"/>
      <c r="F305" s="453"/>
      <c r="G305" s="454"/>
      <c r="H305" s="453"/>
      <c r="I305" s="453"/>
      <c r="J305" s="454"/>
      <c r="K305" s="453"/>
      <c r="L305" s="453"/>
      <c r="M305" s="454"/>
      <c r="N305" s="453"/>
      <c r="O305" s="453"/>
      <c r="P305" s="454"/>
      <c r="Q305" s="453"/>
      <c r="R305" s="453"/>
      <c r="S305" s="454"/>
    </row>
    <row r="306" spans="2:19">
      <c r="B306" s="453"/>
      <c r="C306" s="454"/>
      <c r="D306" s="453"/>
      <c r="E306" s="453"/>
      <c r="F306" s="453"/>
      <c r="G306" s="454"/>
      <c r="H306" s="453"/>
      <c r="I306" s="453"/>
      <c r="J306" s="454"/>
      <c r="K306" s="453"/>
      <c r="L306" s="453"/>
      <c r="M306" s="454"/>
      <c r="N306" s="453"/>
      <c r="O306" s="453"/>
      <c r="P306" s="454"/>
      <c r="Q306" s="453"/>
      <c r="R306" s="453"/>
      <c r="S306" s="454"/>
    </row>
    <row r="307" spans="2:19">
      <c r="B307" s="453"/>
      <c r="C307" s="454"/>
      <c r="D307" s="453"/>
      <c r="E307" s="453"/>
      <c r="F307" s="453"/>
      <c r="G307" s="454"/>
      <c r="H307" s="453"/>
      <c r="I307" s="453"/>
      <c r="J307" s="454"/>
      <c r="K307" s="453"/>
      <c r="L307" s="453"/>
      <c r="M307" s="454"/>
      <c r="N307" s="453"/>
      <c r="O307" s="453"/>
      <c r="P307" s="454"/>
      <c r="Q307" s="453"/>
      <c r="R307" s="453"/>
      <c r="S307" s="454"/>
    </row>
    <row r="308" spans="2:19">
      <c r="B308" s="453"/>
      <c r="C308" s="454"/>
      <c r="D308" s="453"/>
      <c r="E308" s="453"/>
      <c r="F308" s="453"/>
      <c r="G308" s="454"/>
      <c r="H308" s="453"/>
      <c r="I308" s="453"/>
      <c r="J308" s="454"/>
      <c r="K308" s="453"/>
      <c r="L308" s="453"/>
      <c r="M308" s="454"/>
      <c r="N308" s="453"/>
      <c r="O308" s="453"/>
      <c r="P308" s="454"/>
      <c r="Q308" s="453"/>
      <c r="R308" s="453"/>
      <c r="S308" s="454"/>
    </row>
    <row r="309" spans="2:19">
      <c r="B309" s="453"/>
      <c r="C309" s="454"/>
      <c r="D309" s="453"/>
      <c r="E309" s="453"/>
      <c r="F309" s="453"/>
      <c r="G309" s="454"/>
      <c r="H309" s="453"/>
      <c r="I309" s="453"/>
      <c r="J309" s="454"/>
      <c r="K309" s="453"/>
      <c r="L309" s="453"/>
      <c r="M309" s="454"/>
      <c r="N309" s="453"/>
      <c r="O309" s="453"/>
      <c r="P309" s="454"/>
      <c r="Q309" s="453"/>
      <c r="R309" s="453"/>
      <c r="S309" s="454"/>
    </row>
    <row r="310" spans="2:19">
      <c r="B310" s="453"/>
      <c r="C310" s="454"/>
      <c r="D310" s="453"/>
      <c r="E310" s="453"/>
      <c r="F310" s="453"/>
      <c r="G310" s="454"/>
      <c r="H310" s="453"/>
      <c r="I310" s="453"/>
      <c r="J310" s="454"/>
      <c r="K310" s="453"/>
      <c r="L310" s="453"/>
      <c r="M310" s="454"/>
      <c r="N310" s="453"/>
      <c r="O310" s="453"/>
      <c r="P310" s="454"/>
      <c r="Q310" s="453"/>
      <c r="R310" s="453"/>
      <c r="S310" s="454"/>
    </row>
    <row r="311" spans="2:19">
      <c r="B311" s="453"/>
      <c r="C311" s="454"/>
      <c r="D311" s="453"/>
      <c r="E311" s="453"/>
      <c r="F311" s="453"/>
      <c r="G311" s="454"/>
      <c r="H311" s="453"/>
      <c r="I311" s="453"/>
      <c r="J311" s="454"/>
      <c r="K311" s="453"/>
      <c r="L311" s="453"/>
      <c r="M311" s="454"/>
      <c r="N311" s="453"/>
      <c r="O311" s="453"/>
      <c r="P311" s="454"/>
      <c r="Q311" s="453"/>
      <c r="R311" s="453"/>
      <c r="S311" s="454"/>
    </row>
    <row r="312" spans="2:19">
      <c r="B312" s="453"/>
      <c r="C312" s="454"/>
      <c r="D312" s="453"/>
      <c r="E312" s="453"/>
      <c r="F312" s="453"/>
      <c r="G312" s="454"/>
      <c r="H312" s="453"/>
      <c r="I312" s="453"/>
      <c r="J312" s="454"/>
      <c r="K312" s="453"/>
      <c r="L312" s="453"/>
      <c r="M312" s="454"/>
      <c r="N312" s="453"/>
      <c r="O312" s="453"/>
      <c r="P312" s="454"/>
      <c r="Q312" s="453"/>
      <c r="R312" s="453"/>
      <c r="S312" s="454"/>
    </row>
    <row r="313" spans="2:19">
      <c r="B313" s="453"/>
      <c r="C313" s="454"/>
      <c r="D313" s="453"/>
      <c r="E313" s="453"/>
      <c r="F313" s="453"/>
      <c r="G313" s="454"/>
      <c r="H313" s="453"/>
      <c r="I313" s="453"/>
      <c r="J313" s="454"/>
      <c r="K313" s="453"/>
      <c r="L313" s="453"/>
      <c r="M313" s="454"/>
      <c r="N313" s="453"/>
      <c r="O313" s="453"/>
      <c r="P313" s="454"/>
      <c r="Q313" s="453"/>
      <c r="R313" s="453"/>
      <c r="S313" s="454"/>
    </row>
  </sheetData>
  <mergeCells count="34">
    <mergeCell ref="B2:F2"/>
    <mergeCell ref="Q55:S55"/>
    <mergeCell ref="Q56:S56"/>
    <mergeCell ref="Q57:S57"/>
    <mergeCell ref="C87:S87"/>
    <mergeCell ref="E55:G55"/>
    <mergeCell ref="E56:G56"/>
    <mergeCell ref="C57:D59"/>
    <mergeCell ref="E57:G57"/>
    <mergeCell ref="K66:S67"/>
    <mergeCell ref="N57:P57"/>
    <mergeCell ref="K56:M56"/>
    <mergeCell ref="K57:M57"/>
    <mergeCell ref="H57:J57"/>
    <mergeCell ref="N56:P56"/>
    <mergeCell ref="H55:J55"/>
    <mergeCell ref="H56:J56"/>
    <mergeCell ref="C27:D29"/>
    <mergeCell ref="E27:G27"/>
    <mergeCell ref="N4:P4"/>
    <mergeCell ref="N5:P5"/>
    <mergeCell ref="N55:P55"/>
    <mergeCell ref="K4:M4"/>
    <mergeCell ref="K5:M5"/>
    <mergeCell ref="K55:M55"/>
    <mergeCell ref="H4:J4"/>
    <mergeCell ref="H5:J5"/>
    <mergeCell ref="E3:S3"/>
    <mergeCell ref="E4:G4"/>
    <mergeCell ref="E5:G5"/>
    <mergeCell ref="E25:G25"/>
    <mergeCell ref="E26:G26"/>
    <mergeCell ref="Q4:S4"/>
    <mergeCell ref="Q5:S5"/>
  </mergeCells>
  <pageMargins left="0.7" right="0.7" top="0.75" bottom="0.75" header="0.3" footer="0.3"/>
  <pageSetup paperSize="17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N56"/>
  <sheetViews>
    <sheetView showGridLines="0" zoomScale="75" zoomScaleNormal="75" workbookViewId="0">
      <selection activeCell="J33" sqref="J33"/>
    </sheetView>
  </sheetViews>
  <sheetFormatPr defaultColWidth="0" defaultRowHeight="12.75" customHeight="1" zeroHeight="1"/>
  <cols>
    <col min="1" max="14" width="10.7109375" style="155" customWidth="1"/>
    <col min="15" max="16384" width="9.140625" style="155" hidden="1"/>
  </cols>
  <sheetData>
    <row r="1" spans="1:13" s="153" customFormat="1" ht="6.95" customHeight="1">
      <c r="A1" s="164" t="s">
        <v>123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3" s="153" customFormat="1" ht="23.1" customHeight="1">
      <c r="A2" s="154"/>
      <c r="B2" s="503" t="s">
        <v>53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4"/>
    </row>
    <row r="3" spans="1:13" s="153" customFormat="1" ht="23.1" customHeight="1">
      <c r="A3" s="167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9"/>
    </row>
    <row r="4" spans="1:13" s="153" customFormat="1" ht="23.1" customHeight="1">
      <c r="A4" s="1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</row>
    <row r="5" spans="1:13" s="153" customFormat="1" ht="23.1" customHeight="1">
      <c r="A5" s="154"/>
      <c r="B5" s="503" t="s">
        <v>189</v>
      </c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4"/>
    </row>
    <row r="6" spans="1:13" s="153" customFormat="1" ht="23.1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</row>
    <row r="7" spans="1:13" s="153" customFormat="1" ht="23.1" customHeight="1">
      <c r="A7" s="167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9"/>
    </row>
    <row r="8" spans="1:13" s="153" customFormat="1" ht="23.1" customHeight="1">
      <c r="A8" s="154"/>
      <c r="B8" s="505" t="s">
        <v>54</v>
      </c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6"/>
    </row>
    <row r="9" spans="1:13" s="153" customFormat="1" ht="23.1" customHeight="1">
      <c r="A9" s="154"/>
      <c r="B9" s="170" t="s">
        <v>25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6"/>
    </row>
    <row r="10" spans="1:13" s="153" customFormat="1" ht="23.1" customHeight="1">
      <c r="A10" s="154"/>
      <c r="B10" s="170" t="s">
        <v>3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6"/>
    </row>
    <row r="11" spans="1:13" s="153" customFormat="1" ht="23.1" customHeight="1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6"/>
    </row>
    <row r="12" spans="1:13" s="153" customFormat="1" ht="23.1" customHeight="1">
      <c r="A12" s="154"/>
      <c r="B12" s="171">
        <v>1</v>
      </c>
      <c r="C12" s="151" t="s">
        <v>122</v>
      </c>
      <c r="D12" s="171"/>
      <c r="E12" s="171"/>
      <c r="F12" s="171"/>
      <c r="G12" s="171"/>
      <c r="H12" s="171"/>
      <c r="I12" s="171"/>
      <c r="J12" s="155"/>
      <c r="K12" s="155"/>
      <c r="L12" s="155"/>
      <c r="M12" s="156"/>
    </row>
    <row r="13" spans="1:13" s="153" customFormat="1" ht="23.1" customHeight="1">
      <c r="A13" s="154"/>
      <c r="B13" s="172"/>
      <c r="C13" s="171"/>
      <c r="D13" s="171"/>
      <c r="E13" s="171"/>
      <c r="F13" s="171"/>
      <c r="G13" s="171"/>
      <c r="H13" s="171"/>
      <c r="I13" s="171"/>
      <c r="J13" s="155"/>
      <c r="K13" s="155"/>
      <c r="L13" s="155"/>
      <c r="M13" s="156"/>
    </row>
    <row r="14" spans="1:13" s="153" customFormat="1" ht="23.1" customHeight="1">
      <c r="A14" s="154"/>
      <c r="B14" s="171">
        <v>2</v>
      </c>
      <c r="C14" s="151" t="s">
        <v>54</v>
      </c>
      <c r="D14" s="171"/>
      <c r="E14" s="171"/>
      <c r="F14" s="171"/>
      <c r="G14" s="171"/>
      <c r="H14" s="171"/>
      <c r="I14" s="171"/>
      <c r="J14" s="155"/>
      <c r="K14" s="155"/>
      <c r="L14" s="155"/>
      <c r="M14" s="156"/>
    </row>
    <row r="15" spans="1:13" s="153" customFormat="1" ht="23.1" customHeight="1">
      <c r="A15" s="154"/>
      <c r="B15" s="172"/>
      <c r="C15" s="171"/>
      <c r="D15" s="171"/>
      <c r="E15" s="171"/>
      <c r="F15" s="171"/>
      <c r="G15" s="171"/>
      <c r="H15" s="171"/>
      <c r="I15" s="171"/>
      <c r="J15" s="155"/>
      <c r="K15" s="155"/>
      <c r="L15" s="155"/>
      <c r="M15" s="156"/>
    </row>
    <row r="16" spans="1:13" s="153" customFormat="1" ht="23.1" customHeight="1">
      <c r="A16" s="154"/>
      <c r="B16" s="171">
        <v>3</v>
      </c>
      <c r="C16" s="151" t="s">
        <v>55</v>
      </c>
      <c r="D16" s="171"/>
      <c r="E16" s="171"/>
      <c r="F16" s="171"/>
      <c r="G16" s="171"/>
      <c r="H16" s="171"/>
      <c r="I16" s="171"/>
      <c r="J16" s="155"/>
      <c r="K16" s="155"/>
      <c r="L16" s="155"/>
      <c r="M16" s="156"/>
    </row>
    <row r="17" spans="1:13" s="153" customFormat="1" ht="23.1" customHeight="1">
      <c r="A17" s="154"/>
      <c r="B17" s="171"/>
      <c r="C17" s="171"/>
      <c r="D17" s="171"/>
      <c r="E17" s="171"/>
      <c r="F17" s="171"/>
      <c r="G17" s="171"/>
      <c r="H17" s="171"/>
      <c r="I17" s="171"/>
      <c r="J17" s="155"/>
      <c r="K17" s="155"/>
      <c r="L17" s="155"/>
      <c r="M17" s="156"/>
    </row>
    <row r="18" spans="1:13" s="153" customFormat="1" ht="23.1" customHeight="1">
      <c r="A18" s="154"/>
      <c r="B18" s="171">
        <v>4</v>
      </c>
      <c r="C18" s="151" t="s">
        <v>117</v>
      </c>
      <c r="D18" s="171"/>
      <c r="E18" s="171"/>
      <c r="F18" s="171"/>
      <c r="G18" s="171"/>
      <c r="H18" s="171"/>
      <c r="I18" s="171"/>
      <c r="J18" s="155"/>
      <c r="K18" s="155"/>
      <c r="L18" s="155"/>
      <c r="M18" s="156"/>
    </row>
    <row r="19" spans="1:13" s="153" customFormat="1" ht="23.1" customHeight="1">
      <c r="A19" s="154"/>
      <c r="B19" s="171"/>
      <c r="C19" s="171"/>
      <c r="D19" s="171"/>
      <c r="E19" s="171"/>
      <c r="F19" s="171"/>
      <c r="G19" s="171"/>
      <c r="H19" s="171"/>
      <c r="I19" s="171"/>
      <c r="J19" s="155"/>
      <c r="K19" s="155"/>
      <c r="L19" s="155"/>
      <c r="M19" s="156"/>
    </row>
    <row r="20" spans="1:13" s="153" customFormat="1" ht="23.1" customHeight="1">
      <c r="A20" s="154"/>
      <c r="B20" s="171">
        <v>5</v>
      </c>
      <c r="C20" s="151" t="s">
        <v>105</v>
      </c>
      <c r="D20" s="171"/>
      <c r="E20" s="171"/>
      <c r="F20" s="171"/>
      <c r="G20" s="171"/>
      <c r="H20" s="171"/>
      <c r="I20" s="171"/>
      <c r="J20" s="155"/>
      <c r="K20" s="155"/>
      <c r="L20" s="155"/>
      <c r="M20" s="156"/>
    </row>
    <row r="21" spans="1:13" s="153" customFormat="1" ht="23.1" customHeight="1">
      <c r="A21" s="154"/>
      <c r="B21" s="171"/>
      <c r="C21" s="171"/>
      <c r="D21" s="171"/>
      <c r="E21" s="171"/>
      <c r="F21" s="171"/>
      <c r="G21" s="171"/>
      <c r="H21" s="171"/>
      <c r="I21" s="171"/>
      <c r="J21" s="155"/>
      <c r="K21" s="155"/>
      <c r="L21" s="155"/>
      <c r="M21" s="156"/>
    </row>
    <row r="22" spans="1:13" s="153" customFormat="1" ht="23.1" customHeight="1">
      <c r="A22" s="154"/>
      <c r="B22" s="171">
        <v>6</v>
      </c>
      <c r="C22" s="151" t="s">
        <v>94</v>
      </c>
      <c r="D22" s="171"/>
      <c r="E22" s="171"/>
      <c r="F22" s="171"/>
      <c r="G22" s="171"/>
      <c r="H22" s="171"/>
      <c r="I22" s="171"/>
      <c r="J22" s="155"/>
      <c r="K22" s="155"/>
      <c r="L22" s="155"/>
      <c r="M22" s="156"/>
    </row>
    <row r="23" spans="1:13" s="153" customFormat="1" ht="23.1" customHeight="1">
      <c r="A23" s="154"/>
      <c r="B23" s="171"/>
      <c r="C23" s="171"/>
      <c r="D23" s="171"/>
      <c r="E23" s="171"/>
      <c r="F23" s="171"/>
      <c r="G23" s="171"/>
      <c r="H23" s="171"/>
      <c r="I23" s="171"/>
      <c r="J23" s="155"/>
      <c r="K23" s="155"/>
      <c r="L23" s="155"/>
      <c r="M23" s="156"/>
    </row>
    <row r="24" spans="1:13" s="153" customFormat="1" ht="23.1" customHeight="1">
      <c r="A24" s="154"/>
      <c r="B24" s="171">
        <v>7</v>
      </c>
      <c r="C24" s="151" t="s">
        <v>20</v>
      </c>
      <c r="D24" s="171"/>
      <c r="E24" s="171"/>
      <c r="F24" s="171"/>
      <c r="G24" s="171"/>
      <c r="H24" s="171"/>
      <c r="I24" s="171"/>
      <c r="J24" s="155"/>
      <c r="K24" s="155"/>
      <c r="L24" s="155"/>
      <c r="M24" s="156"/>
    </row>
    <row r="25" spans="1:13" s="153" customFormat="1" ht="23.1" customHeight="1">
      <c r="A25" s="154"/>
      <c r="B25" s="171"/>
      <c r="C25" s="171"/>
      <c r="D25" s="171"/>
      <c r="E25" s="171"/>
      <c r="F25" s="171"/>
      <c r="G25" s="171"/>
      <c r="H25" s="171"/>
      <c r="I25" s="171"/>
      <c r="J25" s="155"/>
      <c r="K25" s="155"/>
      <c r="L25" s="155"/>
      <c r="M25" s="156"/>
    </row>
    <row r="26" spans="1:13" s="153" customFormat="1" ht="23.1" customHeight="1">
      <c r="A26" s="154"/>
      <c r="B26" s="171">
        <v>8</v>
      </c>
      <c r="C26" s="151" t="s">
        <v>113</v>
      </c>
      <c r="D26" s="171"/>
      <c r="E26" s="171"/>
      <c r="F26" s="171"/>
      <c r="G26" s="171"/>
      <c r="H26" s="171"/>
      <c r="I26" s="171"/>
      <c r="J26" s="155"/>
      <c r="K26" s="155"/>
      <c r="L26" s="155"/>
      <c r="M26" s="156"/>
    </row>
    <row r="27" spans="1:13" s="153" customFormat="1" ht="23.1" customHeight="1">
      <c r="A27" s="154"/>
      <c r="B27" s="171"/>
      <c r="C27" s="172"/>
      <c r="D27" s="173"/>
      <c r="E27" s="155"/>
      <c r="F27" s="155"/>
      <c r="G27" s="155"/>
      <c r="H27" s="155"/>
      <c r="I27" s="155"/>
      <c r="J27" s="155"/>
      <c r="K27" s="155"/>
      <c r="L27" s="155"/>
      <c r="M27" s="156"/>
    </row>
    <row r="28" spans="1:13" s="153" customFormat="1" ht="23.1" customHeight="1">
      <c r="A28" s="154"/>
      <c r="B28" s="171">
        <v>9</v>
      </c>
      <c r="C28" s="151" t="s">
        <v>100</v>
      </c>
      <c r="D28" s="173"/>
      <c r="E28" s="155"/>
      <c r="F28" s="155"/>
      <c r="G28" s="155"/>
      <c r="H28" s="155"/>
      <c r="I28" s="155"/>
      <c r="J28" s="155"/>
      <c r="K28" s="155"/>
      <c r="L28" s="155"/>
      <c r="M28" s="156"/>
    </row>
    <row r="29" spans="1:13" s="153" customFormat="1" ht="23.1" customHeight="1">
      <c r="A29" s="154"/>
      <c r="B29" s="171"/>
      <c r="C29" s="172"/>
      <c r="D29" s="173"/>
      <c r="E29" s="155"/>
      <c r="F29" s="155"/>
      <c r="G29" s="155"/>
      <c r="H29" s="155"/>
      <c r="I29" s="155"/>
      <c r="J29" s="155"/>
      <c r="K29" s="155"/>
      <c r="L29" s="155"/>
      <c r="M29" s="156"/>
    </row>
    <row r="30" spans="1:13" s="153" customFormat="1" ht="23.1" customHeight="1">
      <c r="A30" s="154"/>
      <c r="B30" s="171">
        <v>10</v>
      </c>
      <c r="C30" s="151" t="s">
        <v>98</v>
      </c>
      <c r="D30" s="173"/>
      <c r="E30" s="155"/>
      <c r="F30" s="155"/>
      <c r="G30" s="155"/>
      <c r="H30" s="155"/>
      <c r="I30" s="155"/>
      <c r="J30" s="155"/>
      <c r="K30" s="155"/>
      <c r="L30" s="155"/>
      <c r="M30" s="156"/>
    </row>
    <row r="31" spans="1:13" s="153" customFormat="1" ht="23.1" customHeight="1">
      <c r="A31" s="154"/>
      <c r="B31" s="171"/>
      <c r="C31" s="151"/>
      <c r="D31" s="173"/>
      <c r="E31" s="155"/>
      <c r="F31" s="155"/>
      <c r="G31" s="155"/>
      <c r="H31" s="155"/>
      <c r="I31" s="155"/>
      <c r="J31" s="155"/>
      <c r="K31" s="155"/>
      <c r="L31" s="155"/>
      <c r="M31" s="156"/>
    </row>
    <row r="32" spans="1:13" s="153" customFormat="1" ht="23.1" customHeight="1">
      <c r="A32" s="154"/>
      <c r="B32" s="171">
        <v>11</v>
      </c>
      <c r="C32" s="151" t="s">
        <v>225</v>
      </c>
      <c r="D32" s="173"/>
      <c r="E32" s="155"/>
      <c r="F32" s="155"/>
      <c r="G32" s="155"/>
      <c r="H32" s="155"/>
      <c r="I32" s="155"/>
      <c r="J32" s="155"/>
      <c r="K32" s="155"/>
      <c r="L32" s="155"/>
      <c r="M32" s="156"/>
    </row>
    <row r="33" spans="1:13" s="153" customFormat="1" ht="23.1" customHeight="1">
      <c r="A33" s="161"/>
      <c r="B33" s="174"/>
      <c r="C33" s="152"/>
      <c r="D33" s="175"/>
      <c r="E33" s="162"/>
      <c r="F33" s="162"/>
      <c r="G33" s="162"/>
      <c r="H33" s="162"/>
      <c r="I33" s="162"/>
      <c r="J33" s="162"/>
      <c r="K33" s="162"/>
      <c r="L33" s="162"/>
      <c r="M33" s="163"/>
    </row>
    <row r="34" spans="1:13" ht="23.1" customHeight="1">
      <c r="B34" s="160"/>
    </row>
    <row r="35" spans="1:13" ht="23.1" hidden="1" customHeight="1">
      <c r="B35" s="176"/>
    </row>
    <row r="36" spans="1:13" hidden="1"/>
    <row r="37" spans="1:13" hidden="1"/>
    <row r="38" spans="1:13" hidden="1"/>
    <row r="39" spans="1:13" hidden="1"/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t="12.75" hidden="1" customHeight="1"/>
    <row r="56" ht="12.75" customHeight="1"/>
  </sheetData>
  <mergeCells count="3">
    <mergeCell ref="B2:M2"/>
    <mergeCell ref="B5:M5"/>
    <mergeCell ref="B8:M8"/>
  </mergeCells>
  <hyperlinks>
    <hyperlink ref="C12" location="'1. Cover'!A1" display="Cover Page"/>
    <hyperlink ref="C14" location="'2. TOC'!A1" display="Table of Contents"/>
    <hyperlink ref="C16" location="'3. Legend'!A1" display="Legend / Colour Scheme"/>
    <hyperlink ref="C18" location="'4. OEB_Adjustment_Input_Sheet'!A1" display="OEB Adjustment Input Sheet"/>
    <hyperlink ref="C20" location="'5. Rate_Base_&amp;_Cost_of_Capital'!A1" display="Rate Base and Cost of Capital"/>
    <hyperlink ref="C22" location="'6. Taxes'!A1" display="Regulatory Income Taxes"/>
    <hyperlink ref="C24" location="'7. Rev_Req'!A1" display="Revenue Requirement"/>
    <hyperlink ref="C26" location="'8. Revenue_Def_Suff'!A1" display="Revenue Requiremenmt Deficiency / Sufficiency"/>
    <hyperlink ref="C28" location="'9. Payment_Amounts'!A1" display="Requested Payment Amounts"/>
    <hyperlink ref="C30" location="'10. Deferral_Variance_&amp;_Riders'!A1" display="Recovery of Deferral and Variance Accounts and Riders"/>
    <hyperlink ref="C32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E53"/>
  <sheetViews>
    <sheetView showGridLines="0" zoomScale="75" zoomScaleNormal="75" workbookViewId="0">
      <selection activeCell="B19" sqref="B19"/>
    </sheetView>
  </sheetViews>
  <sheetFormatPr defaultColWidth="0" defaultRowHeight="12.75" zeroHeight="1"/>
  <cols>
    <col min="1" max="14" width="10.7109375" style="50" customWidth="1"/>
    <col min="15" max="31" width="0" style="50" hidden="1" customWidth="1"/>
    <col min="32" max="16384" width="9.140625" style="50" hidden="1"/>
  </cols>
  <sheetData>
    <row r="1" spans="1:13">
      <c r="A1" s="182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4"/>
    </row>
    <row r="2" spans="1:13" ht="26.25">
      <c r="A2" s="49"/>
      <c r="B2" s="509" t="s">
        <v>53</v>
      </c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10"/>
    </row>
    <row r="3" spans="1:13">
      <c r="A3" s="49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6"/>
    </row>
    <row r="4" spans="1:13">
      <c r="A4" s="49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6"/>
    </row>
    <row r="5" spans="1:13" ht="26.25">
      <c r="A5" s="49"/>
      <c r="B5" s="509" t="s">
        <v>126</v>
      </c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10"/>
    </row>
    <row r="6" spans="1:13">
      <c r="A6" s="49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6"/>
    </row>
    <row r="7" spans="1:13">
      <c r="A7" s="49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 ht="25.5">
      <c r="A8" s="49"/>
      <c r="B8" s="511" t="s">
        <v>55</v>
      </c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2"/>
    </row>
    <row r="9" spans="1:13" ht="25.5">
      <c r="A9" s="49"/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2"/>
    </row>
    <row r="10" spans="1:13" ht="25.5">
      <c r="A10" s="49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2"/>
    </row>
    <row r="11" spans="1:13">
      <c r="A11" s="49"/>
      <c r="M11" s="51"/>
    </row>
    <row r="12" spans="1:13">
      <c r="A12" s="49"/>
      <c r="M12" s="51"/>
    </row>
    <row r="13" spans="1:13">
      <c r="A13" s="49"/>
      <c r="M13" s="51"/>
    </row>
    <row r="14" spans="1:13" ht="18">
      <c r="A14" s="49"/>
      <c r="B14" s="90"/>
      <c r="C14" s="90"/>
      <c r="M14" s="51"/>
    </row>
    <row r="15" spans="1:13" ht="18" customHeight="1">
      <c r="A15" s="49"/>
      <c r="B15" s="91"/>
      <c r="C15" s="507" t="s">
        <v>134</v>
      </c>
      <c r="D15" s="507"/>
      <c r="E15" s="507"/>
      <c r="F15" s="507"/>
      <c r="G15" s="507"/>
      <c r="H15" s="507"/>
      <c r="I15" s="507"/>
      <c r="J15" s="507"/>
      <c r="K15" s="507"/>
      <c r="L15" s="507"/>
      <c r="M15" s="508"/>
    </row>
    <row r="16" spans="1:13" ht="18" customHeight="1">
      <c r="A16" s="49"/>
      <c r="B16" s="91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8"/>
    </row>
    <row r="17" spans="1:13" ht="18" customHeight="1">
      <c r="A17" s="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50"/>
    </row>
    <row r="18" spans="1:13" ht="18" customHeight="1">
      <c r="A18" s="49"/>
      <c r="B18" s="149"/>
      <c r="C18" s="507" t="s">
        <v>135</v>
      </c>
      <c r="D18" s="507"/>
      <c r="E18" s="507"/>
      <c r="F18" s="507"/>
      <c r="G18" s="507"/>
      <c r="H18" s="507"/>
      <c r="I18" s="507"/>
      <c r="J18" s="507"/>
      <c r="K18" s="507"/>
      <c r="L18" s="507"/>
      <c r="M18" s="508"/>
    </row>
    <row r="19" spans="1:13" ht="18">
      <c r="A19" s="49"/>
      <c r="B19" s="149"/>
      <c r="C19" s="507"/>
      <c r="D19" s="507"/>
      <c r="E19" s="507"/>
      <c r="F19" s="507"/>
      <c r="G19" s="507"/>
      <c r="H19" s="507"/>
      <c r="I19" s="507"/>
      <c r="J19" s="507"/>
      <c r="K19" s="507"/>
      <c r="L19" s="507"/>
      <c r="M19" s="508"/>
    </row>
    <row r="20" spans="1:13" ht="18">
      <c r="A20" s="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50"/>
    </row>
    <row r="21" spans="1:13" ht="18" customHeight="1">
      <c r="A21" s="49"/>
      <c r="B21" s="92"/>
      <c r="C21" s="507" t="s">
        <v>133</v>
      </c>
      <c r="D21" s="507"/>
      <c r="E21" s="507"/>
      <c r="F21" s="507"/>
      <c r="G21" s="507"/>
      <c r="H21" s="507"/>
      <c r="I21" s="507"/>
      <c r="J21" s="507"/>
      <c r="K21" s="507"/>
      <c r="L21" s="507"/>
      <c r="M21" s="508"/>
    </row>
    <row r="22" spans="1:13" ht="18" customHeight="1">
      <c r="A22" s="49"/>
      <c r="B22" s="92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8"/>
    </row>
    <row r="23" spans="1:13">
      <c r="A23" s="49"/>
      <c r="M23" s="51"/>
    </row>
    <row r="24" spans="1:13">
      <c r="A24" s="49"/>
      <c r="M24" s="51"/>
    </row>
    <row r="25" spans="1:13">
      <c r="A25" s="49"/>
      <c r="M25" s="51"/>
    </row>
    <row r="26" spans="1:13">
      <c r="A26" s="49"/>
      <c r="M26" s="51"/>
    </row>
    <row r="27" spans="1:13">
      <c r="A27" s="49"/>
      <c r="M27" s="51"/>
    </row>
    <row r="28" spans="1:13">
      <c r="A28" s="49"/>
      <c r="M28" s="51"/>
    </row>
    <row r="29" spans="1:13">
      <c r="A29" s="49"/>
      <c r="M29" s="51"/>
    </row>
    <row r="30" spans="1:13">
      <c r="A30" s="49"/>
      <c r="M30" s="51"/>
    </row>
    <row r="31" spans="1:13">
      <c r="A31" s="49"/>
      <c r="M31" s="51"/>
    </row>
    <row r="32" spans="1:13">
      <c r="A32" s="49"/>
      <c r="M32" s="51"/>
    </row>
    <row r="33" spans="1:13">
      <c r="A33" s="49"/>
      <c r="M33" s="51"/>
    </row>
    <row r="34" spans="1:13">
      <c r="A34" s="49"/>
      <c r="M34" s="51"/>
    </row>
    <row r="35" spans="1:13">
      <c r="A35" s="49"/>
      <c r="M35" s="51"/>
    </row>
    <row r="36" spans="1:13">
      <c r="A36" s="49"/>
      <c r="M36" s="51"/>
    </row>
    <row r="37" spans="1:13">
      <c r="A37" s="49"/>
      <c r="M37" s="51"/>
    </row>
    <row r="38" spans="1:13">
      <c r="A38" s="49"/>
      <c r="M38" s="51"/>
    </row>
    <row r="39" spans="1:13">
      <c r="A39" s="49"/>
      <c r="M39" s="51"/>
    </row>
    <row r="40" spans="1:13">
      <c r="A40" s="49"/>
      <c r="M40" s="51"/>
    </row>
    <row r="41" spans="1:13">
      <c r="A41" s="49"/>
      <c r="M41" s="51"/>
    </row>
    <row r="42" spans="1:13">
      <c r="A42" s="49"/>
      <c r="M42" s="51"/>
    </row>
    <row r="43" spans="1:13">
      <c r="A43" s="49"/>
      <c r="M43" s="51"/>
    </row>
    <row r="44" spans="1:13">
      <c r="A44" s="49"/>
      <c r="M44" s="51"/>
    </row>
    <row r="45" spans="1:13">
      <c r="A45" s="49"/>
      <c r="M45" s="51"/>
    </row>
    <row r="46" spans="1:13">
      <c r="A46" s="49"/>
      <c r="M46" s="51"/>
    </row>
    <row r="47" spans="1:13">
      <c r="A47" s="52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4"/>
    </row>
    <row r="48" spans="1:13"/>
    <row r="49" hidden="1"/>
    <row r="50" hidden="1"/>
    <row r="51" hidden="1"/>
    <row r="52" hidden="1"/>
    <row r="53" hidden="1"/>
  </sheetData>
  <mergeCells count="6">
    <mergeCell ref="C18:M19"/>
    <mergeCell ref="C21:M22"/>
    <mergeCell ref="B2:M2"/>
    <mergeCell ref="B5:M5"/>
    <mergeCell ref="B8:M8"/>
    <mergeCell ref="C15:M16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3" tint="0.79998168889431442"/>
  </sheetPr>
  <dimension ref="A1:S497"/>
  <sheetViews>
    <sheetView showGridLines="0" view="pageBreakPreview" topLeftCell="E26" zoomScale="60" zoomScaleNormal="55" zoomScalePageLayoutView="75" workbookViewId="0">
      <selection activeCell="E79" sqref="E79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19" width="22.5703125" style="7" customWidth="1"/>
    <col min="20" max="16384" width="9.140625" style="3"/>
  </cols>
  <sheetData>
    <row r="1" spans="2:19" ht="18.75" thickBot="1">
      <c r="B1" s="75" t="s">
        <v>117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2:19" ht="15.75" customHeight="1" thickBot="1">
      <c r="E2" s="520" t="s">
        <v>112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2"/>
    </row>
    <row r="3" spans="2:19" ht="15.75">
      <c r="B3" s="71"/>
      <c r="C3" s="117"/>
      <c r="D3" s="336"/>
      <c r="E3" s="523">
        <v>2017</v>
      </c>
      <c r="F3" s="518"/>
      <c r="G3" s="519"/>
      <c r="H3" s="518">
        <v>2018</v>
      </c>
      <c r="I3" s="518"/>
      <c r="J3" s="519"/>
      <c r="K3" s="518">
        <v>2019</v>
      </c>
      <c r="L3" s="518"/>
      <c r="M3" s="519"/>
      <c r="N3" s="518">
        <v>2020</v>
      </c>
      <c r="O3" s="518"/>
      <c r="P3" s="519"/>
      <c r="Q3" s="518">
        <v>2021</v>
      </c>
      <c r="R3" s="518"/>
      <c r="S3" s="519"/>
    </row>
    <row r="4" spans="2:19" ht="15.75">
      <c r="B4" s="66" t="s">
        <v>2</v>
      </c>
      <c r="C4" s="311"/>
      <c r="D4" s="337"/>
      <c r="E4" s="310" t="s">
        <v>136</v>
      </c>
      <c r="F4" s="270" t="s">
        <v>21</v>
      </c>
      <c r="G4" s="10" t="s">
        <v>21</v>
      </c>
      <c r="H4" s="107" t="s">
        <v>136</v>
      </c>
      <c r="I4" s="270" t="s">
        <v>21</v>
      </c>
      <c r="J4" s="10" t="s">
        <v>21</v>
      </c>
      <c r="K4" s="107" t="s">
        <v>136</v>
      </c>
      <c r="L4" s="270" t="s">
        <v>21</v>
      </c>
      <c r="M4" s="10" t="s">
        <v>21</v>
      </c>
      <c r="N4" s="107" t="s">
        <v>136</v>
      </c>
      <c r="O4" s="270" t="s">
        <v>21</v>
      </c>
      <c r="P4" s="10" t="s">
        <v>21</v>
      </c>
      <c r="Q4" s="107" t="s">
        <v>136</v>
      </c>
      <c r="R4" s="270" t="s">
        <v>21</v>
      </c>
      <c r="S4" s="10" t="s">
        <v>21</v>
      </c>
    </row>
    <row r="5" spans="2:19" ht="16.5" customHeight="1" thickBot="1">
      <c r="B5" s="38" t="s">
        <v>3</v>
      </c>
      <c r="C5" s="12" t="s">
        <v>1</v>
      </c>
      <c r="D5" s="38" t="s">
        <v>146</v>
      </c>
      <c r="E5" s="407">
        <v>42517</v>
      </c>
      <c r="F5" s="271" t="s">
        <v>15</v>
      </c>
      <c r="G5" s="12" t="s">
        <v>12</v>
      </c>
      <c r="H5" s="407">
        <f>$E$5</f>
        <v>42517</v>
      </c>
      <c r="I5" s="271" t="s">
        <v>15</v>
      </c>
      <c r="J5" s="12" t="s">
        <v>12</v>
      </c>
      <c r="K5" s="407">
        <f>$E$5</f>
        <v>42517</v>
      </c>
      <c r="L5" s="271" t="s">
        <v>15</v>
      </c>
      <c r="M5" s="12" t="s">
        <v>12</v>
      </c>
      <c r="N5" s="407">
        <f>$E$5</f>
        <v>42517</v>
      </c>
      <c r="O5" s="271" t="s">
        <v>15</v>
      </c>
      <c r="P5" s="12" t="s">
        <v>12</v>
      </c>
      <c r="Q5" s="407">
        <f>$E$5</f>
        <v>42517</v>
      </c>
      <c r="R5" s="271" t="s">
        <v>15</v>
      </c>
      <c r="S5" s="12" t="s">
        <v>12</v>
      </c>
    </row>
    <row r="6" spans="2:19" ht="15.75">
      <c r="B6" s="13"/>
      <c r="C6" s="312"/>
      <c r="D6" s="338"/>
      <c r="E6" s="265" t="s">
        <v>4</v>
      </c>
      <c r="F6" s="266" t="s">
        <v>5</v>
      </c>
      <c r="G6" s="267" t="s">
        <v>6</v>
      </c>
      <c r="H6" s="265" t="s">
        <v>7</v>
      </c>
      <c r="I6" s="266" t="s">
        <v>8</v>
      </c>
      <c r="J6" s="267" t="s">
        <v>9</v>
      </c>
      <c r="K6" s="265" t="s">
        <v>11</v>
      </c>
      <c r="L6" s="266" t="s">
        <v>13</v>
      </c>
      <c r="M6" s="267" t="s">
        <v>14</v>
      </c>
      <c r="N6" s="265" t="s">
        <v>137</v>
      </c>
      <c r="O6" s="266" t="s">
        <v>138</v>
      </c>
      <c r="P6" s="267" t="s">
        <v>139</v>
      </c>
      <c r="Q6" s="265" t="s">
        <v>141</v>
      </c>
      <c r="R6" s="266" t="s">
        <v>142</v>
      </c>
      <c r="S6" s="267" t="s">
        <v>143</v>
      </c>
    </row>
    <row r="7" spans="2:19" ht="16.5" thickBot="1">
      <c r="B7" s="20" t="s">
        <v>26</v>
      </c>
      <c r="C7" s="30"/>
      <c r="D7" s="339"/>
      <c r="E7" s="262"/>
      <c r="F7" s="263"/>
      <c r="G7" s="264"/>
      <c r="H7" s="262"/>
      <c r="I7" s="263"/>
      <c r="J7" s="264"/>
      <c r="K7" s="262"/>
      <c r="L7" s="263"/>
      <c r="M7" s="264"/>
      <c r="N7" s="262"/>
      <c r="O7" s="263"/>
      <c r="P7" s="264"/>
      <c r="Q7" s="262"/>
      <c r="R7" s="263"/>
      <c r="S7" s="264"/>
    </row>
    <row r="8" spans="2:19">
      <c r="B8" s="72">
        <f>MAX(B1:B7)+1</f>
        <v>1</v>
      </c>
      <c r="C8" s="30" t="s">
        <v>27</v>
      </c>
      <c r="D8" s="340" t="s">
        <v>147</v>
      </c>
      <c r="E8" s="259">
        <v>0.49</v>
      </c>
      <c r="F8" s="298"/>
      <c r="G8" s="194">
        <f>E8+F8</f>
        <v>0.49</v>
      </c>
      <c r="H8" s="259">
        <v>0.49</v>
      </c>
      <c r="I8" s="298"/>
      <c r="J8" s="194">
        <f>H8+I8</f>
        <v>0.49</v>
      </c>
      <c r="K8" s="259">
        <v>0.49</v>
      </c>
      <c r="L8" s="298"/>
      <c r="M8" s="194">
        <f>K8+L8</f>
        <v>0.49</v>
      </c>
      <c r="N8" s="259">
        <v>0.49</v>
      </c>
      <c r="O8" s="298"/>
      <c r="P8" s="194">
        <f>N8+O8</f>
        <v>0.49</v>
      </c>
      <c r="Q8" s="259">
        <v>0.49</v>
      </c>
      <c r="R8" s="298"/>
      <c r="S8" s="194">
        <f>Q8+R8</f>
        <v>0.49</v>
      </c>
    </row>
    <row r="9" spans="2:19" ht="15.75" thickBot="1">
      <c r="B9" s="72">
        <f>MAX(B2:B8)+1</f>
        <v>2</v>
      </c>
      <c r="C9" s="30" t="s">
        <v>28</v>
      </c>
      <c r="D9" s="339" t="s">
        <v>147</v>
      </c>
      <c r="E9" s="260">
        <v>0.51</v>
      </c>
      <c r="F9" s="195">
        <f>-F8</f>
        <v>0</v>
      </c>
      <c r="G9" s="261">
        <f>E9+F9</f>
        <v>0.51</v>
      </c>
      <c r="H9" s="260">
        <v>0.51</v>
      </c>
      <c r="I9" s="195">
        <f>-I8</f>
        <v>0</v>
      </c>
      <c r="J9" s="261">
        <f>H9+I9</f>
        <v>0.51</v>
      </c>
      <c r="K9" s="260">
        <v>0.51</v>
      </c>
      <c r="L9" s="195">
        <f>-L8</f>
        <v>0</v>
      </c>
      <c r="M9" s="261">
        <f>K9+L9</f>
        <v>0.51</v>
      </c>
      <c r="N9" s="260">
        <v>0.51</v>
      </c>
      <c r="O9" s="195">
        <f>-O8</f>
        <v>0</v>
      </c>
      <c r="P9" s="261">
        <f>N9+O9</f>
        <v>0.51</v>
      </c>
      <c r="Q9" s="260">
        <v>0.51</v>
      </c>
      <c r="R9" s="195">
        <f>-R8</f>
        <v>0</v>
      </c>
      <c r="S9" s="261">
        <f>Q9+R9</f>
        <v>0.51</v>
      </c>
    </row>
    <row r="10" spans="2:19">
      <c r="B10" s="15"/>
      <c r="C10" s="30"/>
      <c r="D10" s="339"/>
      <c r="E10" s="258"/>
      <c r="F10" s="17"/>
      <c r="G10" s="88"/>
      <c r="H10" s="258"/>
      <c r="I10" s="17"/>
      <c r="J10" s="88"/>
      <c r="K10" s="258"/>
      <c r="L10" s="17"/>
      <c r="M10" s="88"/>
      <c r="N10" s="258"/>
      <c r="O10" s="17"/>
      <c r="P10" s="88"/>
      <c r="Q10" s="258"/>
      <c r="R10" s="17"/>
      <c r="S10" s="88"/>
    </row>
    <row r="11" spans="2:19" ht="16.5" thickBot="1">
      <c r="B11" s="20" t="s">
        <v>18</v>
      </c>
      <c r="C11" s="30"/>
      <c r="D11" s="339"/>
      <c r="E11" s="258"/>
      <c r="F11" s="17"/>
      <c r="G11" s="88"/>
      <c r="H11" s="258"/>
      <c r="I11" s="17"/>
      <c r="J11" s="88"/>
      <c r="K11" s="258"/>
      <c r="L11" s="17"/>
      <c r="M11" s="88"/>
      <c r="N11" s="258"/>
      <c r="O11" s="17"/>
      <c r="P11" s="88"/>
      <c r="Q11" s="258"/>
      <c r="R11" s="17"/>
      <c r="S11" s="88"/>
    </row>
    <row r="12" spans="2:19">
      <c r="B12" s="72">
        <f t="shared" ref="B12:B19" si="0">MAX(B5:B11)+1</f>
        <v>3</v>
      </c>
      <c r="C12" s="313" t="s">
        <v>127</v>
      </c>
      <c r="D12" s="340" t="s">
        <v>148</v>
      </c>
      <c r="E12" s="212">
        <v>2.6</v>
      </c>
      <c r="F12" s="299"/>
      <c r="G12" s="186">
        <f t="shared" ref="G12:G19" si="1">E12+F12</f>
        <v>2.6</v>
      </c>
      <c r="H12" s="212">
        <v>2.6</v>
      </c>
      <c r="I12" s="299"/>
      <c r="J12" s="186">
        <f t="shared" ref="J12:J19" si="2">H12+I12</f>
        <v>2.6</v>
      </c>
      <c r="K12" s="212">
        <v>2.6</v>
      </c>
      <c r="L12" s="299"/>
      <c r="M12" s="186">
        <f t="shared" ref="M12:M19" si="3">K12+L12</f>
        <v>2.6</v>
      </c>
      <c r="N12" s="212">
        <v>2.6</v>
      </c>
      <c r="O12" s="299"/>
      <c r="P12" s="186">
        <f t="shared" ref="P12:P19" si="4">N12+O12</f>
        <v>2.6</v>
      </c>
      <c r="Q12" s="212">
        <v>2.6</v>
      </c>
      <c r="R12" s="299"/>
      <c r="S12" s="186">
        <f t="shared" ref="S12:S19" si="5">Q12+R12</f>
        <v>2.6</v>
      </c>
    </row>
    <row r="13" spans="2:19" ht="15" customHeight="1">
      <c r="B13" s="72">
        <f t="shared" si="0"/>
        <v>4</v>
      </c>
      <c r="C13" s="313" t="s">
        <v>102</v>
      </c>
      <c r="D13" s="340" t="s">
        <v>148</v>
      </c>
      <c r="E13" s="226">
        <v>0.56399999999999995</v>
      </c>
      <c r="F13" s="300"/>
      <c r="G13" s="189">
        <f t="shared" si="1"/>
        <v>0.56399999999999995</v>
      </c>
      <c r="H13" s="226">
        <v>1.0920000000000001</v>
      </c>
      <c r="I13" s="300"/>
      <c r="J13" s="189">
        <f t="shared" si="2"/>
        <v>1.0920000000000001</v>
      </c>
      <c r="K13" s="226">
        <v>1.5</v>
      </c>
      <c r="L13" s="300"/>
      <c r="M13" s="189">
        <f t="shared" si="3"/>
        <v>1.5</v>
      </c>
      <c r="N13" s="226">
        <v>1.52</v>
      </c>
      <c r="O13" s="300"/>
      <c r="P13" s="189">
        <f t="shared" si="4"/>
        <v>1.52</v>
      </c>
      <c r="Q13" s="226">
        <v>1.46</v>
      </c>
      <c r="R13" s="300"/>
      <c r="S13" s="189">
        <f t="shared" si="5"/>
        <v>1.46</v>
      </c>
    </row>
    <row r="14" spans="2:19">
      <c r="B14" s="72">
        <f t="shared" si="0"/>
        <v>5</v>
      </c>
      <c r="C14" s="313" t="s">
        <v>128</v>
      </c>
      <c r="D14" s="340"/>
      <c r="E14" s="196">
        <f>E15*(E12+E13)</f>
        <v>2.9321230386601247</v>
      </c>
      <c r="F14" s="301"/>
      <c r="G14" s="189">
        <f t="shared" si="1"/>
        <v>2.9321230386601247</v>
      </c>
      <c r="H14" s="196">
        <f>H15*(H12+H13)</f>
        <v>3.4214280210913972</v>
      </c>
      <c r="I14" s="301"/>
      <c r="J14" s="189">
        <f t="shared" si="2"/>
        <v>3.4214280210913972</v>
      </c>
      <c r="K14" s="196">
        <f>K15*(K12+K13)</f>
        <v>3.7995273256973801</v>
      </c>
      <c r="L14" s="301"/>
      <c r="M14" s="189">
        <f t="shared" si="3"/>
        <v>3.7995273256973801</v>
      </c>
      <c r="N14" s="196">
        <f>N15*(N12+N13)</f>
        <v>3.8180616053349286</v>
      </c>
      <c r="O14" s="301"/>
      <c r="P14" s="189">
        <f t="shared" si="4"/>
        <v>3.8180616053349286</v>
      </c>
      <c r="Q14" s="196">
        <f>Q15*(Q12+Q13)</f>
        <v>3.7624587664222844</v>
      </c>
      <c r="R14" s="301"/>
      <c r="S14" s="189">
        <f t="shared" si="5"/>
        <v>3.7624587664222844</v>
      </c>
    </row>
    <row r="15" spans="2:19">
      <c r="B15" s="72">
        <f t="shared" si="0"/>
        <v>6</v>
      </c>
      <c r="C15" s="313" t="s">
        <v>119</v>
      </c>
      <c r="D15" s="340" t="s">
        <v>148</v>
      </c>
      <c r="E15" s="121">
        <v>0.92671398187740983</v>
      </c>
      <c r="F15" s="301"/>
      <c r="G15" s="21">
        <f t="shared" si="1"/>
        <v>0.92671398187740983</v>
      </c>
      <c r="H15" s="121">
        <v>0.92671398187740983</v>
      </c>
      <c r="I15" s="301"/>
      <c r="J15" s="21">
        <f t="shared" si="2"/>
        <v>0.92671398187740983</v>
      </c>
      <c r="K15" s="121">
        <v>0.92671398187740983</v>
      </c>
      <c r="L15" s="301"/>
      <c r="M15" s="21">
        <f t="shared" si="3"/>
        <v>0.92671398187740983</v>
      </c>
      <c r="N15" s="121">
        <v>0.92671398187740983</v>
      </c>
      <c r="O15" s="301"/>
      <c r="P15" s="21">
        <f t="shared" si="4"/>
        <v>0.92671398187740983</v>
      </c>
      <c r="Q15" s="121">
        <v>0.92671398187740983</v>
      </c>
      <c r="R15" s="301"/>
      <c r="S15" s="21">
        <f t="shared" si="5"/>
        <v>0.92671398187740983</v>
      </c>
    </row>
    <row r="16" spans="2:19">
      <c r="B16" s="72">
        <f t="shared" si="0"/>
        <v>7</v>
      </c>
      <c r="C16" s="313" t="s">
        <v>118</v>
      </c>
      <c r="D16" s="339" t="s">
        <v>147</v>
      </c>
      <c r="E16" s="121">
        <v>4.8856584947434424E-2</v>
      </c>
      <c r="F16" s="301"/>
      <c r="G16" s="21">
        <f t="shared" si="1"/>
        <v>4.8856584947434424E-2</v>
      </c>
      <c r="H16" s="121">
        <v>4.598618301039116E-2</v>
      </c>
      <c r="I16" s="301"/>
      <c r="J16" s="21">
        <f t="shared" si="2"/>
        <v>4.598618301039116E-2</v>
      </c>
      <c r="K16" s="121">
        <v>4.521789997122002E-2</v>
      </c>
      <c r="L16" s="301"/>
      <c r="M16" s="21">
        <f t="shared" si="3"/>
        <v>4.521789997122002E-2</v>
      </c>
      <c r="N16" s="121">
        <v>4.4924968009828661E-2</v>
      </c>
      <c r="O16" s="301"/>
      <c r="P16" s="21">
        <f t="shared" si="4"/>
        <v>4.4924968009828661E-2</v>
      </c>
      <c r="Q16" s="121">
        <v>4.4794940308340116E-2</v>
      </c>
      <c r="R16" s="301"/>
      <c r="S16" s="21">
        <f t="shared" si="5"/>
        <v>4.4794940308340116E-2</v>
      </c>
    </row>
    <row r="17" spans="2:19">
      <c r="B17" s="72">
        <f t="shared" si="0"/>
        <v>8</v>
      </c>
      <c r="C17" s="313" t="s">
        <v>120</v>
      </c>
      <c r="D17" s="339" t="s">
        <v>147</v>
      </c>
      <c r="E17" s="121">
        <v>4.8856584947434424E-2</v>
      </c>
      <c r="F17" s="301"/>
      <c r="G17" s="21">
        <f t="shared" si="1"/>
        <v>4.8856584947434424E-2</v>
      </c>
      <c r="H17" s="121">
        <v>4.598618301039116E-2</v>
      </c>
      <c r="I17" s="301"/>
      <c r="J17" s="21">
        <f t="shared" si="2"/>
        <v>4.598618301039116E-2</v>
      </c>
      <c r="K17" s="121">
        <v>4.521789997122002E-2</v>
      </c>
      <c r="L17" s="301"/>
      <c r="M17" s="21">
        <f t="shared" si="3"/>
        <v>4.521789997122002E-2</v>
      </c>
      <c r="N17" s="121">
        <v>4.4924968009828661E-2</v>
      </c>
      <c r="O17" s="301"/>
      <c r="P17" s="21">
        <f t="shared" si="4"/>
        <v>4.4924968009828661E-2</v>
      </c>
      <c r="Q17" s="121">
        <v>4.4794940308340116E-2</v>
      </c>
      <c r="R17" s="301"/>
      <c r="S17" s="21">
        <f t="shared" si="5"/>
        <v>4.4794940308340116E-2</v>
      </c>
    </row>
    <row r="18" spans="2:19">
      <c r="B18" s="72">
        <f t="shared" si="0"/>
        <v>9</v>
      </c>
      <c r="C18" s="313" t="s">
        <v>129</v>
      </c>
      <c r="D18" s="339" t="s">
        <v>147</v>
      </c>
      <c r="E18" s="287">
        <v>9.1899999999999996E-2</v>
      </c>
      <c r="F18" s="301"/>
      <c r="G18" s="21">
        <f t="shared" si="1"/>
        <v>9.1899999999999996E-2</v>
      </c>
      <c r="H18" s="287">
        <v>9.1899999999999996E-2</v>
      </c>
      <c r="I18" s="301"/>
      <c r="J18" s="21">
        <f t="shared" si="2"/>
        <v>9.1899999999999996E-2</v>
      </c>
      <c r="K18" s="287">
        <v>9.1899999999999996E-2</v>
      </c>
      <c r="L18" s="301"/>
      <c r="M18" s="21">
        <f t="shared" si="3"/>
        <v>9.1899999999999996E-2</v>
      </c>
      <c r="N18" s="287">
        <v>9.1899999999999996E-2</v>
      </c>
      <c r="O18" s="301"/>
      <c r="P18" s="21">
        <f t="shared" si="4"/>
        <v>9.1899999999999996E-2</v>
      </c>
      <c r="Q18" s="287">
        <v>9.1899999999999996E-2</v>
      </c>
      <c r="R18" s="301"/>
      <c r="S18" s="21">
        <f t="shared" si="5"/>
        <v>9.1899999999999996E-2</v>
      </c>
    </row>
    <row r="19" spans="2:19" ht="15.75" thickBot="1">
      <c r="B19" s="72">
        <f t="shared" si="0"/>
        <v>10</v>
      </c>
      <c r="C19" s="313" t="s">
        <v>130</v>
      </c>
      <c r="D19" s="339" t="s">
        <v>147</v>
      </c>
      <c r="E19" s="268">
        <v>5.11E-2</v>
      </c>
      <c r="F19" s="302"/>
      <c r="G19" s="31">
        <f t="shared" si="1"/>
        <v>5.11E-2</v>
      </c>
      <c r="H19" s="268">
        <v>5.11E-2</v>
      </c>
      <c r="I19" s="302"/>
      <c r="J19" s="31">
        <f t="shared" si="2"/>
        <v>5.11E-2</v>
      </c>
      <c r="K19" s="268">
        <v>5.11E-2</v>
      </c>
      <c r="L19" s="302"/>
      <c r="M19" s="31">
        <f t="shared" si="3"/>
        <v>5.11E-2</v>
      </c>
      <c r="N19" s="268">
        <v>5.11E-2</v>
      </c>
      <c r="O19" s="302"/>
      <c r="P19" s="31">
        <f t="shared" si="4"/>
        <v>5.11E-2</v>
      </c>
      <c r="Q19" s="268">
        <v>5.11E-2</v>
      </c>
      <c r="R19" s="302"/>
      <c r="S19" s="31">
        <f t="shared" si="5"/>
        <v>5.11E-2</v>
      </c>
    </row>
    <row r="20" spans="2:19">
      <c r="B20" s="15"/>
      <c r="C20" s="30"/>
      <c r="D20" s="339"/>
      <c r="E20" s="258"/>
      <c r="F20" s="17"/>
      <c r="G20" s="88"/>
      <c r="H20" s="258"/>
      <c r="I20" s="17"/>
      <c r="J20" s="88"/>
      <c r="K20" s="258"/>
      <c r="L20" s="17"/>
      <c r="M20" s="88"/>
      <c r="N20" s="258"/>
      <c r="O20" s="17"/>
      <c r="P20" s="88"/>
      <c r="Q20" s="258"/>
      <c r="R20" s="17"/>
      <c r="S20" s="88"/>
    </row>
    <row r="21" spans="2:19" ht="16.5" thickBot="1">
      <c r="B21" s="20" t="s">
        <v>37</v>
      </c>
      <c r="C21" s="30"/>
      <c r="D21" s="339"/>
      <c r="E21" s="258"/>
      <c r="F21" s="17"/>
      <c r="G21" s="88"/>
      <c r="H21" s="258"/>
      <c r="I21" s="17"/>
      <c r="J21" s="88"/>
      <c r="K21" s="258"/>
      <c r="L21" s="17"/>
      <c r="M21" s="88"/>
      <c r="N21" s="258"/>
      <c r="O21" s="17"/>
      <c r="P21" s="88"/>
      <c r="Q21" s="258"/>
      <c r="R21" s="17"/>
      <c r="S21" s="88"/>
    </row>
    <row r="22" spans="2:19">
      <c r="B22" s="72">
        <f>MAX(B15:B21)+1</f>
        <v>11</v>
      </c>
      <c r="C22" s="313" t="s">
        <v>131</v>
      </c>
      <c r="D22" s="340" t="s">
        <v>147</v>
      </c>
      <c r="E22" s="212">
        <v>37.068559275096391</v>
      </c>
      <c r="F22" s="299"/>
      <c r="G22" s="186">
        <f t="shared" ref="G22:G24" si="6">E22+F22</f>
        <v>37.068559275096391</v>
      </c>
      <c r="H22" s="212">
        <v>37.068559275096391</v>
      </c>
      <c r="I22" s="299"/>
      <c r="J22" s="186">
        <f t="shared" ref="J22:J24" si="7">H22+I22</f>
        <v>37.068559275096391</v>
      </c>
      <c r="K22" s="212">
        <v>37.068559275096391</v>
      </c>
      <c r="L22" s="299"/>
      <c r="M22" s="186">
        <f t="shared" ref="M22:M24" si="8">K22+L22</f>
        <v>37.068559275096391</v>
      </c>
      <c r="N22" s="212">
        <v>37.068559275096391</v>
      </c>
      <c r="O22" s="299"/>
      <c r="P22" s="186">
        <f t="shared" ref="P22:P24" si="9">N22+O22</f>
        <v>37.068559275096391</v>
      </c>
      <c r="Q22" s="212">
        <v>37.068559275096391</v>
      </c>
      <c r="R22" s="299"/>
      <c r="S22" s="186">
        <f t="shared" ref="S22:S24" si="10">Q22+R22</f>
        <v>37.068559275096391</v>
      </c>
    </row>
    <row r="23" spans="2:19">
      <c r="B23" s="72">
        <f>MAX(B16:B22)+1</f>
        <v>12</v>
      </c>
      <c r="C23" s="313" t="s">
        <v>132</v>
      </c>
      <c r="D23" s="340" t="s">
        <v>147</v>
      </c>
      <c r="E23" s="226">
        <v>2878.3686627494872</v>
      </c>
      <c r="F23" s="300"/>
      <c r="G23" s="189">
        <f t="shared" si="6"/>
        <v>2878.3686627494872</v>
      </c>
      <c r="H23" s="226">
        <v>3168.0523907436818</v>
      </c>
      <c r="I23" s="300"/>
      <c r="J23" s="189">
        <f t="shared" si="7"/>
        <v>3168.0523907436818</v>
      </c>
      <c r="K23" s="226">
        <v>3489.7397434170889</v>
      </c>
      <c r="L23" s="300"/>
      <c r="M23" s="189">
        <f t="shared" si="8"/>
        <v>3489.7397434170889</v>
      </c>
      <c r="N23" s="226">
        <v>3527.6467556363609</v>
      </c>
      <c r="O23" s="300"/>
      <c r="P23" s="189">
        <f t="shared" si="9"/>
        <v>3527.6467556363609</v>
      </c>
      <c r="Q23" s="226">
        <v>3406.0082682547354</v>
      </c>
      <c r="R23" s="300"/>
      <c r="S23" s="189">
        <f t="shared" si="10"/>
        <v>3406.0082682547354</v>
      </c>
    </row>
    <row r="24" spans="2:19" ht="15.75" thickBot="1">
      <c r="B24" s="73">
        <f>MAX(B1:B23)+1</f>
        <v>13</v>
      </c>
      <c r="C24" s="314" t="s">
        <v>63</v>
      </c>
      <c r="D24" s="341" t="s">
        <v>147</v>
      </c>
      <c r="E24" s="269">
        <v>775.4040263704037</v>
      </c>
      <c r="F24" s="303"/>
      <c r="G24" s="197">
        <f t="shared" si="6"/>
        <v>775.4040263704037</v>
      </c>
      <c r="H24" s="269">
        <v>725.13165342355842</v>
      </c>
      <c r="I24" s="303"/>
      <c r="J24" s="197">
        <f t="shared" si="7"/>
        <v>725.13165342355842</v>
      </c>
      <c r="K24" s="269">
        <v>674.85928047671291</v>
      </c>
      <c r="L24" s="303"/>
      <c r="M24" s="197">
        <f t="shared" si="8"/>
        <v>674.85928047671291</v>
      </c>
      <c r="N24" s="269">
        <v>624.58690752986763</v>
      </c>
      <c r="O24" s="303"/>
      <c r="P24" s="197">
        <f t="shared" si="9"/>
        <v>624.58690752986763</v>
      </c>
      <c r="Q24" s="269">
        <v>590.09898518276486</v>
      </c>
      <c r="R24" s="303"/>
      <c r="S24" s="197">
        <f t="shared" si="10"/>
        <v>590.09898518276486</v>
      </c>
    </row>
    <row r="25" spans="2:19" ht="15.75" thickBot="1">
      <c r="B25" s="81"/>
      <c r="C25" s="64"/>
      <c r="D25" s="64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</row>
    <row r="26" spans="2:19" ht="16.5" customHeight="1" thickBot="1">
      <c r="C26" s="19"/>
      <c r="D26" s="19"/>
      <c r="E26" s="515" t="s">
        <v>23</v>
      </c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  <c r="Q26" s="516"/>
      <c r="R26" s="516"/>
      <c r="S26" s="517"/>
    </row>
    <row r="27" spans="2:19" ht="16.5" thickBot="1">
      <c r="B27" s="71"/>
      <c r="C27" s="117"/>
      <c r="D27" s="336"/>
      <c r="E27" s="513"/>
      <c r="F27" s="513"/>
      <c r="G27" s="514"/>
      <c r="H27" s="513"/>
      <c r="I27" s="513"/>
      <c r="J27" s="514"/>
      <c r="K27" s="513"/>
      <c r="L27" s="513"/>
      <c r="M27" s="514"/>
      <c r="N27" s="513"/>
      <c r="O27" s="513"/>
      <c r="P27" s="514"/>
      <c r="Q27" s="513"/>
      <c r="R27" s="513"/>
      <c r="S27" s="514"/>
    </row>
    <row r="28" spans="2:19" ht="15.75">
      <c r="B28" s="66" t="s">
        <v>2</v>
      </c>
      <c r="C28" s="311"/>
      <c r="D28" s="337"/>
      <c r="E28" s="344" t="s">
        <v>136</v>
      </c>
      <c r="F28" s="270" t="s">
        <v>21</v>
      </c>
      <c r="G28" s="10" t="s">
        <v>21</v>
      </c>
      <c r="H28" s="107" t="s">
        <v>136</v>
      </c>
      <c r="I28" s="270" t="s">
        <v>21</v>
      </c>
      <c r="J28" s="10" t="s">
        <v>21</v>
      </c>
      <c r="K28" s="107" t="s">
        <v>136</v>
      </c>
      <c r="L28" s="270" t="s">
        <v>21</v>
      </c>
      <c r="M28" s="10" t="s">
        <v>21</v>
      </c>
      <c r="N28" s="107" t="s">
        <v>136</v>
      </c>
      <c r="O28" s="270" t="s">
        <v>21</v>
      </c>
      <c r="P28" s="10" t="s">
        <v>21</v>
      </c>
      <c r="Q28" s="107" t="s">
        <v>136</v>
      </c>
      <c r="R28" s="270" t="s">
        <v>21</v>
      </c>
      <c r="S28" s="10" t="s">
        <v>21</v>
      </c>
    </row>
    <row r="29" spans="2:19" ht="16.5" thickBot="1">
      <c r="B29" s="38" t="s">
        <v>3</v>
      </c>
      <c r="C29" s="12" t="s">
        <v>1</v>
      </c>
      <c r="D29" s="38"/>
      <c r="E29" s="407">
        <f>$E$5</f>
        <v>42517</v>
      </c>
      <c r="F29" s="271" t="s">
        <v>15</v>
      </c>
      <c r="G29" s="12" t="s">
        <v>12</v>
      </c>
      <c r="H29" s="407">
        <f>$E$5</f>
        <v>42517</v>
      </c>
      <c r="I29" s="271" t="s">
        <v>15</v>
      </c>
      <c r="J29" s="12" t="s">
        <v>12</v>
      </c>
      <c r="K29" s="407">
        <f>$E$5</f>
        <v>42517</v>
      </c>
      <c r="L29" s="271" t="s">
        <v>15</v>
      </c>
      <c r="M29" s="12" t="s">
        <v>12</v>
      </c>
      <c r="N29" s="407">
        <f>$E$5</f>
        <v>42517</v>
      </c>
      <c r="O29" s="271" t="s">
        <v>15</v>
      </c>
      <c r="P29" s="12" t="s">
        <v>12</v>
      </c>
      <c r="Q29" s="407">
        <f>$E$5</f>
        <v>42517</v>
      </c>
      <c r="R29" s="271" t="s">
        <v>15</v>
      </c>
      <c r="S29" s="12" t="s">
        <v>12</v>
      </c>
    </row>
    <row r="30" spans="2:19">
      <c r="B30" s="15"/>
      <c r="C30" s="30"/>
      <c r="D30" s="339"/>
      <c r="E30" s="265" t="s">
        <v>4</v>
      </c>
      <c r="F30" s="266" t="s">
        <v>5</v>
      </c>
      <c r="G30" s="267" t="s">
        <v>6</v>
      </c>
      <c r="H30" s="265" t="s">
        <v>7</v>
      </c>
      <c r="I30" s="266" t="s">
        <v>8</v>
      </c>
      <c r="J30" s="267" t="s">
        <v>9</v>
      </c>
      <c r="K30" s="265" t="s">
        <v>11</v>
      </c>
      <c r="L30" s="266" t="s">
        <v>13</v>
      </c>
      <c r="M30" s="267" t="s">
        <v>14</v>
      </c>
      <c r="N30" s="265" t="s">
        <v>137</v>
      </c>
      <c r="O30" s="266" t="s">
        <v>138</v>
      </c>
      <c r="P30" s="267" t="s">
        <v>139</v>
      </c>
      <c r="Q30" s="265" t="s">
        <v>141</v>
      </c>
      <c r="R30" s="266" t="s">
        <v>142</v>
      </c>
      <c r="S30" s="267" t="s">
        <v>143</v>
      </c>
    </row>
    <row r="31" spans="2:19" ht="18" thickBot="1">
      <c r="B31" s="20" t="s">
        <v>36</v>
      </c>
      <c r="C31" s="30"/>
      <c r="D31" s="339"/>
      <c r="E31" s="24"/>
      <c r="F31" s="24"/>
      <c r="G31" s="25"/>
      <c r="H31" s="24"/>
      <c r="I31" s="24"/>
      <c r="J31" s="25"/>
      <c r="K31" s="24"/>
      <c r="L31" s="24"/>
      <c r="M31" s="25"/>
      <c r="N31" s="24"/>
      <c r="O31" s="24"/>
      <c r="P31" s="25"/>
      <c r="Q31" s="24"/>
      <c r="R31" s="24"/>
      <c r="S31" s="25"/>
    </row>
    <row r="32" spans="2:19">
      <c r="B32" s="46">
        <v>14</v>
      </c>
      <c r="C32" s="30" t="s">
        <v>38</v>
      </c>
      <c r="D32" s="340" t="s">
        <v>149</v>
      </c>
      <c r="E32" s="212">
        <v>7627.0509094700637</v>
      </c>
      <c r="F32" s="299"/>
      <c r="G32" s="186">
        <f t="shared" ref="G32:G36" si="11">E32+F32</f>
        <v>7627.0509094700637</v>
      </c>
      <c r="H32" s="212">
        <v>8122.8678124368589</v>
      </c>
      <c r="I32" s="299"/>
      <c r="J32" s="186">
        <f t="shared" ref="J32:J36" si="12">H32+I32</f>
        <v>8122.8678124368589</v>
      </c>
      <c r="K32" s="212">
        <v>8416.0991216003204</v>
      </c>
      <c r="L32" s="299"/>
      <c r="M32" s="186">
        <f t="shared" ref="M32:M36" si="13">K32+L32</f>
        <v>8416.0991216003204</v>
      </c>
      <c r="N32" s="212">
        <v>12887.239866140029</v>
      </c>
      <c r="O32" s="299"/>
      <c r="P32" s="186">
        <f t="shared" ref="P32:P36" si="14">N32+O32</f>
        <v>12887.239866140029</v>
      </c>
      <c r="Q32" s="212">
        <v>13763.459746491095</v>
      </c>
      <c r="R32" s="299"/>
      <c r="S32" s="186">
        <f t="shared" ref="S32:S36" si="15">Q32+R32</f>
        <v>13763.459746491095</v>
      </c>
    </row>
    <row r="33" spans="2:19">
      <c r="B33" s="46">
        <v>15</v>
      </c>
      <c r="C33" s="313" t="s">
        <v>60</v>
      </c>
      <c r="D33" s="340" t="s">
        <v>149</v>
      </c>
      <c r="E33" s="226">
        <v>4218.7814254862569</v>
      </c>
      <c r="F33" s="300"/>
      <c r="G33" s="189">
        <f t="shared" si="11"/>
        <v>4218.7814254862569</v>
      </c>
      <c r="H33" s="226">
        <v>4581.5677685527571</v>
      </c>
      <c r="I33" s="300"/>
      <c r="J33" s="189">
        <f t="shared" si="12"/>
        <v>4581.5677685527571</v>
      </c>
      <c r="K33" s="226">
        <v>4962.9071458033513</v>
      </c>
      <c r="L33" s="300"/>
      <c r="M33" s="189">
        <f t="shared" si="13"/>
        <v>4962.9071458033513</v>
      </c>
      <c r="N33" s="226">
        <v>5417.3156786232839</v>
      </c>
      <c r="O33" s="300"/>
      <c r="P33" s="189">
        <f t="shared" si="14"/>
        <v>5417.3156786232839</v>
      </c>
      <c r="Q33" s="226">
        <v>5848.8059297916334</v>
      </c>
      <c r="R33" s="300"/>
      <c r="S33" s="189">
        <f t="shared" si="15"/>
        <v>5848.8059297916334</v>
      </c>
    </row>
    <row r="34" spans="2:19">
      <c r="B34" s="46">
        <f>MAX(B26:B33)+1</f>
        <v>16</v>
      </c>
      <c r="C34" s="30" t="s">
        <v>42</v>
      </c>
      <c r="D34" s="340" t="s">
        <v>149</v>
      </c>
      <c r="E34" s="226">
        <v>10.992620000000001</v>
      </c>
      <c r="F34" s="300"/>
      <c r="G34" s="189">
        <f t="shared" si="11"/>
        <v>10.992620000000001</v>
      </c>
      <c r="H34" s="226">
        <v>10.992620000000001</v>
      </c>
      <c r="I34" s="300"/>
      <c r="J34" s="189">
        <f t="shared" si="12"/>
        <v>10.992620000000001</v>
      </c>
      <c r="K34" s="226">
        <v>10.992620000000001</v>
      </c>
      <c r="L34" s="300"/>
      <c r="M34" s="189">
        <f t="shared" si="13"/>
        <v>10.992620000000001</v>
      </c>
      <c r="N34" s="226">
        <v>10.992620000000001</v>
      </c>
      <c r="O34" s="300"/>
      <c r="P34" s="189">
        <f t="shared" si="14"/>
        <v>10.992620000000001</v>
      </c>
      <c r="Q34" s="226">
        <v>10.992620000000001</v>
      </c>
      <c r="R34" s="300"/>
      <c r="S34" s="189">
        <f t="shared" si="15"/>
        <v>10.992620000000001</v>
      </c>
    </row>
    <row r="35" spans="2:19">
      <c r="B35" s="46">
        <f>MAX(B26:B34)+1</f>
        <v>17</v>
      </c>
      <c r="C35" s="313" t="s">
        <v>62</v>
      </c>
      <c r="D35" s="340" t="s">
        <v>149</v>
      </c>
      <c r="E35" s="226">
        <v>448.65001542839997</v>
      </c>
      <c r="F35" s="300"/>
      <c r="G35" s="189">
        <f t="shared" si="11"/>
        <v>448.65001542839997</v>
      </c>
      <c r="H35" s="226">
        <v>444.52157279525363</v>
      </c>
      <c r="I35" s="300"/>
      <c r="J35" s="189">
        <f t="shared" si="12"/>
        <v>444.52157279525363</v>
      </c>
      <c r="K35" s="226">
        <v>436.29218165995741</v>
      </c>
      <c r="L35" s="300"/>
      <c r="M35" s="189">
        <f t="shared" si="13"/>
        <v>436.29218165995741</v>
      </c>
      <c r="N35" s="226">
        <v>427.00899611995737</v>
      </c>
      <c r="O35" s="300"/>
      <c r="P35" s="189">
        <f t="shared" si="14"/>
        <v>427.00899611995737</v>
      </c>
      <c r="Q35" s="226">
        <v>414.95440998795738</v>
      </c>
      <c r="R35" s="300"/>
      <c r="S35" s="189">
        <f t="shared" si="15"/>
        <v>414.95440998795738</v>
      </c>
    </row>
    <row r="36" spans="2:19">
      <c r="B36" s="46">
        <f>MAX(B26:B35)+1</f>
        <v>18</v>
      </c>
      <c r="C36" s="30" t="s">
        <v>31</v>
      </c>
      <c r="D36" s="340" t="s">
        <v>149</v>
      </c>
      <c r="E36" s="274">
        <v>251.87166835261655</v>
      </c>
      <c r="F36" s="306"/>
      <c r="G36" s="275">
        <f t="shared" si="11"/>
        <v>251.87166835261655</v>
      </c>
      <c r="H36" s="274">
        <v>242.22530404797192</v>
      </c>
      <c r="I36" s="306"/>
      <c r="J36" s="275">
        <f t="shared" si="12"/>
        <v>242.22530404797192</v>
      </c>
      <c r="K36" s="274">
        <v>224.19693897360671</v>
      </c>
      <c r="L36" s="306"/>
      <c r="M36" s="275">
        <f t="shared" si="13"/>
        <v>224.19693897360671</v>
      </c>
      <c r="N36" s="274">
        <v>210.67303769169996</v>
      </c>
      <c r="O36" s="306"/>
      <c r="P36" s="275">
        <f t="shared" si="14"/>
        <v>210.67303769169996</v>
      </c>
      <c r="Q36" s="274">
        <v>208.55136310699854</v>
      </c>
      <c r="R36" s="306"/>
      <c r="S36" s="275">
        <f t="shared" si="15"/>
        <v>208.55136310699854</v>
      </c>
    </row>
    <row r="37" spans="2:19" ht="16.5" thickBot="1">
      <c r="B37" s="46">
        <f>MAX(B26:B36)+1</f>
        <v>19</v>
      </c>
      <c r="C37" s="315" t="s">
        <v>0</v>
      </c>
      <c r="D37" s="342"/>
      <c r="E37" s="272">
        <f>E32-E33+E34+E35+E36</f>
        <v>4119.7837877648235</v>
      </c>
      <c r="F37" s="203">
        <f>G37-E37</f>
        <v>0</v>
      </c>
      <c r="G37" s="201">
        <f>G32-G33+G34+G35+G36</f>
        <v>4119.7837877648235</v>
      </c>
      <c r="H37" s="272">
        <f>H32-H33+H34+H35+H36</f>
        <v>4239.0395407273272</v>
      </c>
      <c r="I37" s="203">
        <f>J37-H37</f>
        <v>0</v>
      </c>
      <c r="J37" s="201">
        <f>J32-J33+J34+J35+J36</f>
        <v>4239.0395407273272</v>
      </c>
      <c r="K37" s="272">
        <f>K32-K33+K34+K35+K36</f>
        <v>4124.6737164305332</v>
      </c>
      <c r="L37" s="203">
        <f>M37-K37</f>
        <v>0</v>
      </c>
      <c r="M37" s="201">
        <f>M32-M33+M34+M35+M36</f>
        <v>4124.6737164305332</v>
      </c>
      <c r="N37" s="272">
        <f>N32-N33+N34+N35+N36</f>
        <v>8118.5988413284031</v>
      </c>
      <c r="O37" s="203">
        <f>P37-N37</f>
        <v>0</v>
      </c>
      <c r="P37" s="201">
        <f>P32-P33+P34+P35+P36</f>
        <v>8118.5988413284031</v>
      </c>
      <c r="Q37" s="272">
        <f>Q32-Q33+Q34+Q35+Q36</f>
        <v>8549.152209794418</v>
      </c>
      <c r="R37" s="203">
        <f>S37-Q37</f>
        <v>0</v>
      </c>
      <c r="S37" s="201">
        <f>S32-S33+S34+S35+S36</f>
        <v>8549.152209794418</v>
      </c>
    </row>
    <row r="38" spans="2:19">
      <c r="B38" s="28"/>
      <c r="C38" s="316"/>
      <c r="D38" s="343"/>
      <c r="E38" s="26"/>
      <c r="F38" s="26"/>
      <c r="G38" s="202"/>
      <c r="H38" s="26"/>
      <c r="I38" s="26"/>
      <c r="J38" s="202"/>
      <c r="K38" s="26"/>
      <c r="L38" s="26"/>
      <c r="M38" s="202"/>
      <c r="N38" s="26"/>
      <c r="O38" s="26"/>
      <c r="P38" s="202"/>
      <c r="Q38" s="26"/>
      <c r="R38" s="26"/>
      <c r="S38" s="202"/>
    </row>
    <row r="39" spans="2:19" ht="16.5" thickBot="1">
      <c r="B39" s="13" t="s">
        <v>44</v>
      </c>
      <c r="C39" s="316"/>
      <c r="D39" s="343"/>
      <c r="E39" s="26"/>
      <c r="F39" s="26"/>
      <c r="G39" s="202"/>
      <c r="H39" s="26"/>
      <c r="I39" s="26"/>
      <c r="J39" s="202"/>
      <c r="K39" s="26"/>
      <c r="L39" s="26"/>
      <c r="M39" s="202"/>
      <c r="N39" s="26"/>
      <c r="O39" s="26"/>
      <c r="P39" s="202"/>
      <c r="Q39" s="26"/>
      <c r="R39" s="26"/>
      <c r="S39" s="202"/>
    </row>
    <row r="40" spans="2:19">
      <c r="B40" s="46">
        <f>MAX(B26:B39)+1</f>
        <v>20</v>
      </c>
      <c r="C40" s="30" t="s">
        <v>32</v>
      </c>
      <c r="D40" s="340" t="s">
        <v>150</v>
      </c>
      <c r="E40" s="288">
        <v>2318.6061224262794</v>
      </c>
      <c r="F40" s="299"/>
      <c r="G40" s="186">
        <f t="shared" ref="G40:G43" si="16">E40+F40</f>
        <v>2318.6061224262794</v>
      </c>
      <c r="H40" s="288">
        <v>2327.1226277006526</v>
      </c>
      <c r="I40" s="299"/>
      <c r="J40" s="186">
        <f t="shared" ref="J40:J43" si="17">H40+I40</f>
        <v>2327.1226277006526</v>
      </c>
      <c r="K40" s="288">
        <v>2347.882412412845</v>
      </c>
      <c r="L40" s="299"/>
      <c r="M40" s="186">
        <f t="shared" ref="M40:M43" si="18">K40+L40</f>
        <v>2347.882412412845</v>
      </c>
      <c r="N40" s="288">
        <v>2367.9704038170084</v>
      </c>
      <c r="O40" s="299"/>
      <c r="P40" s="186">
        <f t="shared" ref="P40:P43" si="19">N40+O40</f>
        <v>2367.9704038170084</v>
      </c>
      <c r="Q40" s="288">
        <v>2248.7193803579494</v>
      </c>
      <c r="R40" s="299"/>
      <c r="S40" s="186">
        <f t="shared" ref="S40:S43" si="20">Q40+R40</f>
        <v>2248.7193803579494</v>
      </c>
    </row>
    <row r="41" spans="2:19">
      <c r="B41" s="46">
        <f>MAX(B26:B40)+1</f>
        <v>21</v>
      </c>
      <c r="C41" s="313" t="s">
        <v>73</v>
      </c>
      <c r="D41" s="340" t="s">
        <v>150</v>
      </c>
      <c r="E41" s="278">
        <v>219.90429177077215</v>
      </c>
      <c r="F41" s="300"/>
      <c r="G41" s="189">
        <f t="shared" si="16"/>
        <v>219.90429177077215</v>
      </c>
      <c r="H41" s="278">
        <v>222.01021618055171</v>
      </c>
      <c r="I41" s="300"/>
      <c r="J41" s="189">
        <f t="shared" si="17"/>
        <v>222.01021618055171</v>
      </c>
      <c r="K41" s="278">
        <v>233.1141414834793</v>
      </c>
      <c r="L41" s="300"/>
      <c r="M41" s="189">
        <f t="shared" si="18"/>
        <v>233.1141414834793</v>
      </c>
      <c r="N41" s="278">
        <v>228.17392709107096</v>
      </c>
      <c r="O41" s="300"/>
      <c r="P41" s="189">
        <f t="shared" si="19"/>
        <v>228.17392709107096</v>
      </c>
      <c r="Q41" s="278">
        <v>212.66678736642413</v>
      </c>
      <c r="R41" s="300"/>
      <c r="S41" s="189">
        <f t="shared" si="20"/>
        <v>212.66678736642413</v>
      </c>
    </row>
    <row r="42" spans="2:19">
      <c r="B42" s="46">
        <f>MAX(B26:B41)+1</f>
        <v>22</v>
      </c>
      <c r="C42" s="313" t="s">
        <v>61</v>
      </c>
      <c r="D42" s="340" t="s">
        <v>150</v>
      </c>
      <c r="E42" s="226">
        <v>346.85130292612621</v>
      </c>
      <c r="F42" s="300"/>
      <c r="G42" s="189">
        <f t="shared" si="16"/>
        <v>346.85130292612621</v>
      </c>
      <c r="H42" s="226">
        <v>378.72138320687327</v>
      </c>
      <c r="I42" s="300"/>
      <c r="J42" s="189">
        <f t="shared" si="17"/>
        <v>378.72138320687327</v>
      </c>
      <c r="K42" s="226">
        <v>383.95737129431348</v>
      </c>
      <c r="L42" s="300"/>
      <c r="M42" s="189">
        <f t="shared" si="18"/>
        <v>383.95737129431348</v>
      </c>
      <c r="N42" s="226">
        <v>524.8596943455517</v>
      </c>
      <c r="O42" s="300"/>
      <c r="P42" s="189">
        <f t="shared" si="19"/>
        <v>524.8596943455517</v>
      </c>
      <c r="Q42" s="226">
        <v>338.12080799114523</v>
      </c>
      <c r="R42" s="300"/>
      <c r="S42" s="189">
        <f t="shared" si="20"/>
        <v>338.12080799114523</v>
      </c>
    </row>
    <row r="43" spans="2:19">
      <c r="B43" s="46">
        <f>MAX(B26:B42)+1</f>
        <v>23</v>
      </c>
      <c r="C43" s="30" t="s">
        <v>33</v>
      </c>
      <c r="D43" s="340" t="s">
        <v>150</v>
      </c>
      <c r="E43" s="229">
        <v>14.6</v>
      </c>
      <c r="F43" s="304"/>
      <c r="G43" s="193">
        <f t="shared" si="16"/>
        <v>14.6</v>
      </c>
      <c r="H43" s="229">
        <v>14.9</v>
      </c>
      <c r="I43" s="304"/>
      <c r="J43" s="193">
        <f t="shared" si="17"/>
        <v>14.9</v>
      </c>
      <c r="K43" s="229">
        <v>15.3</v>
      </c>
      <c r="L43" s="304"/>
      <c r="M43" s="193">
        <f t="shared" si="18"/>
        <v>15.3</v>
      </c>
      <c r="N43" s="229">
        <v>15.7</v>
      </c>
      <c r="O43" s="304"/>
      <c r="P43" s="193">
        <f t="shared" si="19"/>
        <v>15.7</v>
      </c>
      <c r="Q43" s="229">
        <v>17</v>
      </c>
      <c r="R43" s="304"/>
      <c r="S43" s="193">
        <f t="shared" si="20"/>
        <v>17</v>
      </c>
    </row>
    <row r="44" spans="2:19" ht="16.5" thickBot="1">
      <c r="B44" s="46">
        <f>MAX(B26:B43)+1</f>
        <v>24</v>
      </c>
      <c r="C44" s="315" t="s">
        <v>0</v>
      </c>
      <c r="D44" s="342"/>
      <c r="E44" s="228">
        <f>SUM(E40:E43)</f>
        <v>2899.9617171231776</v>
      </c>
      <c r="F44" s="203">
        <f>G44-E44</f>
        <v>0</v>
      </c>
      <c r="G44" s="192">
        <f>SUM(G40:G43)</f>
        <v>2899.9617171231776</v>
      </c>
      <c r="H44" s="228">
        <f>SUM(H40:H43)</f>
        <v>2942.7542270880776</v>
      </c>
      <c r="I44" s="203">
        <f>J44-H44</f>
        <v>0</v>
      </c>
      <c r="J44" s="192">
        <f>SUM(J40:J43)</f>
        <v>2942.7542270880776</v>
      </c>
      <c r="K44" s="228">
        <f>SUM(K40:K43)</f>
        <v>2980.2539251906378</v>
      </c>
      <c r="L44" s="203">
        <f>M44-K44</f>
        <v>0</v>
      </c>
      <c r="M44" s="192">
        <f>SUM(M40:M43)</f>
        <v>2980.2539251906378</v>
      </c>
      <c r="N44" s="228">
        <f>SUM(N40:N43)</f>
        <v>3136.7040252536312</v>
      </c>
      <c r="O44" s="203">
        <f>P44-N44</f>
        <v>0</v>
      </c>
      <c r="P44" s="192">
        <f>SUM(P40:P43)</f>
        <v>3136.7040252536312</v>
      </c>
      <c r="Q44" s="228">
        <f>SUM(Q40:Q43)</f>
        <v>2816.5069757155188</v>
      </c>
      <c r="R44" s="203">
        <f>SUM(R40:R43)</f>
        <v>0</v>
      </c>
      <c r="S44" s="192">
        <f>SUM(S40:S43)</f>
        <v>2816.5069757155188</v>
      </c>
    </row>
    <row r="45" spans="2:19">
      <c r="B45" s="28"/>
      <c r="C45" s="316"/>
      <c r="D45" s="343"/>
      <c r="E45" s="26"/>
      <c r="F45" s="26"/>
      <c r="G45" s="202"/>
      <c r="H45" s="26"/>
      <c r="I45" s="26"/>
      <c r="J45" s="202"/>
      <c r="K45" s="26"/>
      <c r="L45" s="26"/>
      <c r="M45" s="202"/>
      <c r="N45" s="26"/>
      <c r="O45" s="26"/>
      <c r="P45" s="202"/>
      <c r="Q45" s="26"/>
      <c r="R45" s="26"/>
      <c r="S45" s="202"/>
    </row>
    <row r="46" spans="2:19" ht="16.5" thickBot="1">
      <c r="B46" s="20" t="s">
        <v>43</v>
      </c>
      <c r="C46" s="30"/>
      <c r="D46" s="339"/>
      <c r="E46" s="17"/>
      <c r="F46" s="17"/>
      <c r="G46" s="204"/>
      <c r="H46" s="17"/>
      <c r="I46" s="17"/>
      <c r="J46" s="204"/>
      <c r="K46" s="17"/>
      <c r="L46" s="17"/>
      <c r="M46" s="204"/>
      <c r="N46" s="17"/>
      <c r="O46" s="17"/>
      <c r="P46" s="204"/>
      <c r="Q46" s="17"/>
      <c r="R46" s="17"/>
      <c r="S46" s="204"/>
    </row>
    <row r="47" spans="2:19">
      <c r="B47" s="46">
        <f>MAX(B26:B46)+1</f>
        <v>25</v>
      </c>
      <c r="C47" s="30" t="s">
        <v>34</v>
      </c>
      <c r="D47" s="340" t="s">
        <v>151</v>
      </c>
      <c r="E47" s="345">
        <v>-66.131554205825665</v>
      </c>
      <c r="F47" s="307"/>
      <c r="G47" s="276">
        <f t="shared" ref="G47:G49" si="21">E47+F47</f>
        <v>-66.131554205825665</v>
      </c>
      <c r="H47" s="345">
        <v>-74.326109357699124</v>
      </c>
      <c r="I47" s="307"/>
      <c r="J47" s="276">
        <f t="shared" ref="J47:J49" si="22">H47+I47</f>
        <v>-74.326109357699124</v>
      </c>
      <c r="K47" s="345">
        <v>-85.875877710138809</v>
      </c>
      <c r="L47" s="307"/>
      <c r="M47" s="276">
        <f t="shared" ref="M47:M49" si="23">K47+L47</f>
        <v>-85.875877710138809</v>
      </c>
      <c r="N47" s="345">
        <v>-82.081534309588221</v>
      </c>
      <c r="O47" s="307"/>
      <c r="P47" s="276">
        <f t="shared" ref="P47:P49" si="24">N47+O47</f>
        <v>-82.081534309588221</v>
      </c>
      <c r="Q47" s="345">
        <v>-93.103076010403669</v>
      </c>
      <c r="R47" s="307"/>
      <c r="S47" s="276">
        <f t="shared" ref="S47:S49" si="25">Q47+R47</f>
        <v>-93.103076010403669</v>
      </c>
    </row>
    <row r="48" spans="2:19">
      <c r="B48" s="46">
        <f>MAX(B26:B47)+1</f>
        <v>26</v>
      </c>
      <c r="C48" s="30" t="s">
        <v>35</v>
      </c>
      <c r="D48" s="340" t="s">
        <v>152</v>
      </c>
      <c r="E48" s="346">
        <v>31.680812344720007</v>
      </c>
      <c r="F48" s="304"/>
      <c r="G48" s="193">
        <f t="shared" si="21"/>
        <v>31.680812344720007</v>
      </c>
      <c r="H48" s="346">
        <v>21.967980991614397</v>
      </c>
      <c r="I48" s="304"/>
      <c r="J48" s="193">
        <f t="shared" si="22"/>
        <v>21.967980991614397</v>
      </c>
      <c r="K48" s="346">
        <v>22.715071987446688</v>
      </c>
      <c r="L48" s="304"/>
      <c r="M48" s="193">
        <f t="shared" si="23"/>
        <v>22.715071987446688</v>
      </c>
      <c r="N48" s="346">
        <v>22.152773427195619</v>
      </c>
      <c r="O48" s="304"/>
      <c r="P48" s="193">
        <f t="shared" si="24"/>
        <v>22.152773427195619</v>
      </c>
      <c r="Q48" s="346">
        <v>22.921228895739532</v>
      </c>
      <c r="R48" s="304"/>
      <c r="S48" s="193">
        <f t="shared" si="25"/>
        <v>22.921228895739532</v>
      </c>
    </row>
    <row r="49" spans="2:19" ht="16.5" thickBot="1">
      <c r="B49" s="46">
        <f t="shared" ref="B49" si="26">MAX(B26:B48)+1</f>
        <v>27</v>
      </c>
      <c r="C49" s="315" t="s">
        <v>0</v>
      </c>
      <c r="D49" s="342"/>
      <c r="E49" s="228">
        <f>SUM(E47:E48)</f>
        <v>-34.450741861105655</v>
      </c>
      <c r="F49" s="203">
        <f ca="1">G49-E49</f>
        <v>0</v>
      </c>
      <c r="G49" s="192">
        <f t="shared" ca="1" si="21"/>
        <v>-34.450741861105655</v>
      </c>
      <c r="H49" s="228">
        <f>SUM(H47:H48)</f>
        <v>-52.358128366084728</v>
      </c>
      <c r="I49" s="203">
        <f ca="1">J49-H49</f>
        <v>0</v>
      </c>
      <c r="J49" s="192">
        <f t="shared" ca="1" si="22"/>
        <v>-52.358128366084728</v>
      </c>
      <c r="K49" s="228">
        <f>SUM(K47:K48)</f>
        <v>-63.160805722692118</v>
      </c>
      <c r="L49" s="203">
        <f ca="1">M49-K49</f>
        <v>0</v>
      </c>
      <c r="M49" s="192">
        <f t="shared" ca="1" si="23"/>
        <v>-63.160805722692118</v>
      </c>
      <c r="N49" s="228">
        <f>SUM(N47:N48)</f>
        <v>-59.928760882392602</v>
      </c>
      <c r="O49" s="203">
        <f ca="1">P49-N49</f>
        <v>0</v>
      </c>
      <c r="P49" s="192">
        <f t="shared" ca="1" si="24"/>
        <v>-59.928760882392602</v>
      </c>
      <c r="Q49" s="228">
        <f>SUM(Q47:Q48)</f>
        <v>-70.181847114664137</v>
      </c>
      <c r="R49" s="203">
        <f ca="1">S49-Q49</f>
        <v>0</v>
      </c>
      <c r="S49" s="192">
        <f t="shared" ca="1" si="25"/>
        <v>-70.181847114664137</v>
      </c>
    </row>
    <row r="50" spans="2:19" ht="15.75" thickBot="1">
      <c r="B50" s="46"/>
      <c r="C50" s="30"/>
      <c r="D50" s="339"/>
      <c r="E50" s="17"/>
      <c r="F50" s="17"/>
      <c r="G50" s="204"/>
      <c r="H50" s="17"/>
      <c r="I50" s="17"/>
      <c r="J50" s="204"/>
      <c r="K50" s="17"/>
      <c r="L50" s="17"/>
      <c r="M50" s="204"/>
      <c r="N50" s="17"/>
      <c r="O50" s="17"/>
      <c r="P50" s="204"/>
      <c r="Q50" s="17"/>
      <c r="R50" s="17"/>
      <c r="S50" s="204"/>
    </row>
    <row r="51" spans="2:19" ht="16.5" thickBot="1">
      <c r="B51" s="47">
        <f>MAX(B28:B50)+1</f>
        <v>28</v>
      </c>
      <c r="C51" s="314" t="s">
        <v>74</v>
      </c>
      <c r="D51" s="341" t="s">
        <v>153</v>
      </c>
      <c r="E51" s="297">
        <v>38.09834</v>
      </c>
      <c r="F51" s="305"/>
      <c r="G51" s="206">
        <f t="shared" ref="G51" si="27">E51+F51</f>
        <v>38.09834</v>
      </c>
      <c r="H51" s="297">
        <v>38.470700000000008</v>
      </c>
      <c r="I51" s="305"/>
      <c r="J51" s="206">
        <f t="shared" ref="J51" si="28">H51+I51</f>
        <v>38.470700000000008</v>
      </c>
      <c r="K51" s="297">
        <v>39.026139999999998</v>
      </c>
      <c r="L51" s="305"/>
      <c r="M51" s="206">
        <f t="shared" ref="M51" si="29">K51+L51</f>
        <v>39.026139999999998</v>
      </c>
      <c r="N51" s="297">
        <v>37.355330000000002</v>
      </c>
      <c r="O51" s="305"/>
      <c r="P51" s="206">
        <f t="shared" ref="P51" si="30">N51+O51</f>
        <v>37.355330000000002</v>
      </c>
      <c r="Q51" s="297">
        <v>35.383559999999996</v>
      </c>
      <c r="R51" s="305"/>
      <c r="S51" s="206">
        <f t="shared" ref="S51" si="31">Q51+R51</f>
        <v>35.383559999999996</v>
      </c>
    </row>
    <row r="52" spans="2:19" ht="15.75" thickBot="1"/>
    <row r="53" spans="2:19" ht="16.5" thickBot="1">
      <c r="E53" s="520" t="s">
        <v>23</v>
      </c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521"/>
      <c r="Q53" s="521"/>
      <c r="R53" s="521"/>
      <c r="S53" s="522"/>
    </row>
    <row r="54" spans="2:19" ht="16.5" thickBot="1">
      <c r="B54" s="71"/>
      <c r="C54" s="117"/>
      <c r="D54" s="336"/>
      <c r="E54" s="513">
        <v>2017</v>
      </c>
      <c r="F54" s="513"/>
      <c r="G54" s="514"/>
      <c r="H54" s="513">
        <v>2018</v>
      </c>
      <c r="I54" s="513"/>
      <c r="J54" s="514"/>
      <c r="K54" s="513">
        <v>2019</v>
      </c>
      <c r="L54" s="513"/>
      <c r="M54" s="514"/>
      <c r="N54" s="513">
        <v>2020</v>
      </c>
      <c r="O54" s="513"/>
      <c r="P54" s="514"/>
      <c r="Q54" s="513">
        <v>2021</v>
      </c>
      <c r="R54" s="513"/>
      <c r="S54" s="514"/>
    </row>
    <row r="55" spans="2:19" ht="15.75">
      <c r="B55" s="66" t="s">
        <v>2</v>
      </c>
      <c r="C55" s="311"/>
      <c r="D55" s="337"/>
      <c r="E55" s="310" t="s">
        <v>136</v>
      </c>
      <c r="F55" s="270" t="s">
        <v>21</v>
      </c>
      <c r="G55" s="10" t="s">
        <v>21</v>
      </c>
      <c r="H55" s="107" t="s">
        <v>136</v>
      </c>
      <c r="I55" s="270" t="s">
        <v>21</v>
      </c>
      <c r="J55" s="10" t="s">
        <v>21</v>
      </c>
      <c r="K55" s="107" t="s">
        <v>136</v>
      </c>
      <c r="L55" s="270" t="s">
        <v>21</v>
      </c>
      <c r="M55" s="10" t="s">
        <v>21</v>
      </c>
      <c r="N55" s="107" t="s">
        <v>136</v>
      </c>
      <c r="O55" s="270" t="s">
        <v>21</v>
      </c>
      <c r="P55" s="10" t="s">
        <v>21</v>
      </c>
      <c r="Q55" s="107" t="s">
        <v>136</v>
      </c>
      <c r="R55" s="270" t="s">
        <v>21</v>
      </c>
      <c r="S55" s="10" t="s">
        <v>21</v>
      </c>
    </row>
    <row r="56" spans="2:19" ht="16.5" thickBot="1">
      <c r="B56" s="38" t="s">
        <v>3</v>
      </c>
      <c r="C56" s="12" t="s">
        <v>1</v>
      </c>
      <c r="D56" s="38"/>
      <c r="E56" s="407">
        <f>$E$5</f>
        <v>42517</v>
      </c>
      <c r="F56" s="271" t="s">
        <v>15</v>
      </c>
      <c r="G56" s="12" t="s">
        <v>12</v>
      </c>
      <c r="H56" s="407">
        <f>$E$5</f>
        <v>42517</v>
      </c>
      <c r="I56" s="271" t="s">
        <v>15</v>
      </c>
      <c r="J56" s="12" t="s">
        <v>12</v>
      </c>
      <c r="K56" s="407">
        <f>$E$5</f>
        <v>42517</v>
      </c>
      <c r="L56" s="271" t="s">
        <v>15</v>
      </c>
      <c r="M56" s="12" t="s">
        <v>12</v>
      </c>
      <c r="N56" s="407">
        <f>$E$5</f>
        <v>42517</v>
      </c>
      <c r="O56" s="271" t="s">
        <v>15</v>
      </c>
      <c r="P56" s="12" t="s">
        <v>12</v>
      </c>
      <c r="Q56" s="407">
        <f>$E$5</f>
        <v>42517</v>
      </c>
      <c r="R56" s="271" t="s">
        <v>15</v>
      </c>
      <c r="S56" s="12" t="s">
        <v>12</v>
      </c>
    </row>
    <row r="57" spans="2:19" ht="15.75">
      <c r="B57" s="150"/>
      <c r="C57" s="317"/>
      <c r="D57" s="338"/>
      <c r="E57" s="265" t="s">
        <v>4</v>
      </c>
      <c r="F57" s="266" t="s">
        <v>5</v>
      </c>
      <c r="G57" s="267" t="s">
        <v>6</v>
      </c>
      <c r="H57" s="265" t="s">
        <v>7</v>
      </c>
      <c r="I57" s="266" t="s">
        <v>8</v>
      </c>
      <c r="J57" s="267" t="s">
        <v>9</v>
      </c>
      <c r="K57" s="265" t="s">
        <v>11</v>
      </c>
      <c r="L57" s="266" t="s">
        <v>13</v>
      </c>
      <c r="M57" s="267" t="s">
        <v>14</v>
      </c>
      <c r="N57" s="265" t="s">
        <v>137</v>
      </c>
      <c r="O57" s="266" t="s">
        <v>138</v>
      </c>
      <c r="P57" s="267" t="s">
        <v>139</v>
      </c>
      <c r="Q57" s="265" t="s">
        <v>141</v>
      </c>
      <c r="R57" s="266" t="s">
        <v>142</v>
      </c>
      <c r="S57" s="267" t="s">
        <v>143</v>
      </c>
    </row>
    <row r="58" spans="2:19" ht="16.5" thickBot="1">
      <c r="B58" s="20" t="s">
        <v>66</v>
      </c>
      <c r="C58" s="315"/>
      <c r="D58" s="342"/>
      <c r="E58" s="112"/>
      <c r="F58" s="112"/>
      <c r="G58" s="145"/>
      <c r="H58" s="87"/>
      <c r="I58" s="87"/>
      <c r="J58" s="95"/>
      <c r="K58" s="87"/>
      <c r="L58" s="87"/>
      <c r="M58" s="95"/>
      <c r="N58" s="87"/>
      <c r="O58" s="87"/>
      <c r="P58" s="95"/>
      <c r="Q58" s="87"/>
      <c r="R58" s="87"/>
      <c r="S58" s="95"/>
    </row>
    <row r="59" spans="2:19">
      <c r="B59" s="114">
        <v>29</v>
      </c>
      <c r="C59" s="313" t="s">
        <v>71</v>
      </c>
      <c r="D59" s="340" t="s">
        <v>162</v>
      </c>
      <c r="E59" s="128">
        <v>0.15</v>
      </c>
      <c r="F59" s="308"/>
      <c r="G59" s="111">
        <f t="shared" ref="G59:G60" si="32">E59+F59</f>
        <v>0.15</v>
      </c>
      <c r="H59" s="128">
        <v>0.15</v>
      </c>
      <c r="I59" s="308"/>
      <c r="J59" s="111">
        <f t="shared" ref="J59:J60" si="33">H59+I59</f>
        <v>0.15</v>
      </c>
      <c r="K59" s="128">
        <v>0.15</v>
      </c>
      <c r="L59" s="308"/>
      <c r="M59" s="111">
        <f t="shared" ref="M59:M60" si="34">K59+L59</f>
        <v>0.15</v>
      </c>
      <c r="N59" s="128">
        <v>0.15</v>
      </c>
      <c r="O59" s="308"/>
      <c r="P59" s="111">
        <f t="shared" ref="P59:P60" si="35">N59+O59</f>
        <v>0.15</v>
      </c>
      <c r="Q59" s="128">
        <v>0.15</v>
      </c>
      <c r="R59" s="308"/>
      <c r="S59" s="111">
        <f t="shared" ref="S59:S60" si="36">Q59+R59</f>
        <v>0.15</v>
      </c>
    </row>
    <row r="60" spans="2:19">
      <c r="B60" s="114">
        <f>MAX(B53:B59)+1</f>
        <v>30</v>
      </c>
      <c r="C60" s="313" t="s">
        <v>72</v>
      </c>
      <c r="D60" s="340" t="s">
        <v>162</v>
      </c>
      <c r="E60" s="489">
        <v>0.1</v>
      </c>
      <c r="F60" s="309"/>
      <c r="G60" s="146">
        <f t="shared" si="32"/>
        <v>0.1</v>
      </c>
      <c r="H60" s="122">
        <v>0.1</v>
      </c>
      <c r="I60" s="309"/>
      <c r="J60" s="146">
        <f t="shared" si="33"/>
        <v>0.1</v>
      </c>
      <c r="K60" s="122">
        <v>0.1</v>
      </c>
      <c r="L60" s="309"/>
      <c r="M60" s="146">
        <f t="shared" si="34"/>
        <v>0.1</v>
      </c>
      <c r="N60" s="122">
        <v>0.1</v>
      </c>
      <c r="O60" s="309"/>
      <c r="P60" s="146">
        <f t="shared" si="35"/>
        <v>0.1</v>
      </c>
      <c r="Q60" s="122">
        <v>0.1</v>
      </c>
      <c r="R60" s="309"/>
      <c r="S60" s="146">
        <f t="shared" si="36"/>
        <v>0.1</v>
      </c>
    </row>
    <row r="61" spans="2:19" ht="16.5" thickBot="1">
      <c r="B61" s="114">
        <f>MAX(B53:B60)+1</f>
        <v>31</v>
      </c>
      <c r="C61" s="315" t="s">
        <v>69</v>
      </c>
      <c r="D61" s="342"/>
      <c r="E61" s="58">
        <f>SUM(E59:E60)</f>
        <v>0.25</v>
      </c>
      <c r="F61" s="203">
        <f>G61-E61</f>
        <v>0</v>
      </c>
      <c r="G61" s="177">
        <f>SUM(G59:G60)</f>
        <v>0.25</v>
      </c>
      <c r="H61" s="58">
        <f>SUM(H59:H60)</f>
        <v>0.25</v>
      </c>
      <c r="I61" s="203">
        <f>J61-H61</f>
        <v>0</v>
      </c>
      <c r="J61" s="177">
        <f>SUM(J59:J60)</f>
        <v>0.25</v>
      </c>
      <c r="K61" s="58">
        <f>SUM(K59:K60)</f>
        <v>0.25</v>
      </c>
      <c r="L61" s="203">
        <f>M61-K61</f>
        <v>0</v>
      </c>
      <c r="M61" s="177">
        <f>SUM(M59:M60)</f>
        <v>0.25</v>
      </c>
      <c r="N61" s="58">
        <f>SUM(N59:N60)</f>
        <v>0.25</v>
      </c>
      <c r="O61" s="203">
        <f>P61-N61</f>
        <v>0</v>
      </c>
      <c r="P61" s="177">
        <f>SUM(P59:P60)</f>
        <v>0.25</v>
      </c>
      <c r="Q61" s="58">
        <f>SUM(Q59:Q60)</f>
        <v>0.25</v>
      </c>
      <c r="R61" s="203">
        <f>S61-Q61</f>
        <v>0</v>
      </c>
      <c r="S61" s="177">
        <f>SUM(S59:S60)</f>
        <v>0.25</v>
      </c>
    </row>
    <row r="62" spans="2:19" ht="15.75">
      <c r="B62" s="114"/>
      <c r="C62" s="315"/>
      <c r="D62" s="342"/>
      <c r="E62" s="112"/>
      <c r="F62" s="112"/>
      <c r="G62" s="145"/>
      <c r="H62" s="112"/>
      <c r="I62" s="112"/>
      <c r="J62" s="145"/>
      <c r="K62" s="112"/>
      <c r="L62" s="112"/>
      <c r="M62" s="145"/>
      <c r="N62" s="112"/>
      <c r="O62" s="112"/>
      <c r="P62" s="145"/>
      <c r="Q62" s="112"/>
      <c r="R62" s="112"/>
      <c r="S62" s="145"/>
    </row>
    <row r="63" spans="2:19" ht="16.5" thickBot="1">
      <c r="B63" s="13" t="s">
        <v>116</v>
      </c>
      <c r="C63" s="312"/>
      <c r="D63" s="338"/>
      <c r="E63" s="112"/>
      <c r="F63" s="112"/>
      <c r="G63" s="145"/>
      <c r="H63" s="112"/>
      <c r="I63" s="112"/>
      <c r="J63" s="145"/>
      <c r="K63" s="112"/>
      <c r="L63" s="112"/>
      <c r="M63" s="145"/>
      <c r="N63" s="112"/>
      <c r="O63" s="112"/>
      <c r="P63" s="145"/>
      <c r="Q63" s="112"/>
      <c r="R63" s="112"/>
      <c r="S63" s="145"/>
    </row>
    <row r="64" spans="2:19" ht="15.75" thickBot="1">
      <c r="B64" s="114">
        <f>MAX(B53:B63)+1</f>
        <v>32</v>
      </c>
      <c r="C64" s="353" t="s">
        <v>115</v>
      </c>
      <c r="D64" s="340" t="s">
        <v>162</v>
      </c>
      <c r="E64" s="363">
        <v>-18.399999999999999</v>
      </c>
      <c r="F64" s="361"/>
      <c r="G64" s="362">
        <f t="shared" ref="G64" si="37">E64+F64</f>
        <v>-18.399999999999999</v>
      </c>
      <c r="H64" s="363">
        <v>-18.399999999999999</v>
      </c>
      <c r="I64" s="361"/>
      <c r="J64" s="362">
        <f t="shared" ref="J64" si="38">H64+I64</f>
        <v>-18.399999999999999</v>
      </c>
      <c r="K64" s="363">
        <v>-18.399999999999999</v>
      </c>
      <c r="L64" s="361"/>
      <c r="M64" s="362">
        <f t="shared" ref="M64" si="39">K64+L64</f>
        <v>-18.399999999999999</v>
      </c>
      <c r="N64" s="363">
        <v>-18.399999999999999</v>
      </c>
      <c r="O64" s="361"/>
      <c r="P64" s="362">
        <f t="shared" ref="P64" si="40">N64+O64</f>
        <v>-18.399999999999999</v>
      </c>
      <c r="Q64" s="363">
        <v>-18.399999999999999</v>
      </c>
      <c r="R64" s="361"/>
      <c r="S64" s="362">
        <f t="shared" ref="S64" si="41">Q64+R64</f>
        <v>-18.399999999999999</v>
      </c>
    </row>
    <row r="65" spans="2:19" ht="15.75">
      <c r="B65" s="114"/>
      <c r="C65" s="312"/>
      <c r="D65" s="338"/>
      <c r="E65" s="112"/>
      <c r="F65" s="112"/>
      <c r="G65" s="145"/>
      <c r="H65" s="112"/>
      <c r="I65" s="112"/>
      <c r="J65" s="145"/>
      <c r="K65" s="112"/>
      <c r="L65" s="112"/>
      <c r="M65" s="145"/>
      <c r="N65" s="112"/>
      <c r="O65" s="112"/>
      <c r="P65" s="145"/>
      <c r="Q65" s="112"/>
      <c r="R65" s="112"/>
      <c r="S65" s="145"/>
    </row>
    <row r="66" spans="2:19" ht="15.75">
      <c r="B66" s="348" t="s">
        <v>106</v>
      </c>
      <c r="C66" s="349"/>
      <c r="D66" s="350"/>
      <c r="E66" s="22"/>
      <c r="F66" s="22"/>
      <c r="G66" s="141"/>
      <c r="H66" s="22"/>
      <c r="I66" s="22"/>
      <c r="J66" s="141"/>
      <c r="K66" s="22"/>
      <c r="L66" s="22"/>
      <c r="M66" s="141"/>
      <c r="N66" s="22"/>
      <c r="O66" s="22"/>
      <c r="P66" s="141"/>
      <c r="Q66" s="22"/>
      <c r="R66" s="22"/>
      <c r="S66" s="141"/>
    </row>
    <row r="67" spans="2:19" ht="16.5" thickBot="1">
      <c r="B67" s="48"/>
      <c r="C67" s="351" t="s">
        <v>82</v>
      </c>
      <c r="D67" s="352"/>
      <c r="E67" s="22"/>
      <c r="F67" s="22"/>
      <c r="G67" s="141"/>
      <c r="H67" s="22"/>
      <c r="I67" s="22"/>
      <c r="J67" s="141"/>
      <c r="K67" s="22"/>
      <c r="L67" s="22"/>
      <c r="M67" s="141"/>
      <c r="N67" s="22"/>
      <c r="O67" s="22"/>
      <c r="P67" s="141"/>
      <c r="Q67" s="22"/>
      <c r="R67" s="22"/>
      <c r="S67" s="141"/>
    </row>
    <row r="68" spans="2:19" ht="15" customHeight="1">
      <c r="B68" s="355">
        <f>MAX(B53:B67)+1</f>
        <v>33</v>
      </c>
      <c r="C68" s="356" t="s">
        <v>83</v>
      </c>
      <c r="D68" s="340" t="s">
        <v>162</v>
      </c>
      <c r="E68" s="212">
        <v>346.85130292612621</v>
      </c>
      <c r="F68" s="371"/>
      <c r="G68" s="186">
        <f t="shared" ref="G68:G77" si="42">E68+F68</f>
        <v>346.85130292612621</v>
      </c>
      <c r="H68" s="212">
        <v>378.72138320687327</v>
      </c>
      <c r="I68" s="371"/>
      <c r="J68" s="186">
        <f t="shared" ref="J68:J77" si="43">H68+I68</f>
        <v>378.72138320687327</v>
      </c>
      <c r="K68" s="212">
        <v>383.95737129431348</v>
      </c>
      <c r="L68" s="371"/>
      <c r="M68" s="186">
        <f t="shared" ref="M68:M77" si="44">K68+L68</f>
        <v>383.95737129431348</v>
      </c>
      <c r="N68" s="212">
        <v>524.8596943455517</v>
      </c>
      <c r="O68" s="371"/>
      <c r="P68" s="186">
        <f t="shared" ref="P68:P77" si="45">N68+O68</f>
        <v>524.8596943455517</v>
      </c>
      <c r="Q68" s="212">
        <v>338.12080799114523</v>
      </c>
      <c r="R68" s="371"/>
      <c r="S68" s="186">
        <f t="shared" ref="S68:S77" si="46">Q68+R68</f>
        <v>338.12080799114523</v>
      </c>
    </row>
    <row r="69" spans="2:19" ht="15" customHeight="1">
      <c r="B69" s="355">
        <f>MAX(B53:B68)+1</f>
        <v>34</v>
      </c>
      <c r="C69" s="356" t="s">
        <v>154</v>
      </c>
      <c r="D69" s="340" t="s">
        <v>162</v>
      </c>
      <c r="E69" s="226">
        <v>272</v>
      </c>
      <c r="F69" s="300"/>
      <c r="G69" s="188">
        <f t="shared" si="42"/>
        <v>272</v>
      </c>
      <c r="H69" s="226">
        <v>280.39999999999998</v>
      </c>
      <c r="I69" s="300"/>
      <c r="J69" s="188">
        <f t="shared" si="43"/>
        <v>280.39999999999998</v>
      </c>
      <c r="K69" s="226">
        <v>289.5</v>
      </c>
      <c r="L69" s="300"/>
      <c r="M69" s="188">
        <f t="shared" si="44"/>
        <v>289.5</v>
      </c>
      <c r="N69" s="226">
        <v>271.29999999999995</v>
      </c>
      <c r="O69" s="300"/>
      <c r="P69" s="188">
        <f t="shared" si="45"/>
        <v>271.29999999999995</v>
      </c>
      <c r="Q69" s="226">
        <v>279.90000000000003</v>
      </c>
      <c r="R69" s="300"/>
      <c r="S69" s="188">
        <f t="shared" si="46"/>
        <v>279.90000000000003</v>
      </c>
    </row>
    <row r="70" spans="2:19" ht="15" customHeight="1">
      <c r="B70" s="355">
        <f>MAX(B53:B69)+1</f>
        <v>35</v>
      </c>
      <c r="C70" s="356" t="s">
        <v>227</v>
      </c>
      <c r="D70" s="340" t="s">
        <v>162</v>
      </c>
      <c r="E70" s="278">
        <v>-2.1524769041884513</v>
      </c>
      <c r="F70" s="300"/>
      <c r="G70" s="188">
        <f t="shared" si="42"/>
        <v>-2.1524769041884513</v>
      </c>
      <c r="H70" s="278">
        <v>-2.1524769041884513</v>
      </c>
      <c r="I70" s="300"/>
      <c r="J70" s="188">
        <f t="shared" si="43"/>
        <v>-2.1524769041884513</v>
      </c>
      <c r="K70" s="278">
        <v>0</v>
      </c>
      <c r="L70" s="300"/>
      <c r="M70" s="188">
        <f t="shared" si="44"/>
        <v>0</v>
      </c>
      <c r="N70" s="278">
        <v>0</v>
      </c>
      <c r="O70" s="300"/>
      <c r="P70" s="188">
        <f t="shared" si="45"/>
        <v>0</v>
      </c>
      <c r="Q70" s="278">
        <v>0</v>
      </c>
      <c r="R70" s="300"/>
      <c r="S70" s="188">
        <f t="shared" si="46"/>
        <v>0</v>
      </c>
    </row>
    <row r="71" spans="2:19">
      <c r="B71" s="355">
        <f>MAX(B53:B70)+1</f>
        <v>36</v>
      </c>
      <c r="C71" s="356" t="s">
        <v>226</v>
      </c>
      <c r="D71" s="340" t="s">
        <v>162</v>
      </c>
      <c r="E71" s="278">
        <v>-24.017633502952265</v>
      </c>
      <c r="F71" s="300"/>
      <c r="G71" s="188">
        <f t="shared" si="42"/>
        <v>-24.017633502952265</v>
      </c>
      <c r="H71" s="278">
        <v>-24.017633502952265</v>
      </c>
      <c r="I71" s="300"/>
      <c r="J71" s="188">
        <f t="shared" si="43"/>
        <v>-24.017633502952265</v>
      </c>
      <c r="K71" s="278">
        <v>0</v>
      </c>
      <c r="L71" s="300"/>
      <c r="M71" s="188">
        <f t="shared" si="44"/>
        <v>0</v>
      </c>
      <c r="N71" s="278">
        <v>0</v>
      </c>
      <c r="O71" s="300"/>
      <c r="P71" s="188">
        <f t="shared" si="45"/>
        <v>0</v>
      </c>
      <c r="Q71" s="278">
        <v>0</v>
      </c>
      <c r="R71" s="300"/>
      <c r="S71" s="188">
        <f t="shared" si="46"/>
        <v>0</v>
      </c>
    </row>
    <row r="72" spans="2:19" ht="15" customHeight="1">
      <c r="B72" s="355">
        <f>MAX(B53:B71)+1</f>
        <v>37</v>
      </c>
      <c r="C72" s="356" t="s">
        <v>157</v>
      </c>
      <c r="D72" s="340" t="s">
        <v>162</v>
      </c>
      <c r="E72" s="226">
        <v>18.400000000000002</v>
      </c>
      <c r="F72" s="300"/>
      <c r="G72" s="188">
        <f t="shared" si="42"/>
        <v>18.400000000000002</v>
      </c>
      <c r="H72" s="226">
        <v>18.400000000000002</v>
      </c>
      <c r="I72" s="300"/>
      <c r="J72" s="188">
        <f t="shared" si="43"/>
        <v>18.400000000000002</v>
      </c>
      <c r="K72" s="226">
        <v>18.400000000000002</v>
      </c>
      <c r="L72" s="300"/>
      <c r="M72" s="188">
        <f t="shared" si="44"/>
        <v>18.400000000000002</v>
      </c>
      <c r="N72" s="226">
        <v>18.400000000000002</v>
      </c>
      <c r="O72" s="300"/>
      <c r="P72" s="188">
        <f t="shared" si="45"/>
        <v>18.400000000000002</v>
      </c>
      <c r="Q72" s="226">
        <v>18.400000000000002</v>
      </c>
      <c r="R72" s="300"/>
      <c r="S72" s="188">
        <f t="shared" si="46"/>
        <v>18.400000000000002</v>
      </c>
    </row>
    <row r="73" spans="2:19">
      <c r="B73" s="355">
        <f>MAX(B53:B72)+1</f>
        <v>38</v>
      </c>
      <c r="C73" s="356" t="s">
        <v>86</v>
      </c>
      <c r="D73" s="340" t="s">
        <v>162</v>
      </c>
      <c r="E73" s="226">
        <v>39.62314574752763</v>
      </c>
      <c r="F73" s="300"/>
      <c r="G73" s="188">
        <f t="shared" si="42"/>
        <v>39.62314574752763</v>
      </c>
      <c r="H73" s="226">
        <v>37.054227489943834</v>
      </c>
      <c r="I73" s="300"/>
      <c r="J73" s="188">
        <f t="shared" si="43"/>
        <v>37.054227489943834</v>
      </c>
      <c r="K73" s="226">
        <v>34.485309232360031</v>
      </c>
      <c r="L73" s="300"/>
      <c r="M73" s="188">
        <f t="shared" si="44"/>
        <v>34.485309232360031</v>
      </c>
      <c r="N73" s="226">
        <v>31.916390974776235</v>
      </c>
      <c r="O73" s="300"/>
      <c r="P73" s="188">
        <f t="shared" si="45"/>
        <v>31.916390974776235</v>
      </c>
      <c r="Q73" s="226">
        <v>30.154058142839283</v>
      </c>
      <c r="R73" s="300"/>
      <c r="S73" s="188">
        <f t="shared" si="46"/>
        <v>30.154058142839283</v>
      </c>
    </row>
    <row r="74" spans="2:19" ht="16.5" customHeight="1">
      <c r="B74" s="355">
        <f>MAX(B54:B73)+1</f>
        <v>39</v>
      </c>
      <c r="C74" s="356" t="s">
        <v>84</v>
      </c>
      <c r="D74" s="340" t="s">
        <v>162</v>
      </c>
      <c r="E74" s="226">
        <v>57.787815029593773</v>
      </c>
      <c r="F74" s="300"/>
      <c r="G74" s="188">
        <f t="shared" si="42"/>
        <v>57.787815029593773</v>
      </c>
      <c r="H74" s="226">
        <v>59.766317516325728</v>
      </c>
      <c r="I74" s="300"/>
      <c r="J74" s="188">
        <f t="shared" si="43"/>
        <v>59.766317516325728</v>
      </c>
      <c r="K74" s="226">
        <v>72.121136662169718</v>
      </c>
      <c r="L74" s="300"/>
      <c r="M74" s="188">
        <f t="shared" si="44"/>
        <v>72.121136662169718</v>
      </c>
      <c r="N74" s="226">
        <v>61.885058852583384</v>
      </c>
      <c r="O74" s="300"/>
      <c r="P74" s="188">
        <f t="shared" si="45"/>
        <v>61.885058852583384</v>
      </c>
      <c r="Q74" s="226">
        <v>63.065792440486888</v>
      </c>
      <c r="R74" s="300"/>
      <c r="S74" s="188">
        <f t="shared" si="46"/>
        <v>63.065792440486888</v>
      </c>
    </row>
    <row r="75" spans="2:19" ht="15.75" customHeight="1">
      <c r="B75" s="355">
        <f>MAX(B55:B74)+1</f>
        <v>40</v>
      </c>
      <c r="C75" s="356" t="s">
        <v>85</v>
      </c>
      <c r="D75" s="340" t="s">
        <v>162</v>
      </c>
      <c r="E75" s="226">
        <v>85.049711935274942</v>
      </c>
      <c r="F75" s="300"/>
      <c r="G75" s="188">
        <f t="shared" si="42"/>
        <v>85.049711935274942</v>
      </c>
      <c r="H75" s="226">
        <v>108.33104451162025</v>
      </c>
      <c r="I75" s="300"/>
      <c r="J75" s="188">
        <f t="shared" si="43"/>
        <v>108.33104451162025</v>
      </c>
      <c r="K75" s="226">
        <v>139.95531890270237</v>
      </c>
      <c r="L75" s="300"/>
      <c r="M75" s="188">
        <f t="shared" si="44"/>
        <v>139.95531890270237</v>
      </c>
      <c r="N75" s="226">
        <v>208.39973983039545</v>
      </c>
      <c r="O75" s="300"/>
      <c r="P75" s="188">
        <f t="shared" si="45"/>
        <v>208.39973983039545</v>
      </c>
      <c r="Q75" s="226">
        <v>191.58187641902606</v>
      </c>
      <c r="R75" s="300"/>
      <c r="S75" s="188">
        <f t="shared" si="46"/>
        <v>191.58187641902606</v>
      </c>
    </row>
    <row r="76" spans="2:19" ht="15" customHeight="1">
      <c r="B76" s="355">
        <f>MAX(B56:B75)+1</f>
        <v>41</v>
      </c>
      <c r="C76" s="356" t="s">
        <v>87</v>
      </c>
      <c r="D76" s="340" t="s">
        <v>162</v>
      </c>
      <c r="E76" s="229">
        <v>63.7</v>
      </c>
      <c r="F76" s="304"/>
      <c r="G76" s="190">
        <f t="shared" si="42"/>
        <v>63.7</v>
      </c>
      <c r="H76" s="229">
        <v>49.214999999999996</v>
      </c>
      <c r="I76" s="304"/>
      <c r="J76" s="190">
        <f t="shared" si="43"/>
        <v>49.214999999999996</v>
      </c>
      <c r="K76" s="229">
        <v>38.355000000000004</v>
      </c>
      <c r="L76" s="304"/>
      <c r="M76" s="190">
        <f t="shared" si="44"/>
        <v>38.355000000000004</v>
      </c>
      <c r="N76" s="229">
        <v>38.629999999999995</v>
      </c>
      <c r="O76" s="304"/>
      <c r="P76" s="190">
        <f t="shared" si="45"/>
        <v>38.629999999999995</v>
      </c>
      <c r="Q76" s="229">
        <v>40.15</v>
      </c>
      <c r="R76" s="304"/>
      <c r="S76" s="190">
        <f t="shared" si="46"/>
        <v>40.15</v>
      </c>
    </row>
    <row r="77" spans="2:19" ht="16.5" thickBot="1">
      <c r="B77" s="114">
        <f>MAX(B57:B76)+1</f>
        <v>42</v>
      </c>
      <c r="C77" s="351" t="s">
        <v>88</v>
      </c>
      <c r="D77" s="340" t="s">
        <v>162</v>
      </c>
      <c r="E77" s="228">
        <f>SUM(E68:E76)</f>
        <v>857.24186523138167</v>
      </c>
      <c r="F77" s="203">
        <f ca="1">G77-E77</f>
        <v>0</v>
      </c>
      <c r="G77" s="192">
        <f t="shared" ca="1" si="42"/>
        <v>857.24186523138167</v>
      </c>
      <c r="H77" s="228">
        <f>SUM(H68:H76)</f>
        <v>905.71786231762235</v>
      </c>
      <c r="I77" s="203">
        <f ca="1">J77-H77</f>
        <v>0</v>
      </c>
      <c r="J77" s="192">
        <f t="shared" ca="1" si="43"/>
        <v>905.71786231762235</v>
      </c>
      <c r="K77" s="228">
        <f>SUM(K68:K76)</f>
        <v>976.77413609154564</v>
      </c>
      <c r="L77" s="203">
        <f ca="1">M77-K77</f>
        <v>0</v>
      </c>
      <c r="M77" s="192">
        <f t="shared" ca="1" si="44"/>
        <v>976.77413609154564</v>
      </c>
      <c r="N77" s="228">
        <f>SUM(N68:N76)</f>
        <v>1155.3908840033068</v>
      </c>
      <c r="O77" s="203">
        <f ca="1">P77-N77</f>
        <v>0</v>
      </c>
      <c r="P77" s="192">
        <f t="shared" ca="1" si="45"/>
        <v>1155.3908840033068</v>
      </c>
      <c r="Q77" s="228">
        <f>SUM(Q68:Q76)</f>
        <v>961.37253499349742</v>
      </c>
      <c r="R77" s="203">
        <f ca="1">S77-Q77</f>
        <v>0</v>
      </c>
      <c r="S77" s="192">
        <f t="shared" ca="1" si="46"/>
        <v>961.37253499349742</v>
      </c>
    </row>
    <row r="78" spans="2:19">
      <c r="B78" s="48"/>
      <c r="C78" s="353"/>
      <c r="D78" s="354"/>
      <c r="E78" s="22"/>
      <c r="F78" s="22"/>
      <c r="G78" s="141"/>
      <c r="H78" s="22"/>
      <c r="I78" s="22"/>
      <c r="J78" s="141"/>
      <c r="K78" s="22"/>
      <c r="L78" s="22"/>
      <c r="M78" s="141"/>
      <c r="N78" s="22"/>
      <c r="O78" s="22"/>
      <c r="P78" s="141"/>
      <c r="Q78" s="22"/>
      <c r="R78" s="22"/>
      <c r="S78" s="141"/>
    </row>
    <row r="79" spans="2:19" ht="16.5" thickBot="1">
      <c r="B79" s="48"/>
      <c r="C79" s="351" t="s">
        <v>89</v>
      </c>
      <c r="D79" s="352"/>
      <c r="E79" s="22"/>
      <c r="F79" s="22"/>
      <c r="G79" s="141"/>
      <c r="H79" s="22"/>
      <c r="I79" s="22"/>
      <c r="J79" s="141"/>
      <c r="K79" s="22"/>
      <c r="L79" s="22"/>
      <c r="M79" s="141"/>
      <c r="N79" s="22"/>
      <c r="O79" s="22"/>
      <c r="P79" s="141"/>
      <c r="Q79" s="22"/>
      <c r="R79" s="22"/>
      <c r="S79" s="141"/>
    </row>
    <row r="80" spans="2:19">
      <c r="B80" s="355">
        <f>MAX(B60:B79)+1</f>
        <v>43</v>
      </c>
      <c r="C80" s="356" t="s">
        <v>90</v>
      </c>
      <c r="D80" s="354" t="s">
        <v>162</v>
      </c>
      <c r="E80" s="212">
        <v>394.22677689148168</v>
      </c>
      <c r="F80" s="299"/>
      <c r="G80" s="186">
        <f t="shared" ref="G80:G87" si="47">E80+F80</f>
        <v>394.22677689148168</v>
      </c>
      <c r="H80" s="212">
        <v>504.43459357214095</v>
      </c>
      <c r="I80" s="299"/>
      <c r="J80" s="186">
        <f t="shared" ref="J80:J87" si="48">H80+I80</f>
        <v>504.43459357214095</v>
      </c>
      <c r="K80" s="212">
        <v>571.12609908681168</v>
      </c>
      <c r="L80" s="299"/>
      <c r="M80" s="186">
        <f t="shared" ref="M80:M87" si="49">K80+L80</f>
        <v>571.12609908681168</v>
      </c>
      <c r="N80" s="212">
        <v>594.81669395474489</v>
      </c>
      <c r="O80" s="299"/>
      <c r="P80" s="186">
        <f t="shared" ref="P80:P87" si="50">N80+O80</f>
        <v>594.81669395474489</v>
      </c>
      <c r="Q80" s="212">
        <v>596.97119953824927</v>
      </c>
      <c r="R80" s="299"/>
      <c r="S80" s="186">
        <f t="shared" ref="S80:S87" si="51">Q80+R80</f>
        <v>596.97119953824927</v>
      </c>
    </row>
    <row r="81" spans="1:19">
      <c r="B81" s="355">
        <f>MAX(B61:B80)+1</f>
        <v>44</v>
      </c>
      <c r="C81" s="356" t="s">
        <v>158</v>
      </c>
      <c r="D81" s="354" t="s">
        <v>162</v>
      </c>
      <c r="E81" s="226">
        <v>165.96244480629969</v>
      </c>
      <c r="F81" s="300"/>
      <c r="G81" s="189">
        <f t="shared" si="47"/>
        <v>165.96244480629969</v>
      </c>
      <c r="H81" s="226">
        <v>177.38024252115451</v>
      </c>
      <c r="I81" s="300"/>
      <c r="J81" s="189">
        <f t="shared" si="48"/>
        <v>177.38024252115451</v>
      </c>
      <c r="K81" s="226">
        <v>200.58976791821391</v>
      </c>
      <c r="L81" s="300"/>
      <c r="M81" s="189">
        <f t="shared" si="49"/>
        <v>200.58976791821391</v>
      </c>
      <c r="N81" s="226">
        <v>230.73560247644573</v>
      </c>
      <c r="O81" s="300"/>
      <c r="P81" s="189">
        <f t="shared" si="50"/>
        <v>230.73560247644573</v>
      </c>
      <c r="Q81" s="226">
        <v>228.03439788965798</v>
      </c>
      <c r="R81" s="300"/>
      <c r="S81" s="189">
        <f t="shared" si="51"/>
        <v>228.03439788965798</v>
      </c>
    </row>
    <row r="82" spans="1:19">
      <c r="B82" s="355">
        <f>MAX(B61:B81)+1</f>
        <v>45</v>
      </c>
      <c r="C82" s="356" t="s">
        <v>228</v>
      </c>
      <c r="D82" s="354" t="s">
        <v>162</v>
      </c>
      <c r="E82" s="226">
        <v>156.05511062333866</v>
      </c>
      <c r="F82" s="300"/>
      <c r="G82" s="189">
        <f t="shared" si="47"/>
        <v>156.05511062333866</v>
      </c>
      <c r="H82" s="226">
        <v>175.34636187175772</v>
      </c>
      <c r="I82" s="300"/>
      <c r="J82" s="189">
        <f t="shared" si="48"/>
        <v>175.34636187175772</v>
      </c>
      <c r="K82" s="226">
        <v>265.71988487040471</v>
      </c>
      <c r="L82" s="300"/>
      <c r="M82" s="189">
        <f t="shared" si="49"/>
        <v>265.71988487040471</v>
      </c>
      <c r="N82" s="226">
        <v>35.197680345072179</v>
      </c>
      <c r="O82" s="300"/>
      <c r="P82" s="189">
        <f t="shared" si="50"/>
        <v>35.197680345072179</v>
      </c>
      <c r="Q82" s="226">
        <v>35.197680345072065</v>
      </c>
      <c r="R82" s="300"/>
      <c r="S82" s="189">
        <f t="shared" si="51"/>
        <v>35.197680345072065</v>
      </c>
    </row>
    <row r="83" spans="1:19">
      <c r="B83" s="355">
        <f>MAX(B62:B82)+1</f>
        <v>46</v>
      </c>
      <c r="C83" s="356" t="s">
        <v>91</v>
      </c>
      <c r="D83" s="354" t="s">
        <v>162</v>
      </c>
      <c r="E83" s="226">
        <v>171.1</v>
      </c>
      <c r="F83" s="300"/>
      <c r="G83" s="189">
        <f t="shared" si="47"/>
        <v>171.1</v>
      </c>
      <c r="H83" s="226">
        <v>175.5</v>
      </c>
      <c r="I83" s="300"/>
      <c r="J83" s="189">
        <f t="shared" si="48"/>
        <v>175.5</v>
      </c>
      <c r="K83" s="226">
        <v>180.3</v>
      </c>
      <c r="L83" s="300"/>
      <c r="M83" s="189">
        <f t="shared" si="49"/>
        <v>180.3</v>
      </c>
      <c r="N83" s="226">
        <v>157.19999999999999</v>
      </c>
      <c r="O83" s="300"/>
      <c r="P83" s="189">
        <f t="shared" si="50"/>
        <v>157.19999999999999</v>
      </c>
      <c r="Q83" s="226">
        <v>162.1</v>
      </c>
      <c r="R83" s="300"/>
      <c r="S83" s="189">
        <f t="shared" si="51"/>
        <v>162.1</v>
      </c>
    </row>
    <row r="84" spans="1:19">
      <c r="B84" s="355">
        <f>MAX(B63:B83)+1</f>
        <v>47</v>
      </c>
      <c r="C84" s="356" t="s">
        <v>229</v>
      </c>
      <c r="D84" s="354" t="s">
        <v>162</v>
      </c>
      <c r="E84" s="226">
        <v>100.9</v>
      </c>
      <c r="F84" s="300"/>
      <c r="G84" s="189">
        <f t="shared" si="47"/>
        <v>100.9</v>
      </c>
      <c r="H84" s="226">
        <v>104.89999999999999</v>
      </c>
      <c r="I84" s="300"/>
      <c r="J84" s="189">
        <f t="shared" si="48"/>
        <v>104.89999999999999</v>
      </c>
      <c r="K84" s="226">
        <v>109.2</v>
      </c>
      <c r="L84" s="300"/>
      <c r="M84" s="189">
        <f t="shared" si="49"/>
        <v>109.2</v>
      </c>
      <c r="N84" s="226">
        <v>114.06</v>
      </c>
      <c r="O84" s="300"/>
      <c r="P84" s="189">
        <f t="shared" si="50"/>
        <v>114.06</v>
      </c>
      <c r="Q84" s="226">
        <v>117.8</v>
      </c>
      <c r="R84" s="300"/>
      <c r="S84" s="189">
        <f t="shared" si="51"/>
        <v>117.8</v>
      </c>
    </row>
    <row r="85" spans="1:19">
      <c r="B85" s="355">
        <f>MAX(B65:B84)+1</f>
        <v>48</v>
      </c>
      <c r="C85" s="356" t="s">
        <v>230</v>
      </c>
      <c r="D85" s="354" t="s">
        <v>162</v>
      </c>
      <c r="E85" s="226">
        <v>27.7</v>
      </c>
      <c r="F85" s="300"/>
      <c r="G85" s="189">
        <f t="shared" si="47"/>
        <v>27.7</v>
      </c>
      <c r="H85" s="226">
        <v>27.7</v>
      </c>
      <c r="I85" s="300"/>
      <c r="J85" s="189">
        <f t="shared" si="48"/>
        <v>27.7</v>
      </c>
      <c r="K85" s="226">
        <v>27.7</v>
      </c>
      <c r="L85" s="300"/>
      <c r="M85" s="189">
        <f t="shared" si="49"/>
        <v>27.7</v>
      </c>
      <c r="N85" s="226">
        <v>27.7</v>
      </c>
      <c r="O85" s="300"/>
      <c r="P85" s="189">
        <f t="shared" si="50"/>
        <v>27.7</v>
      </c>
      <c r="Q85" s="226">
        <v>27.7</v>
      </c>
      <c r="R85" s="300"/>
      <c r="S85" s="189">
        <f t="shared" si="51"/>
        <v>27.7</v>
      </c>
    </row>
    <row r="86" spans="1:19">
      <c r="B86" s="355">
        <f>MAX(B66:B85)+1</f>
        <v>49</v>
      </c>
      <c r="C86" s="356" t="s">
        <v>87</v>
      </c>
      <c r="D86" s="354" t="s">
        <v>162</v>
      </c>
      <c r="E86" s="226">
        <v>20.3</v>
      </c>
      <c r="F86" s="304"/>
      <c r="G86" s="189">
        <f t="shared" si="47"/>
        <v>20.3</v>
      </c>
      <c r="H86" s="226">
        <v>0.1</v>
      </c>
      <c r="I86" s="304"/>
      <c r="J86" s="189">
        <f t="shared" si="48"/>
        <v>0.1</v>
      </c>
      <c r="K86" s="226">
        <v>1.1000000000000001</v>
      </c>
      <c r="L86" s="304"/>
      <c r="M86" s="189">
        <f t="shared" si="49"/>
        <v>1.1000000000000001</v>
      </c>
      <c r="N86" s="226">
        <v>5.7</v>
      </c>
      <c r="O86" s="304"/>
      <c r="P86" s="189">
        <f t="shared" si="50"/>
        <v>5.7</v>
      </c>
      <c r="Q86" s="226">
        <v>16.5</v>
      </c>
      <c r="R86" s="304"/>
      <c r="S86" s="189">
        <f t="shared" si="51"/>
        <v>16.5</v>
      </c>
    </row>
    <row r="87" spans="1:19" ht="16.5" thickBot="1">
      <c r="B87" s="359">
        <f>MAX(B67:B86)+1</f>
        <v>50</v>
      </c>
      <c r="C87" s="360" t="s">
        <v>92</v>
      </c>
      <c r="D87" s="364" t="s">
        <v>162</v>
      </c>
      <c r="E87" s="273">
        <f>SUM(E80:E86)</f>
        <v>1036.2443323211201</v>
      </c>
      <c r="F87" s="203">
        <f ca="1">G87-E87</f>
        <v>-20.199999999999932</v>
      </c>
      <c r="G87" s="281">
        <f t="shared" ca="1" si="47"/>
        <v>1016.0443323211201</v>
      </c>
      <c r="H87" s="273">
        <f>SUM(H80:H86)</f>
        <v>1165.3611979650534</v>
      </c>
      <c r="I87" s="203">
        <f ca="1">J87-H87</f>
        <v>0</v>
      </c>
      <c r="J87" s="281">
        <f t="shared" ca="1" si="48"/>
        <v>1165.3611979650534</v>
      </c>
      <c r="K87" s="273">
        <f>SUM(K80:K86)</f>
        <v>1355.7357518754302</v>
      </c>
      <c r="L87" s="203">
        <f ca="1">M87-K87</f>
        <v>0</v>
      </c>
      <c r="M87" s="281">
        <f t="shared" ca="1" si="49"/>
        <v>1355.7357518754302</v>
      </c>
      <c r="N87" s="273">
        <f>SUM(N80:N86)</f>
        <v>1165.4099767762627</v>
      </c>
      <c r="O87" s="203">
        <f ca="1">P87-N87</f>
        <v>0</v>
      </c>
      <c r="P87" s="281">
        <f t="shared" ca="1" si="50"/>
        <v>1165.4099767762627</v>
      </c>
      <c r="Q87" s="273">
        <f>SUM(Q80:Q86)</f>
        <v>1184.3032777729793</v>
      </c>
      <c r="R87" s="203">
        <f ca="1">S87-Q87</f>
        <v>0</v>
      </c>
      <c r="S87" s="281">
        <f t="shared" ca="1" si="51"/>
        <v>1184.3032777729793</v>
      </c>
    </row>
    <row r="88" spans="1:19" ht="15.75" thickBot="1">
      <c r="B88" s="130"/>
      <c r="C88" s="136"/>
      <c r="D88" s="136"/>
      <c r="E88" s="130"/>
      <c r="F88" s="136"/>
      <c r="G88" s="130"/>
    </row>
    <row r="89" spans="1:19" ht="16.5" thickBot="1">
      <c r="B89" s="110"/>
      <c r="C89" s="64"/>
      <c r="D89" s="64"/>
      <c r="E89" s="515" t="s">
        <v>144</v>
      </c>
      <c r="F89" s="516"/>
      <c r="G89" s="516"/>
      <c r="H89" s="516"/>
      <c r="I89" s="516"/>
      <c r="J89" s="517"/>
      <c r="K89" s="3"/>
      <c r="L89" s="3"/>
      <c r="M89" s="3"/>
      <c r="N89" s="3"/>
      <c r="O89" s="3"/>
      <c r="P89" s="3"/>
      <c r="Q89" s="3"/>
      <c r="R89" s="3"/>
      <c r="S89" s="3"/>
    </row>
    <row r="90" spans="1:19" ht="16.5" thickBot="1">
      <c r="B90" s="71"/>
      <c r="C90" s="365"/>
      <c r="D90" s="336"/>
      <c r="E90" s="513">
        <v>2017</v>
      </c>
      <c r="F90" s="513"/>
      <c r="G90" s="514"/>
      <c r="H90" s="513">
        <v>2018</v>
      </c>
      <c r="I90" s="513"/>
      <c r="J90" s="514"/>
      <c r="K90" s="3"/>
      <c r="L90" s="3"/>
      <c r="M90" s="3"/>
      <c r="N90" s="3"/>
      <c r="O90" s="3"/>
      <c r="P90" s="3"/>
      <c r="Q90" s="3"/>
      <c r="R90" s="3"/>
      <c r="S90" s="3"/>
    </row>
    <row r="91" spans="1:19" ht="15.75">
      <c r="B91" s="66" t="s">
        <v>2</v>
      </c>
      <c r="C91" s="311"/>
      <c r="D91" s="337"/>
      <c r="E91" s="398" t="s">
        <v>136</v>
      </c>
      <c r="F91" s="270" t="s">
        <v>21</v>
      </c>
      <c r="G91" s="10" t="s">
        <v>21</v>
      </c>
      <c r="H91" s="107" t="s">
        <v>136</v>
      </c>
      <c r="I91" s="270" t="s">
        <v>21</v>
      </c>
      <c r="J91" s="10" t="s">
        <v>21</v>
      </c>
      <c r="K91" s="3"/>
      <c r="L91" s="3"/>
      <c r="M91" s="3"/>
      <c r="N91" s="3"/>
      <c r="O91" s="3"/>
      <c r="P91" s="3"/>
      <c r="Q91" s="3"/>
      <c r="R91" s="3"/>
      <c r="S91" s="3"/>
    </row>
    <row r="92" spans="1:19" ht="16.5" thickBot="1">
      <c r="B92" s="38" t="s">
        <v>3</v>
      </c>
      <c r="C92" s="12" t="s">
        <v>1</v>
      </c>
      <c r="D92" s="38"/>
      <c r="E92" s="407">
        <f>$E$5</f>
        <v>42517</v>
      </c>
      <c r="F92" s="271" t="s">
        <v>15</v>
      </c>
      <c r="G92" s="12" t="s">
        <v>12</v>
      </c>
      <c r="H92" s="407">
        <f>$E$5</f>
        <v>42517</v>
      </c>
      <c r="I92" s="271" t="s">
        <v>15</v>
      </c>
      <c r="J92" s="12" t="s">
        <v>12</v>
      </c>
      <c r="K92" s="3"/>
      <c r="L92" s="3"/>
      <c r="M92" s="3"/>
      <c r="N92" s="3"/>
      <c r="O92" s="3"/>
      <c r="P92" s="3"/>
      <c r="Q92" s="3"/>
      <c r="R92" s="3"/>
      <c r="S92" s="3"/>
    </row>
    <row r="93" spans="1:19" s="4" customFormat="1" ht="15.75">
      <c r="A93" s="27"/>
      <c r="B93" s="150"/>
      <c r="C93" s="317"/>
      <c r="D93" s="338"/>
      <c r="E93" s="394" t="s">
        <v>4</v>
      </c>
      <c r="F93" s="266" t="s">
        <v>5</v>
      </c>
      <c r="G93" s="395" t="s">
        <v>6</v>
      </c>
      <c r="H93" s="394" t="s">
        <v>7</v>
      </c>
      <c r="I93" s="266" t="s">
        <v>8</v>
      </c>
      <c r="J93" s="395" t="s">
        <v>9</v>
      </c>
    </row>
    <row r="94" spans="1:19" s="4" customFormat="1" ht="15.75">
      <c r="A94" s="27"/>
      <c r="B94" s="348" t="s">
        <v>164</v>
      </c>
      <c r="C94" s="351"/>
      <c r="D94" s="352"/>
      <c r="E94" s="22"/>
      <c r="F94" s="22"/>
      <c r="G94" s="141"/>
      <c r="H94" s="22"/>
      <c r="I94" s="22"/>
      <c r="J94" s="139"/>
    </row>
    <row r="95" spans="1:19" s="4" customFormat="1">
      <c r="A95" s="27"/>
      <c r="B95" s="114">
        <f t="shared" ref="B95:B102" si="52">MAX(B73:B94)+1</f>
        <v>51</v>
      </c>
      <c r="C95" s="356" t="s">
        <v>165</v>
      </c>
      <c r="D95" s="354" t="s">
        <v>185</v>
      </c>
      <c r="E95" s="358">
        <v>-8.6574506771410888</v>
      </c>
      <c r="F95" s="300"/>
      <c r="G95" s="188">
        <f>E95+F95</f>
        <v>-8.6574506771410888</v>
      </c>
      <c r="H95" s="358">
        <v>-8.6574506771410888</v>
      </c>
      <c r="I95" s="300"/>
      <c r="J95" s="188">
        <f>H95+I95</f>
        <v>-8.6574506771410888</v>
      </c>
    </row>
    <row r="96" spans="1:19" s="4" customFormat="1">
      <c r="A96" s="27"/>
      <c r="B96" s="114">
        <f t="shared" si="52"/>
        <v>52</v>
      </c>
      <c r="C96" s="356" t="s">
        <v>166</v>
      </c>
      <c r="D96" s="354" t="s">
        <v>185</v>
      </c>
      <c r="E96" s="358">
        <v>-6.6022174837440932</v>
      </c>
      <c r="F96" s="300"/>
      <c r="G96" s="188">
        <f t="shared" ref="G96:G104" si="53">E96+F96</f>
        <v>-6.6022174837440932</v>
      </c>
      <c r="H96" s="358">
        <v>-6.6022174837440932</v>
      </c>
      <c r="I96" s="300"/>
      <c r="J96" s="188">
        <f t="shared" ref="J96:J104" si="54">H96+I96</f>
        <v>-6.6022174837440932</v>
      </c>
    </row>
    <row r="97" spans="1:10" s="4" customFormat="1">
      <c r="A97" s="27"/>
      <c r="B97" s="114">
        <f t="shared" si="52"/>
        <v>53</v>
      </c>
      <c r="C97" s="356" t="s">
        <v>96</v>
      </c>
      <c r="D97" s="354" t="s">
        <v>185</v>
      </c>
      <c r="E97" s="358">
        <v>-3.029872827607949E-2</v>
      </c>
      <c r="F97" s="300"/>
      <c r="G97" s="188">
        <f t="shared" si="53"/>
        <v>-3.029872827607949E-2</v>
      </c>
      <c r="H97" s="358">
        <v>-3.029872827607949E-2</v>
      </c>
      <c r="I97" s="300"/>
      <c r="J97" s="188">
        <f t="shared" si="54"/>
        <v>-3.029872827607949E-2</v>
      </c>
    </row>
    <row r="98" spans="1:10" s="4" customFormat="1">
      <c r="A98" s="27"/>
      <c r="B98" s="114">
        <f t="shared" si="52"/>
        <v>54</v>
      </c>
      <c r="C98" s="356" t="s">
        <v>167</v>
      </c>
      <c r="D98" s="354" t="s">
        <v>185</v>
      </c>
      <c r="E98" s="358">
        <v>41.247851111010597</v>
      </c>
      <c r="F98" s="300"/>
      <c r="G98" s="188">
        <f t="shared" si="53"/>
        <v>41.247851111010597</v>
      </c>
      <c r="H98" s="358">
        <v>41.247851111010597</v>
      </c>
      <c r="I98" s="300"/>
      <c r="J98" s="188">
        <f t="shared" si="54"/>
        <v>41.247851111010597</v>
      </c>
    </row>
    <row r="99" spans="1:10" s="4" customFormat="1">
      <c r="A99" s="27"/>
      <c r="B99" s="114">
        <f t="shared" si="52"/>
        <v>55</v>
      </c>
      <c r="C99" s="356" t="s">
        <v>168</v>
      </c>
      <c r="D99" s="354" t="s">
        <v>185</v>
      </c>
      <c r="E99" s="358">
        <v>-1.155204815330893E-2</v>
      </c>
      <c r="F99" s="300"/>
      <c r="G99" s="188">
        <f t="shared" si="53"/>
        <v>-1.155204815330893E-2</v>
      </c>
      <c r="H99" s="358">
        <v>-1.155204815330893E-2</v>
      </c>
      <c r="I99" s="300"/>
      <c r="J99" s="188">
        <f t="shared" si="54"/>
        <v>-1.155204815330893E-2</v>
      </c>
    </row>
    <row r="100" spans="1:10" s="4" customFormat="1">
      <c r="A100" s="27"/>
      <c r="B100" s="114">
        <f t="shared" si="52"/>
        <v>56</v>
      </c>
      <c r="C100" s="356" t="s">
        <v>169</v>
      </c>
      <c r="D100" s="354" t="s">
        <v>185</v>
      </c>
      <c r="E100" s="358">
        <v>1.6406781348470005</v>
      </c>
      <c r="F100" s="300"/>
      <c r="G100" s="188">
        <f t="shared" si="53"/>
        <v>1.6406781348470005</v>
      </c>
      <c r="H100" s="358">
        <v>1.6406781348470005</v>
      </c>
      <c r="I100" s="300"/>
      <c r="J100" s="188">
        <f t="shared" si="54"/>
        <v>1.6406781348470005</v>
      </c>
    </row>
    <row r="101" spans="1:10" s="4" customFormat="1">
      <c r="A101" s="27"/>
      <c r="B101" s="114">
        <f t="shared" si="52"/>
        <v>57</v>
      </c>
      <c r="C101" s="356" t="s">
        <v>170</v>
      </c>
      <c r="D101" s="354" t="s">
        <v>185</v>
      </c>
      <c r="E101" s="358">
        <v>1.0502686788579116</v>
      </c>
      <c r="F101" s="300"/>
      <c r="G101" s="188">
        <f t="shared" si="53"/>
        <v>1.0502686788579116</v>
      </c>
      <c r="H101" s="358">
        <v>1.0502686788579116</v>
      </c>
      <c r="I101" s="300"/>
      <c r="J101" s="188">
        <f t="shared" si="54"/>
        <v>1.0502686788579116</v>
      </c>
    </row>
    <row r="102" spans="1:10" s="4" customFormat="1" ht="15" customHeight="1">
      <c r="A102" s="27"/>
      <c r="B102" s="114">
        <f t="shared" si="52"/>
        <v>58</v>
      </c>
      <c r="C102" s="356" t="s">
        <v>171</v>
      </c>
      <c r="D102" s="354" t="s">
        <v>185</v>
      </c>
      <c r="E102" s="358">
        <v>5.9129539629452887</v>
      </c>
      <c r="F102" s="300"/>
      <c r="G102" s="188">
        <f t="shared" si="53"/>
        <v>5.9129539629452887</v>
      </c>
      <c r="H102" s="358">
        <v>5.9129539629452887</v>
      </c>
      <c r="I102" s="300"/>
      <c r="J102" s="188">
        <f t="shared" si="54"/>
        <v>5.9129539629452887</v>
      </c>
    </row>
    <row r="103" spans="1:10" s="4" customFormat="1" ht="15" customHeight="1">
      <c r="A103" s="27"/>
      <c r="B103" s="114">
        <f>MAX(B82:B102)+1</f>
        <v>59</v>
      </c>
      <c r="C103" s="356" t="s">
        <v>172</v>
      </c>
      <c r="D103" s="354" t="s">
        <v>185</v>
      </c>
      <c r="E103" s="358">
        <v>2.1326482460573755</v>
      </c>
      <c r="F103" s="300"/>
      <c r="G103" s="188">
        <f t="shared" si="53"/>
        <v>2.1326482460573755</v>
      </c>
      <c r="H103" s="358">
        <v>2.1326482460573755</v>
      </c>
      <c r="I103" s="300"/>
      <c r="J103" s="188">
        <f t="shared" si="54"/>
        <v>2.1326482460573755</v>
      </c>
    </row>
    <row r="104" spans="1:10" s="4" customFormat="1" ht="16.5" customHeight="1">
      <c r="A104" s="27"/>
      <c r="B104" s="114">
        <f>MAX(B83:B103)+1</f>
        <v>60</v>
      </c>
      <c r="C104" s="356" t="s">
        <v>173</v>
      </c>
      <c r="D104" s="354" t="s">
        <v>185</v>
      </c>
      <c r="E104" s="358">
        <v>6.7274372662573345</v>
      </c>
      <c r="F104" s="300"/>
      <c r="G104" s="188">
        <f t="shared" si="53"/>
        <v>6.7274372662573345</v>
      </c>
      <c r="H104" s="358">
        <v>6.7274372662573345</v>
      </c>
      <c r="I104" s="300"/>
      <c r="J104" s="188">
        <f t="shared" si="54"/>
        <v>6.7274372662573345</v>
      </c>
    </row>
    <row r="105" spans="1:10" s="4" customFormat="1" ht="16.5" customHeight="1" thickBot="1">
      <c r="A105" s="27"/>
      <c r="B105" s="114">
        <f>MAX(B84:B104)+1</f>
        <v>61</v>
      </c>
      <c r="C105" s="397" t="s">
        <v>0</v>
      </c>
      <c r="D105" s="338"/>
      <c r="E105" s="402">
        <f t="shared" ref="E105:J105" si="55">SUM(E95:E104)</f>
        <v>43.410318462660939</v>
      </c>
      <c r="F105" s="403">
        <f>G105-E105</f>
        <v>0</v>
      </c>
      <c r="G105" s="281">
        <f t="shared" si="55"/>
        <v>43.410318462660939</v>
      </c>
      <c r="H105" s="404">
        <f t="shared" si="55"/>
        <v>43.410318462660939</v>
      </c>
      <c r="I105" s="403">
        <f>J105-H105</f>
        <v>0</v>
      </c>
      <c r="J105" s="281">
        <f t="shared" si="55"/>
        <v>43.410318462660939</v>
      </c>
    </row>
    <row r="106" spans="1:10" s="4" customFormat="1" ht="15.75" customHeight="1">
      <c r="A106" s="27"/>
      <c r="B106" s="114"/>
      <c r="C106" s="312"/>
      <c r="D106" s="338"/>
      <c r="E106" s="358"/>
      <c r="F106" s="300"/>
      <c r="G106" s="188"/>
      <c r="H106" s="278"/>
      <c r="I106" s="300"/>
      <c r="J106" s="188"/>
    </row>
    <row r="107" spans="1:10" s="4" customFormat="1" ht="16.5" customHeight="1">
      <c r="A107" s="27"/>
      <c r="B107" s="348" t="s">
        <v>121</v>
      </c>
      <c r="C107" s="351"/>
      <c r="D107" s="352"/>
      <c r="E107" s="358"/>
      <c r="F107" s="300"/>
      <c r="G107" s="188"/>
      <c r="H107" s="278"/>
      <c r="I107" s="300"/>
      <c r="J107" s="188"/>
    </row>
    <row r="108" spans="1:10" s="4" customFormat="1">
      <c r="A108" s="27"/>
      <c r="B108" s="114">
        <f t="shared" ref="B108:B116" si="56">MAX(B86:B107)+1</f>
        <v>62</v>
      </c>
      <c r="C108" s="356" t="s">
        <v>99</v>
      </c>
      <c r="D108" s="354" t="s">
        <v>186</v>
      </c>
      <c r="E108" s="358">
        <v>0.86016680265368373</v>
      </c>
      <c r="F108" s="300"/>
      <c r="G108" s="188">
        <f t="shared" ref="G108:G118" si="57">E108+F108</f>
        <v>0.86016680265368373</v>
      </c>
      <c r="H108" s="358">
        <v>0.86016680265368373</v>
      </c>
      <c r="I108" s="300"/>
      <c r="J108" s="188">
        <f t="shared" ref="J108:J118" si="58">H108+I108</f>
        <v>0.86016680265368373</v>
      </c>
    </row>
    <row r="109" spans="1:10" s="4" customFormat="1">
      <c r="A109" s="27"/>
      <c r="B109" s="114">
        <f t="shared" si="56"/>
        <v>63</v>
      </c>
      <c r="C109" s="356" t="s">
        <v>174</v>
      </c>
      <c r="D109" s="354" t="s">
        <v>186</v>
      </c>
      <c r="E109" s="358">
        <v>0.47520082746765901</v>
      </c>
      <c r="F109" s="300"/>
      <c r="G109" s="188">
        <f t="shared" si="57"/>
        <v>0.47520082746765901</v>
      </c>
      <c r="H109" s="358">
        <v>0.47520082746765901</v>
      </c>
      <c r="I109" s="300"/>
      <c r="J109" s="188">
        <f t="shared" si="58"/>
        <v>0.47520082746765901</v>
      </c>
    </row>
    <row r="110" spans="1:10" s="4" customFormat="1">
      <c r="A110" s="27"/>
      <c r="B110" s="114">
        <f t="shared" si="56"/>
        <v>64</v>
      </c>
      <c r="C110" s="356" t="s">
        <v>175</v>
      </c>
      <c r="D110" s="354" t="s">
        <v>186</v>
      </c>
      <c r="E110" s="358">
        <v>-18.778378522340262</v>
      </c>
      <c r="F110" s="300"/>
      <c r="G110" s="188">
        <f t="shared" si="57"/>
        <v>-18.778378522340262</v>
      </c>
      <c r="H110" s="358">
        <v>-18.778378522340262</v>
      </c>
      <c r="I110" s="300"/>
      <c r="J110" s="188">
        <f t="shared" si="58"/>
        <v>-18.778378522340262</v>
      </c>
    </row>
    <row r="111" spans="1:10" s="4" customFormat="1">
      <c r="A111" s="27"/>
      <c r="B111" s="114">
        <f t="shared" si="56"/>
        <v>65</v>
      </c>
      <c r="C111" s="356" t="s">
        <v>176</v>
      </c>
      <c r="D111" s="354" t="s">
        <v>186</v>
      </c>
      <c r="E111" s="358">
        <v>-15.794411605879926</v>
      </c>
      <c r="F111" s="300"/>
      <c r="G111" s="188">
        <f t="shared" si="57"/>
        <v>-15.794411605879926</v>
      </c>
      <c r="H111" s="358">
        <v>-15.794411605879926</v>
      </c>
      <c r="I111" s="300"/>
      <c r="J111" s="188">
        <f t="shared" si="58"/>
        <v>-15.794411605879926</v>
      </c>
    </row>
    <row r="112" spans="1:10" s="4" customFormat="1">
      <c r="A112" s="27"/>
      <c r="B112" s="114">
        <f t="shared" si="56"/>
        <v>66</v>
      </c>
      <c r="C112" s="356" t="s">
        <v>177</v>
      </c>
      <c r="D112" s="354" t="s">
        <v>186</v>
      </c>
      <c r="E112" s="358">
        <v>-34.312322182056995</v>
      </c>
      <c r="F112" s="300"/>
      <c r="G112" s="188">
        <f t="shared" si="57"/>
        <v>-34.312322182056995</v>
      </c>
      <c r="H112" s="358">
        <v>-34.312322182056995</v>
      </c>
      <c r="I112" s="300"/>
      <c r="J112" s="188">
        <f t="shared" si="58"/>
        <v>-34.312322182056995</v>
      </c>
    </row>
    <row r="113" spans="1:10" s="401" customFormat="1" ht="30">
      <c r="A113" s="399"/>
      <c r="B113" s="355">
        <f t="shared" si="56"/>
        <v>67</v>
      </c>
      <c r="C113" s="357" t="s">
        <v>178</v>
      </c>
      <c r="D113" s="354" t="s">
        <v>186</v>
      </c>
      <c r="E113" s="358">
        <v>10.294688679104731</v>
      </c>
      <c r="F113" s="400"/>
      <c r="G113" s="188">
        <f t="shared" si="57"/>
        <v>10.294688679104731</v>
      </c>
      <c r="H113" s="358">
        <v>10.294688679104731</v>
      </c>
      <c r="I113" s="400"/>
      <c r="J113" s="188">
        <f t="shared" si="58"/>
        <v>10.294688679104731</v>
      </c>
    </row>
    <row r="114" spans="1:10" s="4" customFormat="1">
      <c r="A114" s="27"/>
      <c r="B114" s="114">
        <f t="shared" si="56"/>
        <v>68</v>
      </c>
      <c r="C114" s="356" t="s">
        <v>179</v>
      </c>
      <c r="D114" s="354" t="s">
        <v>186</v>
      </c>
      <c r="E114" s="358">
        <v>-2.1524769041884513</v>
      </c>
      <c r="F114" s="300"/>
      <c r="G114" s="188">
        <f t="shared" si="57"/>
        <v>-2.1524769041884513</v>
      </c>
      <c r="H114" s="358">
        <v>-2.1524769041884513</v>
      </c>
      <c r="I114" s="300"/>
      <c r="J114" s="188">
        <f t="shared" si="58"/>
        <v>-2.1524769041884513</v>
      </c>
    </row>
    <row r="115" spans="1:10" s="4" customFormat="1">
      <c r="A115" s="27"/>
      <c r="B115" s="114">
        <f t="shared" si="56"/>
        <v>69</v>
      </c>
      <c r="C115" s="356" t="s">
        <v>180</v>
      </c>
      <c r="D115" s="354" t="s">
        <v>186</v>
      </c>
      <c r="E115" s="358">
        <v>21.46601916183959</v>
      </c>
      <c r="F115" s="300"/>
      <c r="G115" s="188">
        <f t="shared" si="57"/>
        <v>21.46601916183959</v>
      </c>
      <c r="H115" s="358">
        <v>21.46601916183959</v>
      </c>
      <c r="I115" s="300"/>
      <c r="J115" s="188">
        <f t="shared" si="58"/>
        <v>21.46601916183959</v>
      </c>
    </row>
    <row r="116" spans="1:10" s="4" customFormat="1">
      <c r="A116" s="27"/>
      <c r="B116" s="114">
        <f t="shared" si="56"/>
        <v>70</v>
      </c>
      <c r="C116" s="356" t="s">
        <v>181</v>
      </c>
      <c r="D116" s="354" t="s">
        <v>186</v>
      </c>
      <c r="E116" s="358">
        <v>113.09472977347093</v>
      </c>
      <c r="F116" s="300"/>
      <c r="G116" s="188">
        <f t="shared" si="57"/>
        <v>113.09472977347093</v>
      </c>
      <c r="H116" s="358">
        <v>113.09472977347093</v>
      </c>
      <c r="I116" s="300"/>
      <c r="J116" s="188">
        <f t="shared" si="58"/>
        <v>113.09472977347093</v>
      </c>
    </row>
    <row r="117" spans="1:10" s="4" customFormat="1">
      <c r="A117" s="27"/>
      <c r="B117" s="114">
        <f>MAX(B96:B116)+1</f>
        <v>71</v>
      </c>
      <c r="C117" s="356" t="s">
        <v>182</v>
      </c>
      <c r="D117" s="354" t="s">
        <v>186</v>
      </c>
      <c r="E117" s="358">
        <v>11.712616866478001</v>
      </c>
      <c r="F117" s="300"/>
      <c r="G117" s="188">
        <f t="shared" si="57"/>
        <v>11.712616866478001</v>
      </c>
      <c r="H117" s="358">
        <v>11.712616866478001</v>
      </c>
      <c r="I117" s="300"/>
      <c r="J117" s="188">
        <f t="shared" si="58"/>
        <v>11.712616866478001</v>
      </c>
    </row>
    <row r="118" spans="1:10" s="4" customFormat="1">
      <c r="A118" s="27"/>
      <c r="B118" s="114">
        <f>MAX(B97:B117)+1</f>
        <v>72</v>
      </c>
      <c r="C118" s="356" t="s">
        <v>183</v>
      </c>
      <c r="D118" s="354" t="s">
        <v>186</v>
      </c>
      <c r="E118" s="358">
        <v>22.064200448779363</v>
      </c>
      <c r="F118" s="300"/>
      <c r="G118" s="188">
        <f t="shared" si="57"/>
        <v>22.064200448779363</v>
      </c>
      <c r="H118" s="358">
        <v>22.064200448779363</v>
      </c>
      <c r="I118" s="300"/>
      <c r="J118" s="188">
        <f t="shared" si="58"/>
        <v>22.064200448779363</v>
      </c>
    </row>
    <row r="119" spans="1:10" s="4" customFormat="1" ht="16.5" customHeight="1" thickBot="1">
      <c r="A119" s="27"/>
      <c r="B119" s="125">
        <f>MAX(B98:B118)+1</f>
        <v>73</v>
      </c>
      <c r="C119" s="360" t="s">
        <v>0</v>
      </c>
      <c r="D119" s="396"/>
      <c r="E119" s="402">
        <f t="shared" ref="E119:J119" si="59">SUM(E108:E118)</f>
        <v>108.93003334532831</v>
      </c>
      <c r="F119" s="403">
        <f>G119-E119</f>
        <v>0</v>
      </c>
      <c r="G119" s="281">
        <f t="shared" si="59"/>
        <v>108.93003334532831</v>
      </c>
      <c r="H119" s="404">
        <f t="shared" si="59"/>
        <v>108.93003334532831</v>
      </c>
      <c r="I119" s="403">
        <f>J119-H119</f>
        <v>0</v>
      </c>
      <c r="J119" s="281">
        <f t="shared" si="59"/>
        <v>108.93003334532831</v>
      </c>
    </row>
    <row r="120" spans="1:10" ht="15" customHeight="1">
      <c r="B120" s="130"/>
      <c r="C120" s="136"/>
      <c r="D120" s="136"/>
      <c r="E120" s="130"/>
      <c r="F120" s="136"/>
      <c r="G120" s="130"/>
    </row>
    <row r="121" spans="1:10" ht="15" customHeight="1">
      <c r="B121" s="130"/>
      <c r="C121" s="136"/>
      <c r="D121" s="136"/>
      <c r="E121" s="130"/>
      <c r="F121" s="136"/>
      <c r="G121" s="130"/>
    </row>
    <row r="122" spans="1:10" ht="15" customHeight="1">
      <c r="B122" s="130"/>
      <c r="C122" s="136"/>
      <c r="D122" s="136"/>
      <c r="E122" s="130"/>
      <c r="F122" s="136"/>
      <c r="G122" s="130"/>
    </row>
    <row r="123" spans="1:10" ht="15" customHeight="1">
      <c r="B123" s="130"/>
      <c r="C123" s="136"/>
      <c r="D123" s="136"/>
      <c r="E123" s="130"/>
      <c r="F123" s="136"/>
      <c r="G123" s="130"/>
    </row>
    <row r="124" spans="1:10" ht="15" customHeight="1">
      <c r="B124" s="130"/>
      <c r="C124" s="136"/>
      <c r="D124" s="136"/>
      <c r="E124" s="130"/>
      <c r="F124" s="136"/>
      <c r="G124" s="130"/>
    </row>
    <row r="125" spans="1:10" ht="15" customHeight="1">
      <c r="B125" s="130"/>
      <c r="C125" s="136"/>
      <c r="D125" s="136"/>
      <c r="E125" s="130"/>
      <c r="F125" s="136"/>
      <c r="G125" s="130"/>
    </row>
    <row r="126" spans="1:10" ht="15" customHeight="1">
      <c r="B126" s="130"/>
      <c r="C126" s="136"/>
      <c r="D126" s="136"/>
      <c r="E126" s="130"/>
      <c r="F126" s="136"/>
      <c r="G126" s="130"/>
    </row>
    <row r="127" spans="1:10" ht="15" customHeight="1">
      <c r="B127" s="130"/>
      <c r="C127" s="136"/>
      <c r="D127" s="136"/>
      <c r="E127" s="130"/>
      <c r="F127" s="136"/>
      <c r="G127" s="130"/>
    </row>
    <row r="128" spans="1:10" ht="15" customHeight="1">
      <c r="B128" s="130"/>
      <c r="C128" s="136"/>
      <c r="D128" s="136"/>
      <c r="E128" s="130"/>
      <c r="F128" s="136"/>
      <c r="G128" s="130"/>
    </row>
    <row r="129" spans="2:7" ht="15" customHeight="1">
      <c r="B129" s="130"/>
      <c r="C129" s="136"/>
      <c r="D129" s="136"/>
      <c r="E129" s="130"/>
      <c r="F129" s="136"/>
      <c r="G129" s="130"/>
    </row>
    <row r="130" spans="2:7" ht="15" customHeight="1">
      <c r="B130" s="130"/>
      <c r="C130" s="136"/>
      <c r="D130" s="136"/>
      <c r="E130" s="130"/>
      <c r="F130" s="136"/>
      <c r="G130" s="130"/>
    </row>
    <row r="131" spans="2:7" ht="15" customHeight="1">
      <c r="B131" s="130"/>
      <c r="C131" s="136"/>
      <c r="D131" s="136"/>
      <c r="E131" s="130"/>
      <c r="F131" s="136"/>
      <c r="G131" s="130"/>
    </row>
    <row r="132" spans="2:7" ht="15" customHeight="1">
      <c r="B132" s="130"/>
      <c r="C132" s="136"/>
      <c r="D132" s="136"/>
      <c r="E132" s="130"/>
      <c r="F132" s="136"/>
      <c r="G132" s="130"/>
    </row>
    <row r="133" spans="2:7" ht="15" customHeight="1">
      <c r="B133" s="130"/>
      <c r="C133" s="136"/>
      <c r="D133" s="136"/>
      <c r="E133" s="130"/>
      <c r="F133" s="136"/>
      <c r="G133" s="130"/>
    </row>
    <row r="134" spans="2:7" ht="15" customHeight="1">
      <c r="B134" s="130"/>
      <c r="C134" s="136"/>
      <c r="D134" s="136"/>
      <c r="E134" s="130"/>
      <c r="F134" s="136"/>
      <c r="G134" s="130"/>
    </row>
    <row r="135" spans="2:7" ht="15" customHeight="1">
      <c r="B135" s="130"/>
      <c r="C135" s="136"/>
      <c r="D135" s="136"/>
      <c r="E135" s="130"/>
      <c r="F135" s="136"/>
      <c r="G135" s="130"/>
    </row>
    <row r="136" spans="2:7" ht="15" customHeight="1">
      <c r="B136" s="130"/>
      <c r="C136" s="136"/>
      <c r="D136" s="136"/>
      <c r="E136" s="130"/>
      <c r="F136" s="136"/>
      <c r="G136" s="130"/>
    </row>
    <row r="137" spans="2:7" ht="15" customHeight="1">
      <c r="B137" s="130"/>
      <c r="C137" s="136"/>
      <c r="D137" s="136"/>
      <c r="E137" s="130"/>
      <c r="F137" s="136"/>
      <c r="G137" s="130"/>
    </row>
    <row r="138" spans="2:7" ht="15" customHeight="1">
      <c r="B138" s="130"/>
      <c r="C138" s="136"/>
      <c r="D138" s="136"/>
      <c r="E138" s="130"/>
      <c r="F138" s="136"/>
      <c r="G138" s="130"/>
    </row>
    <row r="139" spans="2:7" ht="15" customHeight="1">
      <c r="B139" s="130"/>
      <c r="C139" s="136"/>
      <c r="D139" s="136"/>
      <c r="E139" s="130"/>
      <c r="F139" s="136"/>
      <c r="G139" s="130"/>
    </row>
    <row r="140" spans="2:7" ht="15" customHeight="1">
      <c r="B140" s="130"/>
      <c r="C140" s="136"/>
      <c r="D140" s="136"/>
      <c r="E140" s="130"/>
      <c r="F140" s="136"/>
      <c r="G140" s="130"/>
    </row>
    <row r="141" spans="2:7" ht="15" customHeight="1">
      <c r="B141" s="130"/>
      <c r="C141" s="136"/>
      <c r="D141" s="136"/>
      <c r="E141" s="130"/>
      <c r="F141" s="136"/>
      <c r="G141" s="130"/>
    </row>
    <row r="142" spans="2:7" ht="15" customHeight="1">
      <c r="B142" s="130"/>
      <c r="C142" s="136"/>
      <c r="D142" s="136"/>
      <c r="E142" s="130"/>
      <c r="F142" s="136"/>
      <c r="G142" s="130"/>
    </row>
    <row r="143" spans="2:7" ht="15" customHeight="1">
      <c r="B143" s="130"/>
      <c r="C143" s="136"/>
      <c r="D143" s="136"/>
      <c r="E143" s="130"/>
      <c r="F143" s="136"/>
      <c r="G143" s="130"/>
    </row>
    <row r="144" spans="2:7" ht="15" customHeight="1">
      <c r="B144" s="130"/>
      <c r="C144" s="136"/>
      <c r="D144" s="136"/>
      <c r="E144" s="130"/>
      <c r="F144" s="136"/>
      <c r="G144" s="130"/>
    </row>
    <row r="145" spans="2:7" ht="15" customHeight="1">
      <c r="B145" s="130"/>
      <c r="C145" s="136"/>
      <c r="D145" s="136"/>
      <c r="E145" s="130"/>
      <c r="F145" s="136"/>
      <c r="G145" s="130"/>
    </row>
    <row r="146" spans="2:7" ht="15" customHeight="1">
      <c r="B146" s="130"/>
      <c r="C146" s="136"/>
      <c r="D146" s="136"/>
      <c r="E146" s="130"/>
      <c r="F146" s="136"/>
      <c r="G146" s="130"/>
    </row>
    <row r="147" spans="2:7" ht="15" customHeight="1">
      <c r="B147" s="130"/>
      <c r="C147" s="136"/>
      <c r="D147" s="136"/>
      <c r="E147" s="130"/>
      <c r="F147" s="136"/>
      <c r="G147" s="130"/>
    </row>
    <row r="148" spans="2:7" ht="15" customHeight="1">
      <c r="B148" s="130"/>
      <c r="C148" s="136"/>
      <c r="D148" s="136"/>
      <c r="E148" s="130"/>
      <c r="F148" s="136"/>
      <c r="G148" s="130"/>
    </row>
    <row r="149" spans="2:7" ht="15" customHeight="1">
      <c r="B149" s="130"/>
      <c r="C149" s="136"/>
      <c r="D149" s="136"/>
      <c r="E149" s="130"/>
      <c r="F149" s="136"/>
      <c r="G149" s="130"/>
    </row>
    <row r="150" spans="2:7" ht="15" customHeight="1">
      <c r="B150" s="130"/>
      <c r="C150" s="136"/>
      <c r="D150" s="136"/>
      <c r="E150" s="130"/>
      <c r="F150" s="136"/>
      <c r="G150" s="130"/>
    </row>
    <row r="151" spans="2:7" ht="15" customHeight="1">
      <c r="B151" s="130"/>
      <c r="C151" s="136"/>
      <c r="D151" s="136"/>
      <c r="E151" s="130"/>
      <c r="F151" s="136"/>
      <c r="G151" s="130"/>
    </row>
    <row r="152" spans="2:7" ht="15" customHeight="1">
      <c r="B152" s="130"/>
      <c r="C152" s="136"/>
      <c r="D152" s="136"/>
      <c r="E152" s="130"/>
      <c r="F152" s="136"/>
      <c r="G152" s="130"/>
    </row>
    <row r="153" spans="2:7" ht="15" customHeight="1">
      <c r="B153" s="130"/>
      <c r="C153" s="136"/>
      <c r="D153" s="136"/>
      <c r="E153" s="130"/>
      <c r="F153" s="136"/>
      <c r="G153" s="130"/>
    </row>
    <row r="154" spans="2:7" ht="15" customHeight="1">
      <c r="B154" s="130"/>
      <c r="C154" s="136"/>
      <c r="D154" s="136"/>
      <c r="E154" s="130"/>
      <c r="F154" s="136"/>
      <c r="G154" s="130"/>
    </row>
    <row r="155" spans="2:7" ht="15" customHeight="1">
      <c r="B155" s="130"/>
      <c r="C155" s="136"/>
      <c r="D155" s="136"/>
      <c r="E155" s="130"/>
      <c r="F155" s="136"/>
      <c r="G155" s="130"/>
    </row>
    <row r="156" spans="2:7" ht="15" customHeight="1">
      <c r="B156" s="130"/>
      <c r="C156" s="136"/>
      <c r="D156" s="136"/>
      <c r="E156" s="130"/>
      <c r="F156" s="136"/>
      <c r="G156" s="130"/>
    </row>
    <row r="157" spans="2:7" ht="15" customHeight="1">
      <c r="B157" s="130"/>
      <c r="C157" s="136"/>
      <c r="D157" s="136"/>
      <c r="E157" s="130"/>
      <c r="F157" s="136"/>
      <c r="G157" s="130"/>
    </row>
    <row r="158" spans="2:7" ht="15" customHeight="1">
      <c r="B158" s="130"/>
      <c r="C158" s="136"/>
      <c r="D158" s="136"/>
      <c r="E158" s="130"/>
      <c r="F158" s="136"/>
      <c r="G158" s="130"/>
    </row>
    <row r="159" spans="2:7" ht="15" customHeight="1">
      <c r="B159" s="130"/>
      <c r="C159" s="136"/>
      <c r="D159" s="136"/>
      <c r="E159" s="130"/>
      <c r="F159" s="136"/>
      <c r="G159" s="130"/>
    </row>
    <row r="160" spans="2:7" ht="15" customHeight="1">
      <c r="B160" s="130"/>
      <c r="C160" s="136"/>
      <c r="D160" s="136"/>
      <c r="E160" s="130"/>
      <c r="F160" s="136"/>
      <c r="G160" s="130"/>
    </row>
    <row r="161" spans="2:7" ht="15" customHeight="1">
      <c r="B161" s="130"/>
      <c r="C161" s="136"/>
      <c r="D161" s="136"/>
      <c r="E161" s="130"/>
      <c r="F161" s="136"/>
      <c r="G161" s="130"/>
    </row>
    <row r="162" spans="2:7" ht="15" customHeight="1">
      <c r="B162" s="130"/>
      <c r="C162" s="136"/>
      <c r="D162" s="136"/>
      <c r="E162" s="130"/>
      <c r="F162" s="136"/>
      <c r="G162" s="130"/>
    </row>
    <row r="163" spans="2:7" ht="15" customHeight="1">
      <c r="B163" s="130"/>
      <c r="C163" s="136"/>
      <c r="D163" s="136"/>
      <c r="E163" s="130"/>
      <c r="F163" s="136"/>
      <c r="G163" s="130"/>
    </row>
    <row r="164" spans="2:7" ht="15" customHeight="1">
      <c r="B164" s="130"/>
      <c r="C164" s="136"/>
      <c r="D164" s="136"/>
      <c r="E164" s="130"/>
      <c r="F164" s="136"/>
      <c r="G164" s="130"/>
    </row>
    <row r="165" spans="2:7" ht="15" customHeight="1">
      <c r="B165" s="130"/>
      <c r="C165" s="136"/>
      <c r="D165" s="136"/>
      <c r="E165" s="130"/>
      <c r="F165" s="136"/>
      <c r="G165" s="130"/>
    </row>
    <row r="166" spans="2:7" ht="15" customHeight="1">
      <c r="B166" s="130"/>
      <c r="C166" s="136"/>
      <c r="D166" s="136"/>
      <c r="E166" s="130"/>
      <c r="F166" s="136"/>
      <c r="G166" s="130"/>
    </row>
    <row r="167" spans="2:7" ht="15" customHeight="1">
      <c r="B167" s="130"/>
      <c r="C167" s="136"/>
      <c r="D167" s="136"/>
      <c r="E167" s="130"/>
      <c r="F167" s="136"/>
      <c r="G167" s="130"/>
    </row>
    <row r="168" spans="2:7" ht="15" customHeight="1">
      <c r="B168" s="130"/>
      <c r="C168" s="136"/>
      <c r="D168" s="136"/>
      <c r="E168" s="130"/>
      <c r="F168" s="136"/>
      <c r="G168" s="130"/>
    </row>
    <row r="169" spans="2:7" ht="15" customHeight="1">
      <c r="B169" s="130"/>
      <c r="C169" s="136"/>
      <c r="D169" s="136"/>
      <c r="E169" s="130"/>
      <c r="F169" s="136"/>
      <c r="G169" s="130"/>
    </row>
    <row r="170" spans="2:7" ht="15" customHeight="1">
      <c r="B170" s="130"/>
      <c r="C170" s="136"/>
      <c r="D170" s="136"/>
      <c r="E170" s="130"/>
      <c r="F170" s="136"/>
      <c r="G170" s="130"/>
    </row>
    <row r="171" spans="2:7" ht="15" customHeight="1">
      <c r="B171" s="130"/>
      <c r="C171" s="136"/>
      <c r="D171" s="136"/>
      <c r="E171" s="130"/>
      <c r="F171" s="136"/>
      <c r="G171" s="130"/>
    </row>
    <row r="172" spans="2:7" ht="15" customHeight="1">
      <c r="B172" s="130"/>
      <c r="C172" s="136"/>
      <c r="D172" s="136"/>
      <c r="E172" s="130"/>
      <c r="F172" s="136"/>
      <c r="G172" s="130"/>
    </row>
    <row r="173" spans="2:7" ht="15" customHeight="1">
      <c r="B173" s="130"/>
      <c r="C173" s="136"/>
      <c r="D173" s="136"/>
      <c r="E173" s="130"/>
      <c r="F173" s="136"/>
      <c r="G173" s="130"/>
    </row>
    <row r="174" spans="2:7" ht="15" customHeight="1">
      <c r="B174" s="130"/>
      <c r="C174" s="136"/>
      <c r="D174" s="136"/>
      <c r="E174" s="130"/>
      <c r="F174" s="136"/>
      <c r="G174" s="130"/>
    </row>
    <row r="175" spans="2:7" ht="15" customHeight="1">
      <c r="B175" s="130"/>
      <c r="C175" s="136"/>
      <c r="D175" s="136"/>
      <c r="E175" s="130"/>
      <c r="F175" s="136"/>
      <c r="G175" s="130"/>
    </row>
    <row r="176" spans="2:7" ht="15" customHeight="1">
      <c r="B176" s="130"/>
      <c r="C176" s="136"/>
      <c r="D176" s="136"/>
      <c r="E176" s="130"/>
      <c r="F176" s="136"/>
      <c r="G176" s="130"/>
    </row>
    <row r="177" spans="2:7" ht="15" customHeight="1">
      <c r="B177" s="130"/>
      <c r="C177" s="136"/>
      <c r="D177" s="136"/>
      <c r="E177" s="130"/>
      <c r="F177" s="136"/>
      <c r="G177" s="130"/>
    </row>
    <row r="178" spans="2:7" ht="15" customHeight="1">
      <c r="B178" s="130"/>
      <c r="C178" s="136"/>
      <c r="D178" s="136"/>
      <c r="E178" s="130"/>
      <c r="F178" s="136"/>
      <c r="G178" s="130"/>
    </row>
    <row r="179" spans="2:7" ht="15" customHeight="1">
      <c r="B179" s="130"/>
      <c r="C179" s="136"/>
      <c r="D179" s="136"/>
      <c r="E179" s="130"/>
      <c r="F179" s="136"/>
      <c r="G179" s="130"/>
    </row>
    <row r="180" spans="2:7" ht="15" customHeight="1">
      <c r="B180" s="130"/>
      <c r="C180" s="136"/>
      <c r="D180" s="136"/>
      <c r="E180" s="130"/>
      <c r="F180" s="136"/>
      <c r="G180" s="130"/>
    </row>
    <row r="181" spans="2:7" ht="15" customHeight="1">
      <c r="B181" s="130"/>
      <c r="C181" s="136"/>
      <c r="D181" s="136"/>
      <c r="E181" s="130"/>
      <c r="F181" s="136"/>
      <c r="G181" s="130"/>
    </row>
    <row r="182" spans="2:7" ht="15" customHeight="1">
      <c r="B182" s="130"/>
      <c r="C182" s="136"/>
      <c r="D182" s="136"/>
      <c r="E182" s="130"/>
      <c r="F182" s="136"/>
      <c r="G182" s="130"/>
    </row>
    <row r="183" spans="2:7" ht="15" customHeight="1">
      <c r="B183" s="130"/>
      <c r="C183" s="136"/>
      <c r="D183" s="136"/>
      <c r="E183" s="130"/>
      <c r="F183" s="136"/>
      <c r="G183" s="130"/>
    </row>
    <row r="184" spans="2:7" ht="15" customHeight="1">
      <c r="B184" s="130"/>
      <c r="C184" s="136"/>
      <c r="D184" s="136"/>
      <c r="E184" s="130"/>
      <c r="F184" s="136"/>
      <c r="G184" s="130"/>
    </row>
    <row r="185" spans="2:7" ht="15" customHeight="1">
      <c r="B185" s="130"/>
      <c r="C185" s="136"/>
      <c r="D185" s="136"/>
      <c r="E185" s="130"/>
      <c r="F185" s="136"/>
      <c r="G185" s="130"/>
    </row>
    <row r="186" spans="2:7" ht="15" customHeight="1">
      <c r="B186" s="130"/>
      <c r="C186" s="136"/>
      <c r="D186" s="136"/>
      <c r="E186" s="130"/>
      <c r="F186" s="136"/>
      <c r="G186" s="130"/>
    </row>
    <row r="187" spans="2:7" ht="15" customHeight="1">
      <c r="B187" s="130"/>
      <c r="C187" s="136"/>
      <c r="D187" s="136"/>
      <c r="E187" s="130"/>
      <c r="F187" s="136"/>
      <c r="G187" s="130"/>
    </row>
    <row r="188" spans="2:7" ht="15" customHeight="1">
      <c r="B188" s="130"/>
      <c r="C188" s="136"/>
      <c r="D188" s="136"/>
      <c r="E188" s="130"/>
      <c r="F188" s="136"/>
      <c r="G188" s="130"/>
    </row>
    <row r="189" spans="2:7" ht="15" customHeight="1">
      <c r="B189" s="130"/>
      <c r="C189" s="136"/>
      <c r="D189" s="136"/>
      <c r="E189" s="130"/>
      <c r="F189" s="136"/>
      <c r="G189" s="130"/>
    </row>
    <row r="190" spans="2:7" ht="15" customHeight="1">
      <c r="B190" s="130"/>
      <c r="C190" s="136"/>
      <c r="D190" s="136"/>
      <c r="E190" s="130"/>
      <c r="F190" s="136"/>
      <c r="G190" s="130"/>
    </row>
    <row r="191" spans="2:7" ht="15" customHeight="1">
      <c r="B191" s="130"/>
      <c r="C191" s="136"/>
      <c r="D191" s="136"/>
      <c r="E191" s="130"/>
      <c r="F191" s="136"/>
      <c r="G191" s="130"/>
    </row>
    <row r="192" spans="2:7" ht="15" customHeight="1">
      <c r="B192" s="130"/>
      <c r="C192" s="136"/>
      <c r="D192" s="136"/>
      <c r="E192" s="130"/>
      <c r="F192" s="136"/>
      <c r="G192" s="130"/>
    </row>
    <row r="193" spans="2:7" ht="15" customHeight="1">
      <c r="B193" s="130"/>
      <c r="C193" s="136"/>
      <c r="D193" s="136"/>
      <c r="E193" s="130"/>
      <c r="F193" s="136"/>
      <c r="G193" s="130"/>
    </row>
    <row r="194" spans="2:7" ht="15" customHeight="1">
      <c r="B194" s="130"/>
      <c r="C194" s="136"/>
      <c r="D194" s="136"/>
      <c r="E194" s="130"/>
      <c r="F194" s="136"/>
      <c r="G194" s="130"/>
    </row>
    <row r="195" spans="2:7" ht="15" customHeight="1">
      <c r="B195" s="130"/>
      <c r="C195" s="136"/>
      <c r="D195" s="136"/>
      <c r="E195" s="130"/>
      <c r="F195" s="136"/>
      <c r="G195" s="130"/>
    </row>
    <row r="196" spans="2:7" ht="15" customHeight="1">
      <c r="B196" s="130"/>
      <c r="C196" s="136"/>
      <c r="D196" s="136"/>
      <c r="E196" s="130"/>
      <c r="F196" s="136"/>
      <c r="G196" s="130"/>
    </row>
    <row r="197" spans="2:7" ht="15" customHeight="1">
      <c r="B197" s="130"/>
      <c r="C197" s="136"/>
      <c r="D197" s="136"/>
      <c r="E197" s="130"/>
      <c r="F197" s="136"/>
      <c r="G197" s="130"/>
    </row>
    <row r="198" spans="2:7" ht="15" customHeight="1">
      <c r="B198" s="130"/>
      <c r="C198" s="136"/>
      <c r="D198" s="136"/>
      <c r="E198" s="130"/>
      <c r="F198" s="136"/>
      <c r="G198" s="130"/>
    </row>
    <row r="199" spans="2:7" ht="15" customHeight="1">
      <c r="B199" s="130"/>
      <c r="C199" s="136"/>
      <c r="D199" s="136"/>
      <c r="E199" s="130"/>
      <c r="F199" s="136"/>
      <c r="G199" s="130"/>
    </row>
    <row r="200" spans="2:7" ht="15" customHeight="1">
      <c r="B200" s="130"/>
      <c r="C200" s="136"/>
      <c r="D200" s="136"/>
      <c r="E200" s="130"/>
      <c r="F200" s="136"/>
      <c r="G200" s="130"/>
    </row>
    <row r="201" spans="2:7" ht="15" customHeight="1">
      <c r="B201" s="130"/>
      <c r="C201" s="136"/>
      <c r="D201" s="136"/>
      <c r="E201" s="130"/>
      <c r="F201" s="136"/>
      <c r="G201" s="130"/>
    </row>
    <row r="202" spans="2:7" ht="15" customHeight="1">
      <c r="B202" s="130"/>
      <c r="C202" s="136"/>
      <c r="D202" s="136"/>
      <c r="E202" s="130"/>
      <c r="F202" s="136"/>
      <c r="G202" s="130"/>
    </row>
    <row r="203" spans="2:7" ht="15" customHeight="1">
      <c r="B203" s="130"/>
      <c r="C203" s="136"/>
      <c r="D203" s="136"/>
      <c r="E203" s="130"/>
      <c r="F203" s="136"/>
      <c r="G203" s="130"/>
    </row>
    <row r="204" spans="2:7" ht="15" customHeight="1">
      <c r="B204" s="130"/>
      <c r="C204" s="136"/>
      <c r="D204" s="136"/>
      <c r="E204" s="130"/>
      <c r="F204" s="136"/>
      <c r="G204" s="130"/>
    </row>
    <row r="205" spans="2:7" ht="15" customHeight="1">
      <c r="B205" s="130"/>
      <c r="C205" s="136"/>
      <c r="D205" s="136"/>
      <c r="E205" s="130"/>
      <c r="F205" s="136"/>
      <c r="G205" s="130"/>
    </row>
    <row r="206" spans="2:7" ht="15" customHeight="1">
      <c r="B206" s="130"/>
      <c r="C206" s="136"/>
      <c r="D206" s="136"/>
      <c r="E206" s="130"/>
      <c r="F206" s="136"/>
      <c r="G206" s="130"/>
    </row>
    <row r="207" spans="2:7" ht="15" customHeight="1">
      <c r="B207" s="130"/>
      <c r="C207" s="136"/>
      <c r="D207" s="136"/>
      <c r="E207" s="130"/>
      <c r="F207" s="136"/>
      <c r="G207" s="130"/>
    </row>
    <row r="208" spans="2:7" ht="15" customHeight="1">
      <c r="B208" s="130"/>
      <c r="C208" s="136"/>
      <c r="D208" s="136"/>
      <c r="E208" s="130"/>
      <c r="F208" s="136"/>
      <c r="G208" s="130"/>
    </row>
    <row r="209" spans="2:7" ht="15" customHeight="1">
      <c r="B209" s="130"/>
      <c r="C209" s="136"/>
      <c r="D209" s="136"/>
      <c r="E209" s="130"/>
      <c r="F209" s="136"/>
      <c r="G209" s="130"/>
    </row>
    <row r="210" spans="2:7" ht="15" customHeight="1">
      <c r="B210" s="130"/>
      <c r="C210" s="136"/>
      <c r="D210" s="136"/>
      <c r="E210" s="130"/>
      <c r="F210" s="136"/>
      <c r="G210" s="130"/>
    </row>
    <row r="211" spans="2:7" ht="15" customHeight="1">
      <c r="B211" s="130"/>
      <c r="C211" s="136"/>
      <c r="D211" s="136"/>
      <c r="E211" s="130"/>
      <c r="F211" s="136"/>
      <c r="G211" s="130"/>
    </row>
    <row r="212" spans="2:7" ht="15" customHeight="1">
      <c r="B212" s="130"/>
      <c r="C212" s="136"/>
      <c r="D212" s="136"/>
      <c r="E212" s="130"/>
      <c r="F212" s="136"/>
      <c r="G212" s="130"/>
    </row>
    <row r="213" spans="2:7" ht="15" customHeight="1">
      <c r="B213" s="130"/>
      <c r="C213" s="136"/>
      <c r="D213" s="136"/>
      <c r="E213" s="130"/>
      <c r="F213" s="136"/>
      <c r="G213" s="130"/>
    </row>
    <row r="214" spans="2:7" ht="15" customHeight="1">
      <c r="B214" s="130"/>
      <c r="C214" s="136"/>
      <c r="D214" s="136"/>
      <c r="E214" s="130"/>
      <c r="F214" s="136"/>
      <c r="G214" s="130"/>
    </row>
    <row r="215" spans="2:7" ht="15" customHeight="1">
      <c r="B215" s="130"/>
      <c r="C215" s="136"/>
      <c r="D215" s="136"/>
      <c r="E215" s="130"/>
      <c r="F215" s="136"/>
      <c r="G215" s="130"/>
    </row>
    <row r="216" spans="2:7" ht="15" customHeight="1">
      <c r="B216" s="130"/>
      <c r="C216" s="136"/>
      <c r="D216" s="136"/>
      <c r="E216" s="130"/>
      <c r="F216" s="136"/>
      <c r="G216" s="130"/>
    </row>
    <row r="217" spans="2:7" ht="15" customHeight="1">
      <c r="B217" s="130"/>
      <c r="C217" s="136"/>
      <c r="D217" s="136"/>
      <c r="E217" s="130"/>
      <c r="F217" s="136"/>
      <c r="G217" s="130"/>
    </row>
    <row r="218" spans="2:7" ht="15" customHeight="1">
      <c r="B218" s="130"/>
      <c r="C218" s="136"/>
      <c r="D218" s="136"/>
      <c r="E218" s="130"/>
      <c r="F218" s="136"/>
      <c r="G218" s="130"/>
    </row>
    <row r="219" spans="2:7" ht="15" customHeight="1">
      <c r="B219" s="130"/>
      <c r="C219" s="136"/>
      <c r="D219" s="136"/>
      <c r="E219" s="130"/>
      <c r="F219" s="136"/>
      <c r="G219" s="130"/>
    </row>
    <row r="220" spans="2:7" ht="15" customHeight="1">
      <c r="B220" s="130"/>
      <c r="C220" s="136"/>
      <c r="D220" s="136"/>
      <c r="E220" s="130"/>
      <c r="F220" s="136"/>
      <c r="G220" s="130"/>
    </row>
    <row r="221" spans="2:7" ht="15" customHeight="1">
      <c r="B221" s="130"/>
      <c r="C221" s="136"/>
      <c r="D221" s="136"/>
      <c r="E221" s="130"/>
      <c r="F221" s="136"/>
      <c r="G221" s="130"/>
    </row>
    <row r="222" spans="2:7" ht="15" customHeight="1">
      <c r="B222" s="130"/>
      <c r="C222" s="136"/>
      <c r="D222" s="136"/>
      <c r="E222" s="130"/>
      <c r="F222" s="136"/>
      <c r="G222" s="130"/>
    </row>
    <row r="223" spans="2:7" ht="15" customHeight="1">
      <c r="B223" s="130"/>
      <c r="C223" s="136"/>
      <c r="D223" s="136"/>
      <c r="E223" s="130"/>
      <c r="F223" s="136"/>
      <c r="G223" s="130"/>
    </row>
    <row r="224" spans="2:7" ht="15" customHeight="1">
      <c r="B224" s="130"/>
      <c r="C224" s="136"/>
      <c r="D224" s="136"/>
      <c r="E224" s="130"/>
      <c r="F224" s="136"/>
      <c r="G224" s="130"/>
    </row>
    <row r="225" spans="2:7" ht="15" customHeight="1">
      <c r="B225" s="130"/>
      <c r="C225" s="136"/>
      <c r="D225" s="136"/>
      <c r="E225" s="130"/>
      <c r="F225" s="136"/>
      <c r="G225" s="130"/>
    </row>
    <row r="226" spans="2:7" ht="15" customHeight="1">
      <c r="B226" s="130"/>
      <c r="C226" s="136"/>
      <c r="D226" s="136"/>
      <c r="E226" s="130"/>
      <c r="F226" s="136"/>
      <c r="G226" s="130"/>
    </row>
    <row r="227" spans="2:7" ht="15" customHeight="1">
      <c r="B227" s="130"/>
      <c r="C227" s="136"/>
      <c r="D227" s="136"/>
      <c r="E227" s="130"/>
      <c r="F227" s="136"/>
      <c r="G227" s="130"/>
    </row>
    <row r="228" spans="2:7" ht="15" customHeight="1">
      <c r="B228" s="130"/>
      <c r="C228" s="136"/>
      <c r="D228" s="136"/>
      <c r="E228" s="130"/>
      <c r="F228" s="136"/>
      <c r="G228" s="130"/>
    </row>
    <row r="229" spans="2:7" ht="15" customHeight="1">
      <c r="B229" s="130"/>
      <c r="C229" s="136"/>
      <c r="D229" s="136"/>
      <c r="E229" s="130"/>
      <c r="F229" s="136"/>
      <c r="G229" s="130"/>
    </row>
    <row r="230" spans="2:7" ht="15" customHeight="1">
      <c r="B230" s="130"/>
      <c r="C230" s="136"/>
      <c r="D230" s="136"/>
      <c r="E230" s="130"/>
      <c r="F230" s="136"/>
      <c r="G230" s="130"/>
    </row>
    <row r="231" spans="2:7" ht="15" customHeight="1">
      <c r="B231" s="130"/>
      <c r="C231" s="136"/>
      <c r="D231" s="136"/>
      <c r="E231" s="130"/>
      <c r="F231" s="136"/>
      <c r="G231" s="130"/>
    </row>
    <row r="232" spans="2:7" ht="15" customHeight="1">
      <c r="B232" s="130"/>
      <c r="C232" s="136"/>
      <c r="D232" s="136"/>
      <c r="E232" s="130"/>
      <c r="F232" s="136"/>
      <c r="G232" s="130"/>
    </row>
    <row r="233" spans="2:7" ht="15" customHeight="1">
      <c r="B233" s="130"/>
      <c r="C233" s="136"/>
      <c r="D233" s="136"/>
      <c r="E233" s="130"/>
      <c r="F233" s="136"/>
      <c r="G233" s="130"/>
    </row>
    <row r="234" spans="2:7" ht="15" customHeight="1">
      <c r="B234" s="130"/>
      <c r="C234" s="136"/>
      <c r="D234" s="136"/>
      <c r="E234" s="130"/>
      <c r="F234" s="136"/>
      <c r="G234" s="130"/>
    </row>
    <row r="235" spans="2:7" ht="15" customHeight="1">
      <c r="B235" s="130"/>
      <c r="C235" s="136"/>
      <c r="D235" s="136"/>
      <c r="E235" s="130"/>
      <c r="F235" s="136"/>
      <c r="G235" s="130"/>
    </row>
    <row r="236" spans="2:7" ht="15" customHeight="1">
      <c r="B236" s="130"/>
      <c r="C236" s="136"/>
      <c r="D236" s="136"/>
      <c r="E236" s="130"/>
      <c r="F236" s="136"/>
      <c r="G236" s="130"/>
    </row>
    <row r="237" spans="2:7" ht="15" customHeight="1">
      <c r="B237" s="130"/>
      <c r="C237" s="136"/>
      <c r="D237" s="136"/>
      <c r="E237" s="130"/>
      <c r="F237" s="136"/>
      <c r="G237" s="130"/>
    </row>
    <row r="238" spans="2:7" ht="15" customHeight="1">
      <c r="B238" s="130"/>
      <c r="C238" s="136"/>
      <c r="D238" s="136"/>
      <c r="E238" s="130"/>
      <c r="F238" s="136"/>
      <c r="G238" s="130"/>
    </row>
    <row r="239" spans="2:7" ht="15" customHeight="1">
      <c r="B239" s="130"/>
      <c r="C239" s="136"/>
      <c r="D239" s="136"/>
      <c r="E239" s="130"/>
      <c r="F239" s="136"/>
      <c r="G239" s="130"/>
    </row>
    <row r="240" spans="2:7" ht="15" customHeight="1">
      <c r="B240" s="130"/>
      <c r="C240" s="136"/>
      <c r="D240" s="136"/>
      <c r="E240" s="130"/>
      <c r="F240" s="136"/>
      <c r="G240" s="130"/>
    </row>
    <row r="241" spans="2:7" ht="15" customHeight="1">
      <c r="B241" s="130"/>
      <c r="C241" s="136"/>
      <c r="D241" s="136"/>
      <c r="E241" s="130"/>
      <c r="F241" s="136"/>
      <c r="G241" s="130"/>
    </row>
    <row r="242" spans="2:7" ht="15" customHeight="1">
      <c r="B242" s="130"/>
      <c r="C242" s="136"/>
      <c r="D242" s="136"/>
      <c r="E242" s="130"/>
      <c r="F242" s="136"/>
      <c r="G242" s="130"/>
    </row>
    <row r="243" spans="2:7" ht="15" customHeight="1">
      <c r="B243" s="130"/>
      <c r="C243" s="136"/>
      <c r="D243" s="136"/>
      <c r="E243" s="130"/>
      <c r="F243" s="136"/>
      <c r="G243" s="130"/>
    </row>
    <row r="244" spans="2:7" ht="15" customHeight="1">
      <c r="B244" s="130"/>
      <c r="C244" s="136"/>
      <c r="D244" s="136"/>
      <c r="E244" s="130"/>
      <c r="F244" s="136"/>
      <c r="G244" s="130"/>
    </row>
    <row r="245" spans="2:7" ht="15" customHeight="1">
      <c r="B245" s="130"/>
      <c r="C245" s="136"/>
      <c r="D245" s="136"/>
      <c r="E245" s="130"/>
      <c r="F245" s="136"/>
      <c r="G245" s="130"/>
    </row>
    <row r="246" spans="2:7" ht="15" customHeight="1">
      <c r="B246" s="130"/>
      <c r="C246" s="136"/>
      <c r="D246" s="136"/>
      <c r="E246" s="130"/>
      <c r="F246" s="136"/>
      <c r="G246" s="130"/>
    </row>
    <row r="247" spans="2:7" ht="15" customHeight="1">
      <c r="B247" s="130"/>
      <c r="C247" s="136"/>
      <c r="D247" s="136"/>
      <c r="E247" s="130"/>
      <c r="F247" s="136"/>
      <c r="G247" s="130"/>
    </row>
    <row r="248" spans="2:7" ht="15" customHeight="1">
      <c r="B248" s="130"/>
      <c r="C248" s="136"/>
      <c r="D248" s="136"/>
      <c r="E248" s="130"/>
      <c r="F248" s="136"/>
      <c r="G248" s="130"/>
    </row>
    <row r="249" spans="2:7" ht="15" customHeight="1">
      <c r="B249" s="130"/>
      <c r="C249" s="136"/>
      <c r="D249" s="136"/>
      <c r="E249" s="130"/>
      <c r="F249" s="136"/>
      <c r="G249" s="130"/>
    </row>
    <row r="250" spans="2:7" ht="15" customHeight="1">
      <c r="B250" s="130"/>
      <c r="C250" s="136"/>
      <c r="D250" s="136"/>
      <c r="E250" s="130"/>
      <c r="F250" s="136"/>
      <c r="G250" s="130"/>
    </row>
    <row r="251" spans="2:7" ht="15" customHeight="1">
      <c r="B251" s="130"/>
      <c r="C251" s="136"/>
      <c r="D251" s="136"/>
      <c r="E251" s="130"/>
      <c r="F251" s="136"/>
      <c r="G251" s="130"/>
    </row>
    <row r="252" spans="2:7" ht="15" customHeight="1">
      <c r="B252" s="130"/>
      <c r="C252" s="136"/>
      <c r="D252" s="136"/>
      <c r="E252" s="130"/>
      <c r="F252" s="136"/>
      <c r="G252" s="130"/>
    </row>
    <row r="253" spans="2:7" ht="15" customHeight="1">
      <c r="B253" s="130"/>
      <c r="C253" s="136"/>
      <c r="D253" s="136"/>
      <c r="E253" s="130"/>
      <c r="F253" s="136"/>
      <c r="G253" s="130"/>
    </row>
    <row r="254" spans="2:7" ht="15" customHeight="1">
      <c r="B254" s="130"/>
      <c r="C254" s="136"/>
      <c r="D254" s="136"/>
      <c r="E254" s="130"/>
      <c r="F254" s="136"/>
      <c r="G254" s="130"/>
    </row>
    <row r="255" spans="2:7" ht="15" customHeight="1">
      <c r="B255" s="130"/>
      <c r="C255" s="136"/>
      <c r="D255" s="136"/>
      <c r="E255" s="130"/>
      <c r="F255" s="136"/>
      <c r="G255" s="130"/>
    </row>
    <row r="256" spans="2:7" ht="15" customHeight="1">
      <c r="B256" s="130"/>
      <c r="C256" s="136"/>
      <c r="D256" s="136"/>
      <c r="E256" s="130"/>
      <c r="F256" s="136"/>
      <c r="G256" s="130"/>
    </row>
    <row r="257" spans="2:7" ht="15" customHeight="1">
      <c r="B257" s="130"/>
      <c r="C257" s="136"/>
      <c r="D257" s="136"/>
      <c r="E257" s="130"/>
      <c r="F257" s="136"/>
      <c r="G257" s="130"/>
    </row>
    <row r="258" spans="2:7" ht="15" customHeight="1">
      <c r="B258" s="130"/>
      <c r="C258" s="136"/>
      <c r="D258" s="136"/>
      <c r="E258" s="130"/>
      <c r="F258" s="136"/>
      <c r="G258" s="130"/>
    </row>
    <row r="259" spans="2:7" ht="15" customHeight="1">
      <c r="B259" s="130"/>
      <c r="C259" s="136"/>
      <c r="D259" s="136"/>
      <c r="E259" s="130"/>
      <c r="F259" s="136"/>
      <c r="G259" s="130"/>
    </row>
    <row r="260" spans="2:7" ht="15" customHeight="1">
      <c r="B260" s="130"/>
      <c r="C260" s="136"/>
      <c r="D260" s="136"/>
      <c r="E260" s="130"/>
      <c r="F260" s="136"/>
      <c r="G260" s="130"/>
    </row>
    <row r="261" spans="2:7" ht="15" customHeight="1">
      <c r="B261" s="130"/>
      <c r="C261" s="136"/>
      <c r="D261" s="136"/>
      <c r="E261" s="130"/>
      <c r="F261" s="136"/>
      <c r="G261" s="130"/>
    </row>
    <row r="262" spans="2:7" ht="15" customHeight="1">
      <c r="B262" s="130"/>
      <c r="C262" s="136"/>
      <c r="D262" s="136"/>
      <c r="E262" s="130"/>
      <c r="F262" s="136"/>
      <c r="G262" s="130"/>
    </row>
    <row r="263" spans="2:7" ht="15" customHeight="1">
      <c r="B263" s="130"/>
      <c r="C263" s="136"/>
      <c r="D263" s="136"/>
      <c r="E263" s="130"/>
      <c r="F263" s="136"/>
      <c r="G263" s="130"/>
    </row>
    <row r="264" spans="2:7" ht="15" customHeight="1">
      <c r="B264" s="130"/>
      <c r="C264" s="136"/>
      <c r="D264" s="136"/>
      <c r="E264" s="130"/>
      <c r="F264" s="136"/>
      <c r="G264" s="130"/>
    </row>
    <row r="265" spans="2:7" ht="15" customHeight="1">
      <c r="B265" s="130"/>
      <c r="C265" s="136"/>
      <c r="D265" s="136"/>
      <c r="E265" s="130"/>
      <c r="F265" s="136"/>
      <c r="G265" s="130"/>
    </row>
    <row r="266" spans="2:7" ht="15" customHeight="1">
      <c r="B266" s="130"/>
      <c r="C266" s="136"/>
      <c r="D266" s="136"/>
      <c r="E266" s="130"/>
      <c r="F266" s="136"/>
      <c r="G266" s="130"/>
    </row>
    <row r="267" spans="2:7" ht="15" customHeight="1">
      <c r="B267" s="130"/>
      <c r="C267" s="136"/>
      <c r="D267" s="136"/>
      <c r="E267" s="130"/>
      <c r="F267" s="136"/>
      <c r="G267" s="130"/>
    </row>
    <row r="268" spans="2:7" ht="15" customHeight="1">
      <c r="B268" s="130"/>
      <c r="C268" s="136"/>
      <c r="D268" s="136"/>
      <c r="E268" s="130"/>
      <c r="F268" s="136"/>
      <c r="G268" s="130"/>
    </row>
    <row r="269" spans="2:7" ht="15" customHeight="1">
      <c r="B269" s="130"/>
      <c r="C269" s="136"/>
      <c r="D269" s="136"/>
      <c r="E269" s="130"/>
      <c r="F269" s="136"/>
      <c r="G269" s="130"/>
    </row>
    <row r="270" spans="2:7" ht="15" customHeight="1">
      <c r="B270" s="130"/>
      <c r="C270" s="136"/>
      <c r="D270" s="136"/>
      <c r="E270" s="130"/>
      <c r="F270" s="136"/>
      <c r="G270" s="130"/>
    </row>
    <row r="271" spans="2:7" ht="15" customHeight="1">
      <c r="B271" s="130"/>
      <c r="C271" s="136"/>
      <c r="D271" s="136"/>
      <c r="E271" s="130"/>
      <c r="F271" s="136"/>
      <c r="G271" s="130"/>
    </row>
    <row r="272" spans="2:7" ht="15" customHeight="1">
      <c r="B272" s="130"/>
      <c r="C272" s="136"/>
      <c r="D272" s="136"/>
      <c r="E272" s="130"/>
      <c r="F272" s="136"/>
      <c r="G272" s="130"/>
    </row>
    <row r="273" spans="2:7" ht="15" customHeight="1">
      <c r="B273" s="130"/>
      <c r="C273" s="136"/>
      <c r="D273" s="136"/>
      <c r="E273" s="130"/>
      <c r="F273" s="136"/>
      <c r="G273" s="130"/>
    </row>
    <row r="274" spans="2:7" ht="15" customHeight="1">
      <c r="B274" s="130"/>
      <c r="C274" s="136"/>
      <c r="D274" s="136"/>
      <c r="E274" s="130"/>
      <c r="F274" s="136"/>
      <c r="G274" s="130"/>
    </row>
    <row r="275" spans="2:7" ht="15" customHeight="1">
      <c r="B275" s="130"/>
      <c r="C275" s="136"/>
      <c r="D275" s="136"/>
      <c r="E275" s="130"/>
      <c r="F275" s="136"/>
      <c r="G275" s="130"/>
    </row>
    <row r="276" spans="2:7" ht="15" customHeight="1">
      <c r="B276" s="130"/>
      <c r="C276" s="136"/>
      <c r="D276" s="136"/>
      <c r="E276" s="130"/>
      <c r="F276" s="136"/>
      <c r="G276" s="130"/>
    </row>
    <row r="277" spans="2:7" ht="15" customHeight="1">
      <c r="B277" s="130"/>
      <c r="C277" s="136"/>
      <c r="D277" s="136"/>
      <c r="E277" s="130"/>
      <c r="F277" s="136"/>
      <c r="G277" s="130"/>
    </row>
    <row r="278" spans="2:7" ht="15" customHeight="1">
      <c r="B278" s="130"/>
      <c r="C278" s="136"/>
      <c r="D278" s="136"/>
      <c r="E278" s="130"/>
      <c r="F278" s="136"/>
      <c r="G278" s="130"/>
    </row>
    <row r="279" spans="2:7" ht="15" customHeight="1">
      <c r="B279" s="130"/>
      <c r="C279" s="136"/>
      <c r="D279" s="136"/>
      <c r="E279" s="130"/>
      <c r="F279" s="136"/>
      <c r="G279" s="130"/>
    </row>
    <row r="280" spans="2:7" ht="15" customHeight="1">
      <c r="B280" s="130"/>
      <c r="C280" s="136"/>
      <c r="D280" s="136"/>
      <c r="E280" s="130"/>
      <c r="F280" s="136"/>
      <c r="G280" s="130"/>
    </row>
    <row r="281" spans="2:7" ht="15" customHeight="1">
      <c r="B281" s="130"/>
      <c r="C281" s="136"/>
      <c r="D281" s="136"/>
      <c r="E281" s="130"/>
      <c r="F281" s="136"/>
      <c r="G281" s="130"/>
    </row>
    <row r="282" spans="2:7" ht="15" customHeight="1">
      <c r="B282" s="130"/>
      <c r="C282" s="136"/>
      <c r="D282" s="136"/>
      <c r="E282" s="130"/>
      <c r="F282" s="136"/>
      <c r="G282" s="130"/>
    </row>
    <row r="283" spans="2:7" ht="15" customHeight="1">
      <c r="B283" s="130"/>
      <c r="C283" s="136"/>
      <c r="D283" s="136"/>
      <c r="E283" s="130"/>
      <c r="F283" s="136"/>
      <c r="G283" s="130"/>
    </row>
    <row r="284" spans="2:7" ht="15" customHeight="1">
      <c r="B284" s="130"/>
      <c r="C284" s="136"/>
      <c r="D284" s="136"/>
      <c r="E284" s="130"/>
      <c r="F284" s="136"/>
      <c r="G284" s="130"/>
    </row>
    <row r="285" spans="2:7" ht="15" customHeight="1">
      <c r="B285" s="130"/>
      <c r="C285" s="136"/>
      <c r="D285" s="136"/>
      <c r="E285" s="130"/>
      <c r="F285" s="136"/>
      <c r="G285" s="130"/>
    </row>
    <row r="286" spans="2:7" ht="15" customHeight="1">
      <c r="B286" s="130"/>
      <c r="C286" s="136"/>
      <c r="D286" s="136"/>
      <c r="E286" s="130"/>
      <c r="F286" s="136"/>
      <c r="G286" s="130"/>
    </row>
    <row r="287" spans="2:7" ht="15" customHeight="1">
      <c r="B287" s="130"/>
      <c r="C287" s="136"/>
      <c r="D287" s="136"/>
      <c r="E287" s="130"/>
      <c r="F287" s="136"/>
      <c r="G287" s="130"/>
    </row>
    <row r="288" spans="2:7" ht="15" customHeight="1">
      <c r="B288" s="130"/>
      <c r="C288" s="136"/>
      <c r="D288" s="136"/>
      <c r="E288" s="130"/>
      <c r="F288" s="136"/>
      <c r="G288" s="130"/>
    </row>
    <row r="289" spans="2:7" ht="15" customHeight="1">
      <c r="B289" s="130"/>
      <c r="C289" s="136"/>
      <c r="D289" s="136"/>
      <c r="E289" s="130"/>
      <c r="F289" s="136"/>
      <c r="G289" s="130"/>
    </row>
    <row r="290" spans="2:7" ht="15" customHeight="1">
      <c r="B290" s="130"/>
      <c r="C290" s="136"/>
      <c r="D290" s="136"/>
      <c r="E290" s="130"/>
      <c r="F290" s="136"/>
      <c r="G290" s="130"/>
    </row>
    <row r="291" spans="2:7" ht="15" customHeight="1">
      <c r="B291" s="130"/>
      <c r="C291" s="136"/>
      <c r="D291" s="136"/>
      <c r="E291" s="130"/>
      <c r="F291" s="136"/>
      <c r="G291" s="130"/>
    </row>
    <row r="292" spans="2:7" ht="15" customHeight="1">
      <c r="B292" s="130"/>
      <c r="C292" s="136"/>
      <c r="D292" s="136"/>
      <c r="E292" s="130"/>
      <c r="F292" s="136"/>
      <c r="G292" s="130"/>
    </row>
    <row r="293" spans="2:7" ht="15" customHeight="1">
      <c r="B293" s="130"/>
      <c r="C293" s="136"/>
      <c r="D293" s="136"/>
      <c r="E293" s="130"/>
      <c r="F293" s="136"/>
      <c r="G293" s="130"/>
    </row>
    <row r="294" spans="2:7" ht="15" customHeight="1">
      <c r="B294" s="130"/>
      <c r="C294" s="136"/>
      <c r="D294" s="136"/>
      <c r="E294" s="130"/>
      <c r="F294" s="136"/>
      <c r="G294" s="130"/>
    </row>
    <row r="295" spans="2:7" ht="15" customHeight="1">
      <c r="B295" s="130"/>
      <c r="C295" s="136"/>
      <c r="D295" s="136"/>
      <c r="E295" s="130"/>
      <c r="F295" s="136"/>
      <c r="G295" s="130"/>
    </row>
    <row r="296" spans="2:7" ht="15" customHeight="1">
      <c r="B296" s="130"/>
      <c r="C296" s="136"/>
      <c r="D296" s="136"/>
      <c r="E296" s="130"/>
      <c r="F296" s="136"/>
      <c r="G296" s="130"/>
    </row>
    <row r="297" spans="2:7" ht="15" customHeight="1">
      <c r="B297" s="130"/>
      <c r="C297" s="136"/>
      <c r="D297" s="136"/>
      <c r="E297" s="130"/>
      <c r="F297" s="136"/>
      <c r="G297" s="130"/>
    </row>
    <row r="298" spans="2:7" ht="15" customHeight="1">
      <c r="B298" s="130"/>
      <c r="C298" s="136"/>
      <c r="D298" s="136"/>
      <c r="E298" s="130"/>
      <c r="F298" s="136"/>
      <c r="G298" s="130"/>
    </row>
    <row r="299" spans="2:7" ht="15" customHeight="1">
      <c r="B299" s="130"/>
      <c r="C299" s="136"/>
      <c r="D299" s="136"/>
      <c r="E299" s="130"/>
      <c r="F299" s="136"/>
      <c r="G299" s="130"/>
    </row>
    <row r="300" spans="2:7" ht="15" customHeight="1">
      <c r="B300" s="130"/>
      <c r="C300" s="136"/>
      <c r="D300" s="136"/>
      <c r="E300" s="130"/>
      <c r="F300" s="136"/>
      <c r="G300" s="130"/>
    </row>
    <row r="301" spans="2:7" ht="15" customHeight="1">
      <c r="B301" s="130"/>
      <c r="C301" s="136"/>
      <c r="D301" s="136"/>
      <c r="E301" s="130"/>
      <c r="F301" s="136"/>
      <c r="G301" s="130"/>
    </row>
    <row r="302" spans="2:7" ht="15" customHeight="1">
      <c r="B302" s="130"/>
      <c r="C302" s="136"/>
      <c r="D302" s="136"/>
      <c r="E302" s="130"/>
      <c r="F302" s="136"/>
      <c r="G302" s="130"/>
    </row>
    <row r="303" spans="2:7" ht="15" customHeight="1">
      <c r="B303" s="130"/>
      <c r="C303" s="136"/>
      <c r="D303" s="136"/>
      <c r="E303" s="130"/>
      <c r="F303" s="136"/>
      <c r="G303" s="130"/>
    </row>
    <row r="304" spans="2:7" ht="15" customHeight="1">
      <c r="B304" s="130"/>
      <c r="C304" s="136"/>
      <c r="D304" s="136"/>
      <c r="E304" s="130"/>
      <c r="F304" s="136"/>
      <c r="G304" s="130"/>
    </row>
    <row r="305" spans="2:7" ht="15" customHeight="1">
      <c r="B305" s="130"/>
      <c r="C305" s="136"/>
      <c r="D305" s="136"/>
      <c r="E305" s="130"/>
      <c r="F305" s="136"/>
      <c r="G305" s="130"/>
    </row>
    <row r="306" spans="2:7" ht="15" customHeight="1">
      <c r="B306" s="130"/>
      <c r="C306" s="136"/>
      <c r="D306" s="136"/>
      <c r="E306" s="130"/>
      <c r="F306" s="136"/>
      <c r="G306" s="130"/>
    </row>
    <row r="307" spans="2:7" ht="15" customHeight="1">
      <c r="B307" s="130"/>
      <c r="C307" s="136"/>
      <c r="D307" s="136"/>
      <c r="E307" s="130"/>
      <c r="F307" s="136"/>
      <c r="G307" s="130"/>
    </row>
    <row r="308" spans="2:7" ht="15" customHeight="1">
      <c r="B308" s="130"/>
      <c r="C308" s="136"/>
      <c r="D308" s="136"/>
      <c r="E308" s="130"/>
      <c r="F308" s="136"/>
      <c r="G308" s="130"/>
    </row>
    <row r="309" spans="2:7" ht="15" customHeight="1">
      <c r="B309" s="130"/>
      <c r="C309" s="136"/>
      <c r="D309" s="136"/>
      <c r="E309" s="130"/>
      <c r="F309" s="136"/>
      <c r="G309" s="130"/>
    </row>
    <row r="310" spans="2:7" ht="15" customHeight="1">
      <c r="B310" s="130"/>
      <c r="C310" s="136"/>
      <c r="D310" s="136"/>
      <c r="E310" s="130"/>
      <c r="F310" s="136"/>
      <c r="G310" s="130"/>
    </row>
    <row r="311" spans="2:7" ht="15" customHeight="1">
      <c r="B311" s="130"/>
      <c r="C311" s="136"/>
      <c r="D311" s="136"/>
      <c r="E311" s="130"/>
      <c r="F311" s="136"/>
      <c r="G311" s="130"/>
    </row>
    <row r="312" spans="2:7" ht="15" customHeight="1">
      <c r="B312" s="130"/>
      <c r="C312" s="136"/>
      <c r="D312" s="136"/>
      <c r="E312" s="130"/>
      <c r="F312" s="136"/>
      <c r="G312" s="130"/>
    </row>
    <row r="313" spans="2:7" ht="15" customHeight="1">
      <c r="B313" s="130"/>
      <c r="C313" s="136"/>
      <c r="D313" s="136"/>
      <c r="E313" s="130"/>
      <c r="F313" s="136"/>
      <c r="G313" s="130"/>
    </row>
    <row r="314" spans="2:7" ht="15" customHeight="1">
      <c r="B314" s="130"/>
      <c r="C314" s="136"/>
      <c r="D314" s="136"/>
      <c r="E314" s="130"/>
      <c r="F314" s="136"/>
      <c r="G314" s="130"/>
    </row>
    <row r="315" spans="2:7" ht="15" customHeight="1">
      <c r="B315" s="130"/>
      <c r="C315" s="136"/>
      <c r="D315" s="136"/>
      <c r="E315" s="130"/>
      <c r="F315" s="136"/>
      <c r="G315" s="130"/>
    </row>
    <row r="316" spans="2:7" ht="15" customHeight="1">
      <c r="B316" s="130"/>
      <c r="C316" s="136"/>
      <c r="D316" s="136"/>
      <c r="E316" s="130"/>
      <c r="F316" s="136"/>
      <c r="G316" s="130"/>
    </row>
    <row r="317" spans="2:7" ht="15" customHeight="1">
      <c r="B317" s="130"/>
      <c r="C317" s="136"/>
      <c r="D317" s="136"/>
      <c r="E317" s="130"/>
      <c r="F317" s="136"/>
      <c r="G317" s="130"/>
    </row>
    <row r="318" spans="2:7" ht="15" customHeight="1">
      <c r="B318" s="130"/>
      <c r="C318" s="136"/>
      <c r="D318" s="136"/>
      <c r="E318" s="130"/>
      <c r="F318" s="136"/>
      <c r="G318" s="130"/>
    </row>
    <row r="319" spans="2:7" ht="15" customHeight="1">
      <c r="B319" s="130"/>
      <c r="C319" s="136"/>
      <c r="D319" s="136"/>
      <c r="E319" s="130"/>
      <c r="F319" s="136"/>
      <c r="G319" s="130"/>
    </row>
    <row r="320" spans="2:7" ht="15" customHeight="1">
      <c r="B320" s="130"/>
      <c r="C320" s="136"/>
      <c r="D320" s="136"/>
      <c r="E320" s="130"/>
      <c r="F320" s="136"/>
      <c r="G320" s="130"/>
    </row>
    <row r="321" spans="2:7" ht="15" customHeight="1">
      <c r="B321" s="130"/>
      <c r="C321" s="136"/>
      <c r="D321" s="136"/>
      <c r="E321" s="130"/>
      <c r="F321" s="136"/>
      <c r="G321" s="130"/>
    </row>
    <row r="322" spans="2:7" ht="15" customHeight="1">
      <c r="B322" s="130"/>
      <c r="C322" s="136"/>
      <c r="D322" s="136"/>
      <c r="E322" s="130"/>
      <c r="F322" s="136"/>
      <c r="G322" s="130"/>
    </row>
    <row r="323" spans="2:7" ht="15" customHeight="1">
      <c r="B323" s="130"/>
      <c r="C323" s="136"/>
      <c r="D323" s="136"/>
      <c r="E323" s="130"/>
      <c r="F323" s="136"/>
      <c r="G323" s="130"/>
    </row>
    <row r="324" spans="2:7" ht="15" customHeight="1">
      <c r="B324" s="130"/>
      <c r="C324" s="136"/>
      <c r="D324" s="136"/>
      <c r="E324" s="130"/>
      <c r="F324" s="136"/>
      <c r="G324" s="130"/>
    </row>
    <row r="325" spans="2:7" ht="15" customHeight="1">
      <c r="B325" s="130"/>
      <c r="C325" s="136"/>
      <c r="D325" s="136"/>
      <c r="E325" s="130"/>
      <c r="F325" s="136"/>
      <c r="G325" s="130"/>
    </row>
    <row r="326" spans="2:7" ht="15" customHeight="1">
      <c r="B326" s="130"/>
      <c r="C326" s="136"/>
      <c r="D326" s="136"/>
      <c r="E326" s="130"/>
      <c r="F326" s="136"/>
      <c r="G326" s="130"/>
    </row>
    <row r="327" spans="2:7" ht="15" customHeight="1">
      <c r="B327" s="130"/>
      <c r="C327" s="136"/>
      <c r="D327" s="136"/>
      <c r="E327" s="130"/>
      <c r="F327" s="136"/>
      <c r="G327" s="130"/>
    </row>
    <row r="328" spans="2:7" ht="15" customHeight="1">
      <c r="B328" s="130"/>
      <c r="C328" s="136"/>
      <c r="D328" s="136"/>
      <c r="E328" s="130"/>
      <c r="F328" s="136"/>
      <c r="G328" s="130"/>
    </row>
    <row r="329" spans="2:7" ht="15" customHeight="1">
      <c r="B329" s="130"/>
      <c r="C329" s="136"/>
      <c r="D329" s="136"/>
      <c r="E329" s="130"/>
      <c r="F329" s="136"/>
      <c r="G329" s="130"/>
    </row>
    <row r="330" spans="2:7" ht="15" customHeight="1">
      <c r="B330" s="130"/>
      <c r="C330" s="136"/>
      <c r="D330" s="136"/>
      <c r="E330" s="130"/>
      <c r="F330" s="136"/>
      <c r="G330" s="130"/>
    </row>
    <row r="331" spans="2:7" ht="15" customHeight="1">
      <c r="B331" s="130"/>
      <c r="C331" s="136"/>
      <c r="D331" s="136"/>
      <c r="E331" s="130"/>
      <c r="F331" s="136"/>
      <c r="G331" s="130"/>
    </row>
    <row r="332" spans="2:7" ht="15" customHeight="1">
      <c r="B332" s="130"/>
      <c r="C332" s="136"/>
      <c r="D332" s="136"/>
      <c r="E332" s="130"/>
      <c r="F332" s="136"/>
      <c r="G332" s="130"/>
    </row>
    <row r="333" spans="2:7" ht="15" customHeight="1">
      <c r="B333" s="130"/>
      <c r="C333" s="136"/>
      <c r="D333" s="136"/>
      <c r="E333" s="130"/>
      <c r="F333" s="136"/>
      <c r="G333" s="130"/>
    </row>
    <row r="334" spans="2:7" ht="15" customHeight="1">
      <c r="B334" s="130"/>
      <c r="C334" s="136"/>
      <c r="D334" s="136"/>
      <c r="E334" s="130"/>
      <c r="F334" s="136"/>
      <c r="G334" s="130"/>
    </row>
    <row r="335" spans="2:7" ht="15" customHeight="1">
      <c r="B335" s="130"/>
      <c r="C335" s="136"/>
      <c r="D335" s="136"/>
      <c r="E335" s="130"/>
      <c r="F335" s="136"/>
      <c r="G335" s="130"/>
    </row>
    <row r="336" spans="2:7" ht="15" customHeight="1">
      <c r="B336" s="130"/>
      <c r="C336" s="136"/>
      <c r="D336" s="136"/>
      <c r="E336" s="130"/>
      <c r="F336" s="136"/>
      <c r="G336" s="130"/>
    </row>
    <row r="337" spans="2:7" ht="15" customHeight="1">
      <c r="B337" s="130"/>
      <c r="C337" s="136"/>
      <c r="D337" s="136"/>
      <c r="E337" s="130"/>
      <c r="F337" s="136"/>
      <c r="G337" s="130"/>
    </row>
    <row r="338" spans="2:7" ht="15" customHeight="1">
      <c r="B338" s="130"/>
      <c r="C338" s="136"/>
      <c r="D338" s="136"/>
      <c r="E338" s="130"/>
      <c r="F338" s="136"/>
      <c r="G338" s="130"/>
    </row>
    <row r="339" spans="2:7" ht="15" customHeight="1">
      <c r="B339" s="130"/>
      <c r="C339" s="136"/>
      <c r="D339" s="136"/>
      <c r="E339" s="130"/>
      <c r="F339" s="136"/>
      <c r="G339" s="130"/>
    </row>
    <row r="340" spans="2:7" ht="15" customHeight="1">
      <c r="B340" s="130"/>
      <c r="C340" s="136"/>
      <c r="D340" s="136"/>
      <c r="E340" s="130"/>
      <c r="F340" s="136"/>
      <c r="G340" s="130"/>
    </row>
    <row r="341" spans="2:7" ht="15" customHeight="1">
      <c r="B341" s="130"/>
      <c r="C341" s="136"/>
      <c r="D341" s="136"/>
      <c r="E341" s="130"/>
      <c r="F341" s="136"/>
      <c r="G341" s="130"/>
    </row>
    <row r="342" spans="2:7" ht="15" customHeight="1">
      <c r="B342" s="130"/>
      <c r="C342" s="136"/>
      <c r="D342" s="136"/>
      <c r="E342" s="130"/>
      <c r="F342" s="136"/>
      <c r="G342" s="130"/>
    </row>
    <row r="343" spans="2:7" ht="15" customHeight="1">
      <c r="B343" s="130"/>
      <c r="C343" s="136"/>
      <c r="D343" s="136"/>
      <c r="E343" s="130"/>
      <c r="F343" s="136"/>
      <c r="G343" s="130"/>
    </row>
    <row r="344" spans="2:7" ht="15" customHeight="1">
      <c r="B344" s="130"/>
      <c r="C344" s="136"/>
      <c r="D344" s="136"/>
      <c r="E344" s="130"/>
      <c r="F344" s="136"/>
      <c r="G344" s="130"/>
    </row>
    <row r="345" spans="2:7" ht="15" customHeight="1">
      <c r="B345" s="130"/>
      <c r="C345" s="136"/>
      <c r="D345" s="136"/>
      <c r="E345" s="130"/>
      <c r="F345" s="136"/>
      <c r="G345" s="130"/>
    </row>
    <row r="346" spans="2:7" ht="15" customHeight="1">
      <c r="B346" s="130"/>
      <c r="C346" s="136"/>
      <c r="D346" s="136"/>
      <c r="E346" s="130"/>
      <c r="F346" s="136"/>
      <c r="G346" s="130"/>
    </row>
    <row r="347" spans="2:7" ht="15" customHeight="1">
      <c r="B347" s="130"/>
      <c r="C347" s="136"/>
      <c r="D347" s="136"/>
      <c r="E347" s="130"/>
      <c r="F347" s="136"/>
      <c r="G347" s="130"/>
    </row>
    <row r="348" spans="2:7" ht="15" customHeight="1">
      <c r="B348" s="130"/>
      <c r="C348" s="136"/>
      <c r="D348" s="136"/>
      <c r="E348" s="130"/>
      <c r="F348" s="136"/>
      <c r="G348" s="130"/>
    </row>
    <row r="349" spans="2:7" ht="15" customHeight="1">
      <c r="B349" s="130"/>
      <c r="C349" s="136"/>
      <c r="D349" s="136"/>
      <c r="E349" s="130"/>
      <c r="F349" s="136"/>
      <c r="G349" s="130"/>
    </row>
    <row r="350" spans="2:7" ht="15" customHeight="1">
      <c r="B350" s="130"/>
      <c r="C350" s="136"/>
      <c r="D350" s="136"/>
      <c r="E350" s="130"/>
      <c r="F350" s="136"/>
      <c r="G350" s="130"/>
    </row>
    <row r="351" spans="2:7" ht="15" customHeight="1">
      <c r="B351" s="130"/>
      <c r="C351" s="136"/>
      <c r="D351" s="136"/>
      <c r="E351" s="130"/>
      <c r="F351" s="136"/>
      <c r="G351" s="130"/>
    </row>
    <row r="352" spans="2:7" ht="15" customHeight="1">
      <c r="B352" s="130"/>
      <c r="C352" s="136"/>
      <c r="D352" s="136"/>
      <c r="E352" s="130"/>
      <c r="F352" s="136"/>
      <c r="G352" s="130"/>
    </row>
    <row r="353" spans="2:7" ht="15" customHeight="1">
      <c r="B353" s="130"/>
      <c r="C353" s="136"/>
      <c r="D353" s="136"/>
      <c r="E353" s="130"/>
      <c r="F353" s="136"/>
      <c r="G353" s="130"/>
    </row>
    <row r="354" spans="2:7" ht="15" customHeight="1">
      <c r="B354" s="130"/>
      <c r="C354" s="136"/>
      <c r="D354" s="136"/>
      <c r="E354" s="130"/>
      <c r="F354" s="136"/>
      <c r="G354" s="130"/>
    </row>
    <row r="355" spans="2:7" ht="15" customHeight="1">
      <c r="B355" s="130"/>
      <c r="C355" s="136"/>
      <c r="D355" s="136"/>
      <c r="E355" s="130"/>
      <c r="F355" s="136"/>
      <c r="G355" s="130"/>
    </row>
    <row r="356" spans="2:7" ht="15" customHeight="1">
      <c r="B356" s="130"/>
      <c r="C356" s="136"/>
      <c r="D356" s="136"/>
      <c r="E356" s="130"/>
      <c r="F356" s="136"/>
      <c r="G356" s="130"/>
    </row>
    <row r="357" spans="2:7" ht="15" customHeight="1">
      <c r="B357" s="130"/>
      <c r="C357" s="136"/>
      <c r="D357" s="136"/>
      <c r="E357" s="130"/>
      <c r="F357" s="136"/>
      <c r="G357" s="130"/>
    </row>
    <row r="358" spans="2:7" ht="15" customHeight="1">
      <c r="B358" s="130"/>
      <c r="C358" s="136"/>
      <c r="D358" s="136"/>
      <c r="E358" s="130"/>
      <c r="F358" s="136"/>
      <c r="G358" s="130"/>
    </row>
    <row r="359" spans="2:7" ht="15" customHeight="1">
      <c r="B359" s="130"/>
      <c r="C359" s="136"/>
      <c r="D359" s="136"/>
      <c r="E359" s="130"/>
      <c r="F359" s="136"/>
      <c r="G359" s="130"/>
    </row>
    <row r="360" spans="2:7" ht="15" customHeight="1">
      <c r="B360" s="130"/>
      <c r="C360" s="136"/>
      <c r="D360" s="136"/>
      <c r="E360" s="130"/>
      <c r="F360" s="136"/>
      <c r="G360" s="130"/>
    </row>
    <row r="361" spans="2:7" ht="15" customHeight="1">
      <c r="B361" s="130"/>
      <c r="C361" s="136"/>
      <c r="D361" s="136"/>
      <c r="E361" s="130"/>
      <c r="F361" s="136"/>
      <c r="G361" s="130"/>
    </row>
    <row r="362" spans="2:7" ht="15" customHeight="1">
      <c r="B362" s="130"/>
      <c r="C362" s="136"/>
      <c r="D362" s="136"/>
      <c r="E362" s="130"/>
      <c r="F362" s="136"/>
      <c r="G362" s="130"/>
    </row>
    <row r="363" spans="2:7" ht="15" customHeight="1">
      <c r="B363" s="130"/>
      <c r="C363" s="136"/>
      <c r="D363" s="136"/>
      <c r="E363" s="130"/>
      <c r="F363" s="136"/>
      <c r="G363" s="130"/>
    </row>
    <row r="364" spans="2:7" ht="15" customHeight="1">
      <c r="B364" s="130"/>
      <c r="C364" s="136"/>
      <c r="D364" s="136"/>
      <c r="E364" s="130"/>
      <c r="F364" s="136"/>
      <c r="G364" s="130"/>
    </row>
    <row r="365" spans="2:7" ht="15" customHeight="1">
      <c r="B365" s="130"/>
      <c r="C365" s="136"/>
      <c r="D365" s="136"/>
      <c r="E365" s="130"/>
      <c r="F365" s="136"/>
      <c r="G365" s="130"/>
    </row>
    <row r="366" spans="2:7" ht="15" customHeight="1">
      <c r="B366" s="130"/>
      <c r="C366" s="136"/>
      <c r="D366" s="136"/>
      <c r="E366" s="130"/>
      <c r="F366" s="136"/>
      <c r="G366" s="130"/>
    </row>
    <row r="367" spans="2:7" ht="15" customHeight="1">
      <c r="B367" s="130"/>
      <c r="C367" s="136"/>
      <c r="D367" s="136"/>
      <c r="E367" s="130"/>
      <c r="F367" s="136"/>
      <c r="G367" s="130"/>
    </row>
    <row r="368" spans="2:7" ht="15" customHeight="1">
      <c r="B368" s="130"/>
      <c r="C368" s="136"/>
      <c r="D368" s="136"/>
      <c r="E368" s="130"/>
      <c r="F368" s="136"/>
      <c r="G368" s="130"/>
    </row>
    <row r="369" spans="2:7" ht="15" customHeight="1">
      <c r="B369" s="130"/>
      <c r="C369" s="136"/>
      <c r="D369" s="136"/>
      <c r="E369" s="130"/>
      <c r="F369" s="136"/>
      <c r="G369" s="130"/>
    </row>
    <row r="370" spans="2:7" ht="15" customHeight="1">
      <c r="B370" s="130"/>
      <c r="C370" s="136"/>
      <c r="D370" s="136"/>
      <c r="E370" s="130"/>
      <c r="F370" s="136"/>
      <c r="G370" s="130"/>
    </row>
    <row r="371" spans="2:7" ht="15" customHeight="1">
      <c r="B371" s="130"/>
      <c r="C371" s="136"/>
      <c r="D371" s="136"/>
      <c r="E371" s="130"/>
      <c r="F371" s="136"/>
      <c r="G371" s="130"/>
    </row>
    <row r="372" spans="2:7" ht="15" customHeight="1">
      <c r="B372" s="130"/>
      <c r="C372" s="136"/>
      <c r="D372" s="136"/>
      <c r="E372" s="130"/>
      <c r="F372" s="136"/>
      <c r="G372" s="130"/>
    </row>
    <row r="373" spans="2:7" ht="15" customHeight="1">
      <c r="B373" s="130"/>
      <c r="C373" s="136"/>
      <c r="D373" s="136"/>
      <c r="E373" s="130"/>
      <c r="F373" s="136"/>
      <c r="G373" s="130"/>
    </row>
    <row r="374" spans="2:7" ht="15" customHeight="1">
      <c r="B374" s="130"/>
      <c r="C374" s="136"/>
      <c r="D374" s="136"/>
      <c r="E374" s="130"/>
      <c r="F374" s="136"/>
      <c r="G374" s="130"/>
    </row>
    <row r="375" spans="2:7" ht="15" customHeight="1">
      <c r="B375" s="130"/>
      <c r="C375" s="136"/>
      <c r="D375" s="136"/>
      <c r="E375" s="130"/>
      <c r="F375" s="136"/>
      <c r="G375" s="130"/>
    </row>
    <row r="376" spans="2:7" ht="15" customHeight="1">
      <c r="B376" s="130"/>
      <c r="C376" s="136"/>
      <c r="D376" s="136"/>
      <c r="E376" s="130"/>
      <c r="F376" s="136"/>
      <c r="G376" s="130"/>
    </row>
    <row r="377" spans="2:7" ht="15" customHeight="1">
      <c r="B377" s="130"/>
      <c r="C377" s="136"/>
      <c r="D377" s="136"/>
      <c r="E377" s="130"/>
      <c r="F377" s="136"/>
      <c r="G377" s="130"/>
    </row>
    <row r="378" spans="2:7" ht="15" customHeight="1">
      <c r="B378" s="130"/>
      <c r="C378" s="136"/>
      <c r="D378" s="136"/>
      <c r="E378" s="130"/>
      <c r="F378" s="136"/>
      <c r="G378" s="130"/>
    </row>
    <row r="379" spans="2:7" ht="15" customHeight="1">
      <c r="B379" s="130"/>
      <c r="C379" s="136"/>
      <c r="D379" s="136"/>
      <c r="E379" s="130"/>
      <c r="F379" s="136"/>
      <c r="G379" s="130"/>
    </row>
    <row r="380" spans="2:7" ht="15" customHeight="1">
      <c r="B380" s="130"/>
      <c r="C380" s="136"/>
      <c r="D380" s="136"/>
      <c r="E380" s="130"/>
      <c r="F380" s="136"/>
      <c r="G380" s="130"/>
    </row>
    <row r="381" spans="2:7" ht="15" customHeight="1">
      <c r="B381" s="130"/>
      <c r="C381" s="136"/>
      <c r="D381" s="136"/>
      <c r="E381" s="130"/>
      <c r="F381" s="136"/>
      <c r="G381" s="130"/>
    </row>
    <row r="382" spans="2:7" ht="15" customHeight="1">
      <c r="B382" s="130"/>
      <c r="C382" s="136"/>
      <c r="D382" s="136"/>
      <c r="E382" s="130"/>
      <c r="F382" s="136"/>
      <c r="G382" s="130"/>
    </row>
    <row r="383" spans="2:7" ht="15" customHeight="1">
      <c r="B383" s="130"/>
      <c r="C383" s="136"/>
      <c r="D383" s="136"/>
      <c r="E383" s="130"/>
      <c r="F383" s="136"/>
      <c r="G383" s="130"/>
    </row>
    <row r="384" spans="2:7" ht="15" customHeight="1">
      <c r="B384" s="130"/>
      <c r="C384" s="136"/>
      <c r="D384" s="136"/>
      <c r="E384" s="130"/>
      <c r="F384" s="136"/>
      <c r="G384" s="130"/>
    </row>
    <row r="385" spans="2:7" ht="15" customHeight="1">
      <c r="B385" s="130"/>
      <c r="C385" s="136"/>
      <c r="D385" s="136"/>
      <c r="E385" s="130"/>
      <c r="F385" s="136"/>
      <c r="G385" s="130"/>
    </row>
    <row r="386" spans="2:7" ht="15" customHeight="1">
      <c r="B386" s="130"/>
      <c r="C386" s="136"/>
      <c r="D386" s="136"/>
      <c r="E386" s="130"/>
      <c r="F386" s="136"/>
      <c r="G386" s="130"/>
    </row>
    <row r="387" spans="2:7" ht="15" customHeight="1">
      <c r="B387" s="130"/>
      <c r="C387" s="136"/>
      <c r="D387" s="136"/>
      <c r="E387" s="130"/>
      <c r="F387" s="136"/>
      <c r="G387" s="130"/>
    </row>
    <row r="388" spans="2:7" ht="15" customHeight="1">
      <c r="B388" s="130"/>
      <c r="C388" s="136"/>
      <c r="D388" s="136"/>
      <c r="E388" s="130"/>
      <c r="F388" s="136"/>
      <c r="G388" s="130"/>
    </row>
    <row r="389" spans="2:7" ht="15" customHeight="1">
      <c r="B389" s="130"/>
      <c r="C389" s="136"/>
      <c r="D389" s="136"/>
      <c r="E389" s="130"/>
      <c r="F389" s="136"/>
      <c r="G389" s="130"/>
    </row>
    <row r="390" spans="2:7" ht="15" customHeight="1">
      <c r="B390" s="130"/>
      <c r="C390" s="136"/>
      <c r="D390" s="136"/>
      <c r="E390" s="130"/>
      <c r="F390" s="136"/>
      <c r="G390" s="130"/>
    </row>
    <row r="391" spans="2:7" ht="15" customHeight="1">
      <c r="B391" s="130"/>
      <c r="C391" s="136"/>
      <c r="D391" s="136"/>
      <c r="E391" s="130"/>
      <c r="F391" s="136"/>
      <c r="G391" s="130"/>
    </row>
    <row r="392" spans="2:7" ht="15" customHeight="1">
      <c r="B392" s="130"/>
      <c r="C392" s="136"/>
      <c r="D392" s="136"/>
      <c r="E392" s="130"/>
      <c r="F392" s="136"/>
      <c r="G392" s="130"/>
    </row>
    <row r="393" spans="2:7" ht="15" customHeight="1">
      <c r="B393" s="130"/>
      <c r="C393" s="136"/>
      <c r="D393" s="136"/>
      <c r="E393" s="130"/>
      <c r="F393" s="136"/>
      <c r="G393" s="130"/>
    </row>
    <row r="394" spans="2:7" ht="15" customHeight="1">
      <c r="B394" s="130"/>
      <c r="C394" s="136"/>
      <c r="D394" s="136"/>
      <c r="E394" s="130"/>
      <c r="F394" s="136"/>
      <c r="G394" s="130"/>
    </row>
    <row r="395" spans="2:7" ht="15" customHeight="1">
      <c r="B395" s="130"/>
      <c r="C395" s="136"/>
      <c r="D395" s="136"/>
      <c r="E395" s="130"/>
      <c r="F395" s="136"/>
      <c r="G395" s="130"/>
    </row>
    <row r="396" spans="2:7" ht="15" customHeight="1">
      <c r="B396" s="130"/>
      <c r="C396" s="136"/>
      <c r="D396" s="136"/>
      <c r="E396" s="130"/>
      <c r="F396" s="136"/>
      <c r="G396" s="130"/>
    </row>
    <row r="397" spans="2:7" ht="15" customHeight="1">
      <c r="B397" s="130"/>
      <c r="C397" s="136"/>
      <c r="D397" s="136"/>
      <c r="E397" s="130"/>
      <c r="F397" s="136"/>
      <c r="G397" s="130"/>
    </row>
    <row r="398" spans="2:7" ht="15" customHeight="1">
      <c r="B398" s="130"/>
      <c r="C398" s="136"/>
      <c r="D398" s="136"/>
      <c r="E398" s="130"/>
      <c r="F398" s="136"/>
      <c r="G398" s="130"/>
    </row>
    <row r="399" spans="2:7" ht="15" customHeight="1">
      <c r="B399"/>
      <c r="C399"/>
      <c r="D399"/>
      <c r="E399"/>
      <c r="F399"/>
      <c r="G399"/>
    </row>
    <row r="400" spans="2:7" ht="15" customHeight="1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</sheetData>
  <mergeCells count="21">
    <mergeCell ref="E2:S2"/>
    <mergeCell ref="E3:G3"/>
    <mergeCell ref="H3:J3"/>
    <mergeCell ref="E54:G54"/>
    <mergeCell ref="H54:J54"/>
    <mergeCell ref="E90:G90"/>
    <mergeCell ref="H90:J90"/>
    <mergeCell ref="Q54:S54"/>
    <mergeCell ref="E89:J89"/>
    <mergeCell ref="K3:M3"/>
    <mergeCell ref="K27:M27"/>
    <mergeCell ref="K54:M54"/>
    <mergeCell ref="N3:P3"/>
    <mergeCell ref="N27:P27"/>
    <mergeCell ref="N54:P54"/>
    <mergeCell ref="Q3:S3"/>
    <mergeCell ref="E27:G27"/>
    <mergeCell ref="E26:S26"/>
    <mergeCell ref="Q27:S27"/>
    <mergeCell ref="H27:J27"/>
    <mergeCell ref="E53:S53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  <rowBreaks count="1" manualBreakCount="1">
    <brk id="52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R228"/>
  <sheetViews>
    <sheetView showGridLines="0" topLeftCell="C1" zoomScale="60" zoomScaleNormal="60" workbookViewId="0">
      <selection activeCell="D20" sqref="D20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3" bestFit="1" customWidth="1"/>
    <col min="5" max="5" width="17" style="3" bestFit="1" customWidth="1"/>
    <col min="6" max="6" width="14.85546875" style="3" bestFit="1" customWidth="1"/>
    <col min="7" max="7" width="22.140625" style="3" bestFit="1" customWidth="1"/>
    <col min="8" max="8" width="17.140625" style="3" bestFit="1" customWidth="1"/>
    <col min="9" max="9" width="15.42578125" style="3" bestFit="1" customWidth="1"/>
    <col min="10" max="10" width="22.140625" style="3" bestFit="1" customWidth="1"/>
    <col min="11" max="11" width="17.140625" style="3" bestFit="1" customWidth="1"/>
    <col min="12" max="12" width="14.85546875" style="3" bestFit="1" customWidth="1"/>
    <col min="13" max="13" width="22.140625" style="3" bestFit="1" customWidth="1"/>
    <col min="14" max="14" width="17.140625" style="3" bestFit="1" customWidth="1"/>
    <col min="15" max="15" width="15.42578125" style="3" bestFit="1" customWidth="1"/>
    <col min="16" max="16" width="22.140625" style="3" bestFit="1" customWidth="1"/>
    <col min="17" max="17" width="17.140625" style="3" bestFit="1" customWidth="1"/>
    <col min="18" max="18" width="15.42578125" style="3" bestFit="1" customWidth="1"/>
    <col min="19" max="16384" width="9.140625" style="3"/>
  </cols>
  <sheetData>
    <row r="1" spans="1:18" ht="18.75" thickBot="1">
      <c r="B1" s="524" t="s">
        <v>22</v>
      </c>
      <c r="C1" s="524"/>
      <c r="D1" s="524"/>
      <c r="E1" s="524"/>
      <c r="F1" s="524"/>
      <c r="G1" s="524"/>
      <c r="H1" s="524"/>
      <c r="I1" s="524"/>
    </row>
    <row r="2" spans="1:18" ht="15.75" customHeight="1" thickBot="1">
      <c r="D2" s="520" t="s">
        <v>112</v>
      </c>
      <c r="E2" s="521"/>
      <c r="F2" s="522"/>
      <c r="G2" s="520" t="s">
        <v>23</v>
      </c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2"/>
    </row>
    <row r="3" spans="1:18" ht="15.75">
      <c r="B3" s="8"/>
      <c r="C3" s="67"/>
      <c r="D3" s="525">
        <v>2017</v>
      </c>
      <c r="E3" s="518"/>
      <c r="F3" s="519"/>
      <c r="G3" s="518">
        <v>2018</v>
      </c>
      <c r="H3" s="518"/>
      <c r="I3" s="519"/>
      <c r="J3" s="518">
        <v>2019</v>
      </c>
      <c r="K3" s="518"/>
      <c r="L3" s="519"/>
      <c r="M3" s="518">
        <v>2020</v>
      </c>
      <c r="N3" s="518"/>
      <c r="O3" s="519"/>
      <c r="P3" s="518">
        <v>2021</v>
      </c>
      <c r="Q3" s="518"/>
      <c r="R3" s="519"/>
    </row>
    <row r="4" spans="1:18" ht="15.75">
      <c r="A4" s="17"/>
      <c r="B4" s="9" t="s">
        <v>2</v>
      </c>
      <c r="C4" s="68"/>
      <c r="D4" s="319" t="s">
        <v>136</v>
      </c>
      <c r="E4" s="270" t="s">
        <v>21</v>
      </c>
      <c r="F4" s="10" t="s">
        <v>21</v>
      </c>
      <c r="G4" s="107" t="s">
        <v>136</v>
      </c>
      <c r="H4" s="270" t="s">
        <v>21</v>
      </c>
      <c r="I4" s="10" t="s">
        <v>21</v>
      </c>
      <c r="J4" s="107" t="s">
        <v>136</v>
      </c>
      <c r="K4" s="270" t="s">
        <v>21</v>
      </c>
      <c r="L4" s="10" t="s">
        <v>21</v>
      </c>
      <c r="M4" s="107" t="s">
        <v>136</v>
      </c>
      <c r="N4" s="270" t="s">
        <v>21</v>
      </c>
      <c r="O4" s="10" t="s">
        <v>21</v>
      </c>
      <c r="P4" s="107" t="s">
        <v>136</v>
      </c>
      <c r="Q4" s="270" t="s">
        <v>21</v>
      </c>
      <c r="R4" s="10" t="s">
        <v>21</v>
      </c>
    </row>
    <row r="5" spans="1:18" ht="16.5" thickBot="1">
      <c r="B5" s="11" t="s">
        <v>3</v>
      </c>
      <c r="C5" s="11" t="s">
        <v>1</v>
      </c>
      <c r="D5" s="408">
        <f>'4. OEB_Adjustment_Input_Sheet'!$E$5</f>
        <v>42517</v>
      </c>
      <c r="E5" s="271" t="s">
        <v>15</v>
      </c>
      <c r="F5" s="12" t="s">
        <v>12</v>
      </c>
      <c r="G5" s="408">
        <f>'4. OEB_Adjustment_Input_Sheet'!$E$5</f>
        <v>42517</v>
      </c>
      <c r="H5" s="271" t="s">
        <v>15</v>
      </c>
      <c r="I5" s="12" t="s">
        <v>12</v>
      </c>
      <c r="J5" s="408">
        <f>'4. OEB_Adjustment_Input_Sheet'!$E$5</f>
        <v>42517</v>
      </c>
      <c r="K5" s="271" t="s">
        <v>15</v>
      </c>
      <c r="L5" s="12" t="s">
        <v>12</v>
      </c>
      <c r="M5" s="408">
        <f>'4. OEB_Adjustment_Input_Sheet'!$E$5</f>
        <v>42517</v>
      </c>
      <c r="N5" s="271" t="s">
        <v>15</v>
      </c>
      <c r="O5" s="12" t="s">
        <v>12</v>
      </c>
      <c r="P5" s="408">
        <f>'4. OEB_Adjustment_Input_Sheet'!$E$5</f>
        <v>42517</v>
      </c>
      <c r="Q5" s="271" t="s">
        <v>15</v>
      </c>
      <c r="R5" s="12" t="s">
        <v>12</v>
      </c>
    </row>
    <row r="6" spans="1:18">
      <c r="B6" s="15"/>
      <c r="C6" s="19"/>
      <c r="D6" s="318" t="s">
        <v>4</v>
      </c>
      <c r="E6" s="266" t="s">
        <v>5</v>
      </c>
      <c r="F6" s="267" t="s">
        <v>6</v>
      </c>
      <c r="G6" s="265" t="s">
        <v>7</v>
      </c>
      <c r="H6" s="266" t="s">
        <v>8</v>
      </c>
      <c r="I6" s="267" t="s">
        <v>9</v>
      </c>
      <c r="J6" s="265" t="s">
        <v>11</v>
      </c>
      <c r="K6" s="266" t="s">
        <v>13</v>
      </c>
      <c r="L6" s="267" t="s">
        <v>14</v>
      </c>
      <c r="M6" s="265" t="s">
        <v>137</v>
      </c>
      <c r="N6" s="266" t="s">
        <v>138</v>
      </c>
      <c r="O6" s="267" t="s">
        <v>139</v>
      </c>
      <c r="P6" s="265" t="s">
        <v>141</v>
      </c>
      <c r="Q6" s="266" t="s">
        <v>142</v>
      </c>
      <c r="R6" s="267" t="s">
        <v>143</v>
      </c>
    </row>
    <row r="7" spans="1:18" ht="15.75">
      <c r="B7" s="20"/>
      <c r="C7" s="19"/>
      <c r="D7" s="15"/>
      <c r="E7" s="19"/>
      <c r="F7" s="30"/>
      <c r="G7" s="19"/>
      <c r="H7" s="19"/>
      <c r="I7" s="30"/>
      <c r="J7" s="19"/>
      <c r="K7" s="19"/>
      <c r="L7" s="30"/>
      <c r="M7" s="19"/>
      <c r="N7" s="19"/>
      <c r="O7" s="30"/>
      <c r="P7" s="19"/>
      <c r="Q7" s="19"/>
      <c r="R7" s="30"/>
    </row>
    <row r="8" spans="1:18">
      <c r="B8" s="46">
        <v>1</v>
      </c>
      <c r="C8" s="64" t="s">
        <v>104</v>
      </c>
      <c r="D8" s="320">
        <f>D19</f>
        <v>3344.3797613944198</v>
      </c>
      <c r="E8" s="199">
        <f t="shared" ref="E8:E9" si="0">F8-D8</f>
        <v>0</v>
      </c>
      <c r="F8" s="200">
        <f t="shared" ref="F8" si="1">F19</f>
        <v>3344.3797613944198</v>
      </c>
      <c r="G8" s="320">
        <f>G19</f>
        <v>3513.9078873037688</v>
      </c>
      <c r="H8" s="199">
        <f t="shared" ref="H8:H9" si="2">I8-G8</f>
        <v>0</v>
      </c>
      <c r="I8" s="200">
        <f t="shared" ref="I8" si="3">I19</f>
        <v>3513.9078873037688</v>
      </c>
      <c r="J8" s="320">
        <f>J19</f>
        <v>3449.8144359538201</v>
      </c>
      <c r="K8" s="199">
        <f t="shared" ref="K8:K9" si="4">L8-J8</f>
        <v>0</v>
      </c>
      <c r="L8" s="200">
        <f t="shared" ref="L8" si="5">L19</f>
        <v>3449.8144359538201</v>
      </c>
      <c r="M8" s="320">
        <f>M19</f>
        <v>7494.0119337985352</v>
      </c>
      <c r="N8" s="199">
        <f t="shared" ref="N8:N9" si="6">O8-M8</f>
        <v>0</v>
      </c>
      <c r="O8" s="200">
        <f t="shared" ref="O8" si="7">O19</f>
        <v>7494.0119337985352</v>
      </c>
      <c r="P8" s="320">
        <f>P19</f>
        <v>7959.0532246116527</v>
      </c>
      <c r="Q8" s="199">
        <f t="shared" ref="Q8:Q9" si="8">R8-P8</f>
        <v>0</v>
      </c>
      <c r="R8" s="200">
        <f t="shared" ref="R8" si="9">R19</f>
        <v>7959.0532246116527</v>
      </c>
    </row>
    <row r="9" spans="1:18" ht="15.75" thickBot="1">
      <c r="A9" s="19"/>
      <c r="B9" s="47">
        <v>2</v>
      </c>
      <c r="C9" s="103" t="s">
        <v>58</v>
      </c>
      <c r="D9" s="321">
        <v>0.30904142294468268</v>
      </c>
      <c r="E9" s="39">
        <f t="shared" si="0"/>
        <v>0</v>
      </c>
      <c r="F9" s="31">
        <v>0.30904142294468268</v>
      </c>
      <c r="G9" s="321">
        <v>0.31962315958912429</v>
      </c>
      <c r="H9" s="39">
        <f t="shared" si="2"/>
        <v>0</v>
      </c>
      <c r="I9" s="31">
        <v>0.31962315958912429</v>
      </c>
      <c r="J9" s="321">
        <v>0.31581588448471826</v>
      </c>
      <c r="K9" s="39">
        <f t="shared" si="4"/>
        <v>0</v>
      </c>
      <c r="L9" s="31">
        <v>0.31581588448471826</v>
      </c>
      <c r="M9" s="321">
        <v>0.49696617985715302</v>
      </c>
      <c r="N9" s="39">
        <f t="shared" si="6"/>
        <v>0</v>
      </c>
      <c r="O9" s="31">
        <v>0.49696617985715302</v>
      </c>
      <c r="P9" s="321">
        <v>0.50880649395401645</v>
      </c>
      <c r="Q9" s="39">
        <f t="shared" si="8"/>
        <v>0</v>
      </c>
      <c r="R9" s="31">
        <v>0.50880649395401645</v>
      </c>
    </row>
    <row r="10" spans="1:18" ht="15.75" thickBot="1">
      <c r="A10" s="19"/>
      <c r="B10" s="86"/>
      <c r="C10" s="64"/>
      <c r="D10" s="22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</row>
    <row r="11" spans="1:18" ht="12.75" customHeight="1" thickBot="1">
      <c r="C11" s="19"/>
      <c r="D11" s="515" t="s">
        <v>23</v>
      </c>
      <c r="E11" s="516"/>
      <c r="F11" s="516"/>
      <c r="G11" s="516"/>
      <c r="H11" s="516"/>
      <c r="I11" s="516"/>
      <c r="J11" s="516"/>
      <c r="K11" s="516"/>
      <c r="L11" s="516"/>
      <c r="M11" s="516"/>
      <c r="N11" s="516"/>
      <c r="O11" s="516"/>
      <c r="P11" s="516"/>
      <c r="Q11" s="516"/>
      <c r="R11" s="517"/>
    </row>
    <row r="12" spans="1:18" ht="16.5" thickBot="1">
      <c r="B12" s="71"/>
      <c r="C12" s="69"/>
      <c r="D12" s="526">
        <v>2017</v>
      </c>
      <c r="E12" s="513"/>
      <c r="F12" s="514"/>
      <c r="G12" s="513">
        <v>2018</v>
      </c>
      <c r="H12" s="513"/>
      <c r="I12" s="514"/>
      <c r="J12" s="513">
        <v>2019</v>
      </c>
      <c r="K12" s="513"/>
      <c r="L12" s="514"/>
      <c r="M12" s="513">
        <v>2020</v>
      </c>
      <c r="N12" s="513"/>
      <c r="O12" s="514"/>
      <c r="P12" s="513">
        <v>2021</v>
      </c>
      <c r="Q12" s="513"/>
      <c r="R12" s="514"/>
    </row>
    <row r="13" spans="1:18" ht="15.75">
      <c r="B13" s="66" t="s">
        <v>2</v>
      </c>
      <c r="C13" s="70"/>
      <c r="D13" s="319" t="s">
        <v>136</v>
      </c>
      <c r="E13" s="270" t="s">
        <v>21</v>
      </c>
      <c r="F13" s="10" t="s">
        <v>21</v>
      </c>
      <c r="G13" s="319" t="s">
        <v>136</v>
      </c>
      <c r="H13" s="270" t="s">
        <v>21</v>
      </c>
      <c r="I13" s="10" t="s">
        <v>21</v>
      </c>
      <c r="J13" s="319" t="s">
        <v>136</v>
      </c>
      <c r="K13" s="270" t="s">
        <v>21</v>
      </c>
      <c r="L13" s="10" t="s">
        <v>21</v>
      </c>
      <c r="M13" s="319" t="s">
        <v>136</v>
      </c>
      <c r="N13" s="270" t="s">
        <v>21</v>
      </c>
      <c r="O13" s="10" t="s">
        <v>21</v>
      </c>
      <c r="P13" s="319" t="s">
        <v>136</v>
      </c>
      <c r="Q13" s="270" t="s">
        <v>21</v>
      </c>
      <c r="R13" s="10" t="s">
        <v>21</v>
      </c>
    </row>
    <row r="14" spans="1:18" ht="16.5" thickBot="1">
      <c r="B14" s="38" t="s">
        <v>3</v>
      </c>
      <c r="C14" s="37" t="s">
        <v>1</v>
      </c>
      <c r="D14" s="408">
        <f>'4. OEB_Adjustment_Input_Sheet'!$E$5</f>
        <v>42517</v>
      </c>
      <c r="E14" s="271" t="s">
        <v>15</v>
      </c>
      <c r="F14" s="12" t="s">
        <v>12</v>
      </c>
      <c r="G14" s="408">
        <f>'4. OEB_Adjustment_Input_Sheet'!$E$5</f>
        <v>42517</v>
      </c>
      <c r="H14" s="271" t="s">
        <v>15</v>
      </c>
      <c r="I14" s="12" t="s">
        <v>12</v>
      </c>
      <c r="J14" s="408">
        <f>'4. OEB_Adjustment_Input_Sheet'!$E$5</f>
        <v>42517</v>
      </c>
      <c r="K14" s="271" t="s">
        <v>15</v>
      </c>
      <c r="L14" s="12" t="s">
        <v>12</v>
      </c>
      <c r="M14" s="408">
        <f>'4. OEB_Adjustment_Input_Sheet'!$E$5</f>
        <v>42517</v>
      </c>
      <c r="N14" s="271" t="s">
        <v>15</v>
      </c>
      <c r="O14" s="12" t="s">
        <v>12</v>
      </c>
      <c r="P14" s="408">
        <f>'4. OEB_Adjustment_Input_Sheet'!$E$5</f>
        <v>42517</v>
      </c>
      <c r="Q14" s="271" t="s">
        <v>15</v>
      </c>
      <c r="R14" s="12" t="s">
        <v>12</v>
      </c>
    </row>
    <row r="15" spans="1:18">
      <c r="B15" s="15"/>
      <c r="C15" s="19"/>
      <c r="D15" s="318" t="s">
        <v>4</v>
      </c>
      <c r="E15" s="266" t="s">
        <v>5</v>
      </c>
      <c r="F15" s="267" t="s">
        <v>6</v>
      </c>
      <c r="G15" s="265" t="s">
        <v>7</v>
      </c>
      <c r="H15" s="266" t="s">
        <v>8</v>
      </c>
      <c r="I15" s="267" t="s">
        <v>9</v>
      </c>
      <c r="J15" s="265" t="s">
        <v>11</v>
      </c>
      <c r="K15" s="266" t="s">
        <v>13</v>
      </c>
      <c r="L15" s="267" t="s">
        <v>14</v>
      </c>
      <c r="M15" s="265" t="s">
        <v>137</v>
      </c>
      <c r="N15" s="266" t="s">
        <v>138</v>
      </c>
      <c r="O15" s="267" t="s">
        <v>139</v>
      </c>
      <c r="P15" s="265" t="s">
        <v>141</v>
      </c>
      <c r="Q15" s="266" t="s">
        <v>142</v>
      </c>
      <c r="R15" s="267" t="s">
        <v>143</v>
      </c>
    </row>
    <row r="16" spans="1:18" ht="21" customHeight="1" thickBot="1">
      <c r="B16" s="102" t="s">
        <v>37</v>
      </c>
      <c r="C16" s="19"/>
      <c r="D16" s="94"/>
      <c r="E16" s="87"/>
      <c r="F16" s="95"/>
      <c r="G16" s="94"/>
      <c r="H16" s="96"/>
      <c r="I16" s="95"/>
      <c r="J16" s="94"/>
      <c r="K16" s="96"/>
      <c r="L16" s="95"/>
      <c r="M16" s="94"/>
      <c r="N16" s="96"/>
      <c r="O16" s="95"/>
      <c r="P16" s="94"/>
      <c r="Q16" s="96"/>
      <c r="R16" s="95"/>
    </row>
    <row r="17" spans="2:18">
      <c r="B17" s="72">
        <v>3</v>
      </c>
      <c r="C17" s="19" t="s">
        <v>10</v>
      </c>
      <c r="D17" s="185">
        <f>'4. OEB_Adjustment_Input_Sheet'!E37</f>
        <v>4119.7837877648235</v>
      </c>
      <c r="E17" s="198">
        <f t="shared" ref="E17:E19" si="10">F17-D17</f>
        <v>0</v>
      </c>
      <c r="F17" s="186">
        <f>'4. OEB_Adjustment_Input_Sheet'!G37</f>
        <v>4119.7837877648235</v>
      </c>
      <c r="G17" s="185">
        <f>'4. OEB_Adjustment_Input_Sheet'!H37</f>
        <v>4239.0395407273272</v>
      </c>
      <c r="H17" s="198">
        <f t="shared" ref="H17:H19" si="11">I17-G17</f>
        <v>0</v>
      </c>
      <c r="I17" s="186">
        <f>'4. OEB_Adjustment_Input_Sheet'!J37</f>
        <v>4239.0395407273272</v>
      </c>
      <c r="J17" s="185">
        <f>'4. OEB_Adjustment_Input_Sheet'!K37</f>
        <v>4124.6737164305332</v>
      </c>
      <c r="K17" s="198">
        <f t="shared" ref="K17:K19" si="12">L17-J17</f>
        <v>0</v>
      </c>
      <c r="L17" s="186">
        <f>'4. OEB_Adjustment_Input_Sheet'!M37</f>
        <v>4124.6737164305332</v>
      </c>
      <c r="M17" s="185">
        <f>'4. OEB_Adjustment_Input_Sheet'!N37</f>
        <v>8118.5988413284031</v>
      </c>
      <c r="N17" s="198">
        <f t="shared" ref="N17:N19" si="13">O17-M17</f>
        <v>0</v>
      </c>
      <c r="O17" s="186">
        <f>'4. OEB_Adjustment_Input_Sheet'!P37</f>
        <v>8118.5988413284031</v>
      </c>
      <c r="P17" s="185">
        <f>'4. OEB_Adjustment_Input_Sheet'!Q37</f>
        <v>8549.152209794418</v>
      </c>
      <c r="Q17" s="198">
        <f t="shared" ref="Q17:Q19" si="14">R17-P17</f>
        <v>0</v>
      </c>
      <c r="R17" s="186">
        <f>'4. OEB_Adjustment_Input_Sheet'!S37</f>
        <v>8549.152209794418</v>
      </c>
    </row>
    <row r="18" spans="2:18">
      <c r="B18" s="72">
        <v>4</v>
      </c>
      <c r="C18" s="64" t="s">
        <v>63</v>
      </c>
      <c r="D18" s="327">
        <f>'4. OEB_Adjustment_Input_Sheet'!E24</f>
        <v>775.4040263704037</v>
      </c>
      <c r="E18" s="282">
        <f t="shared" si="10"/>
        <v>0</v>
      </c>
      <c r="F18" s="283">
        <f>'4. OEB_Adjustment_Input_Sheet'!G24</f>
        <v>775.4040263704037</v>
      </c>
      <c r="G18" s="327">
        <f>'4. OEB_Adjustment_Input_Sheet'!H24</f>
        <v>725.13165342355842</v>
      </c>
      <c r="H18" s="282">
        <f t="shared" si="11"/>
        <v>0</v>
      </c>
      <c r="I18" s="283">
        <f>'4. OEB_Adjustment_Input_Sheet'!J24</f>
        <v>725.13165342355842</v>
      </c>
      <c r="J18" s="327">
        <f>'4. OEB_Adjustment_Input_Sheet'!K24</f>
        <v>674.85928047671291</v>
      </c>
      <c r="K18" s="282">
        <f t="shared" si="12"/>
        <v>0</v>
      </c>
      <c r="L18" s="283">
        <f>'4. OEB_Adjustment_Input_Sheet'!M24</f>
        <v>674.85928047671291</v>
      </c>
      <c r="M18" s="327">
        <f>'4. OEB_Adjustment_Input_Sheet'!N24</f>
        <v>624.58690752986763</v>
      </c>
      <c r="N18" s="282">
        <f t="shared" si="13"/>
        <v>0</v>
      </c>
      <c r="O18" s="283">
        <f>'4. OEB_Adjustment_Input_Sheet'!P24</f>
        <v>624.58690752986763</v>
      </c>
      <c r="P18" s="327">
        <f>'4. OEB_Adjustment_Input_Sheet'!Q24</f>
        <v>590.09898518276486</v>
      </c>
      <c r="Q18" s="282">
        <f t="shared" si="14"/>
        <v>0</v>
      </c>
      <c r="R18" s="283">
        <f>'4. OEB_Adjustment_Input_Sheet'!S24</f>
        <v>590.09898518276486</v>
      </c>
    </row>
    <row r="19" spans="2:18" ht="16.5" thickBot="1">
      <c r="B19" s="72">
        <v>5</v>
      </c>
      <c r="C19" s="16" t="s">
        <v>39</v>
      </c>
      <c r="D19" s="322">
        <f>D17-D18</f>
        <v>3344.3797613944198</v>
      </c>
      <c r="E19" s="280">
        <f t="shared" si="10"/>
        <v>0</v>
      </c>
      <c r="F19" s="281">
        <f t="shared" ref="F19" si="15">F17-F18</f>
        <v>3344.3797613944198</v>
      </c>
      <c r="G19" s="322">
        <f>G17-G18</f>
        <v>3513.9078873037688</v>
      </c>
      <c r="H19" s="280">
        <f t="shared" si="11"/>
        <v>0</v>
      </c>
      <c r="I19" s="281">
        <f t="shared" ref="I19" si="16">I17-I18</f>
        <v>3513.9078873037688</v>
      </c>
      <c r="J19" s="322">
        <f>J17-J18</f>
        <v>3449.8144359538201</v>
      </c>
      <c r="K19" s="280">
        <f t="shared" si="12"/>
        <v>0</v>
      </c>
      <c r="L19" s="281">
        <f t="shared" ref="L19" si="17">L17-L18</f>
        <v>3449.8144359538201</v>
      </c>
      <c r="M19" s="322">
        <f>M17-M18</f>
        <v>7494.0119337985352</v>
      </c>
      <c r="N19" s="280">
        <f t="shared" si="13"/>
        <v>0</v>
      </c>
      <c r="O19" s="281">
        <f t="shared" ref="O19" si="18">O17-O18</f>
        <v>7494.0119337985352</v>
      </c>
      <c r="P19" s="322">
        <f>P17-P18</f>
        <v>7959.0532246116527</v>
      </c>
      <c r="Q19" s="280">
        <f t="shared" si="14"/>
        <v>0</v>
      </c>
      <c r="R19" s="281">
        <f t="shared" ref="R19" si="19">R17-R18</f>
        <v>7959.0532246116527</v>
      </c>
    </row>
    <row r="20" spans="2:18" ht="15.75" thickBot="1">
      <c r="B20" s="46"/>
      <c r="C20" s="23"/>
      <c r="D20" s="323"/>
      <c r="E20" s="17"/>
      <c r="F20" s="18"/>
      <c r="G20" s="323"/>
      <c r="H20" s="17"/>
      <c r="I20" s="18"/>
      <c r="J20" s="323"/>
      <c r="K20" s="17"/>
      <c r="L20" s="18"/>
      <c r="M20" s="323"/>
      <c r="N20" s="17"/>
      <c r="O20" s="18"/>
      <c r="P20" s="323"/>
      <c r="Q20" s="17"/>
      <c r="R20" s="18"/>
    </row>
    <row r="21" spans="2:18" ht="16.5" thickBot="1">
      <c r="B21" s="72">
        <v>6</v>
      </c>
      <c r="C21" s="16" t="s">
        <v>27</v>
      </c>
      <c r="D21" s="205">
        <f>D19*'4. OEB_Adjustment_Input_Sheet'!E8</f>
        <v>1638.7460830832656</v>
      </c>
      <c r="E21" s="207">
        <f>F21-D21</f>
        <v>0</v>
      </c>
      <c r="F21" s="206">
        <f>F19*'4. OEB_Adjustment_Input_Sheet'!G8</f>
        <v>1638.7460830832656</v>
      </c>
      <c r="G21" s="205">
        <f>G19*'4. OEB_Adjustment_Input_Sheet'!H8</f>
        <v>1721.8148647788466</v>
      </c>
      <c r="H21" s="207">
        <f>I21-G21</f>
        <v>0</v>
      </c>
      <c r="I21" s="206">
        <f>I19*'4. OEB_Adjustment_Input_Sheet'!J8</f>
        <v>1721.8148647788466</v>
      </c>
      <c r="J21" s="205">
        <f>J19*'4. OEB_Adjustment_Input_Sheet'!K8</f>
        <v>1690.4090736173719</v>
      </c>
      <c r="K21" s="207">
        <f>L21-J21</f>
        <v>0</v>
      </c>
      <c r="L21" s="206">
        <f>L19*'4. OEB_Adjustment_Input_Sheet'!M8</f>
        <v>1690.4090736173719</v>
      </c>
      <c r="M21" s="205">
        <f>M19*'4. OEB_Adjustment_Input_Sheet'!N8</f>
        <v>3672.0658475612822</v>
      </c>
      <c r="N21" s="207">
        <f>O21-M21</f>
        <v>0</v>
      </c>
      <c r="O21" s="206">
        <f>O19*'4. OEB_Adjustment_Input_Sheet'!P8</f>
        <v>3672.0658475612822</v>
      </c>
      <c r="P21" s="205">
        <f>P19*'4. OEB_Adjustment_Input_Sheet'!Q8</f>
        <v>3899.9360800597096</v>
      </c>
      <c r="Q21" s="207">
        <f>R21-P21</f>
        <v>0</v>
      </c>
      <c r="R21" s="206">
        <f>R19*'4. OEB_Adjustment_Input_Sheet'!S8</f>
        <v>3899.9360800597096</v>
      </c>
    </row>
    <row r="22" spans="2:18" ht="15.75" thickBot="1">
      <c r="B22" s="48"/>
      <c r="C22" s="23"/>
      <c r="D22" s="324"/>
      <c r="E22" s="17"/>
      <c r="F22" s="18"/>
      <c r="G22" s="324"/>
      <c r="H22" s="17"/>
      <c r="I22" s="18"/>
      <c r="J22" s="324"/>
      <c r="K22" s="17"/>
      <c r="L22" s="18"/>
      <c r="M22" s="324"/>
      <c r="N22" s="17"/>
      <c r="O22" s="18"/>
      <c r="P22" s="324"/>
      <c r="Q22" s="17"/>
      <c r="R22" s="18"/>
    </row>
    <row r="23" spans="2:18">
      <c r="B23" s="72">
        <v>7</v>
      </c>
      <c r="C23" s="19" t="s">
        <v>40</v>
      </c>
      <c r="D23" s="185">
        <f>D19-D21</f>
        <v>1705.6336783111542</v>
      </c>
      <c r="E23" s="198">
        <f t="shared" ref="E23:E26" si="20">F23-D23</f>
        <v>0</v>
      </c>
      <c r="F23" s="186">
        <f t="shared" ref="F23" si="21">F19-F21</f>
        <v>1705.6336783111542</v>
      </c>
      <c r="G23" s="185">
        <f>G19-G21</f>
        <v>1792.0930225249222</v>
      </c>
      <c r="H23" s="198">
        <f t="shared" ref="H23:H26" si="22">I23-G23</f>
        <v>0</v>
      </c>
      <c r="I23" s="186">
        <f t="shared" ref="I23" si="23">I19-I21</f>
        <v>1792.0930225249222</v>
      </c>
      <c r="J23" s="185">
        <f>J19-J21</f>
        <v>1759.4053623364482</v>
      </c>
      <c r="K23" s="198">
        <f t="shared" ref="K23:K26" si="24">L23-J23</f>
        <v>0</v>
      </c>
      <c r="L23" s="186">
        <f t="shared" ref="L23" si="25">L19-L21</f>
        <v>1759.4053623364482</v>
      </c>
      <c r="M23" s="185">
        <f>M19-M21</f>
        <v>3821.946086237253</v>
      </c>
      <c r="N23" s="198">
        <f t="shared" ref="N23:N26" si="26">O23-M23</f>
        <v>0</v>
      </c>
      <c r="O23" s="186">
        <f t="shared" ref="O23" si="27">O19-O21</f>
        <v>3821.946086237253</v>
      </c>
      <c r="P23" s="185">
        <f>P19-P21</f>
        <v>4059.1171445519431</v>
      </c>
      <c r="Q23" s="198">
        <f t="shared" ref="Q23:Q26" si="28">R23-P23</f>
        <v>0</v>
      </c>
      <c r="R23" s="186">
        <f t="shared" ref="R23" si="29">R19-R21</f>
        <v>4059.1171445519431</v>
      </c>
    </row>
    <row r="24" spans="2:18">
      <c r="B24" s="72">
        <v>8</v>
      </c>
      <c r="C24" s="64" t="s">
        <v>103</v>
      </c>
      <c r="D24" s="187">
        <f>D9*'4. OEB_Adjustment_Input_Sheet'!E22</f>
        <v>11.455720304885103</v>
      </c>
      <c r="E24" s="196">
        <f t="shared" si="20"/>
        <v>0</v>
      </c>
      <c r="F24" s="189">
        <f>F9*'4. OEB_Adjustment_Input_Sheet'!G22</f>
        <v>11.455720304885103</v>
      </c>
      <c r="G24" s="187">
        <f>G9*'4. OEB_Adjustment_Input_Sheet'!H22</f>
        <v>11.847970036923048</v>
      </c>
      <c r="H24" s="196">
        <f t="shared" si="22"/>
        <v>0</v>
      </c>
      <c r="I24" s="189">
        <f>I9*'4. OEB_Adjustment_Input_Sheet'!J22</f>
        <v>11.847970036923048</v>
      </c>
      <c r="J24" s="187">
        <f>J9*'4. OEB_Adjustment_Input_Sheet'!K22</f>
        <v>11.706839834038773</v>
      </c>
      <c r="K24" s="196">
        <f t="shared" si="24"/>
        <v>0</v>
      </c>
      <c r="L24" s="189">
        <f>L9*'4. OEB_Adjustment_Input_Sheet'!M22</f>
        <v>11.706839834038773</v>
      </c>
      <c r="M24" s="187">
        <f>M9*'4. OEB_Adjustment_Input_Sheet'!N22</f>
        <v>18.42182029575309</v>
      </c>
      <c r="N24" s="196">
        <f t="shared" si="26"/>
        <v>0</v>
      </c>
      <c r="O24" s="189">
        <f>O9*'4. OEB_Adjustment_Input_Sheet'!P22</f>
        <v>18.42182029575309</v>
      </c>
      <c r="P24" s="187">
        <f>P9*'4. OEB_Adjustment_Input_Sheet'!Q22</f>
        <v>18.860723680688434</v>
      </c>
      <c r="Q24" s="196">
        <f t="shared" si="28"/>
        <v>0</v>
      </c>
      <c r="R24" s="189">
        <f>R9*'4. OEB_Adjustment_Input_Sheet'!S22</f>
        <v>18.860723680688434</v>
      </c>
    </row>
    <row r="25" spans="2:18">
      <c r="B25" s="72">
        <v>9</v>
      </c>
      <c r="C25" s="64" t="s">
        <v>29</v>
      </c>
      <c r="D25" s="187">
        <f>D9*'4. OEB_Adjustment_Input_Sheet'!E23</f>
        <v>889.53514729548499</v>
      </c>
      <c r="E25" s="196">
        <f t="shared" si="20"/>
        <v>0</v>
      </c>
      <c r="F25" s="189">
        <f>F9*'4. OEB_Adjustment_Input_Sheet'!G23</f>
        <v>889.53514729548499</v>
      </c>
      <c r="G25" s="187">
        <f>G9*'4. OEB_Adjustment_Input_Sheet'!H23</f>
        <v>1012.5829148733745</v>
      </c>
      <c r="H25" s="196">
        <f t="shared" si="22"/>
        <v>0</v>
      </c>
      <c r="I25" s="189">
        <f>I9*'4. OEB_Adjustment_Input_Sheet'!J23</f>
        <v>1012.5829148733745</v>
      </c>
      <c r="J25" s="187">
        <f>J9*'4. OEB_Adjustment_Input_Sheet'!K23</f>
        <v>1102.1152436887417</v>
      </c>
      <c r="K25" s="196">
        <f t="shared" si="24"/>
        <v>0</v>
      </c>
      <c r="L25" s="189">
        <f>L9*'4. OEB_Adjustment_Input_Sheet'!M23</f>
        <v>1102.1152436887417</v>
      </c>
      <c r="M25" s="187">
        <f>M9*'4. OEB_Adjustment_Input_Sheet'!N23</f>
        <v>1753.1211320340822</v>
      </c>
      <c r="N25" s="196">
        <f t="shared" si="26"/>
        <v>0</v>
      </c>
      <c r="O25" s="189">
        <f>O9*'4. OEB_Adjustment_Input_Sheet'!P23</f>
        <v>1753.1211320340822</v>
      </c>
      <c r="P25" s="187">
        <f>P9*'4. OEB_Adjustment_Input_Sheet'!Q23</f>
        <v>1732.999125349083</v>
      </c>
      <c r="Q25" s="196">
        <f t="shared" si="28"/>
        <v>0</v>
      </c>
      <c r="R25" s="189">
        <f>R9*'4. OEB_Adjustment_Input_Sheet'!S23</f>
        <v>1732.999125349083</v>
      </c>
    </row>
    <row r="26" spans="2:18" ht="16.5" thickBot="1">
      <c r="B26" s="72">
        <v>10</v>
      </c>
      <c r="C26" s="16" t="s">
        <v>24</v>
      </c>
      <c r="D26" s="273">
        <f t="shared" ref="D26" si="30">D23-D24-D25</f>
        <v>804.64281071078415</v>
      </c>
      <c r="E26" s="280">
        <f t="shared" si="20"/>
        <v>0</v>
      </c>
      <c r="F26" s="281">
        <f t="shared" ref="F26:G26" si="31">F23-F24-F25</f>
        <v>804.64281071078415</v>
      </c>
      <c r="G26" s="273">
        <f t="shared" si="31"/>
        <v>767.66213761462461</v>
      </c>
      <c r="H26" s="280">
        <f t="shared" si="22"/>
        <v>0</v>
      </c>
      <c r="I26" s="281">
        <f t="shared" ref="I26:J26" si="32">I23-I24-I25</f>
        <v>767.66213761462461</v>
      </c>
      <c r="J26" s="273">
        <f t="shared" si="32"/>
        <v>645.58327881366768</v>
      </c>
      <c r="K26" s="280">
        <f t="shared" si="24"/>
        <v>0</v>
      </c>
      <c r="L26" s="281">
        <f t="shared" ref="L26:M26" si="33">L23-L24-L25</f>
        <v>645.58327881366768</v>
      </c>
      <c r="M26" s="273">
        <f t="shared" si="33"/>
        <v>2050.4031339074177</v>
      </c>
      <c r="N26" s="280">
        <f t="shared" si="26"/>
        <v>0</v>
      </c>
      <c r="O26" s="281">
        <f t="shared" ref="O26:P26" si="34">O23-O24-O25</f>
        <v>2050.4031339074177</v>
      </c>
      <c r="P26" s="273">
        <f t="shared" si="34"/>
        <v>2307.2572955221717</v>
      </c>
      <c r="Q26" s="280">
        <f t="shared" si="28"/>
        <v>0</v>
      </c>
      <c r="R26" s="281">
        <f t="shared" ref="R26" si="35">R23-R24-R25</f>
        <v>2307.2572955221717</v>
      </c>
    </row>
    <row r="27" spans="2:18">
      <c r="B27" s="101"/>
      <c r="C27" s="19"/>
      <c r="D27" s="325"/>
      <c r="E27" s="17"/>
      <c r="F27" s="202"/>
      <c r="G27" s="325"/>
      <c r="H27" s="17"/>
      <c r="I27" s="202"/>
      <c r="J27" s="325"/>
      <c r="K27" s="17"/>
      <c r="L27" s="202"/>
      <c r="M27" s="325"/>
      <c r="N27" s="17"/>
      <c r="O27" s="202"/>
      <c r="P27" s="325"/>
      <c r="Q27" s="17"/>
      <c r="R27" s="202"/>
    </row>
    <row r="28" spans="2:18" ht="16.5" thickBot="1">
      <c r="B28" s="102" t="s">
        <v>45</v>
      </c>
      <c r="C28" s="19"/>
      <c r="D28" s="324"/>
      <c r="E28" s="17"/>
      <c r="F28" s="18"/>
      <c r="G28" s="324"/>
      <c r="H28" s="17"/>
      <c r="I28" s="18"/>
      <c r="J28" s="324"/>
      <c r="K28" s="17"/>
      <c r="L28" s="18"/>
      <c r="M28" s="324"/>
      <c r="N28" s="17"/>
      <c r="O28" s="18"/>
      <c r="P28" s="324"/>
      <c r="Q28" s="17"/>
      <c r="R28" s="18"/>
    </row>
    <row r="29" spans="2:18" ht="15.75" thickBot="1">
      <c r="B29" s="72">
        <v>11</v>
      </c>
      <c r="C29" s="64" t="s">
        <v>63</v>
      </c>
      <c r="D29" s="328">
        <f>D18*'4. OEB_Adjustment_Input_Sheet'!E19</f>
        <v>39.62314574752763</v>
      </c>
      <c r="E29" s="210">
        <f>F29-D29</f>
        <v>0</v>
      </c>
      <c r="F29" s="211">
        <f>F18*'4. OEB_Adjustment_Input_Sheet'!G19</f>
        <v>39.62314574752763</v>
      </c>
      <c r="G29" s="328">
        <f>G18*'4. OEB_Adjustment_Input_Sheet'!H19</f>
        <v>37.054227489943834</v>
      </c>
      <c r="H29" s="210">
        <f>I29-G29</f>
        <v>0</v>
      </c>
      <c r="I29" s="211">
        <f>I18*'4. OEB_Adjustment_Input_Sheet'!J19</f>
        <v>37.054227489943834</v>
      </c>
      <c r="J29" s="328">
        <f>J18*'4. OEB_Adjustment_Input_Sheet'!K19</f>
        <v>34.485309232360031</v>
      </c>
      <c r="K29" s="210">
        <f>L29-J29</f>
        <v>0</v>
      </c>
      <c r="L29" s="211">
        <f>L18*'4. OEB_Adjustment_Input_Sheet'!M19</f>
        <v>34.485309232360031</v>
      </c>
      <c r="M29" s="328">
        <f>M18*'4. OEB_Adjustment_Input_Sheet'!N19</f>
        <v>31.916390974776235</v>
      </c>
      <c r="N29" s="210">
        <f>O29-M29</f>
        <v>0</v>
      </c>
      <c r="O29" s="211">
        <f>O18*'4. OEB_Adjustment_Input_Sheet'!P19</f>
        <v>31.916390974776235</v>
      </c>
      <c r="P29" s="328">
        <f>P18*'4. OEB_Adjustment_Input_Sheet'!Q19</f>
        <v>30.154058142839283</v>
      </c>
      <c r="Q29" s="210">
        <f>R29-P29</f>
        <v>0</v>
      </c>
      <c r="R29" s="211">
        <f>R18*'4. OEB_Adjustment_Input_Sheet'!S19</f>
        <v>30.154058142839283</v>
      </c>
    </row>
    <row r="30" spans="2:18" ht="15.75" thickBot="1">
      <c r="B30" s="48"/>
      <c r="C30" s="23"/>
      <c r="D30" s="323"/>
      <c r="E30" s="17"/>
      <c r="F30" s="18"/>
      <c r="G30" s="323"/>
      <c r="H30" s="17"/>
      <c r="I30" s="18"/>
      <c r="J30" s="323"/>
      <c r="K30" s="17"/>
      <c r="L30" s="18"/>
      <c r="M30" s="323"/>
      <c r="N30" s="17"/>
      <c r="O30" s="18"/>
      <c r="P30" s="323"/>
      <c r="Q30" s="17"/>
      <c r="R30" s="18"/>
    </row>
    <row r="31" spans="2:18" ht="16.5" thickBot="1">
      <c r="B31" s="72">
        <v>12</v>
      </c>
      <c r="C31" s="16" t="s">
        <v>27</v>
      </c>
      <c r="D31" s="205">
        <f>D21*'4. OEB_Adjustment_Input_Sheet'!E18</f>
        <v>150.60076503535211</v>
      </c>
      <c r="E31" s="207">
        <f>F31-D31</f>
        <v>0</v>
      </c>
      <c r="F31" s="208">
        <f>F21*'4. OEB_Adjustment_Input_Sheet'!G18</f>
        <v>150.60076503535211</v>
      </c>
      <c r="G31" s="205">
        <f>G21*'4. OEB_Adjustment_Input_Sheet'!H18</f>
        <v>158.234786073176</v>
      </c>
      <c r="H31" s="207">
        <f>I31-G31</f>
        <v>0</v>
      </c>
      <c r="I31" s="208">
        <f>I21*'4. OEB_Adjustment_Input_Sheet'!J18</f>
        <v>158.234786073176</v>
      </c>
      <c r="J31" s="205">
        <f>J21*'4. OEB_Adjustment_Input_Sheet'!K18</f>
        <v>155.34859386543647</v>
      </c>
      <c r="K31" s="207">
        <f>L31-J31</f>
        <v>0</v>
      </c>
      <c r="L31" s="208">
        <f>L21*'4. OEB_Adjustment_Input_Sheet'!M18</f>
        <v>155.34859386543647</v>
      </c>
      <c r="M31" s="205">
        <f>M21*'4. OEB_Adjustment_Input_Sheet'!N18</f>
        <v>337.46285139088184</v>
      </c>
      <c r="N31" s="207">
        <f>O31-M31</f>
        <v>0</v>
      </c>
      <c r="O31" s="208">
        <f>O21*'4. OEB_Adjustment_Input_Sheet'!P18</f>
        <v>337.46285139088184</v>
      </c>
      <c r="P31" s="205">
        <f>P21*'4. OEB_Adjustment_Input_Sheet'!Q18</f>
        <v>358.40412575748729</v>
      </c>
      <c r="Q31" s="207">
        <f>R31-P31</f>
        <v>0</v>
      </c>
      <c r="R31" s="208">
        <f>R21*'4. OEB_Adjustment_Input_Sheet'!S18</f>
        <v>358.40412575748729</v>
      </c>
    </row>
    <row r="32" spans="2:18" ht="15.75" thickBot="1">
      <c r="B32" s="48"/>
      <c r="C32" s="23"/>
      <c r="D32" s="324"/>
      <c r="E32" s="17"/>
      <c r="F32" s="18"/>
      <c r="G32" s="324"/>
      <c r="H32" s="17"/>
      <c r="I32" s="18"/>
      <c r="J32" s="324"/>
      <c r="K32" s="17"/>
      <c r="L32" s="18"/>
      <c r="M32" s="324"/>
      <c r="N32" s="17"/>
      <c r="O32" s="18"/>
      <c r="P32" s="324"/>
      <c r="Q32" s="17"/>
      <c r="R32" s="18"/>
    </row>
    <row r="33" spans="2:18">
      <c r="B33" s="72">
        <v>13</v>
      </c>
      <c r="C33" s="19" t="s">
        <v>29</v>
      </c>
      <c r="D33" s="185">
        <f>D25*'4. OEB_Adjustment_Input_Sheet'!E16</f>
        <v>43.459649487570452</v>
      </c>
      <c r="E33" s="198">
        <f t="shared" ref="E33:E34" si="36">F33-D33</f>
        <v>0</v>
      </c>
      <c r="F33" s="186">
        <f>F25*'4. OEB_Adjustment_Input_Sheet'!G16</f>
        <v>43.459649487570452</v>
      </c>
      <c r="G33" s="185">
        <f>G25*'4. OEB_Adjustment_Input_Sheet'!H16</f>
        <v>46.564823236562333</v>
      </c>
      <c r="H33" s="198">
        <f t="shared" ref="H33:H34" si="37">I33-G33</f>
        <v>0</v>
      </c>
      <c r="I33" s="186">
        <f>I25*'4. OEB_Adjustment_Input_Sheet'!J16</f>
        <v>46.564823236562333</v>
      </c>
      <c r="J33" s="185">
        <f>J25*'4. OEB_Adjustment_Input_Sheet'!K16</f>
        <v>49.835336845874295</v>
      </c>
      <c r="K33" s="198">
        <f t="shared" ref="K33:K34" si="38">L33-J33</f>
        <v>0</v>
      </c>
      <c r="L33" s="186">
        <f>L25*'4. OEB_Adjustment_Input_Sheet'!M16</f>
        <v>49.835336845874295</v>
      </c>
      <c r="M33" s="185">
        <f>M25*'4. OEB_Adjustment_Input_Sheet'!N16</f>
        <v>78.758910773985747</v>
      </c>
      <c r="N33" s="198">
        <f t="shared" ref="N33:N34" si="39">O33-M33</f>
        <v>0</v>
      </c>
      <c r="O33" s="186">
        <f>O25*'4. OEB_Adjustment_Input_Sheet'!P16</f>
        <v>78.758910773985747</v>
      </c>
      <c r="P33" s="185">
        <f>P25*'4. OEB_Adjustment_Input_Sheet'!Q16</f>
        <v>77.629592374417797</v>
      </c>
      <c r="Q33" s="198">
        <f t="shared" ref="Q33:Q34" si="40">R33-P33</f>
        <v>0</v>
      </c>
      <c r="R33" s="186">
        <f>R25*'4. OEB_Adjustment_Input_Sheet'!S16</f>
        <v>77.629592374417797</v>
      </c>
    </row>
    <row r="34" spans="2:18" ht="15.75" thickBot="1">
      <c r="B34" s="73">
        <v>14</v>
      </c>
      <c r="C34" s="29" t="s">
        <v>41</v>
      </c>
      <c r="D34" s="326">
        <f>D26*'4. OEB_Adjustment_Input_Sheet'!E17</f>
        <v>39.312099833833827</v>
      </c>
      <c r="E34" s="209">
        <f t="shared" si="36"/>
        <v>0</v>
      </c>
      <c r="F34" s="197">
        <f>F26*'4. OEB_Adjustment_Input_Sheet'!G17</f>
        <v>39.312099833833827</v>
      </c>
      <c r="G34" s="326">
        <f>G26*'4. OEB_Adjustment_Input_Sheet'!H17</f>
        <v>35.301851550494213</v>
      </c>
      <c r="H34" s="209">
        <f t="shared" si="37"/>
        <v>0</v>
      </c>
      <c r="I34" s="197">
        <f>I26*'4. OEB_Adjustment_Input_Sheet'!J17</f>
        <v>35.301851550494213</v>
      </c>
      <c r="J34" s="326">
        <f>J26*'4. OEB_Adjustment_Input_Sheet'!K17</f>
        <v>29.191920124488671</v>
      </c>
      <c r="K34" s="209">
        <f t="shared" si="38"/>
        <v>0</v>
      </c>
      <c r="L34" s="197">
        <f>L26*'4. OEB_Adjustment_Input_Sheet'!M17</f>
        <v>29.191920124488671</v>
      </c>
      <c r="M34" s="326">
        <f>M26*'4. OEB_Adjustment_Input_Sheet'!N17</f>
        <v>92.114295198043166</v>
      </c>
      <c r="N34" s="209">
        <f t="shared" si="39"/>
        <v>0</v>
      </c>
      <c r="O34" s="197">
        <f>O26*'4. OEB_Adjustment_Input_Sheet'!P17</f>
        <v>92.114295198043166</v>
      </c>
      <c r="P34" s="326">
        <f>P26*'4. OEB_Adjustment_Input_Sheet'!Q17</f>
        <v>103.35345282889793</v>
      </c>
      <c r="Q34" s="209">
        <f t="shared" si="40"/>
        <v>0</v>
      </c>
      <c r="R34" s="197">
        <f>R26*'4. OEB_Adjustment_Input_Sheet'!S17</f>
        <v>103.35345282889793</v>
      </c>
    </row>
    <row r="35" spans="2:18">
      <c r="B35" s="81"/>
      <c r="C35" s="19"/>
      <c r="D35" s="87"/>
      <c r="E35" s="93"/>
      <c r="F35" s="93"/>
      <c r="G35" s="87"/>
      <c r="H35" s="93"/>
      <c r="I35" s="93"/>
      <c r="J35" s="87"/>
      <c r="K35" s="93"/>
      <c r="L35" s="93"/>
      <c r="M35" s="87"/>
      <c r="N35" s="93"/>
      <c r="O35" s="93"/>
      <c r="P35" s="87"/>
      <c r="Q35" s="93"/>
      <c r="R35" s="93"/>
    </row>
    <row r="36" spans="2:18">
      <c r="B36" s="496" t="s">
        <v>233</v>
      </c>
    </row>
    <row r="37" spans="2:18"/>
    <row r="38" spans="2:18"/>
    <row r="39" spans="2:18"/>
    <row r="40" spans="2:18"/>
    <row r="41" spans="2:18"/>
    <row r="42" spans="2:18"/>
    <row r="43" spans="2:18"/>
    <row r="44" spans="2:18"/>
    <row r="45" spans="2:18"/>
    <row r="46" spans="2:18"/>
    <row r="47" spans="2:18"/>
    <row r="48" spans="2:1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mergeCells count="14">
    <mergeCell ref="D11:R11"/>
    <mergeCell ref="P3:R3"/>
    <mergeCell ref="P12:R12"/>
    <mergeCell ref="B1:I1"/>
    <mergeCell ref="D3:F3"/>
    <mergeCell ref="G3:I3"/>
    <mergeCell ref="D2:F2"/>
    <mergeCell ref="G2:R2"/>
    <mergeCell ref="M3:O3"/>
    <mergeCell ref="M12:O12"/>
    <mergeCell ref="J3:L3"/>
    <mergeCell ref="J12:L12"/>
    <mergeCell ref="D12:F12"/>
    <mergeCell ref="G12:I12"/>
  </mergeCells>
  <pageMargins left="1" right="1" top="1" bottom="1" header="0.5" footer="0.5"/>
  <pageSetup paperSize="17" scale="56" fitToHeight="4" orientation="landscape" r:id="rId1"/>
  <headerFooter>
    <oddHeader>&amp;COPG Rate Base and Cost of Capital</oddHeader>
  </headerFooter>
  <colBreaks count="1" manualBreakCount="1">
    <brk id="18" max="1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F95"/>
  <sheetViews>
    <sheetView showGridLines="0" tabSelected="1" topLeftCell="D1" zoomScale="60" zoomScaleNormal="60" workbookViewId="0">
      <selection activeCell="P40" sqref="P40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18" width="16.7109375" customWidth="1"/>
    <col min="19" max="19" width="8.7109375" customWidth="1"/>
    <col min="20" max="32" width="0" hidden="1" customWidth="1"/>
    <col min="33" max="16384" width="9.140625" hidden="1"/>
  </cols>
  <sheetData>
    <row r="1" spans="1:21" ht="18.75" thickBot="1">
      <c r="A1" s="50"/>
      <c r="B1" s="527" t="s">
        <v>93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286"/>
      <c r="T1" s="75"/>
      <c r="U1" s="75"/>
    </row>
    <row r="2" spans="1:21" ht="15.75" customHeight="1" thickBot="1">
      <c r="A2" s="50"/>
      <c r="B2" s="29"/>
      <c r="C2" s="29"/>
      <c r="D2" s="520" t="s">
        <v>145</v>
      </c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2"/>
    </row>
    <row r="3" spans="1:21" ht="15.75">
      <c r="B3" s="71"/>
      <c r="C3" s="69"/>
      <c r="D3" s="528">
        <v>2017</v>
      </c>
      <c r="E3" s="518"/>
      <c r="F3" s="519"/>
      <c r="G3" s="528">
        <v>2018</v>
      </c>
      <c r="H3" s="518"/>
      <c r="I3" s="519"/>
      <c r="J3" s="528">
        <v>2019</v>
      </c>
      <c r="K3" s="518"/>
      <c r="L3" s="519"/>
      <c r="M3" s="528">
        <v>2020</v>
      </c>
      <c r="N3" s="518"/>
      <c r="O3" s="519"/>
      <c r="P3" s="528">
        <v>2021</v>
      </c>
      <c r="Q3" s="518"/>
      <c r="R3" s="519"/>
    </row>
    <row r="4" spans="1:21" ht="15.75">
      <c r="B4" s="66" t="s">
        <v>2</v>
      </c>
      <c r="C4" s="70"/>
      <c r="D4" s="319" t="s">
        <v>136</v>
      </c>
      <c r="E4" s="270" t="s">
        <v>21</v>
      </c>
      <c r="F4" s="10" t="s">
        <v>21</v>
      </c>
      <c r="G4" s="107" t="s">
        <v>136</v>
      </c>
      <c r="H4" s="270" t="s">
        <v>21</v>
      </c>
      <c r="I4" s="10" t="s">
        <v>21</v>
      </c>
      <c r="J4" s="107" t="s">
        <v>136</v>
      </c>
      <c r="K4" s="270" t="s">
        <v>21</v>
      </c>
      <c r="L4" s="10" t="s">
        <v>21</v>
      </c>
      <c r="M4" s="107" t="s">
        <v>136</v>
      </c>
      <c r="N4" s="270" t="s">
        <v>21</v>
      </c>
      <c r="O4" s="10" t="s">
        <v>21</v>
      </c>
      <c r="P4" s="107" t="s">
        <v>136</v>
      </c>
      <c r="Q4" s="270" t="s">
        <v>21</v>
      </c>
      <c r="R4" s="10" t="s">
        <v>21</v>
      </c>
    </row>
    <row r="5" spans="1:21" ht="16.5" thickBot="1">
      <c r="B5" s="38" t="s">
        <v>3</v>
      </c>
      <c r="C5" s="37" t="s">
        <v>1</v>
      </c>
      <c r="D5" s="408">
        <f>'4. OEB_Adjustment_Input_Sheet'!$E$5</f>
        <v>42517</v>
      </c>
      <c r="E5" s="271" t="s">
        <v>15</v>
      </c>
      <c r="F5" s="12" t="s">
        <v>12</v>
      </c>
      <c r="G5" s="408">
        <f>'4. OEB_Adjustment_Input_Sheet'!$E$5</f>
        <v>42517</v>
      </c>
      <c r="H5" s="271" t="s">
        <v>15</v>
      </c>
      <c r="I5" s="12" t="s">
        <v>12</v>
      </c>
      <c r="J5" s="408">
        <f>'4. OEB_Adjustment_Input_Sheet'!$E$5</f>
        <v>42517</v>
      </c>
      <c r="K5" s="271" t="s">
        <v>15</v>
      </c>
      <c r="L5" s="12" t="s">
        <v>12</v>
      </c>
      <c r="M5" s="408">
        <f>'4. OEB_Adjustment_Input_Sheet'!$E$5</f>
        <v>42517</v>
      </c>
      <c r="N5" s="271" t="s">
        <v>15</v>
      </c>
      <c r="O5" s="12" t="s">
        <v>12</v>
      </c>
      <c r="P5" s="408">
        <f>'4. OEB_Adjustment_Input_Sheet'!$E$5</f>
        <v>42517</v>
      </c>
      <c r="Q5" s="271" t="s">
        <v>15</v>
      </c>
      <c r="R5" s="12" t="s">
        <v>12</v>
      </c>
    </row>
    <row r="6" spans="1:21" ht="15.75">
      <c r="B6" s="13"/>
      <c r="C6" s="14"/>
      <c r="D6" s="318" t="s">
        <v>4</v>
      </c>
      <c r="E6" s="266" t="s">
        <v>5</v>
      </c>
      <c r="F6" s="267" t="s">
        <v>6</v>
      </c>
      <c r="G6" s="265" t="s">
        <v>7</v>
      </c>
      <c r="H6" s="266" t="s">
        <v>8</v>
      </c>
      <c r="I6" s="267" t="s">
        <v>9</v>
      </c>
      <c r="J6" s="265" t="s">
        <v>11</v>
      </c>
      <c r="K6" s="266" t="s">
        <v>13</v>
      </c>
      <c r="L6" s="267" t="s">
        <v>14</v>
      </c>
      <c r="M6" s="265" t="s">
        <v>137</v>
      </c>
      <c r="N6" s="266" t="s">
        <v>138</v>
      </c>
      <c r="O6" s="267" t="s">
        <v>139</v>
      </c>
      <c r="P6" s="265" t="s">
        <v>141</v>
      </c>
      <c r="Q6" s="266" t="s">
        <v>142</v>
      </c>
      <c r="R6" s="267" t="s">
        <v>143</v>
      </c>
    </row>
    <row r="7" spans="1:21" ht="16.5" thickBot="1">
      <c r="B7" s="20" t="s">
        <v>66</v>
      </c>
      <c r="C7" s="19"/>
      <c r="D7" s="15"/>
      <c r="E7" s="50"/>
      <c r="F7" s="83"/>
      <c r="G7" s="50"/>
      <c r="H7" s="50"/>
      <c r="I7" s="83"/>
      <c r="J7" s="50"/>
      <c r="K7" s="50"/>
      <c r="L7" s="83"/>
      <c r="M7" s="50"/>
      <c r="N7" s="50"/>
      <c r="O7" s="83"/>
      <c r="P7" s="50"/>
      <c r="Q7" s="50"/>
      <c r="R7" s="83"/>
    </row>
    <row r="8" spans="1:21" ht="15">
      <c r="B8" s="46">
        <v>1</v>
      </c>
      <c r="C8" s="64" t="s">
        <v>71</v>
      </c>
      <c r="D8" s="279">
        <f>'4. OEB_Adjustment_Input_Sheet'!E59</f>
        <v>0.15</v>
      </c>
      <c r="E8" s="147">
        <f>F8-D8</f>
        <v>0</v>
      </c>
      <c r="F8" s="372">
        <f>'4. OEB_Adjustment_Input_Sheet'!G59</f>
        <v>0.15</v>
      </c>
      <c r="G8" s="279">
        <f>'4. OEB_Adjustment_Input_Sheet'!H59</f>
        <v>0.15</v>
      </c>
      <c r="H8" s="147">
        <f>I8-G8</f>
        <v>0</v>
      </c>
      <c r="I8" s="372">
        <f>'4. OEB_Adjustment_Input_Sheet'!J59</f>
        <v>0.15</v>
      </c>
      <c r="J8" s="279">
        <f>'4. OEB_Adjustment_Input_Sheet'!K59</f>
        <v>0.15</v>
      </c>
      <c r="K8" s="147">
        <f>L8-J8</f>
        <v>0</v>
      </c>
      <c r="L8" s="372">
        <f>'4. OEB_Adjustment_Input_Sheet'!M59</f>
        <v>0.15</v>
      </c>
      <c r="M8" s="279">
        <f>'4. OEB_Adjustment_Input_Sheet'!N59</f>
        <v>0.15</v>
      </c>
      <c r="N8" s="147">
        <f>O8-M8</f>
        <v>0</v>
      </c>
      <c r="O8" s="372">
        <f>'4. OEB_Adjustment_Input_Sheet'!P59</f>
        <v>0.15</v>
      </c>
      <c r="P8" s="279">
        <f>'4. OEB_Adjustment_Input_Sheet'!Q59</f>
        <v>0.15</v>
      </c>
      <c r="Q8" s="147">
        <f>R8-P8</f>
        <v>0</v>
      </c>
      <c r="R8" s="372">
        <f>'4. OEB_Adjustment_Input_Sheet'!S59</f>
        <v>0.15</v>
      </c>
    </row>
    <row r="9" spans="1:21" ht="15.75" thickBot="1">
      <c r="B9" s="46">
        <v>2</v>
      </c>
      <c r="C9" s="64" t="s">
        <v>72</v>
      </c>
      <c r="D9" s="487">
        <f>'4. OEB_Adjustment_Input_Sheet'!E60</f>
        <v>0.1</v>
      </c>
      <c r="E9" s="148">
        <f t="shared" ref="E9:E10" si="0">F9-D9</f>
        <v>0</v>
      </c>
      <c r="F9" s="488">
        <f>'4. OEB_Adjustment_Input_Sheet'!G60</f>
        <v>0.1</v>
      </c>
      <c r="G9" s="487">
        <f>'4. OEB_Adjustment_Input_Sheet'!H60</f>
        <v>0.1</v>
      </c>
      <c r="H9" s="148">
        <f t="shared" ref="H9:H10" si="1">I9-G9</f>
        <v>0</v>
      </c>
      <c r="I9" s="488">
        <f>'4. OEB_Adjustment_Input_Sheet'!J60</f>
        <v>0.1</v>
      </c>
      <c r="J9" s="487">
        <f>'4. OEB_Adjustment_Input_Sheet'!K60</f>
        <v>0.1</v>
      </c>
      <c r="K9" s="148">
        <f t="shared" ref="K9:K10" si="2">L9-J9</f>
        <v>0</v>
      </c>
      <c r="L9" s="488">
        <f>'4. OEB_Adjustment_Input_Sheet'!M60</f>
        <v>0.1</v>
      </c>
      <c r="M9" s="487">
        <f>'4. OEB_Adjustment_Input_Sheet'!N60</f>
        <v>0.1</v>
      </c>
      <c r="N9" s="148">
        <f t="shared" ref="N9:N10" si="3">O9-M9</f>
        <v>0</v>
      </c>
      <c r="O9" s="488">
        <f>'4. OEB_Adjustment_Input_Sheet'!P60</f>
        <v>0.1</v>
      </c>
      <c r="P9" s="487">
        <f>'4. OEB_Adjustment_Input_Sheet'!Q60</f>
        <v>0.1</v>
      </c>
      <c r="Q9" s="148">
        <f t="shared" ref="Q9:Q10" si="4">R9-P9</f>
        <v>0</v>
      </c>
      <c r="R9" s="488">
        <f>'4. OEB_Adjustment_Input_Sheet'!S60</f>
        <v>0.1</v>
      </c>
    </row>
    <row r="10" spans="1:21" ht="16.5" thickBot="1">
      <c r="B10" s="46">
        <v>3</v>
      </c>
      <c r="C10" s="16" t="s">
        <v>69</v>
      </c>
      <c r="D10" s="60">
        <f>SUM(D8:D9)</f>
        <v>0.25</v>
      </c>
      <c r="E10" s="148">
        <f t="shared" si="0"/>
        <v>0</v>
      </c>
      <c r="F10" s="59">
        <f>SUM(F8:F9)</f>
        <v>0.25</v>
      </c>
      <c r="G10" s="60">
        <f>SUM(G8:G9)</f>
        <v>0.25</v>
      </c>
      <c r="H10" s="148">
        <f t="shared" si="1"/>
        <v>0</v>
      </c>
      <c r="I10" s="59">
        <f>SUM(I8:I9)</f>
        <v>0.25</v>
      </c>
      <c r="J10" s="60">
        <f>SUM(J8:J9)</f>
        <v>0.25</v>
      </c>
      <c r="K10" s="148">
        <f t="shared" si="2"/>
        <v>0</v>
      </c>
      <c r="L10" s="59">
        <f>SUM(L8:L9)</f>
        <v>0.25</v>
      </c>
      <c r="M10" s="60">
        <f>SUM(M8:M9)</f>
        <v>0.25</v>
      </c>
      <c r="N10" s="148">
        <f t="shared" si="3"/>
        <v>0</v>
      </c>
      <c r="O10" s="59">
        <f>SUM(O8:O9)</f>
        <v>0.25</v>
      </c>
      <c r="P10" s="60">
        <f>SUM(P8:P9)</f>
        <v>0.25</v>
      </c>
      <c r="Q10" s="148">
        <f t="shared" si="4"/>
        <v>0</v>
      </c>
      <c r="R10" s="59">
        <f>SUM(R8:R9)</f>
        <v>0.25</v>
      </c>
    </row>
    <row r="11" spans="1:21" ht="18">
      <c r="B11" s="15"/>
      <c r="C11" s="284"/>
      <c r="D11" s="178"/>
      <c r="E11" s="373"/>
      <c r="F11" s="374"/>
      <c r="G11" s="178"/>
      <c r="H11" s="373"/>
      <c r="I11" s="374"/>
      <c r="J11" s="178"/>
      <c r="K11" s="373"/>
      <c r="L11" s="374"/>
      <c r="M11" s="178"/>
      <c r="N11" s="373"/>
      <c r="O11" s="374"/>
      <c r="P11" s="178"/>
      <c r="Q11" s="373"/>
      <c r="R11" s="374"/>
    </row>
    <row r="12" spans="1:21" ht="16.5" thickBot="1">
      <c r="B12" s="20" t="s">
        <v>107</v>
      </c>
      <c r="C12" s="19"/>
      <c r="D12" s="178"/>
      <c r="E12" s="373"/>
      <c r="F12" s="374"/>
      <c r="G12" s="178"/>
      <c r="H12" s="373"/>
      <c r="I12" s="374"/>
      <c r="J12" s="178"/>
      <c r="K12" s="373"/>
      <c r="L12" s="374"/>
      <c r="M12" s="178"/>
      <c r="N12" s="373"/>
      <c r="O12" s="374"/>
      <c r="P12" s="178"/>
      <c r="Q12" s="373"/>
      <c r="R12" s="374"/>
    </row>
    <row r="13" spans="1:21" ht="15">
      <c r="B13" s="46">
        <v>4</v>
      </c>
      <c r="C13" s="138" t="s">
        <v>70</v>
      </c>
      <c r="D13" s="245">
        <f>D29</f>
        <v>198.34226995832432</v>
      </c>
      <c r="E13" s="375">
        <f t="shared" ref="E13:E17" si="5">F13-D13</f>
        <v>0</v>
      </c>
      <c r="F13" s="246">
        <f>F29</f>
        <v>198.34226995832432</v>
      </c>
      <c r="G13" s="245">
        <f>G29</f>
        <v>214.16674869202319</v>
      </c>
      <c r="H13" s="375">
        <f t="shared" ref="H13:H15" si="6">I13-G13</f>
        <v>0</v>
      </c>
      <c r="I13" s="246">
        <f>I29</f>
        <v>214.16674869202319</v>
      </c>
      <c r="J13" s="245">
        <f>J29</f>
        <v>222.82542350613878</v>
      </c>
      <c r="K13" s="375">
        <f t="shared" ref="K13:K15" si="7">L13-J13</f>
        <v>0</v>
      </c>
      <c r="L13" s="246">
        <f>L29</f>
        <v>222.82542350613878</v>
      </c>
      <c r="M13" s="245">
        <f>M29</f>
        <v>470.7528166763081</v>
      </c>
      <c r="N13" s="375">
        <f t="shared" ref="N13:N15" si="8">O13-M13</f>
        <v>0</v>
      </c>
      <c r="O13" s="246">
        <f>O29</f>
        <v>470.7528166763081</v>
      </c>
      <c r="P13" s="245">
        <f>P29</f>
        <v>503.16602143069395</v>
      </c>
      <c r="Q13" s="375">
        <f t="shared" ref="Q13:Q15" si="9">R13-P13</f>
        <v>0</v>
      </c>
      <c r="R13" s="246">
        <f>R29</f>
        <v>503.16602143069395</v>
      </c>
    </row>
    <row r="14" spans="1:21" ht="15">
      <c r="B14" s="46">
        <v>5</v>
      </c>
      <c r="C14" s="285" t="s">
        <v>80</v>
      </c>
      <c r="D14" s="213">
        <f>D42</f>
        <v>857.24186523138167</v>
      </c>
      <c r="E14" s="248">
        <f t="shared" ref="E14:E15" si="10">F14-D14</f>
        <v>0</v>
      </c>
      <c r="F14" s="376">
        <f>F42</f>
        <v>857.24186523138167</v>
      </c>
      <c r="G14" s="213">
        <f>G42</f>
        <v>905.71786231762235</v>
      </c>
      <c r="H14" s="248">
        <f t="shared" si="6"/>
        <v>0</v>
      </c>
      <c r="I14" s="376">
        <f>I42</f>
        <v>905.71786231762235</v>
      </c>
      <c r="J14" s="213">
        <f>J42</f>
        <v>976.77413609154564</v>
      </c>
      <c r="K14" s="248">
        <f t="shared" si="7"/>
        <v>0</v>
      </c>
      <c r="L14" s="376">
        <f>L42</f>
        <v>976.77413609154564</v>
      </c>
      <c r="M14" s="213">
        <f>M42</f>
        <v>1155.3908840033068</v>
      </c>
      <c r="N14" s="248">
        <f t="shared" si="8"/>
        <v>0</v>
      </c>
      <c r="O14" s="376">
        <f>O42</f>
        <v>1155.3908840033068</v>
      </c>
      <c r="P14" s="213">
        <f>P42</f>
        <v>961.37253499349742</v>
      </c>
      <c r="Q14" s="248">
        <f t="shared" si="9"/>
        <v>0</v>
      </c>
      <c r="R14" s="376">
        <f>R42</f>
        <v>961.37253499349742</v>
      </c>
    </row>
    <row r="15" spans="1:21" s="50" customFormat="1" ht="15">
      <c r="B15" s="46">
        <v>6</v>
      </c>
      <c r="C15" s="285" t="s">
        <v>81</v>
      </c>
      <c r="D15" s="213">
        <f>D52</f>
        <v>1036.2443323211201</v>
      </c>
      <c r="E15" s="227">
        <f t="shared" si="10"/>
        <v>0</v>
      </c>
      <c r="F15" s="376">
        <f>F52</f>
        <v>1036.2443323211201</v>
      </c>
      <c r="G15" s="213">
        <f>G52</f>
        <v>1165.3611979650534</v>
      </c>
      <c r="H15" s="227">
        <f t="shared" si="6"/>
        <v>0</v>
      </c>
      <c r="I15" s="376">
        <f>I52</f>
        <v>1165.3611979650534</v>
      </c>
      <c r="J15" s="213">
        <f>J52</f>
        <v>1355.7357518754302</v>
      </c>
      <c r="K15" s="227">
        <f t="shared" si="7"/>
        <v>0</v>
      </c>
      <c r="L15" s="376">
        <f>L52</f>
        <v>1355.7357518754302</v>
      </c>
      <c r="M15" s="213">
        <f>M52</f>
        <v>1165.4099767762627</v>
      </c>
      <c r="N15" s="227">
        <f t="shared" si="8"/>
        <v>0</v>
      </c>
      <c r="O15" s="376">
        <f>O52</f>
        <v>1165.4099767762627</v>
      </c>
      <c r="P15" s="213">
        <f>P52</f>
        <v>1184.3032777729793</v>
      </c>
      <c r="Q15" s="227">
        <f t="shared" si="9"/>
        <v>0</v>
      </c>
      <c r="R15" s="376">
        <f>R52</f>
        <v>1184.3032777729793</v>
      </c>
      <c r="S15" s="373"/>
    </row>
    <row r="16" spans="1:21" ht="15">
      <c r="B16" s="46">
        <v>7</v>
      </c>
      <c r="C16" s="285" t="s">
        <v>231</v>
      </c>
      <c r="D16" s="214">
        <v>-19.3</v>
      </c>
      <c r="E16" s="495"/>
      <c r="F16" s="377">
        <f>D16+E16</f>
        <v>-19.3</v>
      </c>
      <c r="G16" s="214">
        <v>45.5</v>
      </c>
      <c r="H16" s="495"/>
      <c r="I16" s="377">
        <f>G16+H16</f>
        <v>45.5</v>
      </c>
      <c r="J16" s="214">
        <v>156.13999999999999</v>
      </c>
      <c r="K16" s="495"/>
      <c r="L16" s="377">
        <f>J16+K16</f>
        <v>156.13999999999999</v>
      </c>
      <c r="M16" s="214">
        <v>-182.3</v>
      </c>
      <c r="N16" s="495"/>
      <c r="O16" s="377">
        <f>M16+N16</f>
        <v>-182.3</v>
      </c>
      <c r="P16" s="214">
        <v>0</v>
      </c>
      <c r="Q16" s="495"/>
      <c r="R16" s="377">
        <f>P16+Q16</f>
        <v>0</v>
      </c>
      <c r="S16" s="1"/>
    </row>
    <row r="17" spans="2:22" ht="16.5" thickBot="1">
      <c r="B17" s="46">
        <v>8</v>
      </c>
      <c r="C17" s="137" t="s">
        <v>67</v>
      </c>
      <c r="D17" s="216">
        <f>D13+D14-D15+D16</f>
        <v>3.9802868586047424E-2</v>
      </c>
      <c r="E17" s="203">
        <f t="shared" si="5"/>
        <v>0</v>
      </c>
      <c r="F17" s="217">
        <f>F13+F14-F15+F16</f>
        <v>3.9802868586047424E-2</v>
      </c>
      <c r="G17" s="216">
        <f>G13+G14-G15+G16</f>
        <v>2.3413044592189181E-2</v>
      </c>
      <c r="H17" s="203">
        <f t="shared" ref="H17" si="11">I17-G17</f>
        <v>0</v>
      </c>
      <c r="I17" s="217">
        <f>I13+I14-I15+I16</f>
        <v>2.3413044592189181E-2</v>
      </c>
      <c r="J17" s="216">
        <f>J13+J14-J15+J16</f>
        <v>3.8077222542369782E-3</v>
      </c>
      <c r="K17" s="203">
        <f t="shared" ref="K17" si="12">L17-J17</f>
        <v>0</v>
      </c>
      <c r="L17" s="217">
        <f>L13+L14-L15+L16</f>
        <v>3.8077222542369782E-3</v>
      </c>
      <c r="M17" s="216">
        <f>M13+M14-M15+M16</f>
        <v>278.43372390335225</v>
      </c>
      <c r="N17" s="203">
        <f t="shared" ref="N17" si="13">O17-M17</f>
        <v>0</v>
      </c>
      <c r="O17" s="217">
        <f>O13+O14-O15+O16</f>
        <v>278.43372390335225</v>
      </c>
      <c r="P17" s="216">
        <f>P13+P14-P15+P16</f>
        <v>280.23527865121218</v>
      </c>
      <c r="Q17" s="203">
        <f t="shared" ref="Q17" si="14">R17-P17</f>
        <v>0</v>
      </c>
      <c r="R17" s="217">
        <f>R13+R14-R15+R16</f>
        <v>280.23527865121218</v>
      </c>
    </row>
    <row r="18" spans="2:22" ht="15">
      <c r="B18" s="72"/>
      <c r="C18" s="19"/>
      <c r="D18" s="178"/>
      <c r="E18" s="373"/>
      <c r="F18" s="374"/>
      <c r="G18" s="178"/>
      <c r="H18" s="373"/>
      <c r="I18" s="374"/>
      <c r="J18" s="178"/>
      <c r="K18" s="373"/>
      <c r="L18" s="374"/>
      <c r="M18" s="178"/>
      <c r="N18" s="373"/>
      <c r="O18" s="374"/>
      <c r="P18" s="178"/>
      <c r="Q18" s="373"/>
      <c r="R18" s="374"/>
    </row>
    <row r="19" spans="2:22" ht="16.5" thickBot="1">
      <c r="B19" s="20" t="s">
        <v>108</v>
      </c>
      <c r="C19" s="50"/>
      <c r="D19" s="178"/>
      <c r="E19" s="373"/>
      <c r="F19" s="374"/>
      <c r="G19" s="178"/>
      <c r="H19" s="373"/>
      <c r="I19" s="374"/>
      <c r="J19" s="178"/>
      <c r="K19" s="373"/>
      <c r="L19" s="374"/>
      <c r="M19" s="178"/>
      <c r="N19" s="373"/>
      <c r="O19" s="374"/>
      <c r="P19" s="178"/>
      <c r="Q19" s="373"/>
      <c r="R19" s="374"/>
    </row>
    <row r="20" spans="2:22" ht="15.75">
      <c r="B20" s="46">
        <v>9</v>
      </c>
      <c r="C20" s="138" t="s">
        <v>75</v>
      </c>
      <c r="D20" s="218">
        <f>D17*D8</f>
        <v>5.9704302879071136E-3</v>
      </c>
      <c r="E20" s="225">
        <f t="shared" ref="E20:E23" si="15">F20-D20</f>
        <v>0</v>
      </c>
      <c r="F20" s="220">
        <f>F17*F8</f>
        <v>5.9704302879071136E-3</v>
      </c>
      <c r="G20" s="218">
        <f>G17*G8</f>
        <v>3.5119566888283768E-3</v>
      </c>
      <c r="H20" s="225">
        <f t="shared" ref="H20:H23" si="16">I20-G20</f>
        <v>0</v>
      </c>
      <c r="I20" s="220">
        <f>I17*I8</f>
        <v>3.5119566888283768E-3</v>
      </c>
      <c r="J20" s="218">
        <f>J17*J8</f>
        <v>5.7115833813554668E-4</v>
      </c>
      <c r="K20" s="225">
        <f t="shared" ref="K20:K23" si="17">L20-J20</f>
        <v>0</v>
      </c>
      <c r="L20" s="220">
        <f>L17*L8</f>
        <v>5.7115833813554668E-4</v>
      </c>
      <c r="M20" s="218">
        <f>M17*M8</f>
        <v>41.765058585502835</v>
      </c>
      <c r="N20" s="225">
        <f t="shared" ref="N20:N23" si="18">O20-M20</f>
        <v>0</v>
      </c>
      <c r="O20" s="220">
        <f>O17*O8</f>
        <v>41.765058585502835</v>
      </c>
      <c r="P20" s="218">
        <f>P17*P8</f>
        <v>42.035291797681829</v>
      </c>
      <c r="Q20" s="225">
        <f t="shared" ref="Q20:Q23" si="19">R20-P20</f>
        <v>0</v>
      </c>
      <c r="R20" s="220">
        <f>R17*R8</f>
        <v>42.035291797681829</v>
      </c>
    </row>
    <row r="21" spans="2:22" ht="15">
      <c r="B21" s="46">
        <v>10</v>
      </c>
      <c r="C21" s="138" t="s">
        <v>76</v>
      </c>
      <c r="D21" s="221">
        <f>D17*(D9)</f>
        <v>3.9802868586047424E-3</v>
      </c>
      <c r="E21" s="248">
        <f t="shared" ref="E21:E22" si="20">F21-D21</f>
        <v>0</v>
      </c>
      <c r="F21" s="223">
        <f>F17*(F9)</f>
        <v>3.9802868586047424E-3</v>
      </c>
      <c r="G21" s="221">
        <f>G17*(G9)</f>
        <v>2.3413044592189183E-3</v>
      </c>
      <c r="H21" s="248">
        <f t="shared" si="16"/>
        <v>0</v>
      </c>
      <c r="I21" s="223">
        <f>I17*(I9)</f>
        <v>2.3413044592189183E-3</v>
      </c>
      <c r="J21" s="221">
        <f>J17*(J9)</f>
        <v>3.8077222542369786E-4</v>
      </c>
      <c r="K21" s="248">
        <f t="shared" si="17"/>
        <v>0</v>
      </c>
      <c r="L21" s="223">
        <f>L17*(L9)</f>
        <v>3.8077222542369786E-4</v>
      </c>
      <c r="M21" s="221">
        <f>M17*(M9)</f>
        <v>27.843372390335226</v>
      </c>
      <c r="N21" s="248">
        <f t="shared" si="18"/>
        <v>0</v>
      </c>
      <c r="O21" s="223">
        <f>O17*(O9)</f>
        <v>27.843372390335226</v>
      </c>
      <c r="P21" s="221">
        <f>P17*(P9)</f>
        <v>28.023527865121221</v>
      </c>
      <c r="Q21" s="248">
        <f t="shared" si="19"/>
        <v>0</v>
      </c>
      <c r="R21" s="223">
        <f>R17*(R9)</f>
        <v>28.023527865121221</v>
      </c>
    </row>
    <row r="22" spans="2:22" ht="15">
      <c r="B22" s="46">
        <v>11</v>
      </c>
      <c r="C22" s="138" t="s">
        <v>77</v>
      </c>
      <c r="D22" s="221">
        <f>'4. OEB_Adjustment_Input_Sheet'!E64</f>
        <v>-18.399999999999999</v>
      </c>
      <c r="E22" s="227">
        <f t="shared" si="20"/>
        <v>0</v>
      </c>
      <c r="F22" s="223">
        <f>'4. OEB_Adjustment_Input_Sheet'!G64</f>
        <v>-18.399999999999999</v>
      </c>
      <c r="G22" s="221">
        <f>'4. OEB_Adjustment_Input_Sheet'!H64</f>
        <v>-18.399999999999999</v>
      </c>
      <c r="H22" s="227">
        <f t="shared" si="16"/>
        <v>0</v>
      </c>
      <c r="I22" s="223">
        <f>'4. OEB_Adjustment_Input_Sheet'!J64</f>
        <v>-18.399999999999999</v>
      </c>
      <c r="J22" s="221">
        <f>'4. OEB_Adjustment_Input_Sheet'!K64</f>
        <v>-18.399999999999999</v>
      </c>
      <c r="K22" s="227">
        <f t="shared" si="17"/>
        <v>0</v>
      </c>
      <c r="L22" s="223">
        <f>'4. OEB_Adjustment_Input_Sheet'!M64</f>
        <v>-18.399999999999999</v>
      </c>
      <c r="M22" s="221">
        <f>'4. OEB_Adjustment_Input_Sheet'!N64</f>
        <v>-18.399999999999999</v>
      </c>
      <c r="N22" s="227">
        <f t="shared" si="18"/>
        <v>0</v>
      </c>
      <c r="O22" s="223">
        <f>'4. OEB_Adjustment_Input_Sheet'!P64</f>
        <v>-18.399999999999999</v>
      </c>
      <c r="P22" s="221">
        <f>'4. OEB_Adjustment_Input_Sheet'!Q64</f>
        <v>-18.399999999999999</v>
      </c>
      <c r="Q22" s="227">
        <f t="shared" si="19"/>
        <v>0</v>
      </c>
      <c r="R22" s="223">
        <f>'4. OEB_Adjustment_Input_Sheet'!S64</f>
        <v>-18.399999999999999</v>
      </c>
    </row>
    <row r="23" spans="2:22" ht="16.5" thickBot="1">
      <c r="B23" s="114">
        <v>12</v>
      </c>
      <c r="C23" s="137" t="s">
        <v>68</v>
      </c>
      <c r="D23" s="236">
        <f>SUM(D20:D22)</f>
        <v>-18.390049282853486</v>
      </c>
      <c r="E23" s="378">
        <f t="shared" si="15"/>
        <v>0</v>
      </c>
      <c r="F23" s="237">
        <f>SUM(F20:F22)</f>
        <v>-18.390049282853486</v>
      </c>
      <c r="G23" s="236">
        <f>SUM(G20:G22)</f>
        <v>-18.394146738851951</v>
      </c>
      <c r="H23" s="378">
        <f t="shared" si="16"/>
        <v>0</v>
      </c>
      <c r="I23" s="237">
        <f>SUM(I20:I22)</f>
        <v>-18.394146738851951</v>
      </c>
      <c r="J23" s="236">
        <f>SUM(J20:J22)</f>
        <v>-18.399048069436439</v>
      </c>
      <c r="K23" s="378">
        <f t="shared" si="17"/>
        <v>0</v>
      </c>
      <c r="L23" s="237">
        <f>SUM(L20:L22)</f>
        <v>-18.399048069436439</v>
      </c>
      <c r="M23" s="236">
        <f>SUM(M20:M22)</f>
        <v>51.208430975838063</v>
      </c>
      <c r="N23" s="378">
        <f t="shared" si="18"/>
        <v>0</v>
      </c>
      <c r="O23" s="237">
        <f>SUM(O20:O22)</f>
        <v>51.208430975838063</v>
      </c>
      <c r="P23" s="236">
        <f>SUM(P20:P22)</f>
        <v>51.658819662803047</v>
      </c>
      <c r="Q23" s="378">
        <f t="shared" si="19"/>
        <v>0</v>
      </c>
      <c r="R23" s="237">
        <f>SUM(R20:R22)</f>
        <v>51.658819662803047</v>
      </c>
    </row>
    <row r="24" spans="2:22">
      <c r="B24" s="82"/>
      <c r="C24" s="50"/>
      <c r="D24" s="379"/>
      <c r="E24" s="373"/>
      <c r="F24" s="374"/>
      <c r="G24" s="379"/>
      <c r="H24" s="373"/>
      <c r="I24" s="374"/>
      <c r="J24" s="379"/>
      <c r="K24" s="373"/>
      <c r="L24" s="374"/>
      <c r="M24" s="379"/>
      <c r="N24" s="373"/>
      <c r="O24" s="374"/>
      <c r="P24" s="379"/>
      <c r="Q24" s="373"/>
      <c r="R24" s="374"/>
    </row>
    <row r="25" spans="2:22" ht="16.5" thickBot="1">
      <c r="B25" s="20" t="s">
        <v>109</v>
      </c>
      <c r="C25" s="50"/>
      <c r="D25" s="379"/>
      <c r="E25" s="373"/>
      <c r="F25" s="374"/>
      <c r="G25" s="379"/>
      <c r="H25" s="373"/>
      <c r="I25" s="374"/>
      <c r="J25" s="379"/>
      <c r="K25" s="373"/>
      <c r="L25" s="374"/>
      <c r="M25" s="379"/>
      <c r="N25" s="373"/>
      <c r="O25" s="374"/>
      <c r="P25" s="379"/>
      <c r="Q25" s="373"/>
      <c r="R25" s="374"/>
      <c r="V25" s="1"/>
    </row>
    <row r="26" spans="2:22" ht="15.75">
      <c r="B26" s="46">
        <v>13</v>
      </c>
      <c r="C26" s="137" t="s">
        <v>78</v>
      </c>
      <c r="D26" s="224">
        <f>'5. Rate_Base_&amp;_Cost_of_Capital'!D19*'4. OEB_Adjustment_Input_Sheet'!E8*'4. OEB_Adjustment_Input_Sheet'!E18</f>
        <v>150.60076503535211</v>
      </c>
      <c r="E26" s="225">
        <f t="shared" ref="E26" si="21">F26-D26</f>
        <v>0</v>
      </c>
      <c r="F26" s="380">
        <f>'5. Rate_Base_&amp;_Cost_of_Capital'!F19*'4. OEB_Adjustment_Input_Sheet'!G8*'4. OEB_Adjustment_Input_Sheet'!G18</f>
        <v>150.60076503535211</v>
      </c>
      <c r="G26" s="224">
        <f>'5. Rate_Base_&amp;_Cost_of_Capital'!G19*'4. OEB_Adjustment_Input_Sheet'!H8*'4. OEB_Adjustment_Input_Sheet'!H18</f>
        <v>158.234786073176</v>
      </c>
      <c r="H26" s="225">
        <f t="shared" ref="H26:H27" si="22">I26-G26</f>
        <v>0</v>
      </c>
      <c r="I26" s="380">
        <f>'5. Rate_Base_&amp;_Cost_of_Capital'!I19*'4. OEB_Adjustment_Input_Sheet'!J8*'4. OEB_Adjustment_Input_Sheet'!J18</f>
        <v>158.234786073176</v>
      </c>
      <c r="J26" s="224">
        <f>'5. Rate_Base_&amp;_Cost_of_Capital'!J19*'4. OEB_Adjustment_Input_Sheet'!K8*'4. OEB_Adjustment_Input_Sheet'!K18</f>
        <v>155.34859386543647</v>
      </c>
      <c r="K26" s="225">
        <f t="shared" ref="K26:K27" si="23">L26-J26</f>
        <v>0</v>
      </c>
      <c r="L26" s="380">
        <f>'5. Rate_Base_&amp;_Cost_of_Capital'!L19*'4. OEB_Adjustment_Input_Sheet'!M8*'4. OEB_Adjustment_Input_Sheet'!M18</f>
        <v>155.34859386543647</v>
      </c>
      <c r="M26" s="224">
        <f>'5. Rate_Base_&amp;_Cost_of_Capital'!M19*'4. OEB_Adjustment_Input_Sheet'!N8*'4. OEB_Adjustment_Input_Sheet'!N18</f>
        <v>337.46285139088184</v>
      </c>
      <c r="N26" s="225">
        <f t="shared" ref="N26:N27" si="24">O26-M26</f>
        <v>0</v>
      </c>
      <c r="O26" s="380">
        <f>'5. Rate_Base_&amp;_Cost_of_Capital'!O19*'4. OEB_Adjustment_Input_Sheet'!P8*'4. OEB_Adjustment_Input_Sheet'!P18</f>
        <v>337.46285139088184</v>
      </c>
      <c r="P26" s="224">
        <f>'5. Rate_Base_&amp;_Cost_of_Capital'!P19*'4. OEB_Adjustment_Input_Sheet'!Q8*'4. OEB_Adjustment_Input_Sheet'!Q18</f>
        <v>358.40412575748729</v>
      </c>
      <c r="Q26" s="225">
        <f t="shared" ref="Q26:Q27" si="25">R26-P26</f>
        <v>0</v>
      </c>
      <c r="R26" s="380">
        <f>'5. Rate_Base_&amp;_Cost_of_Capital'!R19*'4. OEB_Adjustment_Input_Sheet'!S8*'4. OEB_Adjustment_Input_Sheet'!S18</f>
        <v>358.40412575748729</v>
      </c>
    </row>
    <row r="27" spans="2:22" ht="15">
      <c r="B27" s="46">
        <v>14</v>
      </c>
      <c r="C27" s="138" t="s">
        <v>49</v>
      </c>
      <c r="D27" s="247">
        <f>'4. OEB_Adjustment_Input_Sheet'!E47</f>
        <v>-66.131554205825665</v>
      </c>
      <c r="E27" s="248">
        <f t="shared" ref="E27:E29" si="26">F27-D27</f>
        <v>0</v>
      </c>
      <c r="F27" s="188">
        <f>'4. OEB_Adjustment_Input_Sheet'!G47</f>
        <v>-66.131554205825665</v>
      </c>
      <c r="G27" s="247">
        <f>'4. OEB_Adjustment_Input_Sheet'!H47</f>
        <v>-74.326109357699124</v>
      </c>
      <c r="H27" s="248">
        <f t="shared" si="22"/>
        <v>0</v>
      </c>
      <c r="I27" s="188">
        <f>'4. OEB_Adjustment_Input_Sheet'!J47</f>
        <v>-74.326109357699124</v>
      </c>
      <c r="J27" s="247">
        <f>'4. OEB_Adjustment_Input_Sheet'!K47</f>
        <v>-85.875877710138809</v>
      </c>
      <c r="K27" s="248">
        <f t="shared" si="23"/>
        <v>0</v>
      </c>
      <c r="L27" s="188">
        <f>'4. OEB_Adjustment_Input_Sheet'!M47</f>
        <v>-85.875877710138809</v>
      </c>
      <c r="M27" s="247">
        <f>'4. OEB_Adjustment_Input_Sheet'!N47</f>
        <v>-82.081534309588221</v>
      </c>
      <c r="N27" s="248">
        <f t="shared" si="24"/>
        <v>0</v>
      </c>
      <c r="O27" s="188">
        <f>'4. OEB_Adjustment_Input_Sheet'!P47</f>
        <v>-82.081534309588221</v>
      </c>
      <c r="P27" s="247">
        <f>'4. OEB_Adjustment_Input_Sheet'!Q47</f>
        <v>-93.103076010403669</v>
      </c>
      <c r="Q27" s="248">
        <f t="shared" si="25"/>
        <v>0</v>
      </c>
      <c r="R27" s="188">
        <f>'4. OEB_Adjustment_Input_Sheet'!S47</f>
        <v>-93.103076010403669</v>
      </c>
    </row>
    <row r="28" spans="2:22" ht="15">
      <c r="B28" s="46">
        <v>15</v>
      </c>
      <c r="C28" s="138" t="s">
        <v>232</v>
      </c>
      <c r="D28" s="390">
        <v>-18.39004928285344</v>
      </c>
      <c r="E28" s="495"/>
      <c r="F28" s="377">
        <f>D28+E28</f>
        <v>-18.39004928285344</v>
      </c>
      <c r="G28" s="390">
        <v>-18.394146738851937</v>
      </c>
      <c r="H28" s="495"/>
      <c r="I28" s="377">
        <f>G28+H28</f>
        <v>-18.394146738851937</v>
      </c>
      <c r="J28" s="390">
        <v>-18.399048069436503</v>
      </c>
      <c r="K28" s="495"/>
      <c r="L28" s="377">
        <f>J28+K28</f>
        <v>-18.399048069436503</v>
      </c>
      <c r="M28" s="390">
        <v>51.208430975838048</v>
      </c>
      <c r="N28" s="495"/>
      <c r="O28" s="377">
        <f>M28+N28</f>
        <v>51.208430975838048</v>
      </c>
      <c r="P28" s="390">
        <v>51.658819662803019</v>
      </c>
      <c r="Q28" s="495"/>
      <c r="R28" s="377">
        <f>P28+Q28</f>
        <v>51.658819662803019</v>
      </c>
      <c r="S28" s="115"/>
      <c r="T28" s="115"/>
    </row>
    <row r="29" spans="2:22" ht="16.5" thickBot="1">
      <c r="B29" s="46">
        <v>16</v>
      </c>
      <c r="C29" s="137" t="s">
        <v>79</v>
      </c>
      <c r="D29" s="191">
        <f>D26-D27+D28</f>
        <v>198.34226995832432</v>
      </c>
      <c r="E29" s="203">
        <f t="shared" si="26"/>
        <v>0</v>
      </c>
      <c r="F29" s="192">
        <f>F26-F27+F28</f>
        <v>198.34226995832432</v>
      </c>
      <c r="G29" s="191">
        <f>G26-G27+G28</f>
        <v>214.16674869202319</v>
      </c>
      <c r="H29" s="203">
        <f t="shared" ref="H29" si="27">I29-G29</f>
        <v>0</v>
      </c>
      <c r="I29" s="192">
        <f>I26-I27+I28</f>
        <v>214.16674869202319</v>
      </c>
      <c r="J29" s="191">
        <f>J26-J27+J28</f>
        <v>222.82542350613878</v>
      </c>
      <c r="K29" s="203">
        <f t="shared" ref="K29" si="28">L29-J29</f>
        <v>0</v>
      </c>
      <c r="L29" s="192">
        <f>L26-L27+L28</f>
        <v>222.82542350613878</v>
      </c>
      <c r="M29" s="191">
        <f>M26-M27+M28</f>
        <v>470.7528166763081</v>
      </c>
      <c r="N29" s="203">
        <f t="shared" ref="N29" si="29">O29-M29</f>
        <v>0</v>
      </c>
      <c r="O29" s="192">
        <f>O26-O27+O28</f>
        <v>470.7528166763081</v>
      </c>
      <c r="P29" s="191">
        <f>P26-P27+P28</f>
        <v>503.16602143069395</v>
      </c>
      <c r="Q29" s="203">
        <f t="shared" ref="Q29" si="30">R29-P29</f>
        <v>0</v>
      </c>
      <c r="R29" s="192">
        <f>R26-R27+R28</f>
        <v>503.16602143069395</v>
      </c>
    </row>
    <row r="30" spans="2:22" ht="18">
      <c r="B30" s="82"/>
      <c r="C30" s="129"/>
      <c r="D30" s="178"/>
      <c r="E30" s="373"/>
      <c r="F30" s="374"/>
      <c r="G30" s="178"/>
      <c r="H30" s="373"/>
      <c r="I30" s="374"/>
      <c r="J30" s="178"/>
      <c r="K30" s="373"/>
      <c r="L30" s="374"/>
      <c r="M30" s="178"/>
      <c r="N30" s="373"/>
      <c r="O30" s="374"/>
      <c r="P30" s="178"/>
      <c r="Q30" s="373"/>
      <c r="R30" s="374"/>
    </row>
    <row r="31" spans="2:22" ht="15.75">
      <c r="B31" s="20" t="s">
        <v>110</v>
      </c>
      <c r="C31" s="50"/>
      <c r="D31" s="178"/>
      <c r="E31" s="373"/>
      <c r="F31" s="381"/>
      <c r="G31" s="178"/>
      <c r="H31" s="373"/>
      <c r="I31" s="381"/>
      <c r="J31" s="178"/>
      <c r="K31" s="373"/>
      <c r="L31" s="381"/>
      <c r="M31" s="178"/>
      <c r="N31" s="373"/>
      <c r="O31" s="381"/>
      <c r="P31" s="178"/>
      <c r="Q31" s="373"/>
      <c r="R31" s="381"/>
    </row>
    <row r="32" spans="2:22" ht="16.5" thickBot="1">
      <c r="B32" s="82"/>
      <c r="C32" s="137" t="s">
        <v>82</v>
      </c>
      <c r="D32" s="178"/>
      <c r="E32" s="373"/>
      <c r="F32" s="374"/>
      <c r="G32" s="178"/>
      <c r="H32" s="373"/>
      <c r="I32" s="374"/>
      <c r="J32" s="178"/>
      <c r="K32" s="373"/>
      <c r="L32" s="374"/>
      <c r="M32" s="178"/>
      <c r="N32" s="373"/>
      <c r="O32" s="374"/>
      <c r="P32" s="178"/>
      <c r="Q32" s="373"/>
      <c r="R32" s="374"/>
    </row>
    <row r="33" spans="2:19" s="366" customFormat="1" ht="15">
      <c r="B33" s="367">
        <v>16</v>
      </c>
      <c r="C33" s="356" t="s">
        <v>83</v>
      </c>
      <c r="D33" s="382">
        <f>'4. OEB_Adjustment_Input_Sheet'!E68</f>
        <v>346.85130292612621</v>
      </c>
      <c r="E33" s="383">
        <f t="shared" ref="E33:E42" si="31">F33-D33</f>
        <v>0</v>
      </c>
      <c r="F33" s="384">
        <f>'4. OEB_Adjustment_Input_Sheet'!G68</f>
        <v>346.85130292612621</v>
      </c>
      <c r="G33" s="382">
        <f>'4. OEB_Adjustment_Input_Sheet'!H68</f>
        <v>378.72138320687327</v>
      </c>
      <c r="H33" s="383">
        <f t="shared" ref="H33:H42" si="32">I33-G33</f>
        <v>0</v>
      </c>
      <c r="I33" s="384">
        <f>'4. OEB_Adjustment_Input_Sheet'!J68</f>
        <v>378.72138320687327</v>
      </c>
      <c r="J33" s="382">
        <f>'4. OEB_Adjustment_Input_Sheet'!K68</f>
        <v>383.95737129431348</v>
      </c>
      <c r="K33" s="383">
        <f t="shared" ref="K33:K42" si="33">L33-J33</f>
        <v>0</v>
      </c>
      <c r="L33" s="384">
        <f>'4. OEB_Adjustment_Input_Sheet'!M68</f>
        <v>383.95737129431348</v>
      </c>
      <c r="M33" s="382">
        <f>'4. OEB_Adjustment_Input_Sheet'!N68</f>
        <v>524.8596943455517</v>
      </c>
      <c r="N33" s="383">
        <f t="shared" ref="N33:N42" si="34">O33-M33</f>
        <v>0</v>
      </c>
      <c r="O33" s="384">
        <f>'4. OEB_Adjustment_Input_Sheet'!P68</f>
        <v>524.8596943455517</v>
      </c>
      <c r="P33" s="382">
        <f>'4. OEB_Adjustment_Input_Sheet'!Q68</f>
        <v>338.12080799114523</v>
      </c>
      <c r="Q33" s="383">
        <f t="shared" ref="Q33:Q42" si="35">R33-P33</f>
        <v>0</v>
      </c>
      <c r="R33" s="384">
        <f>'4. OEB_Adjustment_Input_Sheet'!S68</f>
        <v>338.12080799114523</v>
      </c>
    </row>
    <row r="34" spans="2:19" s="366" customFormat="1" ht="15">
      <c r="B34" s="367">
        <v>17</v>
      </c>
      <c r="C34" s="356" t="s">
        <v>154</v>
      </c>
      <c r="D34" s="385">
        <f>'4. OEB_Adjustment_Input_Sheet'!E69</f>
        <v>272</v>
      </c>
      <c r="E34" s="368">
        <f t="shared" ref="E34:E41" si="36">F34-D34</f>
        <v>0</v>
      </c>
      <c r="F34" s="386">
        <f>'4. OEB_Adjustment_Input_Sheet'!G69</f>
        <v>272</v>
      </c>
      <c r="G34" s="385">
        <f>'4. OEB_Adjustment_Input_Sheet'!H69</f>
        <v>280.39999999999998</v>
      </c>
      <c r="H34" s="368">
        <f t="shared" si="32"/>
        <v>0</v>
      </c>
      <c r="I34" s="386">
        <f>'4. OEB_Adjustment_Input_Sheet'!J69</f>
        <v>280.39999999999998</v>
      </c>
      <c r="J34" s="385">
        <f>'4. OEB_Adjustment_Input_Sheet'!K69</f>
        <v>289.5</v>
      </c>
      <c r="K34" s="368">
        <f t="shared" si="33"/>
        <v>0</v>
      </c>
      <c r="L34" s="386">
        <f>'4. OEB_Adjustment_Input_Sheet'!M69</f>
        <v>289.5</v>
      </c>
      <c r="M34" s="385">
        <f>'4. OEB_Adjustment_Input_Sheet'!N69</f>
        <v>271.29999999999995</v>
      </c>
      <c r="N34" s="368">
        <f t="shared" si="34"/>
        <v>0</v>
      </c>
      <c r="O34" s="386">
        <f>'4. OEB_Adjustment_Input_Sheet'!P69</f>
        <v>271.29999999999995</v>
      </c>
      <c r="P34" s="385">
        <f>'4. OEB_Adjustment_Input_Sheet'!Q69</f>
        <v>279.90000000000003</v>
      </c>
      <c r="Q34" s="368">
        <f t="shared" si="35"/>
        <v>0</v>
      </c>
      <c r="R34" s="386">
        <f>'4. OEB_Adjustment_Input_Sheet'!S69</f>
        <v>279.90000000000003</v>
      </c>
    </row>
    <row r="35" spans="2:19" s="366" customFormat="1" ht="30">
      <c r="B35" s="367">
        <v>18</v>
      </c>
      <c r="C35" s="357" t="s">
        <v>155</v>
      </c>
      <c r="D35" s="385">
        <f>'4. OEB_Adjustment_Input_Sheet'!E70</f>
        <v>-2.1524769041884513</v>
      </c>
      <c r="E35" s="368">
        <f t="shared" si="36"/>
        <v>0</v>
      </c>
      <c r="F35" s="386">
        <f>'4. OEB_Adjustment_Input_Sheet'!G70</f>
        <v>-2.1524769041884513</v>
      </c>
      <c r="G35" s="385">
        <f>'4. OEB_Adjustment_Input_Sheet'!H70</f>
        <v>-2.1524769041884513</v>
      </c>
      <c r="H35" s="368">
        <f t="shared" si="32"/>
        <v>0</v>
      </c>
      <c r="I35" s="386">
        <f>'4. OEB_Adjustment_Input_Sheet'!J70</f>
        <v>-2.1524769041884513</v>
      </c>
      <c r="J35" s="385">
        <f>'4. OEB_Adjustment_Input_Sheet'!K70</f>
        <v>0</v>
      </c>
      <c r="K35" s="368">
        <f t="shared" si="33"/>
        <v>0</v>
      </c>
      <c r="L35" s="386">
        <f>'4. OEB_Adjustment_Input_Sheet'!M70</f>
        <v>0</v>
      </c>
      <c r="M35" s="385">
        <f>'4. OEB_Adjustment_Input_Sheet'!N70</f>
        <v>0</v>
      </c>
      <c r="N35" s="368">
        <f t="shared" si="34"/>
        <v>0</v>
      </c>
      <c r="O35" s="386">
        <f>'4. OEB_Adjustment_Input_Sheet'!P70</f>
        <v>0</v>
      </c>
      <c r="P35" s="385">
        <f>'4. OEB_Adjustment_Input_Sheet'!Q70</f>
        <v>0</v>
      </c>
      <c r="Q35" s="368">
        <f t="shared" si="35"/>
        <v>0</v>
      </c>
      <c r="R35" s="386">
        <f>'4. OEB_Adjustment_Input_Sheet'!S70</f>
        <v>0</v>
      </c>
      <c r="S35" s="369"/>
    </row>
    <row r="36" spans="2:19" s="366" customFormat="1" ht="15.75" customHeight="1">
      <c r="B36" s="367">
        <v>19</v>
      </c>
      <c r="C36" s="356" t="s">
        <v>156</v>
      </c>
      <c r="D36" s="385">
        <f>'4. OEB_Adjustment_Input_Sheet'!E71</f>
        <v>-24.017633502952265</v>
      </c>
      <c r="E36" s="368">
        <f t="shared" si="36"/>
        <v>0</v>
      </c>
      <c r="F36" s="386">
        <f>'4. OEB_Adjustment_Input_Sheet'!G71</f>
        <v>-24.017633502952265</v>
      </c>
      <c r="G36" s="385">
        <f>'4. OEB_Adjustment_Input_Sheet'!H71</f>
        <v>-24.017633502952265</v>
      </c>
      <c r="H36" s="368">
        <f t="shared" si="32"/>
        <v>0</v>
      </c>
      <c r="I36" s="386">
        <f>'4. OEB_Adjustment_Input_Sheet'!J71</f>
        <v>-24.017633502952265</v>
      </c>
      <c r="J36" s="385">
        <f>'4. OEB_Adjustment_Input_Sheet'!K71</f>
        <v>0</v>
      </c>
      <c r="K36" s="368">
        <f t="shared" si="33"/>
        <v>0</v>
      </c>
      <c r="L36" s="386">
        <f>'4. OEB_Adjustment_Input_Sheet'!M71</f>
        <v>0</v>
      </c>
      <c r="M36" s="385">
        <f>'4. OEB_Adjustment_Input_Sheet'!N71</f>
        <v>0</v>
      </c>
      <c r="N36" s="368">
        <f t="shared" si="34"/>
        <v>0</v>
      </c>
      <c r="O36" s="386">
        <f>'4. OEB_Adjustment_Input_Sheet'!P71</f>
        <v>0</v>
      </c>
      <c r="P36" s="385">
        <f>'4. OEB_Adjustment_Input_Sheet'!Q71</f>
        <v>0</v>
      </c>
      <c r="Q36" s="368">
        <f t="shared" si="35"/>
        <v>0</v>
      </c>
      <c r="R36" s="386">
        <f>'4. OEB_Adjustment_Input_Sheet'!S71</f>
        <v>0</v>
      </c>
    </row>
    <row r="37" spans="2:19" s="366" customFormat="1" ht="15.75" customHeight="1">
      <c r="B37" s="367">
        <v>20</v>
      </c>
      <c r="C37" s="356" t="s">
        <v>157</v>
      </c>
      <c r="D37" s="385">
        <f>'4. OEB_Adjustment_Input_Sheet'!E72</f>
        <v>18.400000000000002</v>
      </c>
      <c r="E37" s="387">
        <f t="shared" si="36"/>
        <v>0</v>
      </c>
      <c r="F37" s="386">
        <f>'4. OEB_Adjustment_Input_Sheet'!G72</f>
        <v>18.400000000000002</v>
      </c>
      <c r="G37" s="385">
        <f>'4. OEB_Adjustment_Input_Sheet'!H72</f>
        <v>18.400000000000002</v>
      </c>
      <c r="H37" s="387">
        <f t="shared" si="32"/>
        <v>0</v>
      </c>
      <c r="I37" s="386">
        <f>'4. OEB_Adjustment_Input_Sheet'!J72</f>
        <v>18.400000000000002</v>
      </c>
      <c r="J37" s="385">
        <f>'4. OEB_Adjustment_Input_Sheet'!K72</f>
        <v>18.400000000000002</v>
      </c>
      <c r="K37" s="387">
        <f t="shared" si="33"/>
        <v>0</v>
      </c>
      <c r="L37" s="386">
        <f>'4. OEB_Adjustment_Input_Sheet'!M72</f>
        <v>18.400000000000002</v>
      </c>
      <c r="M37" s="385">
        <f>'4. OEB_Adjustment_Input_Sheet'!N72</f>
        <v>18.400000000000002</v>
      </c>
      <c r="N37" s="387">
        <f t="shared" si="34"/>
        <v>0</v>
      </c>
      <c r="O37" s="386">
        <f>'4. OEB_Adjustment_Input_Sheet'!P72</f>
        <v>18.400000000000002</v>
      </c>
      <c r="P37" s="385">
        <f>'4. OEB_Adjustment_Input_Sheet'!Q72</f>
        <v>18.400000000000002</v>
      </c>
      <c r="Q37" s="387">
        <f t="shared" si="35"/>
        <v>0</v>
      </c>
      <c r="R37" s="386">
        <f>'4. OEB_Adjustment_Input_Sheet'!S72</f>
        <v>18.400000000000002</v>
      </c>
    </row>
    <row r="38" spans="2:19" s="366" customFormat="1" ht="15.75" customHeight="1">
      <c r="B38" s="367">
        <v>21</v>
      </c>
      <c r="C38" s="356" t="s">
        <v>86</v>
      </c>
      <c r="D38" s="385">
        <f>'4. OEB_Adjustment_Input_Sheet'!E73</f>
        <v>39.62314574752763</v>
      </c>
      <c r="E38" s="387">
        <f t="shared" si="36"/>
        <v>0</v>
      </c>
      <c r="F38" s="386">
        <f>'4. OEB_Adjustment_Input_Sheet'!G73</f>
        <v>39.62314574752763</v>
      </c>
      <c r="G38" s="385">
        <f>'4. OEB_Adjustment_Input_Sheet'!H73</f>
        <v>37.054227489943834</v>
      </c>
      <c r="H38" s="387">
        <f t="shared" si="32"/>
        <v>0</v>
      </c>
      <c r="I38" s="386">
        <f>'4. OEB_Adjustment_Input_Sheet'!J73</f>
        <v>37.054227489943834</v>
      </c>
      <c r="J38" s="385">
        <f>'4. OEB_Adjustment_Input_Sheet'!K73</f>
        <v>34.485309232360031</v>
      </c>
      <c r="K38" s="387">
        <f t="shared" si="33"/>
        <v>0</v>
      </c>
      <c r="L38" s="386">
        <f>'4. OEB_Adjustment_Input_Sheet'!M73</f>
        <v>34.485309232360031</v>
      </c>
      <c r="M38" s="385">
        <f>'4. OEB_Adjustment_Input_Sheet'!N73</f>
        <v>31.916390974776235</v>
      </c>
      <c r="N38" s="387">
        <f t="shared" si="34"/>
        <v>0</v>
      </c>
      <c r="O38" s="386">
        <f>'4. OEB_Adjustment_Input_Sheet'!P73</f>
        <v>31.916390974776235</v>
      </c>
      <c r="P38" s="385">
        <f>'4. OEB_Adjustment_Input_Sheet'!Q73</f>
        <v>30.154058142839283</v>
      </c>
      <c r="Q38" s="387">
        <f t="shared" si="35"/>
        <v>0</v>
      </c>
      <c r="R38" s="386">
        <f>'4. OEB_Adjustment_Input_Sheet'!S73</f>
        <v>30.154058142839283</v>
      </c>
    </row>
    <row r="39" spans="2:19" s="366" customFormat="1" ht="15.75" customHeight="1">
      <c r="B39" s="367">
        <v>22</v>
      </c>
      <c r="C39" s="356" t="s">
        <v>84</v>
      </c>
      <c r="D39" s="385">
        <f>'4. OEB_Adjustment_Input_Sheet'!E74</f>
        <v>57.787815029593773</v>
      </c>
      <c r="E39" s="387">
        <f t="shared" si="36"/>
        <v>0</v>
      </c>
      <c r="F39" s="386">
        <f>'4. OEB_Adjustment_Input_Sheet'!G74</f>
        <v>57.787815029593773</v>
      </c>
      <c r="G39" s="385">
        <f>'4. OEB_Adjustment_Input_Sheet'!H74</f>
        <v>59.766317516325728</v>
      </c>
      <c r="H39" s="387">
        <f t="shared" si="32"/>
        <v>0</v>
      </c>
      <c r="I39" s="386">
        <f>'4. OEB_Adjustment_Input_Sheet'!J74</f>
        <v>59.766317516325728</v>
      </c>
      <c r="J39" s="385">
        <f>'4. OEB_Adjustment_Input_Sheet'!K74</f>
        <v>72.121136662169718</v>
      </c>
      <c r="K39" s="387">
        <f t="shared" si="33"/>
        <v>0</v>
      </c>
      <c r="L39" s="386">
        <f>'4. OEB_Adjustment_Input_Sheet'!M74</f>
        <v>72.121136662169718</v>
      </c>
      <c r="M39" s="385">
        <f>'4. OEB_Adjustment_Input_Sheet'!N74</f>
        <v>61.885058852583384</v>
      </c>
      <c r="N39" s="387">
        <f t="shared" si="34"/>
        <v>0</v>
      </c>
      <c r="O39" s="386">
        <f>'4. OEB_Adjustment_Input_Sheet'!P74</f>
        <v>61.885058852583384</v>
      </c>
      <c r="P39" s="385">
        <f>'4. OEB_Adjustment_Input_Sheet'!Q74</f>
        <v>63.065792440486888</v>
      </c>
      <c r="Q39" s="387">
        <f t="shared" si="35"/>
        <v>0</v>
      </c>
      <c r="R39" s="386">
        <f>'4. OEB_Adjustment_Input_Sheet'!S74</f>
        <v>63.065792440486888</v>
      </c>
    </row>
    <row r="40" spans="2:19" s="366" customFormat="1" ht="15.75" customHeight="1">
      <c r="B40" s="367">
        <v>23</v>
      </c>
      <c r="C40" s="356" t="s">
        <v>85</v>
      </c>
      <c r="D40" s="385">
        <f>'4. OEB_Adjustment_Input_Sheet'!E75</f>
        <v>85.049711935274942</v>
      </c>
      <c r="E40" s="368">
        <f t="shared" si="36"/>
        <v>0</v>
      </c>
      <c r="F40" s="386">
        <f>'4. OEB_Adjustment_Input_Sheet'!G75</f>
        <v>85.049711935274942</v>
      </c>
      <c r="G40" s="385">
        <f>'4. OEB_Adjustment_Input_Sheet'!H75</f>
        <v>108.33104451162025</v>
      </c>
      <c r="H40" s="368">
        <f t="shared" si="32"/>
        <v>0</v>
      </c>
      <c r="I40" s="386">
        <f>'4. OEB_Adjustment_Input_Sheet'!J75</f>
        <v>108.33104451162025</v>
      </c>
      <c r="J40" s="385">
        <f>'4. OEB_Adjustment_Input_Sheet'!K75</f>
        <v>139.95531890270237</v>
      </c>
      <c r="K40" s="368">
        <f t="shared" si="33"/>
        <v>0</v>
      </c>
      <c r="L40" s="386">
        <f>'4. OEB_Adjustment_Input_Sheet'!M75</f>
        <v>139.95531890270237</v>
      </c>
      <c r="M40" s="385">
        <f>'4. OEB_Adjustment_Input_Sheet'!N75</f>
        <v>208.39973983039545</v>
      </c>
      <c r="N40" s="368">
        <f t="shared" si="34"/>
        <v>0</v>
      </c>
      <c r="O40" s="386">
        <f>'4. OEB_Adjustment_Input_Sheet'!P75</f>
        <v>208.39973983039545</v>
      </c>
      <c r="P40" s="385">
        <f>'4. OEB_Adjustment_Input_Sheet'!Q75</f>
        <v>191.58187641902606</v>
      </c>
      <c r="Q40" s="368">
        <f t="shared" si="35"/>
        <v>0</v>
      </c>
      <c r="R40" s="386">
        <f>'4. OEB_Adjustment_Input_Sheet'!S75</f>
        <v>191.58187641902606</v>
      </c>
    </row>
    <row r="41" spans="2:19" s="366" customFormat="1" ht="15">
      <c r="B41" s="367">
        <v>24</v>
      </c>
      <c r="C41" s="356" t="s">
        <v>87</v>
      </c>
      <c r="D41" s="388">
        <f>'4. OEB_Adjustment_Input_Sheet'!E76</f>
        <v>63.7</v>
      </c>
      <c r="E41" s="370">
        <f t="shared" si="36"/>
        <v>0</v>
      </c>
      <c r="F41" s="389">
        <f>'4. OEB_Adjustment_Input_Sheet'!G76</f>
        <v>63.7</v>
      </c>
      <c r="G41" s="388">
        <f>'4. OEB_Adjustment_Input_Sheet'!H76</f>
        <v>49.214999999999996</v>
      </c>
      <c r="H41" s="370">
        <f t="shared" si="32"/>
        <v>0</v>
      </c>
      <c r="I41" s="389">
        <f>'4. OEB_Adjustment_Input_Sheet'!J76</f>
        <v>49.214999999999996</v>
      </c>
      <c r="J41" s="388">
        <f>'4. OEB_Adjustment_Input_Sheet'!K76</f>
        <v>38.355000000000004</v>
      </c>
      <c r="K41" s="370">
        <f t="shared" si="33"/>
        <v>0</v>
      </c>
      <c r="L41" s="389">
        <f>'4. OEB_Adjustment_Input_Sheet'!M76</f>
        <v>38.355000000000004</v>
      </c>
      <c r="M41" s="388">
        <f>'4. OEB_Adjustment_Input_Sheet'!N76</f>
        <v>38.629999999999995</v>
      </c>
      <c r="N41" s="370">
        <f t="shared" si="34"/>
        <v>0</v>
      </c>
      <c r="O41" s="389">
        <f>'4. OEB_Adjustment_Input_Sheet'!P76</f>
        <v>38.629999999999995</v>
      </c>
      <c r="P41" s="388">
        <f>'4. OEB_Adjustment_Input_Sheet'!Q76</f>
        <v>40.15</v>
      </c>
      <c r="Q41" s="370">
        <f t="shared" si="35"/>
        <v>0</v>
      </c>
      <c r="R41" s="389">
        <f>'4. OEB_Adjustment_Input_Sheet'!S76</f>
        <v>40.15</v>
      </c>
    </row>
    <row r="42" spans="2:19" ht="16.5" thickBot="1">
      <c r="B42" s="46">
        <v>25</v>
      </c>
      <c r="C42" s="137" t="s">
        <v>88</v>
      </c>
      <c r="D42" s="191">
        <f>SUM(D33:D41)</f>
        <v>857.24186523138167</v>
      </c>
      <c r="E42" s="203">
        <f t="shared" si="31"/>
        <v>0</v>
      </c>
      <c r="F42" s="192">
        <f>SUM(F33:F41)</f>
        <v>857.24186523138167</v>
      </c>
      <c r="G42" s="191">
        <f>SUM(G33:G41)</f>
        <v>905.71786231762235</v>
      </c>
      <c r="H42" s="203">
        <f t="shared" si="32"/>
        <v>0</v>
      </c>
      <c r="I42" s="192">
        <f>SUM(I33:I41)</f>
        <v>905.71786231762235</v>
      </c>
      <c r="J42" s="191">
        <f>SUM(J33:J41)</f>
        <v>976.77413609154564</v>
      </c>
      <c r="K42" s="203">
        <f t="shared" si="33"/>
        <v>0</v>
      </c>
      <c r="L42" s="192">
        <f>SUM(L33:L41)</f>
        <v>976.77413609154564</v>
      </c>
      <c r="M42" s="191">
        <f>SUM(M33:M41)</f>
        <v>1155.3908840033068</v>
      </c>
      <c r="N42" s="203">
        <f t="shared" si="34"/>
        <v>0</v>
      </c>
      <c r="O42" s="192">
        <f>SUM(O33:O41)</f>
        <v>1155.3908840033068</v>
      </c>
      <c r="P42" s="191">
        <f>SUM(P33:P41)</f>
        <v>961.37253499349742</v>
      </c>
      <c r="Q42" s="203">
        <f t="shared" si="35"/>
        <v>0</v>
      </c>
      <c r="R42" s="192">
        <f>SUM(R33:R41)</f>
        <v>961.37253499349742</v>
      </c>
    </row>
    <row r="43" spans="2:19" ht="15">
      <c r="B43" s="82"/>
      <c r="C43" s="138"/>
      <c r="D43" s="119"/>
      <c r="E43" s="373"/>
      <c r="F43" s="374"/>
      <c r="G43" s="119"/>
      <c r="H43" s="373"/>
      <c r="I43" s="374"/>
      <c r="J43" s="119"/>
      <c r="K43" s="373"/>
      <c r="L43" s="374"/>
      <c r="M43" s="119"/>
      <c r="N43" s="373"/>
      <c r="O43" s="374"/>
      <c r="P43" s="119"/>
      <c r="Q43" s="373"/>
      <c r="R43" s="374"/>
    </row>
    <row r="44" spans="2:19" ht="16.5" thickBot="1">
      <c r="B44" s="82"/>
      <c r="C44" s="137" t="s">
        <v>89</v>
      </c>
      <c r="D44" s="178"/>
      <c r="E44" s="373"/>
      <c r="F44" s="374"/>
      <c r="G44" s="178"/>
      <c r="H44" s="373"/>
      <c r="I44" s="374"/>
      <c r="J44" s="178"/>
      <c r="K44" s="373"/>
      <c r="L44" s="374"/>
      <c r="M44" s="178"/>
      <c r="N44" s="373"/>
      <c r="O44" s="374"/>
      <c r="P44" s="178"/>
      <c r="Q44" s="373"/>
      <c r="R44" s="374"/>
    </row>
    <row r="45" spans="2:19" ht="15">
      <c r="B45" s="46">
        <v>26</v>
      </c>
      <c r="C45" s="356" t="s">
        <v>90</v>
      </c>
      <c r="D45" s="245">
        <f>'4. OEB_Adjustment_Input_Sheet'!E80</f>
        <v>394.22677689148168</v>
      </c>
      <c r="E45" s="230">
        <f t="shared" ref="E45:E52" si="37">F45-D45</f>
        <v>0</v>
      </c>
      <c r="F45" s="246">
        <f>'4. OEB_Adjustment_Input_Sheet'!G80</f>
        <v>394.22677689148168</v>
      </c>
      <c r="G45" s="245">
        <f>'4. OEB_Adjustment_Input_Sheet'!H80</f>
        <v>504.43459357214095</v>
      </c>
      <c r="H45" s="230">
        <f t="shared" ref="H45:H52" si="38">I45-G45</f>
        <v>0</v>
      </c>
      <c r="I45" s="246">
        <f>'4. OEB_Adjustment_Input_Sheet'!J80</f>
        <v>504.43459357214095</v>
      </c>
      <c r="J45" s="245">
        <f>'4. OEB_Adjustment_Input_Sheet'!K80</f>
        <v>571.12609908681168</v>
      </c>
      <c r="K45" s="230">
        <f t="shared" ref="K45:K52" si="39">L45-J45</f>
        <v>0</v>
      </c>
      <c r="L45" s="246">
        <f>'4. OEB_Adjustment_Input_Sheet'!M80</f>
        <v>571.12609908681168</v>
      </c>
      <c r="M45" s="245">
        <f>'4. OEB_Adjustment_Input_Sheet'!N80</f>
        <v>594.81669395474489</v>
      </c>
      <c r="N45" s="230">
        <f t="shared" ref="N45:N52" si="40">O45-M45</f>
        <v>0</v>
      </c>
      <c r="O45" s="246">
        <f>'4. OEB_Adjustment_Input_Sheet'!P80</f>
        <v>594.81669395474489</v>
      </c>
      <c r="P45" s="245">
        <f>'4. OEB_Adjustment_Input_Sheet'!Q80</f>
        <v>596.97119953824927</v>
      </c>
      <c r="Q45" s="230">
        <f t="shared" ref="Q45:Q52" si="41">R45-P45</f>
        <v>0</v>
      </c>
      <c r="R45" s="246">
        <f>'4. OEB_Adjustment_Input_Sheet'!S80</f>
        <v>596.97119953824927</v>
      </c>
    </row>
    <row r="46" spans="2:19" ht="15">
      <c r="B46" s="46">
        <v>27</v>
      </c>
      <c r="C46" s="356" t="s">
        <v>158</v>
      </c>
      <c r="D46" s="247">
        <f>'4. OEB_Adjustment_Input_Sheet'!E81</f>
        <v>165.96244480629969</v>
      </c>
      <c r="E46" s="227">
        <f t="shared" si="37"/>
        <v>0</v>
      </c>
      <c r="F46" s="188">
        <f>'4. OEB_Adjustment_Input_Sheet'!G81</f>
        <v>165.96244480629969</v>
      </c>
      <c r="G46" s="247">
        <f>'4. OEB_Adjustment_Input_Sheet'!H81</f>
        <v>177.38024252115451</v>
      </c>
      <c r="H46" s="227">
        <f t="shared" si="38"/>
        <v>0</v>
      </c>
      <c r="I46" s="188">
        <f>'4. OEB_Adjustment_Input_Sheet'!J81</f>
        <v>177.38024252115451</v>
      </c>
      <c r="J46" s="247">
        <f>'4. OEB_Adjustment_Input_Sheet'!K81</f>
        <v>200.58976791821391</v>
      </c>
      <c r="K46" s="227">
        <f t="shared" si="39"/>
        <v>0</v>
      </c>
      <c r="L46" s="188">
        <f>'4. OEB_Adjustment_Input_Sheet'!M81</f>
        <v>200.58976791821391</v>
      </c>
      <c r="M46" s="247">
        <f>'4. OEB_Adjustment_Input_Sheet'!N81</f>
        <v>230.73560247644573</v>
      </c>
      <c r="N46" s="227">
        <f t="shared" si="40"/>
        <v>0</v>
      </c>
      <c r="O46" s="188">
        <f>'4. OEB_Adjustment_Input_Sheet'!P81</f>
        <v>230.73560247644573</v>
      </c>
      <c r="P46" s="247">
        <f>'4. OEB_Adjustment_Input_Sheet'!Q81</f>
        <v>228.03439788965798</v>
      </c>
      <c r="Q46" s="227">
        <f t="shared" si="41"/>
        <v>0</v>
      </c>
      <c r="R46" s="188">
        <f>'4. OEB_Adjustment_Input_Sheet'!S81</f>
        <v>228.03439788965798</v>
      </c>
    </row>
    <row r="47" spans="2:19" ht="15">
      <c r="B47" s="46">
        <v>28</v>
      </c>
      <c r="C47" s="356" t="s">
        <v>159</v>
      </c>
      <c r="D47" s="247">
        <f>'4. OEB_Adjustment_Input_Sheet'!E82</f>
        <v>156.05511062333866</v>
      </c>
      <c r="E47" s="227">
        <f t="shared" si="37"/>
        <v>0</v>
      </c>
      <c r="F47" s="188">
        <f>'4. OEB_Adjustment_Input_Sheet'!G82</f>
        <v>156.05511062333866</v>
      </c>
      <c r="G47" s="247">
        <f>'4. OEB_Adjustment_Input_Sheet'!H82</f>
        <v>175.34636187175772</v>
      </c>
      <c r="H47" s="227">
        <f t="shared" si="38"/>
        <v>0</v>
      </c>
      <c r="I47" s="188">
        <f>'4. OEB_Adjustment_Input_Sheet'!J82</f>
        <v>175.34636187175772</v>
      </c>
      <c r="J47" s="247">
        <f>'4. OEB_Adjustment_Input_Sheet'!K82</f>
        <v>265.71988487040471</v>
      </c>
      <c r="K47" s="227">
        <f t="shared" si="39"/>
        <v>0</v>
      </c>
      <c r="L47" s="188">
        <f>'4. OEB_Adjustment_Input_Sheet'!M82</f>
        <v>265.71988487040471</v>
      </c>
      <c r="M47" s="247">
        <f>'4. OEB_Adjustment_Input_Sheet'!N82</f>
        <v>35.197680345072179</v>
      </c>
      <c r="N47" s="227">
        <f t="shared" si="40"/>
        <v>0</v>
      </c>
      <c r="O47" s="188">
        <f>'4. OEB_Adjustment_Input_Sheet'!P82</f>
        <v>35.197680345072179</v>
      </c>
      <c r="P47" s="247">
        <f>'4. OEB_Adjustment_Input_Sheet'!Q82</f>
        <v>35.197680345072065</v>
      </c>
      <c r="Q47" s="227">
        <f t="shared" si="41"/>
        <v>0</v>
      </c>
      <c r="R47" s="188">
        <f>'4. OEB_Adjustment_Input_Sheet'!S82</f>
        <v>35.197680345072065</v>
      </c>
    </row>
    <row r="48" spans="2:19" ht="15">
      <c r="B48" s="46">
        <v>29</v>
      </c>
      <c r="C48" s="356" t="s">
        <v>91</v>
      </c>
      <c r="D48" s="247">
        <f>'4. OEB_Adjustment_Input_Sheet'!E83</f>
        <v>171.1</v>
      </c>
      <c r="E48" s="227">
        <f t="shared" si="37"/>
        <v>0</v>
      </c>
      <c r="F48" s="188">
        <f>'4. OEB_Adjustment_Input_Sheet'!G83</f>
        <v>171.1</v>
      </c>
      <c r="G48" s="247">
        <f>'4. OEB_Adjustment_Input_Sheet'!H83</f>
        <v>175.5</v>
      </c>
      <c r="H48" s="227">
        <f t="shared" si="38"/>
        <v>0</v>
      </c>
      <c r="I48" s="188">
        <f>'4. OEB_Adjustment_Input_Sheet'!J83</f>
        <v>175.5</v>
      </c>
      <c r="J48" s="247">
        <f>'4. OEB_Adjustment_Input_Sheet'!K83</f>
        <v>180.3</v>
      </c>
      <c r="K48" s="227">
        <f t="shared" si="39"/>
        <v>0</v>
      </c>
      <c r="L48" s="188">
        <f>'4. OEB_Adjustment_Input_Sheet'!M83</f>
        <v>180.3</v>
      </c>
      <c r="M48" s="247">
        <f>'4. OEB_Adjustment_Input_Sheet'!N83</f>
        <v>157.19999999999999</v>
      </c>
      <c r="N48" s="227">
        <f t="shared" si="40"/>
        <v>0</v>
      </c>
      <c r="O48" s="188">
        <f>'4. OEB_Adjustment_Input_Sheet'!P83</f>
        <v>157.19999999999999</v>
      </c>
      <c r="P48" s="247">
        <f>'4. OEB_Adjustment_Input_Sheet'!Q83</f>
        <v>162.1</v>
      </c>
      <c r="Q48" s="227">
        <f t="shared" si="41"/>
        <v>0</v>
      </c>
      <c r="R48" s="188">
        <f>'4. OEB_Adjustment_Input_Sheet'!S83</f>
        <v>162.1</v>
      </c>
    </row>
    <row r="49" spans="2:18" ht="15">
      <c r="B49" s="46">
        <v>30</v>
      </c>
      <c r="C49" s="356" t="s">
        <v>160</v>
      </c>
      <c r="D49" s="247">
        <f>'4. OEB_Adjustment_Input_Sheet'!E84</f>
        <v>100.9</v>
      </c>
      <c r="E49" s="227">
        <f t="shared" si="37"/>
        <v>0</v>
      </c>
      <c r="F49" s="188">
        <f>'4. OEB_Adjustment_Input_Sheet'!G84</f>
        <v>100.9</v>
      </c>
      <c r="G49" s="247">
        <f>'4. OEB_Adjustment_Input_Sheet'!H84</f>
        <v>104.89999999999999</v>
      </c>
      <c r="H49" s="227">
        <f t="shared" si="38"/>
        <v>0</v>
      </c>
      <c r="I49" s="188">
        <f>'4. OEB_Adjustment_Input_Sheet'!J84</f>
        <v>104.89999999999999</v>
      </c>
      <c r="J49" s="247">
        <f>'4. OEB_Adjustment_Input_Sheet'!K84</f>
        <v>109.2</v>
      </c>
      <c r="K49" s="227">
        <f t="shared" si="39"/>
        <v>0</v>
      </c>
      <c r="L49" s="188">
        <f>'4. OEB_Adjustment_Input_Sheet'!M84</f>
        <v>109.2</v>
      </c>
      <c r="M49" s="247">
        <f>'4. OEB_Adjustment_Input_Sheet'!N84</f>
        <v>114.06</v>
      </c>
      <c r="N49" s="227">
        <f t="shared" si="40"/>
        <v>0</v>
      </c>
      <c r="O49" s="188">
        <f>'4. OEB_Adjustment_Input_Sheet'!P84</f>
        <v>114.06</v>
      </c>
      <c r="P49" s="247">
        <f>'4. OEB_Adjustment_Input_Sheet'!Q84</f>
        <v>117.8</v>
      </c>
      <c r="Q49" s="227">
        <f t="shared" si="41"/>
        <v>0</v>
      </c>
      <c r="R49" s="188">
        <f>'4. OEB_Adjustment_Input_Sheet'!S84</f>
        <v>117.8</v>
      </c>
    </row>
    <row r="50" spans="2:18" ht="15">
      <c r="B50" s="46">
        <v>31</v>
      </c>
      <c r="C50" s="356" t="s">
        <v>161</v>
      </c>
      <c r="D50" s="247">
        <f>'4. OEB_Adjustment_Input_Sheet'!E85</f>
        <v>27.7</v>
      </c>
      <c r="E50" s="227">
        <f t="shared" si="37"/>
        <v>0</v>
      </c>
      <c r="F50" s="188">
        <f>'4. OEB_Adjustment_Input_Sheet'!G85</f>
        <v>27.7</v>
      </c>
      <c r="G50" s="247">
        <f>'4. OEB_Adjustment_Input_Sheet'!H85</f>
        <v>27.7</v>
      </c>
      <c r="H50" s="227">
        <f t="shared" si="38"/>
        <v>0</v>
      </c>
      <c r="I50" s="188">
        <f>'4. OEB_Adjustment_Input_Sheet'!J85</f>
        <v>27.7</v>
      </c>
      <c r="J50" s="247">
        <f>'4. OEB_Adjustment_Input_Sheet'!K85</f>
        <v>27.7</v>
      </c>
      <c r="K50" s="227">
        <f t="shared" si="39"/>
        <v>0</v>
      </c>
      <c r="L50" s="188">
        <f>'4. OEB_Adjustment_Input_Sheet'!M85</f>
        <v>27.7</v>
      </c>
      <c r="M50" s="247">
        <f>'4. OEB_Adjustment_Input_Sheet'!N85</f>
        <v>27.7</v>
      </c>
      <c r="N50" s="227">
        <f t="shared" si="40"/>
        <v>0</v>
      </c>
      <c r="O50" s="188">
        <f>'4. OEB_Adjustment_Input_Sheet'!P85</f>
        <v>27.7</v>
      </c>
      <c r="P50" s="247">
        <f>'4. OEB_Adjustment_Input_Sheet'!Q85</f>
        <v>27.7</v>
      </c>
      <c r="Q50" s="227">
        <f t="shared" si="41"/>
        <v>0</v>
      </c>
      <c r="R50" s="188">
        <f>'4. OEB_Adjustment_Input_Sheet'!S85</f>
        <v>27.7</v>
      </c>
    </row>
    <row r="51" spans="2:18" ht="15">
      <c r="B51" s="46">
        <v>32</v>
      </c>
      <c r="C51" s="356" t="s">
        <v>87</v>
      </c>
      <c r="D51" s="390">
        <f>'4. OEB_Adjustment_Input_Sheet'!E86</f>
        <v>20.3</v>
      </c>
      <c r="E51" s="215">
        <f t="shared" si="37"/>
        <v>0</v>
      </c>
      <c r="F51" s="190">
        <f>'4. OEB_Adjustment_Input_Sheet'!G86</f>
        <v>20.3</v>
      </c>
      <c r="G51" s="390">
        <f>'4. OEB_Adjustment_Input_Sheet'!H86</f>
        <v>0.1</v>
      </c>
      <c r="H51" s="215">
        <f t="shared" si="38"/>
        <v>0</v>
      </c>
      <c r="I51" s="190">
        <f>'4. OEB_Adjustment_Input_Sheet'!J86</f>
        <v>0.1</v>
      </c>
      <c r="J51" s="390">
        <f>'4. OEB_Adjustment_Input_Sheet'!K86</f>
        <v>1.1000000000000001</v>
      </c>
      <c r="K51" s="215">
        <f t="shared" si="39"/>
        <v>0</v>
      </c>
      <c r="L51" s="190">
        <f>'4. OEB_Adjustment_Input_Sheet'!M86</f>
        <v>1.1000000000000001</v>
      </c>
      <c r="M51" s="390">
        <f>'4. OEB_Adjustment_Input_Sheet'!N86</f>
        <v>5.7</v>
      </c>
      <c r="N51" s="215">
        <f t="shared" si="40"/>
        <v>0</v>
      </c>
      <c r="O51" s="190">
        <f>'4. OEB_Adjustment_Input_Sheet'!P86</f>
        <v>5.7</v>
      </c>
      <c r="P51" s="390">
        <f>'4. OEB_Adjustment_Input_Sheet'!Q86</f>
        <v>16.5</v>
      </c>
      <c r="Q51" s="215">
        <f t="shared" si="41"/>
        <v>0</v>
      </c>
      <c r="R51" s="190">
        <f>'4. OEB_Adjustment_Input_Sheet'!S86</f>
        <v>16.5</v>
      </c>
    </row>
    <row r="52" spans="2:18" ht="16.5" thickBot="1">
      <c r="B52" s="47">
        <v>33</v>
      </c>
      <c r="C52" s="140" t="s">
        <v>92</v>
      </c>
      <c r="D52" s="191">
        <f>SUM(D45:D51)</f>
        <v>1036.2443323211201</v>
      </c>
      <c r="E52" s="203">
        <f t="shared" si="37"/>
        <v>0</v>
      </c>
      <c r="F52" s="192">
        <f>SUM(F45:F51)</f>
        <v>1036.2443323211201</v>
      </c>
      <c r="G52" s="191">
        <f>SUM(G45:G51)</f>
        <v>1165.3611979650534</v>
      </c>
      <c r="H52" s="203">
        <f t="shared" si="38"/>
        <v>0</v>
      </c>
      <c r="I52" s="192">
        <f>SUM(I45:I51)</f>
        <v>1165.3611979650534</v>
      </c>
      <c r="J52" s="191">
        <f>SUM(J45:J51)</f>
        <v>1355.7357518754302</v>
      </c>
      <c r="K52" s="203">
        <f t="shared" si="39"/>
        <v>0</v>
      </c>
      <c r="L52" s="192">
        <f>SUM(L45:L51)</f>
        <v>1355.7357518754302</v>
      </c>
      <c r="M52" s="191">
        <f>SUM(M45:M51)</f>
        <v>1165.4099767762627</v>
      </c>
      <c r="N52" s="203">
        <f t="shared" si="40"/>
        <v>0</v>
      </c>
      <c r="O52" s="192">
        <f>SUM(O45:O51)</f>
        <v>1165.4099767762627</v>
      </c>
      <c r="P52" s="191">
        <f>SUM(P45:P51)</f>
        <v>1184.3032777729793</v>
      </c>
      <c r="Q52" s="203">
        <f t="shared" si="41"/>
        <v>0</v>
      </c>
      <c r="R52" s="192">
        <f>SUM(R45:R51)</f>
        <v>1184.3032777729793</v>
      </c>
    </row>
    <row r="53" spans="2:18"/>
    <row r="54" spans="2:18" ht="20.25">
      <c r="B54" s="496" t="s">
        <v>233</v>
      </c>
      <c r="D54" s="494"/>
      <c r="G54" s="494"/>
      <c r="J54" s="494"/>
      <c r="M54" s="494"/>
    </row>
    <row r="55" spans="2:18" hidden="1"/>
    <row r="56" spans="2:18" hidden="1"/>
    <row r="57" spans="2:18" hidden="1"/>
    <row r="58" spans="2:18" hidden="1"/>
    <row r="59" spans="2:18" hidden="1"/>
    <row r="60" spans="2:18" hidden="1"/>
    <row r="61" spans="2:18" hidden="1"/>
    <row r="62" spans="2:18" hidden="1"/>
    <row r="63" spans="2:18" hidden="1"/>
    <row r="64" spans="2:1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</sheetData>
  <mergeCells count="7">
    <mergeCell ref="B1:R1"/>
    <mergeCell ref="D3:F3"/>
    <mergeCell ref="P3:R3"/>
    <mergeCell ref="M3:O3"/>
    <mergeCell ref="J3:L3"/>
    <mergeCell ref="G3:I3"/>
    <mergeCell ref="D2:R2"/>
  </mergeCells>
  <pageMargins left="1" right="1" top="1" bottom="1" header="0.5" footer="0.5"/>
  <pageSetup paperSize="17" scale="56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3" tint="0.79998168889431442"/>
  </sheetPr>
  <dimension ref="A1:S1048576"/>
  <sheetViews>
    <sheetView showGridLines="0" zoomScale="70" zoomScaleNormal="70" workbookViewId="0">
      <selection activeCell="I35" sqref="I35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18" width="16.7109375" style="3" customWidth="1"/>
    <col min="19" max="19" width="8.7109375" style="3" customWidth="1"/>
    <col min="20" max="16384" width="9.140625" style="3" hidden="1"/>
  </cols>
  <sheetData>
    <row r="1" spans="1:19" ht="15.75" customHeight="1" thickBot="1">
      <c r="B1" s="253" t="s">
        <v>52</v>
      </c>
      <c r="C1" s="253"/>
      <c r="D1" s="257"/>
      <c r="E1" s="295"/>
      <c r="F1" s="253"/>
      <c r="G1" s="253"/>
      <c r="H1" s="253"/>
      <c r="I1" s="257"/>
      <c r="J1" s="295"/>
      <c r="K1" s="253"/>
      <c r="L1" s="253"/>
      <c r="M1" s="253"/>
      <c r="N1" s="257"/>
      <c r="O1" s="295"/>
      <c r="P1" s="253"/>
      <c r="Q1" s="253"/>
      <c r="R1" s="253"/>
    </row>
    <row r="2" spans="1:19" ht="15.75" customHeight="1" thickBot="1">
      <c r="A2" s="5"/>
      <c r="B2" s="36"/>
      <c r="C2" s="36"/>
      <c r="D2" s="515" t="s">
        <v>23</v>
      </c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7"/>
      <c r="S2" s="5"/>
    </row>
    <row r="3" spans="1:19" ht="17.25" customHeight="1">
      <c r="A3" s="5"/>
      <c r="B3" s="71"/>
      <c r="C3" s="329"/>
      <c r="D3" s="525">
        <v>2017</v>
      </c>
      <c r="E3" s="523"/>
      <c r="F3" s="529"/>
      <c r="G3" s="523">
        <v>2018</v>
      </c>
      <c r="H3" s="523"/>
      <c r="I3" s="529"/>
      <c r="J3" s="525">
        <v>2019</v>
      </c>
      <c r="K3" s="523"/>
      <c r="L3" s="529"/>
      <c r="M3" s="525">
        <v>2020</v>
      </c>
      <c r="N3" s="523"/>
      <c r="O3" s="529"/>
      <c r="P3" s="525">
        <v>2021</v>
      </c>
      <c r="Q3" s="523"/>
      <c r="R3" s="529"/>
      <c r="S3" s="5"/>
    </row>
    <row r="4" spans="1:19" ht="17.25" customHeight="1">
      <c r="A4" s="5"/>
      <c r="B4" s="66" t="s">
        <v>2</v>
      </c>
      <c r="C4" s="70"/>
      <c r="D4" s="319" t="s">
        <v>136</v>
      </c>
      <c r="E4" s="334" t="s">
        <v>21</v>
      </c>
      <c r="F4" s="335" t="s">
        <v>21</v>
      </c>
      <c r="G4" s="334" t="s">
        <v>136</v>
      </c>
      <c r="H4" s="334" t="s">
        <v>21</v>
      </c>
      <c r="I4" s="335" t="s">
        <v>21</v>
      </c>
      <c r="J4" s="319" t="s">
        <v>136</v>
      </c>
      <c r="K4" s="334" t="s">
        <v>21</v>
      </c>
      <c r="L4" s="335" t="s">
        <v>21</v>
      </c>
      <c r="M4" s="319" t="s">
        <v>136</v>
      </c>
      <c r="N4" s="334" t="s">
        <v>21</v>
      </c>
      <c r="O4" s="335" t="s">
        <v>21</v>
      </c>
      <c r="P4" s="319" t="s">
        <v>136</v>
      </c>
      <c r="Q4" s="334" t="s">
        <v>21</v>
      </c>
      <c r="R4" s="335" t="s">
        <v>21</v>
      </c>
      <c r="S4" s="5"/>
    </row>
    <row r="5" spans="1:19" ht="17.25" customHeight="1" thickBot="1">
      <c r="A5" s="5"/>
      <c r="B5" s="38" t="s">
        <v>3</v>
      </c>
      <c r="C5" s="37" t="s">
        <v>1</v>
      </c>
      <c r="D5" s="408">
        <f>'4. OEB_Adjustment_Input_Sheet'!$E$5</f>
        <v>42517</v>
      </c>
      <c r="E5" s="271" t="s">
        <v>15</v>
      </c>
      <c r="F5" s="12" t="s">
        <v>12</v>
      </c>
      <c r="G5" s="408">
        <f>'4. OEB_Adjustment_Input_Sheet'!$E$5</f>
        <v>42517</v>
      </c>
      <c r="H5" s="271" t="s">
        <v>15</v>
      </c>
      <c r="I5" s="12" t="s">
        <v>12</v>
      </c>
      <c r="J5" s="408">
        <f>'4. OEB_Adjustment_Input_Sheet'!$E$5</f>
        <v>42517</v>
      </c>
      <c r="K5" s="271" t="s">
        <v>15</v>
      </c>
      <c r="L5" s="12" t="s">
        <v>12</v>
      </c>
      <c r="M5" s="408">
        <f>'4. OEB_Adjustment_Input_Sheet'!$E$5</f>
        <v>42517</v>
      </c>
      <c r="N5" s="271" t="s">
        <v>15</v>
      </c>
      <c r="O5" s="12" t="s">
        <v>12</v>
      </c>
      <c r="P5" s="408">
        <f>'4. OEB_Adjustment_Input_Sheet'!$E$5</f>
        <v>42517</v>
      </c>
      <c r="Q5" s="271" t="s">
        <v>15</v>
      </c>
      <c r="R5" s="12" t="s">
        <v>12</v>
      </c>
      <c r="S5" s="5"/>
    </row>
    <row r="6" spans="1:19">
      <c r="B6" s="32"/>
      <c r="C6" s="85"/>
      <c r="D6" s="318" t="s">
        <v>4</v>
      </c>
      <c r="E6" s="266" t="s">
        <v>5</v>
      </c>
      <c r="F6" s="267" t="s">
        <v>6</v>
      </c>
      <c r="G6" s="318" t="s">
        <v>7</v>
      </c>
      <c r="H6" s="266" t="s">
        <v>8</v>
      </c>
      <c r="I6" s="267" t="s">
        <v>9</v>
      </c>
      <c r="J6" s="318" t="s">
        <v>11</v>
      </c>
      <c r="K6" s="266" t="s">
        <v>13</v>
      </c>
      <c r="L6" s="267" t="s">
        <v>14</v>
      </c>
      <c r="M6" s="318" t="s">
        <v>137</v>
      </c>
      <c r="N6" s="266" t="s">
        <v>138</v>
      </c>
      <c r="O6" s="267" t="s">
        <v>139</v>
      </c>
      <c r="P6" s="318" t="s">
        <v>141</v>
      </c>
      <c r="Q6" s="266" t="s">
        <v>142</v>
      </c>
      <c r="R6" s="267" t="s">
        <v>143</v>
      </c>
    </row>
    <row r="7" spans="1:19" ht="16.5" thickBot="1">
      <c r="B7" s="43" t="s">
        <v>46</v>
      </c>
      <c r="C7" s="41"/>
      <c r="D7" s="15"/>
      <c r="E7" s="34"/>
      <c r="F7" s="35"/>
      <c r="G7" s="19"/>
      <c r="H7" s="34"/>
      <c r="I7" s="35"/>
      <c r="J7" s="15"/>
      <c r="K7" s="34"/>
      <c r="L7" s="35"/>
      <c r="M7" s="15"/>
      <c r="N7" s="34"/>
      <c r="O7" s="35"/>
      <c r="P7" s="15"/>
      <c r="Q7" s="34"/>
      <c r="R7" s="35"/>
      <c r="S7" s="23"/>
    </row>
    <row r="8" spans="1:19">
      <c r="B8" s="42">
        <f>MAX(B2:B7)+1</f>
        <v>1</v>
      </c>
      <c r="C8" s="44" t="s">
        <v>30</v>
      </c>
      <c r="D8" s="231">
        <v>0.90614747611641189</v>
      </c>
      <c r="E8" s="219">
        <f t="shared" ref="E8:E10" si="0">F8-D8</f>
        <v>0</v>
      </c>
      <c r="F8" s="330">
        <v>0.90614747611641189</v>
      </c>
      <c r="G8" s="231">
        <v>1.0935676344079974</v>
      </c>
      <c r="H8" s="219">
        <f t="shared" ref="H8:H10" si="1">I8-G8</f>
        <v>0</v>
      </c>
      <c r="I8" s="330">
        <v>1.0935676344079974</v>
      </c>
      <c r="J8" s="231">
        <v>1.1999510829889743</v>
      </c>
      <c r="K8" s="219">
        <f t="shared" ref="K8:K10" si="2">L8-J8</f>
        <v>0</v>
      </c>
      <c r="L8" s="330">
        <v>1.1999510829889743</v>
      </c>
      <c r="M8" s="231">
        <v>1.8974474904625687</v>
      </c>
      <c r="N8" s="219">
        <f t="shared" ref="N8:N10" si="3">O8-M8</f>
        <v>0</v>
      </c>
      <c r="O8" s="330">
        <v>1.8974474904625687</v>
      </c>
      <c r="P8" s="231">
        <v>1.9143634535898764</v>
      </c>
      <c r="Q8" s="219">
        <f t="shared" ref="Q8:Q10" si="4">R8-P8</f>
        <v>0</v>
      </c>
      <c r="R8" s="330">
        <v>1.9143634535898764</v>
      </c>
      <c r="S8" s="23"/>
    </row>
    <row r="9" spans="1:19">
      <c r="B9" s="42">
        <f>MAX(B2:B8)+1</f>
        <v>2</v>
      </c>
      <c r="C9" s="44" t="s">
        <v>47</v>
      </c>
      <c r="D9" s="232">
        <f>'5. Rate_Base_&amp;_Cost_of_Capital'!D33+'5. Rate_Base_&amp;_Cost_of_Capital'!D34</f>
        <v>82.771749321404286</v>
      </c>
      <c r="E9" s="222">
        <f t="shared" si="0"/>
        <v>0</v>
      </c>
      <c r="F9" s="331">
        <f>'5. Rate_Base_&amp;_Cost_of_Capital'!F33+'5. Rate_Base_&amp;_Cost_of_Capital'!F34</f>
        <v>82.771749321404286</v>
      </c>
      <c r="G9" s="232">
        <f>'5. Rate_Base_&amp;_Cost_of_Capital'!G33+'5. Rate_Base_&amp;_Cost_of_Capital'!G34</f>
        <v>81.866674787056553</v>
      </c>
      <c r="H9" s="222">
        <f t="shared" si="1"/>
        <v>0</v>
      </c>
      <c r="I9" s="331">
        <f>'5. Rate_Base_&amp;_Cost_of_Capital'!I33+'5. Rate_Base_&amp;_Cost_of_Capital'!I34</f>
        <v>81.866674787056553</v>
      </c>
      <c r="J9" s="232">
        <f>'5. Rate_Base_&amp;_Cost_of_Capital'!J33+'5. Rate_Base_&amp;_Cost_of_Capital'!J34</f>
        <v>79.02725697036297</v>
      </c>
      <c r="K9" s="222">
        <f t="shared" si="2"/>
        <v>0</v>
      </c>
      <c r="L9" s="331">
        <f>'5. Rate_Base_&amp;_Cost_of_Capital'!L33+'5. Rate_Base_&amp;_Cost_of_Capital'!L34</f>
        <v>79.02725697036297</v>
      </c>
      <c r="M9" s="232">
        <f>'5. Rate_Base_&amp;_Cost_of_Capital'!M33+'5. Rate_Base_&amp;_Cost_of_Capital'!M34</f>
        <v>170.87320597202893</v>
      </c>
      <c r="N9" s="222">
        <f t="shared" si="3"/>
        <v>0</v>
      </c>
      <c r="O9" s="331">
        <f>'5. Rate_Base_&amp;_Cost_of_Capital'!O33+'5. Rate_Base_&amp;_Cost_of_Capital'!O34</f>
        <v>170.87320597202893</v>
      </c>
      <c r="P9" s="232">
        <f>'5. Rate_Base_&amp;_Cost_of_Capital'!P33+'5. Rate_Base_&amp;_Cost_of_Capital'!P34</f>
        <v>180.98304520331573</v>
      </c>
      <c r="Q9" s="222">
        <f t="shared" si="4"/>
        <v>0</v>
      </c>
      <c r="R9" s="331">
        <f>'5. Rate_Base_&amp;_Cost_of_Capital'!R33+'5. Rate_Base_&amp;_Cost_of_Capital'!R34</f>
        <v>180.98304520331573</v>
      </c>
      <c r="S9" s="23"/>
    </row>
    <row r="10" spans="1:19">
      <c r="B10" s="42">
        <f>MAX(B2:B9)+1</f>
        <v>3</v>
      </c>
      <c r="C10" s="44" t="s">
        <v>48</v>
      </c>
      <c r="D10" s="232">
        <f>'5. Rate_Base_&amp;_Cost_of_Capital'!D31</f>
        <v>150.60076503535211</v>
      </c>
      <c r="E10" s="222">
        <f t="shared" si="0"/>
        <v>0</v>
      </c>
      <c r="F10" s="331">
        <f>'5. Rate_Base_&amp;_Cost_of_Capital'!F31</f>
        <v>150.60076503535211</v>
      </c>
      <c r="G10" s="232">
        <f>'5. Rate_Base_&amp;_Cost_of_Capital'!G31</f>
        <v>158.234786073176</v>
      </c>
      <c r="H10" s="222">
        <f t="shared" si="1"/>
        <v>0</v>
      </c>
      <c r="I10" s="331">
        <f>'5. Rate_Base_&amp;_Cost_of_Capital'!I31</f>
        <v>158.234786073176</v>
      </c>
      <c r="J10" s="232">
        <f>'5. Rate_Base_&amp;_Cost_of_Capital'!J31</f>
        <v>155.34859386543647</v>
      </c>
      <c r="K10" s="222">
        <f t="shared" si="2"/>
        <v>0</v>
      </c>
      <c r="L10" s="331">
        <f>'5. Rate_Base_&amp;_Cost_of_Capital'!L31</f>
        <v>155.34859386543647</v>
      </c>
      <c r="M10" s="232">
        <f>'5. Rate_Base_&amp;_Cost_of_Capital'!M31</f>
        <v>337.46285139088184</v>
      </c>
      <c r="N10" s="222">
        <f t="shared" si="3"/>
        <v>0</v>
      </c>
      <c r="O10" s="331">
        <f>'5. Rate_Base_&amp;_Cost_of_Capital'!O31</f>
        <v>337.46285139088184</v>
      </c>
      <c r="P10" s="232">
        <f>'5. Rate_Base_&amp;_Cost_of_Capital'!P31</f>
        <v>358.40412575748729</v>
      </c>
      <c r="Q10" s="222">
        <f t="shared" si="4"/>
        <v>0</v>
      </c>
      <c r="R10" s="331">
        <f>'5. Rate_Base_&amp;_Cost_of_Capital'!R31</f>
        <v>358.40412575748729</v>
      </c>
      <c r="S10" s="23"/>
    </row>
    <row r="11" spans="1:19">
      <c r="B11" s="42">
        <f>MAX(B2:B10)+1</f>
        <v>4</v>
      </c>
      <c r="C11" s="44" t="s">
        <v>63</v>
      </c>
      <c r="D11" s="232">
        <f>'5. Rate_Base_&amp;_Cost_of_Capital'!D29</f>
        <v>39.62314574752763</v>
      </c>
      <c r="E11" s="222"/>
      <c r="F11" s="331">
        <f>'5. Rate_Base_&amp;_Cost_of_Capital'!F29</f>
        <v>39.62314574752763</v>
      </c>
      <c r="G11" s="232">
        <f>'5. Rate_Base_&amp;_Cost_of_Capital'!G29</f>
        <v>37.054227489943834</v>
      </c>
      <c r="H11" s="222"/>
      <c r="I11" s="331">
        <f>'5. Rate_Base_&amp;_Cost_of_Capital'!I29</f>
        <v>37.054227489943834</v>
      </c>
      <c r="J11" s="232">
        <f>'5. Rate_Base_&amp;_Cost_of_Capital'!J29</f>
        <v>34.485309232360031</v>
      </c>
      <c r="K11" s="222"/>
      <c r="L11" s="331">
        <f>'5. Rate_Base_&amp;_Cost_of_Capital'!L29</f>
        <v>34.485309232360031</v>
      </c>
      <c r="M11" s="232">
        <f>'5. Rate_Base_&amp;_Cost_of_Capital'!M29</f>
        <v>31.916390974776235</v>
      </c>
      <c r="N11" s="222"/>
      <c r="O11" s="331">
        <f>'5. Rate_Base_&amp;_Cost_of_Capital'!O29</f>
        <v>31.916390974776235</v>
      </c>
      <c r="P11" s="232">
        <f>'5. Rate_Base_&amp;_Cost_of_Capital'!P29</f>
        <v>30.154058142839283</v>
      </c>
      <c r="Q11" s="222"/>
      <c r="R11" s="331">
        <f>'5. Rate_Base_&amp;_Cost_of_Capital'!R29</f>
        <v>30.154058142839283</v>
      </c>
      <c r="S11" s="23"/>
    </row>
    <row r="12" spans="1:19" ht="16.5" thickBot="1">
      <c r="B12" s="42">
        <f>MAX(B2:B11)+1</f>
        <v>5</v>
      </c>
      <c r="C12" s="41" t="s">
        <v>0</v>
      </c>
      <c r="D12" s="236">
        <f>SUM(D8:D11)</f>
        <v>273.90180758040043</v>
      </c>
      <c r="E12" s="289">
        <f>F12-D12</f>
        <v>0</v>
      </c>
      <c r="F12" s="332">
        <f>SUM(F8:F11)</f>
        <v>273.90180758040043</v>
      </c>
      <c r="G12" s="236">
        <f>SUM(G8:G11)</f>
        <v>278.24925598458441</v>
      </c>
      <c r="H12" s="289">
        <f>I12-G12</f>
        <v>0</v>
      </c>
      <c r="I12" s="332">
        <f>SUM(I8:I11)</f>
        <v>278.24925598458441</v>
      </c>
      <c r="J12" s="236">
        <f>SUM(J8:J11)</f>
        <v>270.06111115114845</v>
      </c>
      <c r="K12" s="289">
        <f>L12-J12</f>
        <v>0</v>
      </c>
      <c r="L12" s="332">
        <f>SUM(L8:L11)</f>
        <v>270.06111115114845</v>
      </c>
      <c r="M12" s="236">
        <f>SUM(M8:M11)</f>
        <v>542.14989582814962</v>
      </c>
      <c r="N12" s="289">
        <f>O12-M12</f>
        <v>0</v>
      </c>
      <c r="O12" s="332">
        <f>SUM(O8:O11)</f>
        <v>542.14989582814962</v>
      </c>
      <c r="P12" s="236">
        <f>SUM(P8:P11)</f>
        <v>571.45559255723219</v>
      </c>
      <c r="Q12" s="289">
        <f>R12-P12</f>
        <v>0</v>
      </c>
      <c r="R12" s="332">
        <f>SUM(R8:R11)</f>
        <v>571.45559255723219</v>
      </c>
      <c r="S12" s="23"/>
    </row>
    <row r="13" spans="1:19" ht="15.75">
      <c r="B13" s="42"/>
      <c r="C13" s="41"/>
      <c r="D13" s="241"/>
      <c r="E13" s="34"/>
      <c r="F13" s="35"/>
      <c r="G13" s="241"/>
      <c r="H13" s="34"/>
      <c r="I13" s="35"/>
      <c r="J13" s="241"/>
      <c r="K13" s="34"/>
      <c r="L13" s="35"/>
      <c r="M13" s="241"/>
      <c r="N13" s="34"/>
      <c r="O13" s="35"/>
      <c r="P13" s="241"/>
      <c r="Q13" s="34"/>
      <c r="R13" s="35"/>
      <c r="S13" s="23"/>
    </row>
    <row r="14" spans="1:19" ht="16.5" thickBot="1">
      <c r="B14" s="45" t="s">
        <v>44</v>
      </c>
      <c r="C14" s="41"/>
      <c r="D14" s="241"/>
      <c r="E14" s="34"/>
      <c r="F14" s="35"/>
      <c r="G14" s="241"/>
      <c r="H14" s="34"/>
      <c r="I14" s="35"/>
      <c r="J14" s="241"/>
      <c r="K14" s="34"/>
      <c r="L14" s="35"/>
      <c r="M14" s="241"/>
      <c r="N14" s="34"/>
      <c r="O14" s="35"/>
      <c r="P14" s="241"/>
      <c r="Q14" s="34"/>
      <c r="R14" s="35"/>
      <c r="S14" s="23"/>
    </row>
    <row r="15" spans="1:19">
      <c r="B15" s="42">
        <f>MAX(B2:B14)+1</f>
        <v>6</v>
      </c>
      <c r="C15" s="44" t="s">
        <v>32</v>
      </c>
      <c r="D15" s="231">
        <f>'4. OEB_Adjustment_Input_Sheet'!E40</f>
        <v>2318.6061224262794</v>
      </c>
      <c r="E15" s="219">
        <f t="shared" ref="E15:E19" si="5">F15-D15</f>
        <v>0</v>
      </c>
      <c r="F15" s="330">
        <f>'4. OEB_Adjustment_Input_Sheet'!G40</f>
        <v>2318.6061224262794</v>
      </c>
      <c r="G15" s="231">
        <f>'4. OEB_Adjustment_Input_Sheet'!H40</f>
        <v>2327.1226277006526</v>
      </c>
      <c r="H15" s="219">
        <f t="shared" ref="H15:H19" si="6">I15-G15</f>
        <v>0</v>
      </c>
      <c r="I15" s="330">
        <f>'4. OEB_Adjustment_Input_Sheet'!J40</f>
        <v>2327.1226277006526</v>
      </c>
      <c r="J15" s="231">
        <f>'4. OEB_Adjustment_Input_Sheet'!K40</f>
        <v>2347.882412412845</v>
      </c>
      <c r="K15" s="219">
        <f t="shared" ref="K15:K19" si="7">L15-J15</f>
        <v>0</v>
      </c>
      <c r="L15" s="330">
        <f>'4. OEB_Adjustment_Input_Sheet'!M40</f>
        <v>2347.882412412845</v>
      </c>
      <c r="M15" s="231">
        <f>'4. OEB_Adjustment_Input_Sheet'!N40</f>
        <v>2367.9704038170084</v>
      </c>
      <c r="N15" s="219">
        <f t="shared" ref="N15:N19" si="8">O15-M15</f>
        <v>0</v>
      </c>
      <c r="O15" s="330">
        <f>'4. OEB_Adjustment_Input_Sheet'!P40</f>
        <v>2367.9704038170084</v>
      </c>
      <c r="P15" s="231">
        <f>'4. OEB_Adjustment_Input_Sheet'!Q40</f>
        <v>2248.7193803579494</v>
      </c>
      <c r="Q15" s="219">
        <f t="shared" ref="Q15:Q19" si="9">R15-P15</f>
        <v>0</v>
      </c>
      <c r="R15" s="330">
        <f>'4. OEB_Adjustment_Input_Sheet'!S40</f>
        <v>2248.7193803579494</v>
      </c>
      <c r="S15" s="23"/>
    </row>
    <row r="16" spans="1:19">
      <c r="B16" s="42">
        <f>MAX(B2:B15)+1</f>
        <v>7</v>
      </c>
      <c r="C16" s="62" t="s">
        <v>73</v>
      </c>
      <c r="D16" s="232">
        <f>'4. OEB_Adjustment_Input_Sheet'!E41</f>
        <v>219.90429177077215</v>
      </c>
      <c r="E16" s="222">
        <f t="shared" si="5"/>
        <v>0</v>
      </c>
      <c r="F16" s="331">
        <f>'4. OEB_Adjustment_Input_Sheet'!G41</f>
        <v>219.90429177077215</v>
      </c>
      <c r="G16" s="232">
        <f>'4. OEB_Adjustment_Input_Sheet'!H41</f>
        <v>222.01021618055171</v>
      </c>
      <c r="H16" s="222">
        <f t="shared" si="6"/>
        <v>0</v>
      </c>
      <c r="I16" s="331">
        <f>'4. OEB_Adjustment_Input_Sheet'!J41</f>
        <v>222.01021618055171</v>
      </c>
      <c r="J16" s="232">
        <f>'4. OEB_Adjustment_Input_Sheet'!K41</f>
        <v>233.1141414834793</v>
      </c>
      <c r="K16" s="222">
        <f t="shared" si="7"/>
        <v>0</v>
      </c>
      <c r="L16" s="331">
        <f>'4. OEB_Adjustment_Input_Sheet'!M41</f>
        <v>233.1141414834793</v>
      </c>
      <c r="M16" s="232">
        <f>'4. OEB_Adjustment_Input_Sheet'!N41</f>
        <v>228.17392709107096</v>
      </c>
      <c r="N16" s="222">
        <f t="shared" si="8"/>
        <v>0</v>
      </c>
      <c r="O16" s="331">
        <f>'4. OEB_Adjustment_Input_Sheet'!P41</f>
        <v>228.17392709107096</v>
      </c>
      <c r="P16" s="232">
        <f>'4. OEB_Adjustment_Input_Sheet'!Q41</f>
        <v>212.66678736642413</v>
      </c>
      <c r="Q16" s="222">
        <f t="shared" si="9"/>
        <v>0</v>
      </c>
      <c r="R16" s="331">
        <f>'4. OEB_Adjustment_Input_Sheet'!S41</f>
        <v>212.66678736642413</v>
      </c>
      <c r="S16" s="23"/>
    </row>
    <row r="17" spans="2:19">
      <c r="B17" s="42">
        <f>MAX(B2:B16)+1</f>
        <v>8</v>
      </c>
      <c r="C17" s="62" t="s">
        <v>61</v>
      </c>
      <c r="D17" s="232">
        <f>'4. OEB_Adjustment_Input_Sheet'!E42</f>
        <v>346.85130292612621</v>
      </c>
      <c r="E17" s="222">
        <f t="shared" si="5"/>
        <v>0</v>
      </c>
      <c r="F17" s="331">
        <f>'4. OEB_Adjustment_Input_Sheet'!G42</f>
        <v>346.85130292612621</v>
      </c>
      <c r="G17" s="232">
        <f>'4. OEB_Adjustment_Input_Sheet'!H42</f>
        <v>378.72138320687327</v>
      </c>
      <c r="H17" s="222">
        <f t="shared" si="6"/>
        <v>0</v>
      </c>
      <c r="I17" s="331">
        <f>'4. OEB_Adjustment_Input_Sheet'!J42</f>
        <v>378.72138320687327</v>
      </c>
      <c r="J17" s="232">
        <f>'4. OEB_Adjustment_Input_Sheet'!K42</f>
        <v>383.95737129431348</v>
      </c>
      <c r="K17" s="222">
        <f t="shared" si="7"/>
        <v>0</v>
      </c>
      <c r="L17" s="331">
        <f>'4. OEB_Adjustment_Input_Sheet'!M42</f>
        <v>383.95737129431348</v>
      </c>
      <c r="M17" s="232">
        <f>'4. OEB_Adjustment_Input_Sheet'!N42</f>
        <v>524.8596943455517</v>
      </c>
      <c r="N17" s="222">
        <f t="shared" si="8"/>
        <v>0</v>
      </c>
      <c r="O17" s="331">
        <f>'4. OEB_Adjustment_Input_Sheet'!P42</f>
        <v>524.8596943455517</v>
      </c>
      <c r="P17" s="232">
        <f>'4. OEB_Adjustment_Input_Sheet'!Q42</f>
        <v>338.12080799114523</v>
      </c>
      <c r="Q17" s="222">
        <f t="shared" si="9"/>
        <v>0</v>
      </c>
      <c r="R17" s="331">
        <f>'4. OEB_Adjustment_Input_Sheet'!S42</f>
        <v>338.12080799114523</v>
      </c>
      <c r="S17" s="23"/>
    </row>
    <row r="18" spans="2:19">
      <c r="B18" s="42">
        <f>MAX(B2:B17)+1</f>
        <v>9</v>
      </c>
      <c r="C18" s="44" t="s">
        <v>33</v>
      </c>
      <c r="D18" s="232">
        <f>'4. OEB_Adjustment_Input_Sheet'!E43</f>
        <v>14.6</v>
      </c>
      <c r="E18" s="222">
        <f t="shared" si="5"/>
        <v>0</v>
      </c>
      <c r="F18" s="331">
        <f>'4. OEB_Adjustment_Input_Sheet'!G43</f>
        <v>14.6</v>
      </c>
      <c r="G18" s="232">
        <f>'4. OEB_Adjustment_Input_Sheet'!H43</f>
        <v>14.9</v>
      </c>
      <c r="H18" s="222">
        <f t="shared" si="6"/>
        <v>0</v>
      </c>
      <c r="I18" s="331">
        <f>'4. OEB_Adjustment_Input_Sheet'!J43</f>
        <v>14.9</v>
      </c>
      <c r="J18" s="232">
        <f>'4. OEB_Adjustment_Input_Sheet'!K43</f>
        <v>15.3</v>
      </c>
      <c r="K18" s="222">
        <f t="shared" si="7"/>
        <v>0</v>
      </c>
      <c r="L18" s="331">
        <f>'4. OEB_Adjustment_Input_Sheet'!M43</f>
        <v>15.3</v>
      </c>
      <c r="M18" s="232">
        <f>'4. OEB_Adjustment_Input_Sheet'!N43</f>
        <v>15.7</v>
      </c>
      <c r="N18" s="222">
        <f t="shared" si="8"/>
        <v>0</v>
      </c>
      <c r="O18" s="331">
        <f>'4. OEB_Adjustment_Input_Sheet'!P43</f>
        <v>15.7</v>
      </c>
      <c r="P18" s="232">
        <f>'4. OEB_Adjustment_Input_Sheet'!Q43</f>
        <v>17</v>
      </c>
      <c r="Q18" s="222">
        <f t="shared" si="9"/>
        <v>0</v>
      </c>
      <c r="R18" s="331">
        <f>'4. OEB_Adjustment_Input_Sheet'!S43</f>
        <v>17</v>
      </c>
      <c r="S18" s="23"/>
    </row>
    <row r="19" spans="2:19" ht="16.5" thickBot="1">
      <c r="B19" s="42">
        <f>MAX(B2:B18)+1</f>
        <v>10</v>
      </c>
      <c r="C19" s="41" t="s">
        <v>0</v>
      </c>
      <c r="D19" s="236">
        <f>SUM(D15:D18)</f>
        <v>2899.9617171231776</v>
      </c>
      <c r="E19" s="289">
        <f t="shared" si="5"/>
        <v>0</v>
      </c>
      <c r="F19" s="332">
        <f>SUM(F15:F18)</f>
        <v>2899.9617171231776</v>
      </c>
      <c r="G19" s="236">
        <f>SUM(G15:G18)</f>
        <v>2942.7542270880776</v>
      </c>
      <c r="H19" s="289">
        <f t="shared" si="6"/>
        <v>0</v>
      </c>
      <c r="I19" s="332">
        <f>SUM(I15:I18)</f>
        <v>2942.7542270880776</v>
      </c>
      <c r="J19" s="236">
        <f>SUM(J15:J18)</f>
        <v>2980.2539251906378</v>
      </c>
      <c r="K19" s="289">
        <f t="shared" si="7"/>
        <v>0</v>
      </c>
      <c r="L19" s="332">
        <f>SUM(L15:L18)</f>
        <v>2980.2539251906378</v>
      </c>
      <c r="M19" s="236">
        <f>SUM(M15:M18)</f>
        <v>3136.7040252536312</v>
      </c>
      <c r="N19" s="289">
        <f t="shared" si="8"/>
        <v>0</v>
      </c>
      <c r="O19" s="332">
        <f>SUM(O15:O18)</f>
        <v>3136.7040252536312</v>
      </c>
      <c r="P19" s="236">
        <f>SUM(P15:P18)</f>
        <v>2816.5069757155188</v>
      </c>
      <c r="Q19" s="289">
        <f t="shared" si="9"/>
        <v>0</v>
      </c>
      <c r="R19" s="332">
        <f>SUM(R15:R18)</f>
        <v>2816.5069757155188</v>
      </c>
      <c r="S19" s="23"/>
    </row>
    <row r="20" spans="2:19" ht="15.75">
      <c r="B20" s="42"/>
      <c r="C20" s="41"/>
      <c r="D20" s="241"/>
      <c r="E20" s="34"/>
      <c r="F20" s="35"/>
      <c r="G20" s="241"/>
      <c r="H20" s="34"/>
      <c r="I20" s="35"/>
      <c r="J20" s="241"/>
      <c r="K20" s="34"/>
      <c r="L20" s="35"/>
      <c r="M20" s="241"/>
      <c r="N20" s="34"/>
      <c r="O20" s="35"/>
      <c r="P20" s="241"/>
      <c r="Q20" s="34"/>
      <c r="R20" s="35"/>
      <c r="S20" s="23"/>
    </row>
    <row r="21" spans="2:19" ht="16.5" thickBot="1">
      <c r="B21" s="45" t="s">
        <v>50</v>
      </c>
      <c r="C21" s="41"/>
      <c r="D21" s="241"/>
      <c r="E21" s="34"/>
      <c r="F21" s="35"/>
      <c r="G21" s="241"/>
      <c r="H21" s="34"/>
      <c r="I21" s="35"/>
      <c r="J21" s="241"/>
      <c r="K21" s="34"/>
      <c r="L21" s="35"/>
      <c r="M21" s="241"/>
      <c r="N21" s="34"/>
      <c r="O21" s="35"/>
      <c r="P21" s="241"/>
      <c r="Q21" s="34"/>
      <c r="R21" s="35"/>
      <c r="S21" s="23"/>
    </row>
    <row r="22" spans="2:19">
      <c r="B22" s="42">
        <f>MAX(B2:B21)+1</f>
        <v>11</v>
      </c>
      <c r="C22" s="44" t="s">
        <v>49</v>
      </c>
      <c r="D22" s="231">
        <f>'4. OEB_Adjustment_Input_Sheet'!E47</f>
        <v>-66.131554205825665</v>
      </c>
      <c r="E22" s="219"/>
      <c r="F22" s="330">
        <f>'4. OEB_Adjustment_Input_Sheet'!G47</f>
        <v>-66.131554205825665</v>
      </c>
      <c r="G22" s="231">
        <f>'4. OEB_Adjustment_Input_Sheet'!H47</f>
        <v>-74.326109357699124</v>
      </c>
      <c r="H22" s="219"/>
      <c r="I22" s="330">
        <f>'4. OEB_Adjustment_Input_Sheet'!J47</f>
        <v>-74.326109357699124</v>
      </c>
      <c r="J22" s="231">
        <f>'4. OEB_Adjustment_Input_Sheet'!K47</f>
        <v>-85.875877710138809</v>
      </c>
      <c r="K22" s="219"/>
      <c r="L22" s="330">
        <f>'4. OEB_Adjustment_Input_Sheet'!M47</f>
        <v>-85.875877710138809</v>
      </c>
      <c r="M22" s="231">
        <f>'4. OEB_Adjustment_Input_Sheet'!N47</f>
        <v>-82.081534309588221</v>
      </c>
      <c r="N22" s="219"/>
      <c r="O22" s="330">
        <f>'4. OEB_Adjustment_Input_Sheet'!P47</f>
        <v>-82.081534309588221</v>
      </c>
      <c r="P22" s="231">
        <f>'4. OEB_Adjustment_Input_Sheet'!Q47</f>
        <v>-93.103076010403669</v>
      </c>
      <c r="Q22" s="219"/>
      <c r="R22" s="330">
        <f>'4. OEB_Adjustment_Input_Sheet'!S47</f>
        <v>-93.103076010403669</v>
      </c>
      <c r="S22" s="23"/>
    </row>
    <row r="23" spans="2:19">
      <c r="B23" s="42">
        <f>MAX(B2:B22)+1</f>
        <v>12</v>
      </c>
      <c r="C23" s="44" t="s">
        <v>35</v>
      </c>
      <c r="D23" s="491">
        <f>'4. OEB_Adjustment_Input_Sheet'!E48</f>
        <v>31.680812344720007</v>
      </c>
      <c r="E23" s="492">
        <f t="shared" ref="E23:E24" si="10">F23-D23</f>
        <v>0</v>
      </c>
      <c r="F23" s="493">
        <f>'4. OEB_Adjustment_Input_Sheet'!G48</f>
        <v>31.680812344720007</v>
      </c>
      <c r="G23" s="491">
        <f>'4. OEB_Adjustment_Input_Sheet'!H48</f>
        <v>21.967980991614397</v>
      </c>
      <c r="H23" s="492">
        <f t="shared" ref="H23:H24" si="11">I23-G23</f>
        <v>0</v>
      </c>
      <c r="I23" s="493">
        <f>'4. OEB_Adjustment_Input_Sheet'!J48</f>
        <v>21.967980991614397</v>
      </c>
      <c r="J23" s="491">
        <f>'4. OEB_Adjustment_Input_Sheet'!K48</f>
        <v>22.715071987446688</v>
      </c>
      <c r="K23" s="492">
        <f t="shared" ref="K23:K24" si="12">L23-J23</f>
        <v>0</v>
      </c>
      <c r="L23" s="493">
        <f>'4. OEB_Adjustment_Input_Sheet'!M48</f>
        <v>22.715071987446688</v>
      </c>
      <c r="M23" s="491">
        <f>'4. OEB_Adjustment_Input_Sheet'!N48</f>
        <v>22.152773427195619</v>
      </c>
      <c r="N23" s="492">
        <f t="shared" ref="N23:N24" si="13">O23-M23</f>
        <v>0</v>
      </c>
      <c r="O23" s="493">
        <f>'4. OEB_Adjustment_Input_Sheet'!P48</f>
        <v>22.152773427195619</v>
      </c>
      <c r="P23" s="491">
        <f>'4. OEB_Adjustment_Input_Sheet'!Q48</f>
        <v>22.921228895739532</v>
      </c>
      <c r="Q23" s="492">
        <f t="shared" ref="Q23:Q24" si="14">R23-P23</f>
        <v>0</v>
      </c>
      <c r="R23" s="493">
        <f>'4. OEB_Adjustment_Input_Sheet'!S48</f>
        <v>22.921228895739532</v>
      </c>
      <c r="S23" s="23"/>
    </row>
    <row r="24" spans="2:19" ht="16.5" thickBot="1">
      <c r="B24" s="42">
        <f>MAX(B2:B23)+1</f>
        <v>13</v>
      </c>
      <c r="C24" s="41" t="s">
        <v>0</v>
      </c>
      <c r="D24" s="236">
        <f t="shared" ref="D24" si="15">SUM(D22:D23)</f>
        <v>-34.450741861105655</v>
      </c>
      <c r="E24" s="289">
        <f t="shared" si="10"/>
        <v>0</v>
      </c>
      <c r="F24" s="332">
        <f t="shared" ref="F24:G24" si="16">SUM(F22:F23)</f>
        <v>-34.450741861105655</v>
      </c>
      <c r="G24" s="236">
        <f t="shared" si="16"/>
        <v>-52.358128366084728</v>
      </c>
      <c r="H24" s="289">
        <f t="shared" si="11"/>
        <v>0</v>
      </c>
      <c r="I24" s="332">
        <f t="shared" ref="I24:J24" si="17">SUM(I22:I23)</f>
        <v>-52.358128366084728</v>
      </c>
      <c r="J24" s="236">
        <f t="shared" si="17"/>
        <v>-63.160805722692118</v>
      </c>
      <c r="K24" s="289">
        <f t="shared" si="12"/>
        <v>0</v>
      </c>
      <c r="L24" s="332">
        <f t="shared" ref="L24:M24" si="18">SUM(L22:L23)</f>
        <v>-63.160805722692118</v>
      </c>
      <c r="M24" s="236">
        <f t="shared" si="18"/>
        <v>-59.928760882392602</v>
      </c>
      <c r="N24" s="289">
        <f t="shared" si="13"/>
        <v>0</v>
      </c>
      <c r="O24" s="332">
        <f t="shared" ref="O24:P24" si="19">SUM(O22:O23)</f>
        <v>-59.928760882392602</v>
      </c>
      <c r="P24" s="236">
        <f t="shared" si="19"/>
        <v>-70.181847114664137</v>
      </c>
      <c r="Q24" s="289">
        <f t="shared" si="14"/>
        <v>0</v>
      </c>
      <c r="R24" s="332">
        <f t="shared" ref="R24" si="20">SUM(R22:R23)</f>
        <v>-70.181847114664137</v>
      </c>
      <c r="S24" s="23"/>
    </row>
    <row r="25" spans="2:19" ht="16.5" thickBot="1">
      <c r="B25" s="42"/>
      <c r="C25" s="41"/>
      <c r="D25" s="241"/>
      <c r="E25" s="34"/>
      <c r="F25" s="35"/>
      <c r="G25" s="241"/>
      <c r="H25" s="34"/>
      <c r="I25" s="35"/>
      <c r="J25" s="241"/>
      <c r="K25" s="34"/>
      <c r="L25" s="35"/>
      <c r="M25" s="241"/>
      <c r="N25" s="34"/>
      <c r="O25" s="35"/>
      <c r="P25" s="241"/>
      <c r="Q25" s="34"/>
      <c r="R25" s="35"/>
      <c r="S25" s="23"/>
    </row>
    <row r="26" spans="2:19" ht="16.5" thickBot="1">
      <c r="B26" s="42">
        <f>MAX(B2:B25)+1</f>
        <v>14</v>
      </c>
      <c r="C26" s="120" t="s">
        <v>95</v>
      </c>
      <c r="D26" s="233">
        <v>-18.390049282853486</v>
      </c>
      <c r="E26" s="234">
        <f>F26-D26</f>
        <v>0</v>
      </c>
      <c r="F26" s="333">
        <v>-18.390049282853486</v>
      </c>
      <c r="G26" s="233">
        <v>-18.394146738851951</v>
      </c>
      <c r="H26" s="234">
        <f>I26-G26</f>
        <v>4.0974559984654491E-3</v>
      </c>
      <c r="I26" s="333">
        <v>-18.390049282853486</v>
      </c>
      <c r="J26" s="233">
        <v>-18.399048069436496</v>
      </c>
      <c r="K26" s="234">
        <f>L26-J26</f>
        <v>8.9987865830103431E-3</v>
      </c>
      <c r="L26" s="333">
        <v>-18.390049282853486</v>
      </c>
      <c r="M26" s="233">
        <v>51.208430975838063</v>
      </c>
      <c r="N26" s="234">
        <f>O26-M26</f>
        <v>0</v>
      </c>
      <c r="O26" s="333">
        <v>51.208430975838063</v>
      </c>
      <c r="P26" s="233">
        <v>51.658819662803047</v>
      </c>
      <c r="Q26" s="234">
        <f>R26-P26</f>
        <v>0</v>
      </c>
      <c r="R26" s="333">
        <v>51.658819662803047</v>
      </c>
      <c r="S26" s="290"/>
    </row>
    <row r="27" spans="2:19" ht="16.5" thickBot="1">
      <c r="B27" s="42"/>
      <c r="C27" s="41"/>
      <c r="D27" s="241"/>
      <c r="E27" s="34"/>
      <c r="F27" s="35"/>
      <c r="G27" s="241"/>
      <c r="H27" s="34"/>
      <c r="I27" s="35"/>
      <c r="J27" s="241"/>
      <c r="K27" s="34"/>
      <c r="L27" s="35"/>
      <c r="M27" s="241"/>
      <c r="N27" s="34"/>
      <c r="O27" s="35"/>
      <c r="P27" s="241"/>
      <c r="Q27" s="34"/>
      <c r="R27" s="35"/>
      <c r="S27" s="23"/>
    </row>
    <row r="28" spans="2:19" ht="16.5" customHeight="1" thickBot="1">
      <c r="B28" s="108">
        <f>MAX(B2:B27)+1</f>
        <v>15</v>
      </c>
      <c r="C28" s="109" t="s">
        <v>51</v>
      </c>
      <c r="D28" s="233">
        <f>D12+D19-D24+D26</f>
        <v>3189.9242172818304</v>
      </c>
      <c r="E28" s="234">
        <f>F28-D28</f>
        <v>0</v>
      </c>
      <c r="F28" s="333">
        <f>F12+F19-F24+F26</f>
        <v>3189.9242172818304</v>
      </c>
      <c r="G28" s="233">
        <f>G12+G19-G24+G26</f>
        <v>3254.9674646998951</v>
      </c>
      <c r="H28" s="234">
        <f>I28-G28</f>
        <v>4.0974559983624204E-3</v>
      </c>
      <c r="I28" s="333">
        <f>I12+I19-I24+I26</f>
        <v>3254.9715621558935</v>
      </c>
      <c r="J28" s="233">
        <f>J12+J19-J24+J26</f>
        <v>3295.076793995042</v>
      </c>
      <c r="K28" s="234">
        <f>L28-J28</f>
        <v>8.9987865831062663E-3</v>
      </c>
      <c r="L28" s="333">
        <f>L12+L19-L24+L26</f>
        <v>3295.0857927816251</v>
      </c>
      <c r="M28" s="233">
        <f>M12+M19-M24+M26</f>
        <v>3789.9911129400111</v>
      </c>
      <c r="N28" s="234">
        <f>O28-M28</f>
        <v>0</v>
      </c>
      <c r="O28" s="333">
        <f>O12+O19-O24+O26</f>
        <v>3789.9911129400111</v>
      </c>
      <c r="P28" s="233">
        <f>P12+P19-P24+P26</f>
        <v>3509.8032350502181</v>
      </c>
      <c r="Q28" s="234">
        <f>R28-P28</f>
        <v>0</v>
      </c>
      <c r="R28" s="333">
        <f>R12+R19-R24+R26</f>
        <v>3509.8032350502181</v>
      </c>
      <c r="S28" s="23"/>
    </row>
    <row r="29" spans="2:19" ht="15.75">
      <c r="B29" s="40"/>
      <c r="C29" s="41"/>
      <c r="D29" s="41"/>
      <c r="E29" s="41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4"/>
    </row>
    <row r="30" spans="2:19">
      <c r="B30" s="496" t="s">
        <v>233</v>
      </c>
      <c r="D30" s="406"/>
    </row>
    <row r="31" spans="2:19"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</row>
    <row r="32" spans="2:19"/>
    <row r="33" spans="7:7"/>
    <row r="34" spans="7:7">
      <c r="G34" s="406"/>
    </row>
    <row r="35" spans="7:7">
      <c r="G35" s="406"/>
    </row>
    <row r="36" spans="7:7">
      <c r="G36" s="406"/>
    </row>
    <row r="37" spans="7:7">
      <c r="G37" s="406"/>
    </row>
    <row r="38" spans="7:7">
      <c r="G38" s="406"/>
    </row>
    <row r="39" spans="7:7">
      <c r="G39" s="406"/>
    </row>
    <row r="40" spans="7:7">
      <c r="G40" s="406"/>
    </row>
    <row r="41" spans="7:7">
      <c r="G41" s="406"/>
    </row>
    <row r="42" spans="7:7"/>
    <row r="43" spans="7:7"/>
    <row r="44" spans="7:7"/>
    <row r="45" spans="7:7"/>
    <row r="46" spans="7:7"/>
    <row r="47" spans="7:7"/>
    <row r="48" spans="7: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2:R2"/>
    <mergeCell ref="D3:F3"/>
    <mergeCell ref="G3:I3"/>
    <mergeCell ref="J3:L3"/>
    <mergeCell ref="M3:O3"/>
    <mergeCell ref="P3:R3"/>
  </mergeCells>
  <pageMargins left="1" right="1" top="1" bottom="1" header="0.5" footer="0.5"/>
  <pageSetup paperSize="17" scale="65" fitToHeight="2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F80"/>
  <sheetViews>
    <sheetView showGridLines="0" zoomScale="70" zoomScaleNormal="70" workbookViewId="0">
      <selection activeCell="C28" sqref="C28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6" width="18.5703125" style="2" customWidth="1"/>
    <col min="7" max="18" width="16.7109375" style="2" customWidth="1"/>
    <col min="19" max="19" width="8.7109375" style="2" customWidth="1"/>
    <col min="20" max="20" width="9.140625" style="2" hidden="1" customWidth="1"/>
    <col min="21" max="23" width="0" style="2" hidden="1" customWidth="1"/>
    <col min="24" max="24" width="9.140625" style="2" hidden="1" customWidth="1"/>
    <col min="25" max="25" width="0" style="2" hidden="1" customWidth="1"/>
    <col min="26" max="26" width="9.140625" style="2" hidden="1" customWidth="1"/>
    <col min="27" max="27" width="0" style="2" hidden="1" customWidth="1"/>
    <col min="28" max="28" width="9.140625" style="2" hidden="1" customWidth="1"/>
    <col min="29" max="29" width="0" style="2" hidden="1" customWidth="1"/>
    <col min="30" max="30" width="9.140625" style="2" hidden="1" customWidth="1"/>
    <col min="31" max="31" width="0" style="2" hidden="1" customWidth="1"/>
    <col min="32" max="32" width="9.140625" style="2" hidden="1" customWidth="1"/>
    <col min="33" max="16384" width="0" style="2" hidden="1"/>
  </cols>
  <sheetData>
    <row r="1" spans="1:19" ht="15.75" customHeight="1">
      <c r="A1" s="61"/>
      <c r="B1" s="524" t="s">
        <v>56</v>
      </c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</row>
    <row r="2" spans="1:19" ht="17.25" customHeight="1" thickBot="1">
      <c r="A2" s="61"/>
      <c r="B2" s="81"/>
      <c r="C2" s="41"/>
      <c r="D2" s="41"/>
      <c r="E2" s="57"/>
      <c r="F2" s="57"/>
      <c r="G2" s="41"/>
      <c r="H2" s="57"/>
      <c r="I2" s="57"/>
      <c r="J2" s="41"/>
      <c r="K2" s="57"/>
      <c r="L2" s="57"/>
      <c r="M2" s="41"/>
      <c r="N2" s="57"/>
      <c r="O2" s="57"/>
      <c r="P2" s="41"/>
      <c r="Q2" s="57"/>
      <c r="R2" s="57"/>
      <c r="S2" s="63"/>
    </row>
    <row r="3" spans="1:19" ht="16.5" thickBot="1">
      <c r="A3" s="61"/>
      <c r="B3" s="36"/>
      <c r="C3" s="36"/>
      <c r="D3" s="515" t="s">
        <v>23</v>
      </c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63"/>
    </row>
    <row r="4" spans="1:19" ht="15.75">
      <c r="A4" s="61"/>
      <c r="B4" s="8"/>
      <c r="C4" s="67"/>
      <c r="D4" s="528">
        <v>2017</v>
      </c>
      <c r="E4" s="518"/>
      <c r="F4" s="519"/>
      <c r="G4" s="528">
        <v>2018</v>
      </c>
      <c r="H4" s="518"/>
      <c r="I4" s="519"/>
      <c r="J4" s="528">
        <v>2019</v>
      </c>
      <c r="K4" s="518"/>
      <c r="L4" s="519"/>
      <c r="M4" s="528">
        <v>2020</v>
      </c>
      <c r="N4" s="518"/>
      <c r="O4" s="519"/>
      <c r="P4" s="528">
        <v>2021</v>
      </c>
      <c r="Q4" s="518"/>
      <c r="R4" s="519"/>
      <c r="S4" s="63"/>
    </row>
    <row r="5" spans="1:19" ht="15.75">
      <c r="B5" s="9" t="s">
        <v>2</v>
      </c>
      <c r="C5" s="68"/>
      <c r="D5" s="319" t="s">
        <v>136</v>
      </c>
      <c r="E5" s="334" t="s">
        <v>21</v>
      </c>
      <c r="F5" s="335" t="s">
        <v>21</v>
      </c>
      <c r="G5" s="319" t="s">
        <v>136</v>
      </c>
      <c r="H5" s="334" t="s">
        <v>21</v>
      </c>
      <c r="I5" s="335" t="s">
        <v>21</v>
      </c>
      <c r="J5" s="319" t="s">
        <v>136</v>
      </c>
      <c r="K5" s="334" t="s">
        <v>21</v>
      </c>
      <c r="L5" s="335" t="s">
        <v>21</v>
      </c>
      <c r="M5" s="319" t="s">
        <v>136</v>
      </c>
      <c r="N5" s="334" t="s">
        <v>21</v>
      </c>
      <c r="O5" s="335" t="s">
        <v>21</v>
      </c>
      <c r="P5" s="319" t="s">
        <v>136</v>
      </c>
      <c r="Q5" s="334" t="s">
        <v>21</v>
      </c>
      <c r="R5" s="335" t="s">
        <v>21</v>
      </c>
      <c r="S5" s="63"/>
    </row>
    <row r="6" spans="1:19" ht="16.5" thickBot="1">
      <c r="B6" s="11" t="s">
        <v>3</v>
      </c>
      <c r="C6" s="11" t="s">
        <v>1</v>
      </c>
      <c r="D6" s="408">
        <f>'4. OEB_Adjustment_Input_Sheet'!$E$5</f>
        <v>42517</v>
      </c>
      <c r="E6" s="271" t="s">
        <v>15</v>
      </c>
      <c r="F6" s="12" t="s">
        <v>12</v>
      </c>
      <c r="G6" s="408">
        <f>'4. OEB_Adjustment_Input_Sheet'!$E$5</f>
        <v>42517</v>
      </c>
      <c r="H6" s="271" t="s">
        <v>15</v>
      </c>
      <c r="I6" s="12" t="s">
        <v>12</v>
      </c>
      <c r="J6" s="408">
        <f>'4. OEB_Adjustment_Input_Sheet'!$E$5</f>
        <v>42517</v>
      </c>
      <c r="K6" s="271" t="s">
        <v>15</v>
      </c>
      <c r="L6" s="12" t="s">
        <v>12</v>
      </c>
      <c r="M6" s="408">
        <f>'4. OEB_Adjustment_Input_Sheet'!$E$5</f>
        <v>42517</v>
      </c>
      <c r="N6" s="271" t="s">
        <v>15</v>
      </c>
      <c r="O6" s="12" t="s">
        <v>12</v>
      </c>
      <c r="P6" s="408">
        <f>'4. OEB_Adjustment_Input_Sheet'!$E$5</f>
        <v>42517</v>
      </c>
      <c r="Q6" s="271" t="s">
        <v>15</v>
      </c>
      <c r="R6" s="12" t="s">
        <v>12</v>
      </c>
      <c r="S6" s="63"/>
    </row>
    <row r="7" spans="1:19">
      <c r="B7" s="32"/>
      <c r="C7" s="85"/>
      <c r="D7" s="318" t="s">
        <v>4</v>
      </c>
      <c r="E7" s="266" t="s">
        <v>5</v>
      </c>
      <c r="F7" s="267" t="s">
        <v>6</v>
      </c>
      <c r="G7" s="318" t="s">
        <v>7</v>
      </c>
      <c r="H7" s="266" t="s">
        <v>8</v>
      </c>
      <c r="I7" s="267" t="s">
        <v>9</v>
      </c>
      <c r="J7" s="318" t="s">
        <v>11</v>
      </c>
      <c r="K7" s="266" t="s">
        <v>13</v>
      </c>
      <c r="L7" s="267" t="s">
        <v>14</v>
      </c>
      <c r="M7" s="318" t="s">
        <v>137</v>
      </c>
      <c r="N7" s="266" t="s">
        <v>138</v>
      </c>
      <c r="O7" s="267" t="s">
        <v>139</v>
      </c>
      <c r="P7" s="318" t="s">
        <v>141</v>
      </c>
      <c r="Q7" s="266" t="s">
        <v>142</v>
      </c>
      <c r="R7" s="267" t="s">
        <v>143</v>
      </c>
      <c r="S7" s="63"/>
    </row>
    <row r="8" spans="1:19" ht="16.5" thickBot="1">
      <c r="B8" s="13" t="s">
        <v>101</v>
      </c>
      <c r="C8" s="85"/>
      <c r="D8" s="291"/>
      <c r="E8" s="85"/>
      <c r="F8" s="33"/>
      <c r="G8" s="291"/>
      <c r="H8" s="85"/>
      <c r="I8" s="33"/>
      <c r="J8" s="291"/>
      <c r="K8" s="85"/>
      <c r="L8" s="33"/>
      <c r="M8" s="291"/>
      <c r="N8" s="85"/>
      <c r="O8" s="33"/>
      <c r="P8" s="291"/>
      <c r="Q8" s="85"/>
      <c r="R8" s="33"/>
      <c r="S8" s="63"/>
    </row>
    <row r="9" spans="1:19">
      <c r="B9" s="72">
        <v>1</v>
      </c>
      <c r="C9" s="62" t="s">
        <v>16</v>
      </c>
      <c r="D9" s="218">
        <f>'4. OEB_Adjustment_Input_Sheet'!E51</f>
        <v>38.09834</v>
      </c>
      <c r="E9" s="392">
        <f>F9-D9</f>
        <v>0</v>
      </c>
      <c r="F9" s="220">
        <f>'4. OEB_Adjustment_Input_Sheet'!G51</f>
        <v>38.09834</v>
      </c>
      <c r="G9" s="218">
        <f>'4. OEB_Adjustment_Input_Sheet'!H51</f>
        <v>38.470700000000008</v>
      </c>
      <c r="H9" s="392">
        <f>I9-G9</f>
        <v>0</v>
      </c>
      <c r="I9" s="220">
        <f>'4. OEB_Adjustment_Input_Sheet'!J51</f>
        <v>38.470700000000008</v>
      </c>
      <c r="J9" s="218">
        <f>'4. OEB_Adjustment_Input_Sheet'!K51</f>
        <v>39.026139999999998</v>
      </c>
      <c r="K9" s="392">
        <f>L9-J9</f>
        <v>0</v>
      </c>
      <c r="L9" s="220">
        <f>'4. OEB_Adjustment_Input_Sheet'!M51</f>
        <v>39.026139999999998</v>
      </c>
      <c r="M9" s="218">
        <f>'4. OEB_Adjustment_Input_Sheet'!N51</f>
        <v>37.355330000000002</v>
      </c>
      <c r="N9" s="392">
        <f>O9-M9</f>
        <v>0</v>
      </c>
      <c r="O9" s="220">
        <f>'4. OEB_Adjustment_Input_Sheet'!P51</f>
        <v>37.355330000000002</v>
      </c>
      <c r="P9" s="218">
        <f>'4. OEB_Adjustment_Input_Sheet'!Q51</f>
        <v>35.383559999999996</v>
      </c>
      <c r="Q9" s="392">
        <f>R9-P9</f>
        <v>0</v>
      </c>
      <c r="R9" s="220">
        <f>'4. OEB_Adjustment_Input_Sheet'!S51</f>
        <v>35.383559999999996</v>
      </c>
      <c r="S9" s="63"/>
    </row>
    <row r="10" spans="1:19">
      <c r="B10" s="72">
        <v>2</v>
      </c>
      <c r="C10" s="62" t="s">
        <v>64</v>
      </c>
      <c r="D10" s="293">
        <v>59.29</v>
      </c>
      <c r="E10" s="391">
        <f t="shared" ref="E10:E11" si="0">F10-D10</f>
        <v>0</v>
      </c>
      <c r="F10" s="294">
        <v>59.29</v>
      </c>
      <c r="G10" s="293">
        <v>59.29</v>
      </c>
      <c r="H10" s="391">
        <f t="shared" ref="H10:H11" si="1">I10-G10</f>
        <v>0</v>
      </c>
      <c r="I10" s="294">
        <v>59.29</v>
      </c>
      <c r="J10" s="293">
        <v>59.29</v>
      </c>
      <c r="K10" s="391">
        <f t="shared" ref="K10:K11" si="2">L10-J10</f>
        <v>0</v>
      </c>
      <c r="L10" s="294">
        <v>59.29</v>
      </c>
      <c r="M10" s="293">
        <v>59.29</v>
      </c>
      <c r="N10" s="391">
        <f t="shared" ref="N10:N11" si="3">O10-M10</f>
        <v>0</v>
      </c>
      <c r="O10" s="294">
        <v>59.29</v>
      </c>
      <c r="P10" s="293">
        <v>59.29</v>
      </c>
      <c r="Q10" s="391">
        <f t="shared" ref="Q10:Q11" si="4">R10-P10</f>
        <v>0</v>
      </c>
      <c r="R10" s="294">
        <v>59.29</v>
      </c>
      <c r="S10" s="106"/>
    </row>
    <row r="11" spans="1:19" ht="16.5" thickBot="1">
      <c r="B11" s="72">
        <v>3</v>
      </c>
      <c r="C11" s="41" t="s">
        <v>65</v>
      </c>
      <c r="D11" s="236">
        <f>D9*D10</f>
        <v>2258.8505786000001</v>
      </c>
      <c r="E11" s="393">
        <f t="shared" si="0"/>
        <v>0</v>
      </c>
      <c r="F11" s="237">
        <f>F9*F10</f>
        <v>2258.8505786000001</v>
      </c>
      <c r="G11" s="236">
        <f>G9*G10</f>
        <v>2280.9278030000005</v>
      </c>
      <c r="H11" s="393">
        <f t="shared" si="1"/>
        <v>0</v>
      </c>
      <c r="I11" s="237">
        <f>I9*I10</f>
        <v>2280.9278030000005</v>
      </c>
      <c r="J11" s="236">
        <f>J9*J10</f>
        <v>2313.8598405999996</v>
      </c>
      <c r="K11" s="393">
        <f t="shared" si="2"/>
        <v>0</v>
      </c>
      <c r="L11" s="237">
        <f>L9*L10</f>
        <v>2313.8598405999996</v>
      </c>
      <c r="M11" s="236">
        <f>M9*M10</f>
        <v>2214.7975157000001</v>
      </c>
      <c r="N11" s="393">
        <f t="shared" si="3"/>
        <v>0</v>
      </c>
      <c r="O11" s="237">
        <f>O9*O10</f>
        <v>2214.7975157000001</v>
      </c>
      <c r="P11" s="236">
        <f>P9*P10</f>
        <v>2097.8912723999997</v>
      </c>
      <c r="Q11" s="393">
        <f t="shared" si="4"/>
        <v>0</v>
      </c>
      <c r="R11" s="237">
        <f>R9*R10</f>
        <v>2097.8912723999997</v>
      </c>
      <c r="S11" s="63"/>
    </row>
    <row r="12" spans="1:19">
      <c r="B12" s="72"/>
      <c r="C12" s="62"/>
      <c r="D12" s="238"/>
      <c r="E12" s="239"/>
      <c r="F12" s="240"/>
      <c r="G12" s="238"/>
      <c r="H12" s="239"/>
      <c r="I12" s="240"/>
      <c r="J12" s="238"/>
      <c r="K12" s="239"/>
      <c r="L12" s="240"/>
      <c r="M12" s="238"/>
      <c r="N12" s="239"/>
      <c r="O12" s="240"/>
      <c r="P12" s="238"/>
      <c r="Q12" s="239"/>
      <c r="R12" s="240"/>
      <c r="S12" s="63"/>
    </row>
    <row r="13" spans="1:19" ht="16.5" thickBot="1">
      <c r="B13" s="13" t="s">
        <v>20</v>
      </c>
      <c r="C13" s="62"/>
      <c r="D13" s="241"/>
      <c r="E13" s="239"/>
      <c r="F13" s="240"/>
      <c r="G13" s="241"/>
      <c r="H13" s="239"/>
      <c r="I13" s="240"/>
      <c r="J13" s="241"/>
      <c r="K13" s="239"/>
      <c r="L13" s="240"/>
      <c r="M13" s="241"/>
      <c r="N13" s="239"/>
      <c r="O13" s="240"/>
      <c r="P13" s="241"/>
      <c r="Q13" s="239"/>
      <c r="R13" s="240"/>
      <c r="S13" s="63"/>
    </row>
    <row r="14" spans="1:19">
      <c r="B14" s="72">
        <v>4</v>
      </c>
      <c r="C14" s="62" t="s">
        <v>19</v>
      </c>
      <c r="D14" s="218">
        <f>'7. Rev_Req'!D28</f>
        <v>3189.9242172818304</v>
      </c>
      <c r="E14" s="292">
        <f t="shared" ref="E14:E15" si="5">F14-D14</f>
        <v>0</v>
      </c>
      <c r="F14" s="220">
        <f>'7. Rev_Req'!F28</f>
        <v>3189.9242172818304</v>
      </c>
      <c r="G14" s="218">
        <f>'7. Rev_Req'!G28</f>
        <v>3254.9674646998951</v>
      </c>
      <c r="H14" s="292">
        <f t="shared" ref="H14:H15" si="6">I14-G14</f>
        <v>4.0974559983624204E-3</v>
      </c>
      <c r="I14" s="220">
        <f>'7. Rev_Req'!I28</f>
        <v>3254.9715621558935</v>
      </c>
      <c r="J14" s="218">
        <f>'7. Rev_Req'!J28</f>
        <v>3295.076793995042</v>
      </c>
      <c r="K14" s="292">
        <f t="shared" ref="K14:K15" si="7">L14-J14</f>
        <v>8.9987865831062663E-3</v>
      </c>
      <c r="L14" s="220">
        <f>'7. Rev_Req'!L28</f>
        <v>3295.0857927816251</v>
      </c>
      <c r="M14" s="218">
        <f>'7. Rev_Req'!M28</f>
        <v>3789.9911129400111</v>
      </c>
      <c r="N14" s="292">
        <f t="shared" ref="N14:N15" si="8">O14-M14</f>
        <v>0</v>
      </c>
      <c r="O14" s="220">
        <f>'7. Rev_Req'!O28</f>
        <v>3789.9911129400111</v>
      </c>
      <c r="P14" s="218">
        <f>'7. Rev_Req'!P28</f>
        <v>3509.8032350502181</v>
      </c>
      <c r="Q14" s="292">
        <f t="shared" ref="Q14:Q15" si="9">R14-P14</f>
        <v>0</v>
      </c>
      <c r="R14" s="220">
        <f>'7. Rev_Req'!R28</f>
        <v>3509.8032350502181</v>
      </c>
      <c r="S14" s="63"/>
    </row>
    <row r="15" spans="1:19" ht="16.5" thickBot="1">
      <c r="B15" s="73">
        <v>5</v>
      </c>
      <c r="C15" s="74" t="s">
        <v>125</v>
      </c>
      <c r="D15" s="236">
        <f>+D14-D11</f>
        <v>931.07363868183029</v>
      </c>
      <c r="E15" s="289">
        <f t="shared" si="5"/>
        <v>0</v>
      </c>
      <c r="F15" s="237">
        <f>+F14-F11</f>
        <v>931.07363868183029</v>
      </c>
      <c r="G15" s="236">
        <f>+G14-G11</f>
        <v>974.03966169989462</v>
      </c>
      <c r="H15" s="289">
        <f t="shared" si="6"/>
        <v>4.0974559983624204E-3</v>
      </c>
      <c r="I15" s="237">
        <f>+I14-I11</f>
        <v>974.04375915589299</v>
      </c>
      <c r="J15" s="236">
        <f>+J14-J11</f>
        <v>981.21695339504231</v>
      </c>
      <c r="K15" s="289">
        <f t="shared" si="7"/>
        <v>8.9987865831062663E-3</v>
      </c>
      <c r="L15" s="237">
        <f>+L14-L11</f>
        <v>981.22595218162542</v>
      </c>
      <c r="M15" s="236">
        <f>+M14-M11</f>
        <v>1575.1935972400111</v>
      </c>
      <c r="N15" s="289">
        <f t="shared" si="8"/>
        <v>0</v>
      </c>
      <c r="O15" s="237">
        <f>+O14-O11</f>
        <v>1575.1935972400111</v>
      </c>
      <c r="P15" s="236">
        <f>+P14-P11</f>
        <v>1411.9119626502184</v>
      </c>
      <c r="Q15" s="289">
        <f t="shared" si="9"/>
        <v>0</v>
      </c>
      <c r="R15" s="237">
        <f>+R14-R11</f>
        <v>1411.9119626502184</v>
      </c>
      <c r="S15" s="63"/>
    </row>
    <row r="16" spans="1:19">
      <c r="E16" s="97"/>
      <c r="F16" s="97"/>
      <c r="H16" s="97"/>
      <c r="I16" s="97"/>
      <c r="K16" s="97"/>
      <c r="L16" s="97"/>
      <c r="N16" s="97"/>
      <c r="O16" s="97"/>
      <c r="Q16" s="97"/>
      <c r="R16" s="97"/>
      <c r="S16" s="63"/>
    </row>
    <row r="17" spans="2:16">
      <c r="B17" s="496" t="s">
        <v>233</v>
      </c>
      <c r="D17" s="480"/>
      <c r="G17" s="480"/>
      <c r="J17" s="480"/>
      <c r="M17" s="480"/>
      <c r="P17" s="480"/>
    </row>
    <row r="18" spans="2:16"/>
    <row r="19" spans="2:16"/>
    <row r="20" spans="2:16"/>
    <row r="21" spans="2:16"/>
    <row r="22" spans="2:16"/>
    <row r="23" spans="2:16"/>
    <row r="24" spans="2:16"/>
    <row r="25" spans="2:16"/>
    <row r="26" spans="2:16"/>
    <row r="27" spans="2:16"/>
    <row r="28" spans="2:16"/>
    <row r="29" spans="2:16"/>
    <row r="30" spans="2:16"/>
    <row r="31" spans="2:16"/>
    <row r="32" spans="2:1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</sheetData>
  <mergeCells count="7">
    <mergeCell ref="B1:R1"/>
    <mergeCell ref="J4:L4"/>
    <mergeCell ref="M4:O4"/>
    <mergeCell ref="D3:R3"/>
    <mergeCell ref="D4:F4"/>
    <mergeCell ref="G4:I4"/>
    <mergeCell ref="P4:R4"/>
  </mergeCells>
  <pageMargins left="1" right="1" top="1" bottom="1" header="0.5" footer="0.5"/>
  <pageSetup paperSize="17" scale="59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Y64"/>
  <sheetViews>
    <sheetView showGridLines="0" zoomScale="70" zoomScaleNormal="70" workbookViewId="0">
      <selection activeCell="G39" sqref="G39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18" width="16.7109375" customWidth="1"/>
    <col min="19" max="19" width="8.7109375" customWidth="1"/>
    <col min="20" max="25" width="0" hidden="1" customWidth="1"/>
    <col min="26" max="16384" width="9.140625" hidden="1"/>
  </cols>
  <sheetData>
    <row r="1" spans="2:18" ht="18.75" thickBot="1">
      <c r="B1" s="524" t="s">
        <v>114</v>
      </c>
      <c r="C1" s="524"/>
      <c r="D1" s="524"/>
      <c r="E1" s="524"/>
      <c r="F1" s="524"/>
      <c r="G1" s="347"/>
      <c r="H1" s="347"/>
      <c r="I1" s="347"/>
      <c r="J1" s="347"/>
      <c r="K1" s="347"/>
      <c r="L1" s="347"/>
      <c r="M1" s="257"/>
      <c r="N1" s="75"/>
      <c r="O1" s="75"/>
      <c r="P1" s="75"/>
      <c r="Q1" s="75"/>
      <c r="R1" s="75"/>
    </row>
    <row r="2" spans="2:18" ht="16.5" customHeight="1" thickBot="1">
      <c r="B2" s="2"/>
      <c r="C2" s="2"/>
      <c r="D2" s="520" t="s">
        <v>140</v>
      </c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2"/>
    </row>
    <row r="3" spans="2:18" ht="15.75">
      <c r="B3" s="144"/>
      <c r="C3" s="143"/>
      <c r="D3" s="528">
        <v>2017</v>
      </c>
      <c r="E3" s="518"/>
      <c r="F3" s="519"/>
      <c r="G3" s="528">
        <v>2018</v>
      </c>
      <c r="H3" s="518"/>
      <c r="I3" s="519"/>
      <c r="J3" s="528">
        <v>2019</v>
      </c>
      <c r="K3" s="518"/>
      <c r="L3" s="519"/>
      <c r="M3" s="528">
        <v>2020</v>
      </c>
      <c r="N3" s="518"/>
      <c r="O3" s="519"/>
      <c r="P3" s="528">
        <v>2021</v>
      </c>
      <c r="Q3" s="518"/>
      <c r="R3" s="519"/>
    </row>
    <row r="4" spans="2:18" ht="15.75">
      <c r="B4" s="77" t="s">
        <v>2</v>
      </c>
      <c r="C4" s="254"/>
      <c r="D4" s="319" t="s">
        <v>136</v>
      </c>
      <c r="E4" s="334" t="s">
        <v>21</v>
      </c>
      <c r="F4" s="335" t="s">
        <v>21</v>
      </c>
      <c r="G4" s="319" t="s">
        <v>136</v>
      </c>
      <c r="H4" s="334" t="s">
        <v>21</v>
      </c>
      <c r="I4" s="335" t="s">
        <v>21</v>
      </c>
      <c r="J4" s="319" t="s">
        <v>136</v>
      </c>
      <c r="K4" s="334" t="s">
        <v>21</v>
      </c>
      <c r="L4" s="335" t="s">
        <v>21</v>
      </c>
      <c r="M4" s="319" t="s">
        <v>136</v>
      </c>
      <c r="N4" s="334" t="s">
        <v>21</v>
      </c>
      <c r="O4" s="335" t="s">
        <v>21</v>
      </c>
      <c r="P4" s="319" t="s">
        <v>136</v>
      </c>
      <c r="Q4" s="334" t="s">
        <v>21</v>
      </c>
      <c r="R4" s="335" t="s">
        <v>21</v>
      </c>
    </row>
    <row r="5" spans="2:18" ht="16.5" thickBot="1">
      <c r="B5" s="78" t="s">
        <v>3</v>
      </c>
      <c r="C5" s="255" t="s">
        <v>1</v>
      </c>
      <c r="D5" s="408">
        <f>'4. OEB_Adjustment_Input_Sheet'!$E$5</f>
        <v>42517</v>
      </c>
      <c r="E5" s="271" t="s">
        <v>15</v>
      </c>
      <c r="F5" s="12" t="s">
        <v>12</v>
      </c>
      <c r="G5" s="408">
        <f>'4. OEB_Adjustment_Input_Sheet'!$E$5</f>
        <v>42517</v>
      </c>
      <c r="H5" s="271" t="s">
        <v>15</v>
      </c>
      <c r="I5" s="12" t="s">
        <v>12</v>
      </c>
      <c r="J5" s="408">
        <f>'4. OEB_Adjustment_Input_Sheet'!$E$5</f>
        <v>42517</v>
      </c>
      <c r="K5" s="271" t="s">
        <v>15</v>
      </c>
      <c r="L5" s="12" t="s">
        <v>12</v>
      </c>
      <c r="M5" s="408">
        <f>'4. OEB_Adjustment_Input_Sheet'!$E$5</f>
        <v>42517</v>
      </c>
      <c r="N5" s="271" t="s">
        <v>15</v>
      </c>
      <c r="O5" s="12" t="s">
        <v>12</v>
      </c>
      <c r="P5" s="408">
        <f>'4. OEB_Adjustment_Input_Sheet'!$E$5</f>
        <v>42517</v>
      </c>
      <c r="Q5" s="271" t="s">
        <v>15</v>
      </c>
      <c r="R5" s="12" t="s">
        <v>12</v>
      </c>
    </row>
    <row r="6" spans="2:18" ht="15" customHeight="1">
      <c r="B6" s="76"/>
      <c r="C6" s="127"/>
      <c r="D6" s="318" t="s">
        <v>4</v>
      </c>
      <c r="E6" s="266" t="s">
        <v>5</v>
      </c>
      <c r="F6" s="267" t="s">
        <v>6</v>
      </c>
      <c r="G6" s="473" t="s">
        <v>7</v>
      </c>
      <c r="H6" s="474" t="s">
        <v>8</v>
      </c>
      <c r="I6" s="475" t="s">
        <v>9</v>
      </c>
      <c r="J6" s="473" t="s">
        <v>11</v>
      </c>
      <c r="K6" s="474" t="s">
        <v>13</v>
      </c>
      <c r="L6" s="475" t="s">
        <v>14</v>
      </c>
      <c r="M6" s="473" t="s">
        <v>137</v>
      </c>
      <c r="N6" s="474" t="s">
        <v>138</v>
      </c>
      <c r="O6" s="475" t="s">
        <v>139</v>
      </c>
      <c r="P6" s="473" t="s">
        <v>141</v>
      </c>
      <c r="Q6" s="474" t="s">
        <v>142</v>
      </c>
      <c r="R6" s="475" t="s">
        <v>143</v>
      </c>
    </row>
    <row r="7" spans="2:18" ht="15.75" customHeight="1" thickBot="1">
      <c r="B7" s="76"/>
      <c r="C7" s="127"/>
      <c r="D7" s="318"/>
      <c r="E7" s="266"/>
      <c r="F7" s="267"/>
      <c r="G7" s="473"/>
      <c r="H7" s="474"/>
      <c r="I7" s="475"/>
      <c r="J7" s="473"/>
      <c r="K7" s="474"/>
      <c r="L7" s="475"/>
      <c r="M7" s="473"/>
      <c r="N7" s="474"/>
      <c r="O7" s="475"/>
      <c r="P7" s="473"/>
      <c r="Q7" s="474"/>
      <c r="R7" s="475"/>
    </row>
    <row r="8" spans="2:18" ht="16.5" customHeight="1" thickBot="1">
      <c r="B8" s="73">
        <v>1</v>
      </c>
      <c r="C8" s="126" t="s">
        <v>213</v>
      </c>
      <c r="D8" s="133">
        <v>41.70635</v>
      </c>
      <c r="E8" s="134"/>
      <c r="F8" s="135">
        <v>41.70635</v>
      </c>
      <c r="G8" s="476">
        <v>42.331945249999997</v>
      </c>
      <c r="H8" s="477"/>
      <c r="I8" s="478">
        <v>42.331945249999997</v>
      </c>
      <c r="J8" s="476">
        <v>42.966924428749991</v>
      </c>
      <c r="K8" s="477"/>
      <c r="L8" s="478">
        <v>42.966924428749991</v>
      </c>
      <c r="M8" s="476">
        <v>43.611428295181234</v>
      </c>
      <c r="N8" s="477"/>
      <c r="O8" s="478">
        <v>43.611428295181234</v>
      </c>
      <c r="P8" s="476">
        <v>44.26559971960895</v>
      </c>
      <c r="Q8" s="477"/>
      <c r="R8" s="478">
        <v>44.26559971960895</v>
      </c>
    </row>
    <row r="9" spans="2:18" ht="13.5" thickBot="1"/>
    <row r="10" spans="2:18" ht="16.5" customHeight="1" thickBot="1">
      <c r="B10" s="2"/>
      <c r="C10" s="2"/>
      <c r="D10" s="515" t="s">
        <v>23</v>
      </c>
      <c r="E10" s="516"/>
      <c r="F10" s="516"/>
      <c r="G10" s="516"/>
      <c r="H10" s="516"/>
      <c r="I10" s="516"/>
      <c r="J10" s="516"/>
      <c r="K10" s="516"/>
      <c r="L10" s="516"/>
      <c r="M10" s="516"/>
      <c r="N10" s="516"/>
      <c r="O10" s="516"/>
      <c r="P10" s="516"/>
      <c r="Q10" s="516"/>
      <c r="R10" s="517"/>
    </row>
    <row r="11" spans="2:18" ht="15.75">
      <c r="B11" s="144"/>
      <c r="C11" s="143"/>
      <c r="D11" s="528">
        <v>2017</v>
      </c>
      <c r="E11" s="518"/>
      <c r="F11" s="519"/>
      <c r="G11" s="528">
        <v>2018</v>
      </c>
      <c r="H11" s="518"/>
      <c r="I11" s="519"/>
      <c r="J11" s="528">
        <v>2019</v>
      </c>
      <c r="K11" s="518"/>
      <c r="L11" s="519"/>
      <c r="M11" s="528">
        <v>2020</v>
      </c>
      <c r="N11" s="518"/>
      <c r="O11" s="519"/>
      <c r="P11" s="528">
        <v>2021</v>
      </c>
      <c r="Q11" s="518"/>
      <c r="R11" s="519"/>
    </row>
    <row r="12" spans="2:18" ht="15.75">
      <c r="B12" s="77" t="s">
        <v>2</v>
      </c>
      <c r="C12" s="254"/>
      <c r="D12" s="319" t="s">
        <v>136</v>
      </c>
      <c r="E12" s="334" t="s">
        <v>21</v>
      </c>
      <c r="F12" s="335" t="s">
        <v>21</v>
      </c>
      <c r="G12" s="319" t="s">
        <v>136</v>
      </c>
      <c r="H12" s="334" t="s">
        <v>21</v>
      </c>
      <c r="I12" s="335" t="s">
        <v>21</v>
      </c>
      <c r="J12" s="319" t="s">
        <v>136</v>
      </c>
      <c r="K12" s="334" t="s">
        <v>21</v>
      </c>
      <c r="L12" s="335" t="s">
        <v>21</v>
      </c>
      <c r="M12" s="319" t="s">
        <v>136</v>
      </c>
      <c r="N12" s="334" t="s">
        <v>21</v>
      </c>
      <c r="O12" s="335" t="s">
        <v>21</v>
      </c>
      <c r="P12" s="319" t="s">
        <v>136</v>
      </c>
      <c r="Q12" s="334" t="s">
        <v>21</v>
      </c>
      <c r="R12" s="335" t="s">
        <v>21</v>
      </c>
    </row>
    <row r="13" spans="2:18" ht="16.5" thickBot="1">
      <c r="B13" s="78" t="s">
        <v>3</v>
      </c>
      <c r="C13" s="255" t="s">
        <v>1</v>
      </c>
      <c r="D13" s="408">
        <f>'4. OEB_Adjustment_Input_Sheet'!$E$5</f>
        <v>42517</v>
      </c>
      <c r="E13" s="271" t="s">
        <v>15</v>
      </c>
      <c r="F13" s="12" t="s">
        <v>12</v>
      </c>
      <c r="G13" s="408">
        <f>'4. OEB_Adjustment_Input_Sheet'!$E$5</f>
        <v>42517</v>
      </c>
      <c r="H13" s="271" t="s">
        <v>15</v>
      </c>
      <c r="I13" s="12" t="s">
        <v>12</v>
      </c>
      <c r="J13" s="408">
        <f>'4. OEB_Adjustment_Input_Sheet'!$E$5</f>
        <v>42517</v>
      </c>
      <c r="K13" s="271" t="s">
        <v>15</v>
      </c>
      <c r="L13" s="12" t="s">
        <v>12</v>
      </c>
      <c r="M13" s="408">
        <f>'4. OEB_Adjustment_Input_Sheet'!$E$5</f>
        <v>42517</v>
      </c>
      <c r="N13" s="271" t="s">
        <v>15</v>
      </c>
      <c r="O13" s="12" t="s">
        <v>12</v>
      </c>
      <c r="P13" s="408">
        <f>'4. OEB_Adjustment_Input_Sheet'!$E$5</f>
        <v>42517</v>
      </c>
      <c r="Q13" s="271" t="s">
        <v>15</v>
      </c>
      <c r="R13" s="12" t="s">
        <v>12</v>
      </c>
    </row>
    <row r="14" spans="2:18" ht="15">
      <c r="B14" s="76"/>
      <c r="C14" s="127"/>
      <c r="D14" s="318" t="s">
        <v>4</v>
      </c>
      <c r="E14" s="266" t="s">
        <v>5</v>
      </c>
      <c r="F14" s="267" t="s">
        <v>6</v>
      </c>
      <c r="G14" s="318" t="s">
        <v>7</v>
      </c>
      <c r="H14" s="266" t="s">
        <v>8</v>
      </c>
      <c r="I14" s="267" t="s">
        <v>9</v>
      </c>
      <c r="J14" s="318" t="s">
        <v>11</v>
      </c>
      <c r="K14" s="266" t="s">
        <v>13</v>
      </c>
      <c r="L14" s="267" t="s">
        <v>14</v>
      </c>
      <c r="M14" s="318" t="s">
        <v>137</v>
      </c>
      <c r="N14" s="266" t="s">
        <v>138</v>
      </c>
      <c r="O14" s="267" t="s">
        <v>139</v>
      </c>
      <c r="P14" s="318" t="s">
        <v>141</v>
      </c>
      <c r="Q14" s="266" t="s">
        <v>142</v>
      </c>
      <c r="R14" s="267" t="s">
        <v>143</v>
      </c>
    </row>
    <row r="15" spans="2:18" ht="13.5" thickBot="1">
      <c r="B15" s="82"/>
      <c r="C15" s="50"/>
      <c r="D15" s="82"/>
      <c r="E15" s="50"/>
      <c r="F15" s="83"/>
      <c r="G15" s="82"/>
      <c r="H15" s="50"/>
      <c r="I15" s="83"/>
      <c r="J15" s="82"/>
      <c r="K15" s="50"/>
      <c r="L15" s="83"/>
      <c r="M15" s="82"/>
      <c r="N15" s="50"/>
      <c r="O15" s="83"/>
      <c r="P15" s="82"/>
      <c r="Q15" s="50"/>
      <c r="R15" s="83"/>
    </row>
    <row r="16" spans="2:18" ht="15.75" thickBot="1">
      <c r="B16" s="72">
        <v>2</v>
      </c>
      <c r="C16" s="64" t="s">
        <v>19</v>
      </c>
      <c r="D16" s="242">
        <f>'7. Rev_Req'!D28</f>
        <v>3189.9242172818304</v>
      </c>
      <c r="E16" s="243">
        <f>F16-D16</f>
        <v>0</v>
      </c>
      <c r="F16" s="244">
        <f>'7. Rev_Req'!F28</f>
        <v>3189.9242172818304</v>
      </c>
      <c r="G16" s="242">
        <f>'7. Rev_Req'!G28</f>
        <v>3254.9674646998951</v>
      </c>
      <c r="H16" s="243">
        <f>I16-G16</f>
        <v>4.0974559983624204E-3</v>
      </c>
      <c r="I16" s="244">
        <f>'7. Rev_Req'!I28</f>
        <v>3254.9715621558935</v>
      </c>
      <c r="J16" s="242">
        <f>'7. Rev_Req'!J28</f>
        <v>3295.076793995042</v>
      </c>
      <c r="K16" s="243">
        <f>L16-J16</f>
        <v>8.9987865831062663E-3</v>
      </c>
      <c r="L16" s="244">
        <f>'7. Rev_Req'!L28</f>
        <v>3295.0857927816251</v>
      </c>
      <c r="M16" s="242">
        <f>'7. Rev_Req'!M28</f>
        <v>3789.9911129400111</v>
      </c>
      <c r="N16" s="243">
        <f>O16-M16</f>
        <v>0</v>
      </c>
      <c r="O16" s="244">
        <f>'7. Rev_Req'!O28</f>
        <v>3789.9911129400111</v>
      </c>
      <c r="P16" s="242">
        <f>'7. Rev_Req'!P28</f>
        <v>3509.8032350502181</v>
      </c>
      <c r="Q16" s="243">
        <f>R16-P16</f>
        <v>0</v>
      </c>
      <c r="R16" s="244">
        <f>'7. Rev_Req'!R28</f>
        <v>3509.8032350502181</v>
      </c>
    </row>
    <row r="17" spans="2:18" ht="15.75" thickBot="1">
      <c r="B17" s="82"/>
      <c r="C17" s="50"/>
      <c r="D17" s="118"/>
      <c r="E17" s="97"/>
      <c r="F17" s="116"/>
      <c r="G17" s="118"/>
      <c r="H17" s="97"/>
      <c r="I17" s="116"/>
      <c r="J17" s="118"/>
      <c r="K17" s="97"/>
      <c r="L17" s="116"/>
      <c r="M17" s="118"/>
      <c r="N17" s="97"/>
      <c r="O17" s="116"/>
      <c r="P17" s="118"/>
      <c r="Q17" s="97"/>
      <c r="R17" s="116"/>
    </row>
    <row r="18" spans="2:18" ht="15.75" thickBot="1">
      <c r="B18" s="72">
        <v>3</v>
      </c>
      <c r="C18" s="64" t="s">
        <v>163</v>
      </c>
      <c r="D18" s="242" t="s">
        <v>214</v>
      </c>
      <c r="E18" s="479" t="s">
        <v>214</v>
      </c>
      <c r="F18" s="244" t="str">
        <f>D18</f>
        <v>N/A</v>
      </c>
      <c r="G18" s="242">
        <v>4.9894560675453388</v>
      </c>
      <c r="H18" s="243">
        <f>I18-G18</f>
        <v>0</v>
      </c>
      <c r="I18" s="244">
        <f>G18</f>
        <v>4.9894560675453388</v>
      </c>
      <c r="J18" s="242">
        <v>10.062742282024393</v>
      </c>
      <c r="K18" s="243">
        <f>L18-J18</f>
        <v>0</v>
      </c>
      <c r="L18" s="244">
        <f>J18</f>
        <v>10.062742282024393</v>
      </c>
      <c r="M18" s="242">
        <v>15.19194233795842</v>
      </c>
      <c r="N18" s="243">
        <f>O18-M18</f>
        <v>0</v>
      </c>
      <c r="O18" s="244">
        <f>M18</f>
        <v>15.19194233795842</v>
      </c>
      <c r="P18" s="242">
        <v>20.383174932329492</v>
      </c>
      <c r="Q18" s="243">
        <f>R18-P18</f>
        <v>0</v>
      </c>
      <c r="R18" s="244">
        <f>P18</f>
        <v>20.383174932329492</v>
      </c>
    </row>
    <row r="19" spans="2:18" ht="15.75" thickBot="1">
      <c r="B19" s="72"/>
      <c r="C19" s="64"/>
      <c r="D19" s="241"/>
      <c r="E19" s="239"/>
      <c r="F19" s="240"/>
      <c r="G19" s="241"/>
      <c r="H19" s="239"/>
      <c r="I19" s="240"/>
      <c r="J19" s="241"/>
      <c r="K19" s="239"/>
      <c r="L19" s="240"/>
      <c r="M19" s="241"/>
      <c r="N19" s="239"/>
      <c r="O19" s="240"/>
      <c r="P19" s="241"/>
      <c r="Q19" s="239"/>
      <c r="R19" s="240"/>
    </row>
    <row r="20" spans="2:18" ht="15.75" thickBot="1">
      <c r="B20" s="72">
        <v>4</v>
      </c>
      <c r="C20" s="64" t="s">
        <v>16</v>
      </c>
      <c r="D20" s="242">
        <f>'4. OEB_Adjustment_Input_Sheet'!E51</f>
        <v>38.09834</v>
      </c>
      <c r="E20" s="243">
        <f>F20-D20</f>
        <v>0</v>
      </c>
      <c r="F20" s="244">
        <f>'4. OEB_Adjustment_Input_Sheet'!G51</f>
        <v>38.09834</v>
      </c>
      <c r="G20" s="242">
        <f>'4. OEB_Adjustment_Input_Sheet'!H51</f>
        <v>38.470700000000008</v>
      </c>
      <c r="H20" s="243">
        <f>I20-G20</f>
        <v>0</v>
      </c>
      <c r="I20" s="244">
        <f>'4. OEB_Adjustment_Input_Sheet'!J51</f>
        <v>38.470700000000008</v>
      </c>
      <c r="J20" s="242">
        <f>'4. OEB_Adjustment_Input_Sheet'!K51</f>
        <v>39.026139999999998</v>
      </c>
      <c r="K20" s="243">
        <f>L20-J20</f>
        <v>0</v>
      </c>
      <c r="L20" s="244">
        <f>'4. OEB_Adjustment_Input_Sheet'!M51</f>
        <v>39.026139999999998</v>
      </c>
      <c r="M20" s="242">
        <f>'4. OEB_Adjustment_Input_Sheet'!N51</f>
        <v>37.355330000000002</v>
      </c>
      <c r="N20" s="243">
        <f>O20-M20</f>
        <v>0</v>
      </c>
      <c r="O20" s="244">
        <f>'4. OEB_Adjustment_Input_Sheet'!P51</f>
        <v>37.355330000000002</v>
      </c>
      <c r="P20" s="242">
        <f>'4. OEB_Adjustment_Input_Sheet'!Q51</f>
        <v>35.383559999999996</v>
      </c>
      <c r="Q20" s="243">
        <f>R20-P20</f>
        <v>0</v>
      </c>
      <c r="R20" s="244">
        <f>'4. OEB_Adjustment_Input_Sheet'!S51</f>
        <v>35.383559999999996</v>
      </c>
    </row>
    <row r="21" spans="2:18" ht="15.75" thickBot="1">
      <c r="B21" s="72"/>
      <c r="C21" s="64"/>
      <c r="D21" s="221"/>
      <c r="E21" s="481"/>
      <c r="F21" s="223"/>
      <c r="G21" s="221"/>
      <c r="H21" s="481"/>
      <c r="I21" s="223"/>
      <c r="J21" s="221"/>
      <c r="K21" s="481"/>
      <c r="L21" s="223"/>
      <c r="M21" s="221"/>
      <c r="N21" s="481"/>
      <c r="O21" s="223"/>
      <c r="P21" s="221"/>
      <c r="Q21" s="481"/>
      <c r="R21" s="223"/>
    </row>
    <row r="22" spans="2:18" ht="16.5" thickBot="1">
      <c r="B22" s="73">
        <v>5</v>
      </c>
      <c r="C22" s="126" t="s">
        <v>215</v>
      </c>
      <c r="D22" s="133">
        <f>(D16)/D20</f>
        <v>83.728693094812797</v>
      </c>
      <c r="E22" s="134">
        <f>IFERROR(E13/E17,0)</f>
        <v>0</v>
      </c>
      <c r="F22" s="135">
        <f>F16/F20</f>
        <v>83.728693094812797</v>
      </c>
      <c r="G22" s="133">
        <f>(G16-G18)/G20</f>
        <v>84.479305253929596</v>
      </c>
      <c r="H22" s="134">
        <f>IFERROR(H13/H17,0)</f>
        <v>0</v>
      </c>
      <c r="I22" s="135">
        <f>(I16-I18)/I20</f>
        <v>84.479411762415225</v>
      </c>
      <c r="J22" s="133">
        <f>(J16-J18)/J20</f>
        <v>84.174710891546482</v>
      </c>
      <c r="K22" s="134">
        <f>IFERROR(K13/K17,0)</f>
        <v>0</v>
      </c>
      <c r="L22" s="135">
        <f>(L16-L18)/L20</f>
        <v>84.174941475113883</v>
      </c>
      <c r="M22" s="133">
        <f>(M16-M18)/M20</f>
        <v>101.05115309119347</v>
      </c>
      <c r="N22" s="134">
        <f>IFERROR(N13/N17,0)</f>
        <v>0</v>
      </c>
      <c r="O22" s="135">
        <f>(O16-O18)/O20</f>
        <v>101.05115309119347</v>
      </c>
      <c r="P22" s="133">
        <f>(P16-P18)/P20</f>
        <v>98.616986536060509</v>
      </c>
      <c r="Q22" s="134">
        <f>IFERROR(Q13/Q17,0)</f>
        <v>0</v>
      </c>
      <c r="R22" s="135">
        <f>(R16-R18)/R20</f>
        <v>98.616986536060509</v>
      </c>
    </row>
    <row r="23" spans="2:18" s="482" customFormat="1" ht="15.75" thickBot="1">
      <c r="B23" s="114"/>
      <c r="C23" s="65"/>
      <c r="D23" s="241"/>
      <c r="E23" s="483"/>
      <c r="F23" s="240"/>
      <c r="G23" s="241"/>
      <c r="H23" s="483"/>
      <c r="I23" s="240"/>
      <c r="J23" s="241"/>
      <c r="K23" s="483"/>
      <c r="L23" s="240"/>
      <c r="M23" s="241"/>
      <c r="N23" s="483"/>
      <c r="O23" s="240"/>
      <c r="P23" s="241"/>
      <c r="Q23" s="483"/>
      <c r="R23" s="240"/>
    </row>
    <row r="24" spans="2:18" ht="16.5" thickBot="1">
      <c r="B24" s="73">
        <v>6</v>
      </c>
      <c r="C24" s="126" t="s">
        <v>216</v>
      </c>
      <c r="D24" s="133">
        <v>65.81</v>
      </c>
      <c r="E24" s="134">
        <f>IFERROR(E16/E20,0)</f>
        <v>0</v>
      </c>
      <c r="F24" s="135">
        <v>65.81</v>
      </c>
      <c r="G24" s="133">
        <v>73.05</v>
      </c>
      <c r="H24" s="134">
        <f>IFERROR(H16/H20,0)</f>
        <v>0</v>
      </c>
      <c r="I24" s="135">
        <v>73.05</v>
      </c>
      <c r="J24" s="133">
        <v>81.09</v>
      </c>
      <c r="K24" s="134">
        <f>IFERROR(K16/K20,0)</f>
        <v>0</v>
      </c>
      <c r="L24" s="135">
        <v>81.09</v>
      </c>
      <c r="M24" s="133">
        <v>90.01</v>
      </c>
      <c r="N24" s="134">
        <f>IFERROR(N16/N20,0)</f>
        <v>0</v>
      </c>
      <c r="O24" s="135">
        <v>90.01</v>
      </c>
      <c r="P24" s="133">
        <v>99.91</v>
      </c>
      <c r="Q24" s="134">
        <f>IFERROR(Q16/Q20,0)</f>
        <v>0</v>
      </c>
      <c r="R24" s="135">
        <v>99.91</v>
      </c>
    </row>
    <row r="25" spans="2:18" ht="15.75">
      <c r="B25" s="81"/>
      <c r="C25" s="14"/>
      <c r="D25" s="113"/>
      <c r="E25" s="112"/>
      <c r="F25" s="113"/>
      <c r="G25" s="113"/>
      <c r="H25" s="112"/>
      <c r="I25" s="113"/>
      <c r="J25" s="113"/>
      <c r="K25" s="112"/>
      <c r="L25" s="113"/>
      <c r="M25" s="113"/>
      <c r="N25" s="112"/>
      <c r="O25" s="113"/>
      <c r="P25" s="113"/>
      <c r="Q25" s="112"/>
      <c r="R25" s="113"/>
    </row>
    <row r="26" spans="2:18" ht="15.75">
      <c r="B26" s="496" t="s">
        <v>233</v>
      </c>
      <c r="C26" s="14"/>
      <c r="D26" s="14"/>
      <c r="E26" s="112"/>
      <c r="F26" s="113"/>
      <c r="G26" s="113"/>
      <c r="H26" s="113"/>
      <c r="I26" s="113"/>
      <c r="J26" s="113"/>
      <c r="K26" s="113"/>
      <c r="L26" s="113"/>
      <c r="M26" s="113"/>
      <c r="N26" s="112"/>
      <c r="O26" s="113"/>
      <c r="P26" s="113"/>
      <c r="Q26" s="142"/>
      <c r="R26" s="132"/>
    </row>
    <row r="27" spans="2:18"/>
    <row r="28" spans="2:18"/>
    <row r="29" spans="2:18"/>
    <row r="30" spans="2:18"/>
    <row r="31" spans="2:18"/>
    <row r="32" spans="2:1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</sheetData>
  <mergeCells count="13">
    <mergeCell ref="B1:F1"/>
    <mergeCell ref="M11:O11"/>
    <mergeCell ref="P11:R11"/>
    <mergeCell ref="G11:I11"/>
    <mergeCell ref="J11:L11"/>
    <mergeCell ref="G3:I3"/>
    <mergeCell ref="J3:L3"/>
    <mergeCell ref="D3:F3"/>
    <mergeCell ref="M3:O3"/>
    <mergeCell ref="P3:R3"/>
    <mergeCell ref="D10:R10"/>
    <mergeCell ref="D11:F11"/>
    <mergeCell ref="D2:R2"/>
  </mergeCells>
  <pageMargins left="1" right="1" top="1" bottom="1" header="0.5" footer="0.5"/>
  <pageSetup paperSize="17" scale="56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arseneal</cp:lastModifiedBy>
  <cp:lastPrinted>2016-05-24T23:25:22Z</cp:lastPrinted>
  <dcterms:created xsi:type="dcterms:W3CDTF">2007-07-01T14:51:25Z</dcterms:created>
  <dcterms:modified xsi:type="dcterms:W3CDTF">2016-05-24T23:31:54Z</dcterms:modified>
</cp:coreProperties>
</file>