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8400" windowHeight="17400"/>
  </bookViews>
  <sheets>
    <sheet name="Sheet1" sheetId="6" r:id="rId1"/>
    <sheet name="Persist" sheetId="4" r:id="rId2"/>
    <sheet name="LRAMVA Calculations" sheetId="1" r:id="rId3"/>
    <sheet name="LRAMVA Summary" sheetId="5" r:id="rId4"/>
  </sheets>
  <externalReferences>
    <externalReference r:id="rId5"/>
  </externalReferences>
  <definedNames>
    <definedName name="_xlnm.Print_Area" localSheetId="3">'LRAMVA Summary'!$A$2:$I$144</definedName>
    <definedName name="Targets">'[1]LDC Targets'!$A$3:$D$83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1" l="1"/>
  <c r="W14" i="1"/>
  <c r="Q14" i="1"/>
  <c r="L14" i="1"/>
  <c r="W13" i="1"/>
  <c r="V13" i="1"/>
  <c r="Q13" i="1"/>
  <c r="L13" i="1"/>
  <c r="R14" i="1"/>
  <c r="R13" i="1"/>
  <c r="M14" i="1"/>
  <c r="M13" i="1"/>
  <c r="Q81" i="1"/>
  <c r="V81" i="1" s="1"/>
  <c r="R81" i="1"/>
  <c r="W81" i="1" s="1"/>
  <c r="Q82" i="1"/>
  <c r="V82" i="1" s="1"/>
  <c r="R82" i="1"/>
  <c r="W82" i="1" s="1"/>
  <c r="Q83" i="1"/>
  <c r="V83" i="1" s="1"/>
  <c r="R83" i="1"/>
  <c r="W83" i="1" s="1"/>
  <c r="Q84" i="1"/>
  <c r="V84" i="1" s="1"/>
  <c r="R84" i="1"/>
  <c r="W84" i="1" s="1"/>
  <c r="L49" i="1"/>
  <c r="Q49" i="1" s="1"/>
  <c r="V49" i="1" s="1"/>
  <c r="M49" i="1"/>
  <c r="R49" i="1"/>
  <c r="W49" i="1"/>
  <c r="AA49" i="1"/>
  <c r="L50" i="1"/>
  <c r="Q50" i="1" s="1"/>
  <c r="V50" i="1" s="1"/>
  <c r="M50" i="1"/>
  <c r="R50" i="1"/>
  <c r="W50" i="1"/>
  <c r="AA50" i="1"/>
  <c r="AA18" i="1"/>
  <c r="AB18" i="1"/>
  <c r="AC18" i="1"/>
  <c r="AD18" i="1"/>
  <c r="W151" i="1"/>
  <c r="X151" i="1"/>
  <c r="Y151" i="1"/>
  <c r="V151" i="1"/>
  <c r="AD149" i="1"/>
  <c r="AH128" i="1"/>
  <c r="AH115" i="1"/>
  <c r="AI115" i="1"/>
  <c r="AH116" i="1"/>
  <c r="AI116" i="1"/>
  <c r="AB74" i="1"/>
  <c r="AG74" i="1" s="1"/>
  <c r="AC74" i="1"/>
  <c r="AD74" i="1"/>
  <c r="AB75" i="1"/>
  <c r="AG75" i="1" s="1"/>
  <c r="AC75" i="1"/>
  <c r="AD75" i="1"/>
  <c r="AB76" i="1"/>
  <c r="AG76" i="1" s="1"/>
  <c r="AC76" i="1"/>
  <c r="AD76" i="1"/>
  <c r="AB77" i="1"/>
  <c r="AG77" i="1" s="1"/>
  <c r="AC77" i="1"/>
  <c r="AD77" i="1"/>
  <c r="AB78" i="1"/>
  <c r="AG78" i="1" s="1"/>
  <c r="AC78" i="1"/>
  <c r="AD78" i="1"/>
  <c r="AB79" i="1"/>
  <c r="AG79" i="1" s="1"/>
  <c r="AC79" i="1"/>
  <c r="AD79" i="1"/>
  <c r="AB80" i="1"/>
  <c r="AG80" i="1" s="1"/>
  <c r="AC80" i="1"/>
  <c r="AD80" i="1"/>
  <c r="AB81" i="1"/>
  <c r="AG81" i="1" s="1"/>
  <c r="AC81" i="1"/>
  <c r="AH81" i="1" s="1"/>
  <c r="AD81" i="1"/>
  <c r="AB82" i="1"/>
  <c r="AG82" i="1" s="1"/>
  <c r="AC82" i="1"/>
  <c r="AD82" i="1"/>
  <c r="AB83" i="1"/>
  <c r="AG83" i="1" s="1"/>
  <c r="AC83" i="1"/>
  <c r="AD83" i="1"/>
  <c r="AA47" i="1"/>
  <c r="AF47" i="1" s="1"/>
  <c r="AB47" i="1"/>
  <c r="AC47" i="1"/>
  <c r="AD47" i="1"/>
  <c r="AA48" i="1"/>
  <c r="AB48" i="1"/>
  <c r="AC48" i="1"/>
  <c r="AD48" i="1"/>
  <c r="AF49" i="1"/>
  <c r="AB49" i="1"/>
  <c r="AC49" i="1"/>
  <c r="AD49" i="1"/>
  <c r="AF48" i="1"/>
  <c r="AG49" i="1" l="1"/>
  <c r="AH83" i="1"/>
  <c r="AI49" i="1"/>
  <c r="AI81" i="1"/>
  <c r="AI83" i="1"/>
  <c r="AH49" i="1"/>
  <c r="AH164" i="1" l="1"/>
  <c r="AG164" i="1"/>
  <c r="AF164" i="1"/>
  <c r="AG132" i="1"/>
  <c r="AF132" i="1"/>
  <c r="Y163" i="1"/>
  <c r="X163" i="1"/>
  <c r="W163" i="1"/>
  <c r="V163" i="1"/>
  <c r="T163" i="1"/>
  <c r="S163" i="1"/>
  <c r="R163" i="1"/>
  <c r="Q163" i="1"/>
  <c r="O163" i="1"/>
  <c r="N163" i="1"/>
  <c r="M163" i="1"/>
  <c r="L163" i="1"/>
  <c r="H163" i="1"/>
  <c r="I163" i="1"/>
  <c r="J163" i="1"/>
  <c r="G163" i="1"/>
  <c r="T151" i="1"/>
  <c r="S151" i="1"/>
  <c r="R151" i="1"/>
  <c r="Q151" i="1"/>
  <c r="O151" i="1"/>
  <c r="N151" i="1"/>
  <c r="M151" i="1"/>
  <c r="L151" i="1"/>
  <c r="H151" i="1"/>
  <c r="I151" i="1"/>
  <c r="J151" i="1"/>
  <c r="G151" i="1"/>
  <c r="Y131" i="1"/>
  <c r="X131" i="1"/>
  <c r="T131" i="1"/>
  <c r="S131" i="1"/>
  <c r="R131" i="1"/>
  <c r="Q131" i="1"/>
  <c r="O131" i="1"/>
  <c r="N131" i="1"/>
  <c r="M131" i="1"/>
  <c r="L131" i="1"/>
  <c r="H131" i="1"/>
  <c r="I131" i="1"/>
  <c r="J131" i="1"/>
  <c r="G131" i="1"/>
  <c r="Y124" i="1"/>
  <c r="X124" i="1"/>
  <c r="T124" i="1"/>
  <c r="S124" i="1"/>
  <c r="R124" i="1"/>
  <c r="Q124" i="1"/>
  <c r="O124" i="1"/>
  <c r="N124" i="1"/>
  <c r="M124" i="1"/>
  <c r="L124" i="1"/>
  <c r="H124" i="1"/>
  <c r="I124" i="1"/>
  <c r="J124" i="1"/>
  <c r="Y118" i="1"/>
  <c r="Y132" i="1" s="1"/>
  <c r="X118" i="1"/>
  <c r="T118" i="1"/>
  <c r="S118" i="1"/>
  <c r="R118" i="1"/>
  <c r="Q118" i="1"/>
  <c r="O118" i="1"/>
  <c r="N118" i="1"/>
  <c r="M118" i="1"/>
  <c r="M132" i="1" s="1"/>
  <c r="L118" i="1"/>
  <c r="H118" i="1"/>
  <c r="I118" i="1"/>
  <c r="J118" i="1"/>
  <c r="J132" i="1" s="1"/>
  <c r="G118" i="1"/>
  <c r="Y98" i="1"/>
  <c r="X98" i="1"/>
  <c r="T98" i="1"/>
  <c r="S98" i="1"/>
  <c r="O98" i="1"/>
  <c r="N98" i="1"/>
  <c r="M98" i="1"/>
  <c r="L98" i="1"/>
  <c r="H98" i="1"/>
  <c r="I98" i="1"/>
  <c r="J98" i="1"/>
  <c r="Y91" i="1"/>
  <c r="X91" i="1"/>
  <c r="T91" i="1"/>
  <c r="S91" i="1"/>
  <c r="O91" i="1"/>
  <c r="N91" i="1"/>
  <c r="M91" i="1"/>
  <c r="L91" i="1"/>
  <c r="Y85" i="1"/>
  <c r="X85" i="1"/>
  <c r="T85" i="1"/>
  <c r="S85" i="1"/>
  <c r="O85" i="1"/>
  <c r="N85" i="1"/>
  <c r="M85" i="1"/>
  <c r="L85" i="1"/>
  <c r="G98" i="1"/>
  <c r="H91" i="1"/>
  <c r="I91" i="1"/>
  <c r="J91" i="1"/>
  <c r="G91" i="1"/>
  <c r="H85" i="1"/>
  <c r="H99" i="1" s="1"/>
  <c r="I85" i="1"/>
  <c r="I99" i="1" s="1"/>
  <c r="J85" i="1"/>
  <c r="J99" i="1" s="1"/>
  <c r="G85" i="1"/>
  <c r="G99" i="1" s="1"/>
  <c r="R132" i="1" l="1"/>
  <c r="H132" i="1"/>
  <c r="O132" i="1"/>
  <c r="T132" i="1"/>
  <c r="O99" i="1"/>
  <c r="Y99" i="1"/>
  <c r="I132" i="1"/>
  <c r="N132" i="1"/>
  <c r="S132" i="1"/>
  <c r="L132" i="1"/>
  <c r="Q132" i="1"/>
  <c r="X132" i="1"/>
  <c r="T99" i="1"/>
  <c r="N99" i="1"/>
  <c r="M99" i="1"/>
  <c r="X99" i="1"/>
  <c r="L99" i="1"/>
  <c r="S99" i="1"/>
  <c r="Y51" i="1" l="1"/>
  <c r="X51" i="1"/>
  <c r="T51" i="1"/>
  <c r="S51" i="1"/>
  <c r="O51" i="1"/>
  <c r="N51" i="1"/>
  <c r="Y64" i="1"/>
  <c r="X64" i="1"/>
  <c r="T64" i="1"/>
  <c r="S64" i="1"/>
  <c r="O64" i="1"/>
  <c r="N64" i="1"/>
  <c r="H64" i="1"/>
  <c r="I64" i="1"/>
  <c r="J64" i="1"/>
  <c r="G64" i="1"/>
  <c r="H51" i="1"/>
  <c r="I51" i="1"/>
  <c r="J51" i="1"/>
  <c r="G51" i="1"/>
  <c r="G30" i="1"/>
  <c r="Y19" i="1"/>
  <c r="X19" i="1"/>
  <c r="T19" i="1"/>
  <c r="S19" i="1"/>
  <c r="O19" i="1"/>
  <c r="N19" i="1"/>
  <c r="J19" i="1"/>
  <c r="I19" i="1"/>
  <c r="H19" i="1"/>
  <c r="G19" i="1"/>
  <c r="F45" i="4" l="1"/>
  <c r="F44" i="4"/>
  <c r="F43" i="4"/>
  <c r="E44" i="4"/>
  <c r="E43" i="4"/>
  <c r="F24" i="4"/>
  <c r="F23" i="4"/>
  <c r="F22" i="4"/>
  <c r="E23" i="4"/>
  <c r="E22" i="4"/>
  <c r="D22" i="4"/>
  <c r="W43" i="1" l="1"/>
  <c r="W47" i="1"/>
  <c r="AI47" i="1" s="1"/>
  <c r="W40" i="1"/>
  <c r="W44" i="1"/>
  <c r="W48" i="1"/>
  <c r="AI48" i="1" s="1"/>
  <c r="W42" i="1"/>
  <c r="W41" i="1"/>
  <c r="W45" i="1"/>
  <c r="W46" i="1"/>
  <c r="W54" i="1"/>
  <c r="W56" i="1"/>
  <c r="W53" i="1"/>
  <c r="W60" i="1"/>
  <c r="W64" i="1" s="1"/>
  <c r="W39" i="1"/>
  <c r="R42" i="1"/>
  <c r="R46" i="1"/>
  <c r="R43" i="1"/>
  <c r="R47" i="1"/>
  <c r="AH47" i="1" s="1"/>
  <c r="R41" i="1"/>
  <c r="R40" i="1"/>
  <c r="R44" i="1"/>
  <c r="R48" i="1"/>
  <c r="R45" i="1"/>
  <c r="R60" i="1"/>
  <c r="R64" i="1" s="1"/>
  <c r="R39" i="1"/>
  <c r="W120" i="1"/>
  <c r="W110" i="1"/>
  <c r="W114" i="1"/>
  <c r="W108" i="1"/>
  <c r="W127" i="1"/>
  <c r="W131" i="1" s="1"/>
  <c r="W111" i="1"/>
  <c r="W117" i="1"/>
  <c r="W123" i="1"/>
  <c r="W107" i="1"/>
  <c r="W121" i="1"/>
  <c r="W109" i="1"/>
  <c r="W113" i="1"/>
  <c r="W112" i="1"/>
  <c r="R96" i="1"/>
  <c r="W96" i="1" s="1"/>
  <c r="R90" i="1"/>
  <c r="W90" i="1" s="1"/>
  <c r="R94" i="1"/>
  <c r="R77" i="1"/>
  <c r="R87" i="1"/>
  <c r="R97" i="1"/>
  <c r="W97" i="1" s="1"/>
  <c r="R88" i="1"/>
  <c r="W88" i="1" s="1"/>
  <c r="R74" i="1"/>
  <c r="R78" i="1"/>
  <c r="R75" i="1"/>
  <c r="R73" i="1"/>
  <c r="R95" i="1"/>
  <c r="W95" i="1" s="1"/>
  <c r="R76" i="1"/>
  <c r="R80" i="1"/>
  <c r="R79" i="1"/>
  <c r="Q96" i="1"/>
  <c r="V96" i="1" s="1"/>
  <c r="Q76" i="1"/>
  <c r="V76" i="1" s="1"/>
  <c r="Q80" i="1"/>
  <c r="V80" i="1" s="1"/>
  <c r="Q88" i="1"/>
  <c r="V88" i="1" s="1"/>
  <c r="Q90" i="1"/>
  <c r="V90" i="1" s="1"/>
  <c r="Q87" i="1"/>
  <c r="Q94" i="1"/>
  <c r="Q77" i="1"/>
  <c r="V77" i="1" s="1"/>
  <c r="Q95" i="1"/>
  <c r="V95" i="1" s="1"/>
  <c r="Q79" i="1"/>
  <c r="V79" i="1" s="1"/>
  <c r="Q97" i="1"/>
  <c r="V97" i="1" s="1"/>
  <c r="Q74" i="1"/>
  <c r="V74" i="1" s="1"/>
  <c r="Q78" i="1"/>
  <c r="V78" i="1" s="1"/>
  <c r="Q73" i="1"/>
  <c r="Q75" i="1"/>
  <c r="V75" i="1" s="1"/>
  <c r="L40" i="1"/>
  <c r="Q40" i="1" s="1"/>
  <c r="V40" i="1" s="1"/>
  <c r="L44" i="1"/>
  <c r="Q44" i="1" s="1"/>
  <c r="V44" i="1" s="1"/>
  <c r="L48" i="1"/>
  <c r="Q48" i="1" s="1"/>
  <c r="V48" i="1" s="1"/>
  <c r="L41" i="1"/>
  <c r="Q41" i="1" s="1"/>
  <c r="V41" i="1" s="1"/>
  <c r="L45" i="1"/>
  <c r="Q45" i="1" s="1"/>
  <c r="V45" i="1" s="1"/>
  <c r="L42" i="1"/>
  <c r="Q42" i="1" s="1"/>
  <c r="V42" i="1" s="1"/>
  <c r="L46" i="1"/>
  <c r="Q46" i="1" s="1"/>
  <c r="V46" i="1" s="1"/>
  <c r="L43" i="1"/>
  <c r="Q43" i="1" s="1"/>
  <c r="V43" i="1" s="1"/>
  <c r="L47" i="1"/>
  <c r="Q47" i="1" s="1"/>
  <c r="V47" i="1" s="1"/>
  <c r="L39" i="1"/>
  <c r="L56" i="1"/>
  <c r="Q56" i="1" s="1"/>
  <c r="V56" i="1" s="1"/>
  <c r="L53" i="1"/>
  <c r="Q53" i="1" s="1"/>
  <c r="V53" i="1" s="1"/>
  <c r="L54" i="1"/>
  <c r="Q54" i="1" s="1"/>
  <c r="V54" i="1" s="1"/>
  <c r="V111" i="1"/>
  <c r="V117" i="1"/>
  <c r="V127" i="1"/>
  <c r="V131" i="1" s="1"/>
  <c r="V123" i="1"/>
  <c r="V120" i="1"/>
  <c r="V108" i="1"/>
  <c r="V112" i="1"/>
  <c r="V107" i="1"/>
  <c r="V114" i="1"/>
  <c r="V109" i="1"/>
  <c r="V113" i="1"/>
  <c r="V121" i="1"/>
  <c r="V110" i="1"/>
  <c r="AI82" i="1" l="1"/>
  <c r="AH82" i="1"/>
  <c r="W76" i="1"/>
  <c r="AI76" i="1" s="1"/>
  <c r="AH76" i="1"/>
  <c r="W78" i="1"/>
  <c r="AI78" i="1" s="1"/>
  <c r="AH78" i="1"/>
  <c r="W87" i="1"/>
  <c r="W91" i="1" s="1"/>
  <c r="R91" i="1"/>
  <c r="W79" i="1"/>
  <c r="AI79" i="1" s="1"/>
  <c r="AH79" i="1"/>
  <c r="W73" i="1"/>
  <c r="R85" i="1"/>
  <c r="W77" i="1"/>
  <c r="AI77" i="1" s="1"/>
  <c r="AH77" i="1"/>
  <c r="W118" i="1"/>
  <c r="W124" i="1"/>
  <c r="W51" i="1"/>
  <c r="AH74" i="1"/>
  <c r="W74" i="1"/>
  <c r="AI74" i="1" s="1"/>
  <c r="W80" i="1"/>
  <c r="AI80" i="1" s="1"/>
  <c r="AH80" i="1"/>
  <c r="W75" i="1"/>
  <c r="AI75" i="1" s="1"/>
  <c r="AH75" i="1"/>
  <c r="R98" i="1"/>
  <c r="W94" i="1"/>
  <c r="W98" i="1" s="1"/>
  <c r="V73" i="1"/>
  <c r="V85" i="1" s="1"/>
  <c r="Q85" i="1"/>
  <c r="V94" i="1"/>
  <c r="V98" i="1" s="1"/>
  <c r="Q98" i="1"/>
  <c r="V124" i="1"/>
  <c r="Q39" i="1"/>
  <c r="L51" i="1"/>
  <c r="V87" i="1"/>
  <c r="V91" i="1" s="1"/>
  <c r="Q91" i="1"/>
  <c r="V118" i="1"/>
  <c r="W19" i="1"/>
  <c r="R19" i="1"/>
  <c r="M19" i="1"/>
  <c r="AB95" i="1"/>
  <c r="AG95" i="1" s="1"/>
  <c r="AC95" i="1"/>
  <c r="AH95" i="1" s="1"/>
  <c r="AD95" i="1"/>
  <c r="AD128" i="1"/>
  <c r="AI128" i="1" s="1"/>
  <c r="V132" i="1" l="1"/>
  <c r="W132" i="1"/>
  <c r="W85" i="1"/>
  <c r="W99" i="1" s="1"/>
  <c r="R99" i="1"/>
  <c r="Q51" i="1"/>
  <c r="V39" i="1"/>
  <c r="V51" i="1" s="1"/>
  <c r="Q99" i="1"/>
  <c r="V99" i="1"/>
  <c r="AD150" i="1"/>
  <c r="AI150" i="1" s="1"/>
  <c r="D43" i="4" l="1"/>
  <c r="M41" i="1" l="1"/>
  <c r="M45" i="1"/>
  <c r="M42" i="1"/>
  <c r="M46" i="1"/>
  <c r="M40" i="1"/>
  <c r="M48" i="1"/>
  <c r="AG48" i="1" s="1"/>
  <c r="M43" i="1"/>
  <c r="M47" i="1"/>
  <c r="AG47" i="1" s="1"/>
  <c r="M44" i="1"/>
  <c r="M54" i="1"/>
  <c r="M39" i="1"/>
  <c r="M56" i="1"/>
  <c r="M60" i="1"/>
  <c r="M64" i="1" s="1"/>
  <c r="M53" i="1"/>
  <c r="R54" i="1"/>
  <c r="R53" i="1"/>
  <c r="AD156" i="1"/>
  <c r="AD154" i="1"/>
  <c r="AD153" i="1"/>
  <c r="AD141" i="1"/>
  <c r="AI141" i="1" s="1"/>
  <c r="AD142" i="1"/>
  <c r="AI142" i="1" s="1"/>
  <c r="AD143" i="1"/>
  <c r="AI143" i="1" s="1"/>
  <c r="AD144" i="1"/>
  <c r="AI144" i="1" s="1"/>
  <c r="AD145" i="1"/>
  <c r="AI145" i="1" s="1"/>
  <c r="AD146" i="1"/>
  <c r="AI146" i="1" s="1"/>
  <c r="AD147" i="1"/>
  <c r="AI147" i="1" s="1"/>
  <c r="AD148" i="1"/>
  <c r="AI148" i="1" s="1"/>
  <c r="AD160" i="1"/>
  <c r="AD161" i="1"/>
  <c r="AD162" i="1"/>
  <c r="AD140" i="1"/>
  <c r="AC121" i="1"/>
  <c r="AD121" i="1"/>
  <c r="AC123" i="1"/>
  <c r="AD123" i="1"/>
  <c r="AD120" i="1"/>
  <c r="AC120" i="1"/>
  <c r="AC108" i="1"/>
  <c r="AH108" i="1" s="1"/>
  <c r="AD108" i="1"/>
  <c r="AI108" i="1" s="1"/>
  <c r="AC109" i="1"/>
  <c r="AH109" i="1" s="1"/>
  <c r="AD109" i="1"/>
  <c r="AI109" i="1" s="1"/>
  <c r="AC110" i="1"/>
  <c r="AH110" i="1" s="1"/>
  <c r="AD110" i="1"/>
  <c r="AI110" i="1" s="1"/>
  <c r="AC111" i="1"/>
  <c r="AH111" i="1" s="1"/>
  <c r="AD111" i="1"/>
  <c r="AI111" i="1" s="1"/>
  <c r="AC112" i="1"/>
  <c r="AH112" i="1" s="1"/>
  <c r="AD112" i="1"/>
  <c r="AI112" i="1" s="1"/>
  <c r="AC113" i="1"/>
  <c r="AH113" i="1" s="1"/>
  <c r="AD113" i="1"/>
  <c r="AI113" i="1" s="1"/>
  <c r="AC114" i="1"/>
  <c r="AH114" i="1" s="1"/>
  <c r="AD114" i="1"/>
  <c r="AI114" i="1" s="1"/>
  <c r="AC117" i="1"/>
  <c r="AH117" i="1" s="1"/>
  <c r="AD117" i="1"/>
  <c r="AI117" i="1" s="1"/>
  <c r="AC127" i="1"/>
  <c r="AD127" i="1"/>
  <c r="AC129" i="1"/>
  <c r="AH129" i="1" s="1"/>
  <c r="AD129" i="1"/>
  <c r="AI129" i="1" s="1"/>
  <c r="AD107" i="1"/>
  <c r="AC107" i="1"/>
  <c r="AB88" i="1"/>
  <c r="AC88" i="1"/>
  <c r="AD88" i="1"/>
  <c r="AB90" i="1"/>
  <c r="AC90" i="1"/>
  <c r="AD90" i="1"/>
  <c r="AD87" i="1"/>
  <c r="AC87" i="1"/>
  <c r="AB87" i="1"/>
  <c r="AB94" i="1"/>
  <c r="AG94" i="1" s="1"/>
  <c r="AC94" i="1"/>
  <c r="AH94" i="1" s="1"/>
  <c r="AD94" i="1"/>
  <c r="AB96" i="1"/>
  <c r="AC96" i="1"/>
  <c r="AD96" i="1"/>
  <c r="AB97" i="1"/>
  <c r="AC97" i="1"/>
  <c r="AD97" i="1"/>
  <c r="AD73" i="1"/>
  <c r="AC73" i="1"/>
  <c r="AB73" i="1"/>
  <c r="AA54" i="1"/>
  <c r="AB54" i="1"/>
  <c r="AC54" i="1"/>
  <c r="AD54" i="1"/>
  <c r="AA56" i="1"/>
  <c r="AB56" i="1"/>
  <c r="AC56" i="1"/>
  <c r="AD56" i="1"/>
  <c r="AD53" i="1"/>
  <c r="AC53" i="1"/>
  <c r="AB53" i="1"/>
  <c r="AA53" i="1"/>
  <c r="AA40" i="1"/>
  <c r="AF40" i="1" s="1"/>
  <c r="AB40" i="1"/>
  <c r="AC40" i="1"/>
  <c r="AH40" i="1" s="1"/>
  <c r="AD40" i="1"/>
  <c r="AI40" i="1" s="1"/>
  <c r="AA41" i="1"/>
  <c r="AF41" i="1" s="1"/>
  <c r="AB41" i="1"/>
  <c r="AG41" i="1" s="1"/>
  <c r="AC41" i="1"/>
  <c r="AH41" i="1" s="1"/>
  <c r="AD41" i="1"/>
  <c r="AI41" i="1" s="1"/>
  <c r="AA42" i="1"/>
  <c r="AF42" i="1" s="1"/>
  <c r="AB42" i="1"/>
  <c r="AG42" i="1" s="1"/>
  <c r="AC42" i="1"/>
  <c r="AH42" i="1" s="1"/>
  <c r="AD42" i="1"/>
  <c r="AI42" i="1" s="1"/>
  <c r="AA43" i="1"/>
  <c r="AF43" i="1" s="1"/>
  <c r="AB43" i="1"/>
  <c r="AG43" i="1" s="1"/>
  <c r="AC43" i="1"/>
  <c r="AH43" i="1" s="1"/>
  <c r="AD43" i="1"/>
  <c r="AI43" i="1" s="1"/>
  <c r="AA44" i="1"/>
  <c r="AF44" i="1" s="1"/>
  <c r="AB44" i="1"/>
  <c r="AC44" i="1"/>
  <c r="AH44" i="1" s="1"/>
  <c r="AD44" i="1"/>
  <c r="AI44" i="1" s="1"/>
  <c r="AA45" i="1"/>
  <c r="AF45" i="1" s="1"/>
  <c r="AB45" i="1"/>
  <c r="AG45" i="1" s="1"/>
  <c r="AC45" i="1"/>
  <c r="AH45" i="1" s="1"/>
  <c r="AD45" i="1"/>
  <c r="AI45" i="1" s="1"/>
  <c r="AA46" i="1"/>
  <c r="AF46" i="1" s="1"/>
  <c r="AB46" i="1"/>
  <c r="AC46" i="1"/>
  <c r="AH46" i="1" s="1"/>
  <c r="AD46" i="1"/>
  <c r="AI46" i="1" s="1"/>
  <c r="AA60" i="1"/>
  <c r="AB60" i="1"/>
  <c r="AC60" i="1"/>
  <c r="AD60" i="1"/>
  <c r="AA61" i="1"/>
  <c r="AB61" i="1"/>
  <c r="AC61" i="1"/>
  <c r="AD61" i="1"/>
  <c r="AA62" i="1"/>
  <c r="AB62" i="1"/>
  <c r="AC62" i="1"/>
  <c r="AD62" i="1"/>
  <c r="AA63" i="1"/>
  <c r="AB63" i="1"/>
  <c r="AC63" i="1"/>
  <c r="AD63" i="1"/>
  <c r="AD39" i="1"/>
  <c r="AC39" i="1"/>
  <c r="AB39" i="1"/>
  <c r="AA39" i="1"/>
  <c r="AA22" i="1"/>
  <c r="AB22" i="1"/>
  <c r="AC22" i="1"/>
  <c r="AD22" i="1"/>
  <c r="AD21" i="1"/>
  <c r="AC21" i="1"/>
  <c r="AB21" i="1"/>
  <c r="AA21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26" i="1"/>
  <c r="AC26" i="1"/>
  <c r="AD26" i="1"/>
  <c r="AB27" i="1"/>
  <c r="AC27" i="1"/>
  <c r="AD27" i="1"/>
  <c r="AB28" i="1"/>
  <c r="AC28" i="1"/>
  <c r="AD28" i="1"/>
  <c r="AB29" i="1"/>
  <c r="AC29" i="1"/>
  <c r="AD29" i="1"/>
  <c r="AD13" i="1"/>
  <c r="AC13" i="1"/>
  <c r="AB13" i="1"/>
  <c r="AA14" i="1"/>
  <c r="AA15" i="1"/>
  <c r="AA16" i="1"/>
  <c r="AA17" i="1"/>
  <c r="AA26" i="1"/>
  <c r="AA27" i="1"/>
  <c r="AA28" i="1"/>
  <c r="AA29" i="1"/>
  <c r="AA13" i="1"/>
  <c r="AF13" i="1" s="1"/>
  <c r="AG44" i="1" l="1"/>
  <c r="AG46" i="1"/>
  <c r="AG40" i="1"/>
  <c r="M51" i="1"/>
  <c r="AI94" i="1"/>
  <c r="AI160" i="1" l="1"/>
  <c r="AI161" i="1"/>
  <c r="AI162" i="1"/>
  <c r="AF15" i="1"/>
  <c r="AG15" i="1"/>
  <c r="AH15" i="1"/>
  <c r="AI15" i="1"/>
  <c r="AF16" i="1"/>
  <c r="AG16" i="1"/>
  <c r="AH16" i="1"/>
  <c r="AI16" i="1"/>
  <c r="AG13" i="1"/>
  <c r="AI154" i="1"/>
  <c r="AI156" i="1"/>
  <c r="AI153" i="1"/>
  <c r="AI140" i="1"/>
  <c r="AI151" i="1" s="1"/>
  <c r="AH121" i="1"/>
  <c r="AH123" i="1"/>
  <c r="AI123" i="1"/>
  <c r="AH120" i="1"/>
  <c r="AH127" i="1"/>
  <c r="AH131" i="1" s="1"/>
  <c r="AI127" i="1"/>
  <c r="AI131" i="1" s="1"/>
  <c r="AH107" i="1"/>
  <c r="AH118" i="1" s="1"/>
  <c r="AG88" i="1"/>
  <c r="AG90" i="1"/>
  <c r="AG87" i="1"/>
  <c r="AG96" i="1"/>
  <c r="AG97" i="1"/>
  <c r="AG73" i="1"/>
  <c r="AG85" i="1" s="1"/>
  <c r="AF54" i="1"/>
  <c r="AF56" i="1"/>
  <c r="AF53" i="1"/>
  <c r="AF60" i="1"/>
  <c r="AF61" i="1"/>
  <c r="AG61" i="1"/>
  <c r="AF62" i="1"/>
  <c r="AF63" i="1"/>
  <c r="AG63" i="1"/>
  <c r="AF39" i="1"/>
  <c r="AF51" i="1" s="1"/>
  <c r="AF22" i="1"/>
  <c r="AG22" i="1"/>
  <c r="AH22" i="1"/>
  <c r="AI22" i="1"/>
  <c r="AI21" i="1"/>
  <c r="AH21" i="1"/>
  <c r="AG21" i="1"/>
  <c r="AF21" i="1"/>
  <c r="AH17" i="1"/>
  <c r="AH26" i="1"/>
  <c r="AH27" i="1"/>
  <c r="AH28" i="1"/>
  <c r="AH29" i="1"/>
  <c r="AI17" i="1"/>
  <c r="AI26" i="1"/>
  <c r="AI27" i="1"/>
  <c r="AI28" i="1"/>
  <c r="AI29" i="1"/>
  <c r="AG17" i="1"/>
  <c r="AG26" i="1"/>
  <c r="AG27" i="1"/>
  <c r="AG28" i="1"/>
  <c r="AG29" i="1"/>
  <c r="AF14" i="1"/>
  <c r="AF17" i="1"/>
  <c r="AF26" i="1"/>
  <c r="AF27" i="1"/>
  <c r="AF28" i="1"/>
  <c r="AF29" i="1"/>
  <c r="AG54" i="1"/>
  <c r="AG56" i="1"/>
  <c r="AI121" i="1"/>
  <c r="AI120" i="1"/>
  <c r="AI96" i="1"/>
  <c r="AI107" i="1"/>
  <c r="AI118" i="1" s="1"/>
  <c r="Y157" i="1"/>
  <c r="Y164" i="1" s="1"/>
  <c r="X157" i="1"/>
  <c r="X164" i="1" s="1"/>
  <c r="W157" i="1"/>
  <c r="W164" i="1" s="1"/>
  <c r="V157" i="1"/>
  <c r="V164" i="1" s="1"/>
  <c r="Y57" i="1"/>
  <c r="Y65" i="1" s="1"/>
  <c r="X57" i="1"/>
  <c r="X65" i="1" s="1"/>
  <c r="Y23" i="1"/>
  <c r="X23" i="1"/>
  <c r="V23" i="1"/>
  <c r="W23" i="1"/>
  <c r="T157" i="1"/>
  <c r="T164" i="1" s="1"/>
  <c r="S157" i="1"/>
  <c r="S164" i="1" s="1"/>
  <c r="R157" i="1"/>
  <c r="R164" i="1" s="1"/>
  <c r="Q157" i="1"/>
  <c r="Q164" i="1" s="1"/>
  <c r="O157" i="1"/>
  <c r="O164" i="1" s="1"/>
  <c r="N157" i="1"/>
  <c r="N164" i="1" s="1"/>
  <c r="M157" i="1"/>
  <c r="M164" i="1" s="1"/>
  <c r="L157" i="1"/>
  <c r="L164" i="1" s="1"/>
  <c r="J157" i="1"/>
  <c r="J164" i="1" s="1"/>
  <c r="I157" i="1"/>
  <c r="I164" i="1" s="1"/>
  <c r="H157" i="1"/>
  <c r="H164" i="1" s="1"/>
  <c r="G157" i="1"/>
  <c r="G164" i="1" s="1"/>
  <c r="AI157" i="1" l="1"/>
  <c r="AI163" i="1"/>
  <c r="AH23" i="1"/>
  <c r="AG98" i="1"/>
  <c r="AG91" i="1"/>
  <c r="AG23" i="1"/>
  <c r="AI23" i="1"/>
  <c r="AF19" i="1"/>
  <c r="AG30" i="1"/>
  <c r="AF64" i="1"/>
  <c r="AI30" i="1"/>
  <c r="AF30" i="1"/>
  <c r="AH30" i="1"/>
  <c r="R51" i="1"/>
  <c r="AH48" i="1"/>
  <c r="X30" i="1"/>
  <c r="X31" i="1" s="1"/>
  <c r="L19" i="1"/>
  <c r="Y30" i="1"/>
  <c r="Y31" i="1" s="1"/>
  <c r="AI97" i="1"/>
  <c r="AH88" i="1"/>
  <c r="AI88" i="1"/>
  <c r="AH90" i="1"/>
  <c r="AI90" i="1"/>
  <c r="AG14" i="1"/>
  <c r="AG19" i="1" s="1"/>
  <c r="AI14" i="1"/>
  <c r="AH14" i="1"/>
  <c r="AI124" i="1"/>
  <c r="AI132" i="1" s="1"/>
  <c r="AI135" i="1" s="1"/>
  <c r="AI95" i="1"/>
  <c r="AH53" i="1"/>
  <c r="AI53" i="1"/>
  <c r="AG53" i="1"/>
  <c r="AG57" i="1" s="1"/>
  <c r="AH97" i="1"/>
  <c r="AH96" i="1"/>
  <c r="R56" i="1"/>
  <c r="V57" i="1"/>
  <c r="G124" i="1"/>
  <c r="G132" i="1" s="1"/>
  <c r="T23" i="1"/>
  <c r="S23" i="1"/>
  <c r="O23" i="1"/>
  <c r="N23" i="1"/>
  <c r="M23" i="1"/>
  <c r="L23" i="1"/>
  <c r="J23" i="1"/>
  <c r="I23" i="1"/>
  <c r="H23" i="1"/>
  <c r="G23" i="1"/>
  <c r="G31" i="1" s="1"/>
  <c r="Q23" i="1"/>
  <c r="T57" i="1"/>
  <c r="T65" i="1" s="1"/>
  <c r="S57" i="1"/>
  <c r="S65" i="1" s="1"/>
  <c r="O57" i="1"/>
  <c r="O65" i="1" s="1"/>
  <c r="N57" i="1"/>
  <c r="N65" i="1" s="1"/>
  <c r="M57" i="1"/>
  <c r="M65" i="1" s="1"/>
  <c r="L57" i="1"/>
  <c r="J57" i="1"/>
  <c r="J65" i="1" s="1"/>
  <c r="I57" i="1"/>
  <c r="I65" i="1" s="1"/>
  <c r="H57" i="1"/>
  <c r="H65" i="1" s="1"/>
  <c r="G57" i="1"/>
  <c r="G65" i="1" s="1"/>
  <c r="L60" i="1"/>
  <c r="AG62" i="1"/>
  <c r="AG60" i="1"/>
  <c r="AG39" i="1"/>
  <c r="AG51" i="1" s="1"/>
  <c r="AI164" i="1" l="1"/>
  <c r="AI170" i="1" s="1"/>
  <c r="AG64" i="1"/>
  <c r="AI98" i="1"/>
  <c r="AH98" i="1"/>
  <c r="AG31" i="1"/>
  <c r="AG34" i="1" s="1"/>
  <c r="T30" i="1"/>
  <c r="T31" i="1" s="1"/>
  <c r="Q60" i="1"/>
  <c r="L64" i="1"/>
  <c r="L65" i="1" s="1"/>
  <c r="I30" i="1"/>
  <c r="I31" i="1" s="1"/>
  <c r="N30" i="1"/>
  <c r="N31" i="1" s="1"/>
  <c r="J30" i="1"/>
  <c r="J31" i="1" s="1"/>
  <c r="O30" i="1"/>
  <c r="O31" i="1" s="1"/>
  <c r="H30" i="1"/>
  <c r="H31" i="1" s="1"/>
  <c r="S30" i="1"/>
  <c r="S31" i="1" s="1"/>
  <c r="Q19" i="1"/>
  <c r="Q30" i="1" s="1"/>
  <c r="AH13" i="1"/>
  <c r="AH19" i="1" s="1"/>
  <c r="AH31" i="1" s="1"/>
  <c r="AH34" i="1" s="1"/>
  <c r="AH63" i="1"/>
  <c r="AI63" i="1"/>
  <c r="AI61" i="1"/>
  <c r="AH61" i="1"/>
  <c r="AH73" i="1"/>
  <c r="AH85" i="1" s="1"/>
  <c r="AH87" i="1"/>
  <c r="AH91" i="1" s="1"/>
  <c r="AH54" i="1"/>
  <c r="AI56" i="1"/>
  <c r="AH56" i="1"/>
  <c r="AH124" i="1"/>
  <c r="AH132" i="1" s="1"/>
  <c r="AH135" i="1" s="1"/>
  <c r="AF23" i="1"/>
  <c r="L30" i="1"/>
  <c r="L31" i="1" s="1"/>
  <c r="M30" i="1"/>
  <c r="M31" i="1" s="1"/>
  <c r="R23" i="1"/>
  <c r="Q57" i="1"/>
  <c r="R57" i="1"/>
  <c r="R65" i="1" s="1"/>
  <c r="AF57" i="1"/>
  <c r="AH57" i="1" l="1"/>
  <c r="V19" i="1"/>
  <c r="V30" i="1" s="1"/>
  <c r="V60" i="1"/>
  <c r="V64" i="1" s="1"/>
  <c r="V65" i="1" s="1"/>
  <c r="Q64" i="1"/>
  <c r="Q65" i="1" s="1"/>
  <c r="Q31" i="1"/>
  <c r="AF65" i="1"/>
  <c r="AF68" i="1" s="1"/>
  <c r="AF31" i="1"/>
  <c r="AF34" i="1" s="1"/>
  <c r="W30" i="1"/>
  <c r="W31" i="1" s="1"/>
  <c r="AI13" i="1"/>
  <c r="AI19" i="1" s="1"/>
  <c r="AI31" i="1" s="1"/>
  <c r="AI34" i="1" s="1"/>
  <c r="AI62" i="1"/>
  <c r="AH62" i="1"/>
  <c r="AI39" i="1"/>
  <c r="AI51" i="1" s="1"/>
  <c r="AH39" i="1"/>
  <c r="AH51" i="1" s="1"/>
  <c r="AI60" i="1"/>
  <c r="AI64" i="1" s="1"/>
  <c r="AH60" i="1"/>
  <c r="AI54" i="1"/>
  <c r="AI57" i="1" s="1"/>
  <c r="W57" i="1"/>
  <c r="W65" i="1" s="1"/>
  <c r="AI73" i="1"/>
  <c r="AI85" i="1" s="1"/>
  <c r="AI87" i="1"/>
  <c r="AI91" i="1" s="1"/>
  <c r="AJ135" i="1"/>
  <c r="R30" i="1"/>
  <c r="R31" i="1" s="1"/>
  <c r="AH64" i="1" l="1"/>
  <c r="AG65" i="1"/>
  <c r="AG68" i="1" s="1"/>
  <c r="V31" i="1"/>
  <c r="AF173" i="1"/>
  <c r="AI65" i="1" l="1"/>
  <c r="AI68" i="1" s="1"/>
  <c r="AH65" i="1"/>
  <c r="AH68" i="1" s="1"/>
  <c r="AJ34" i="1"/>
  <c r="AJ68" i="1" l="1"/>
  <c r="AG99" i="1" l="1"/>
  <c r="AG102" i="1" s="1"/>
  <c r="AH99" i="1"/>
  <c r="AH102" i="1" s="1"/>
  <c r="AH173" i="1" s="1"/>
  <c r="AI99" i="1"/>
  <c r="AI102" i="1" s="1"/>
  <c r="AI173" i="1" s="1"/>
  <c r="AJ102" i="1" l="1"/>
  <c r="AG173" i="1"/>
  <c r="AJ173" i="1" s="1"/>
</calcChain>
</file>

<file path=xl/sharedStrings.xml><?xml version="1.0" encoding="utf-8"?>
<sst xmlns="http://schemas.openxmlformats.org/spreadsheetml/2006/main" count="325" uniqueCount="85">
  <si>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</si>
  <si>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</si>
  <si>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</si>
  <si>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</si>
  <si>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</si>
  <si>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</si>
  <si>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</si>
  <si>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</si>
  <si>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</si>
  <si>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</si>
  <si>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</si>
  <si>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</si>
  <si>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</si>
  <si>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</si>
  <si>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</si>
  <si>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</si>
  <si>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</si>
  <si>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</si>
  <si>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</si>
  <si>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</si>
  <si>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</si>
  <si>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</si>
  <si>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</si>
  <si>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</si>
  <si>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</si>
  <si>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</si>
  <si>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</si>
  <si>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</si>
  <si>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</si>
  <si>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</si>
  <si>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</si>
  <si>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</si>
  <si>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</si>
  <si>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</si>
  <si>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</si>
  <si>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</si>
  <si>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 xml:space="preserve">Adjustments to 2011 Verified Results </t>
  </si>
  <si>
    <t xml:space="preserve">Adjustments to 2012 Verified Results </t>
  </si>
  <si>
    <t xml:space="preserve">Adjustments to 2013 Verified Results </t>
  </si>
  <si>
    <t>Table 4: Net Peak Demand Savings at the End User Level (MW) (Scenario 1)</t>
  </si>
  <si>
    <t>Implementation Period</t>
  </si>
  <si>
    <t>Annual</t>
  </si>
  <si>
    <t>2011 - Verified</t>
  </si>
  <si>
    <t>2012 - Verified†</t>
  </si>
  <si>
    <t>2013 - Verified†</t>
  </si>
  <si>
    <t>2014 - Verified†</t>
  </si>
  <si>
    <t xml:space="preserve">Verified Net Annual Peak Demand Savings Persisting in 2014:  </t>
  </si>
  <si>
    <t>Ottawa River Power Corporation 2014 Annual CDM Capacity Target:</t>
  </si>
  <si>
    <t xml:space="preserve">Verified Portion of Peak Demand Savings Target Achieved in 2014 (%):  </t>
  </si>
  <si>
    <t>Table 5: Net Energy Savings at the End User Level (GWh)</t>
  </si>
  <si>
    <t>Cumulative</t>
  </si>
  <si>
    <t xml:space="preserve">2011-2014 </t>
  </si>
  <si>
    <t>Verified Net Cumulative Energy Savings 2011-2014:</t>
  </si>
  <si>
    <t>Ottawa River Power Corporation 2011-2014 Annual CDM Energy Target:</t>
  </si>
  <si>
    <t xml:space="preserve">Verified Portion of Cumulative Energy Target Achieved in 2014 (%):  </t>
  </si>
  <si>
    <t xml:space="preserve">Persistence </t>
  </si>
  <si>
    <t>LRAMVA Calculations</t>
  </si>
  <si>
    <t>Reuslts &amp; Persistence Calculations</t>
  </si>
  <si>
    <t>Energy Audit</t>
  </si>
  <si>
    <t>Home Assistance Program</t>
  </si>
  <si>
    <t>2014 LRAMVA</t>
  </si>
  <si>
    <t>Notes for Adam: copied actual values from excel spreadsheet - this changed the persistance</t>
  </si>
  <si>
    <t>SubTotal</t>
  </si>
  <si>
    <t>Residential Demand Response</t>
  </si>
  <si>
    <t>LDC Info</t>
  </si>
  <si>
    <t xml:space="preserve">Utility Name   </t>
  </si>
  <si>
    <t>Renfrew Hydro</t>
  </si>
  <si>
    <t>Service Territory</t>
  </si>
  <si>
    <t>Assigned EB Number</t>
  </si>
  <si>
    <t>EB-2016-0166</t>
  </si>
  <si>
    <t>Name of Contact and Title</t>
  </si>
  <si>
    <t>Bill Nippard</t>
  </si>
  <si>
    <t xml:space="preserve">Phone Number   </t>
  </si>
  <si>
    <t>613.432.4884 ext 224</t>
  </si>
  <si>
    <t xml:space="preserve">Email Address   </t>
  </si>
  <si>
    <t>bnippard@renfrewhydro.com</t>
  </si>
  <si>
    <t>Bridge Year</t>
  </si>
  <si>
    <t>2016</t>
  </si>
  <si>
    <t>Test Year</t>
  </si>
  <si>
    <t>2017</t>
  </si>
  <si>
    <t>Last Rebasing Year</t>
  </si>
  <si>
    <t>2010</t>
  </si>
  <si>
    <t>Model Notes</t>
  </si>
  <si>
    <t>Input cells</t>
  </si>
  <si>
    <t>Drop down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</si>
</sst>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000"/>
    <numFmt numFmtId="166" formatCode="0.0"/>
    <numFmt numFmtId="167" formatCode="#,##0.0"/>
    <numFmt numFmtId="168" formatCode="0.0%"/>
    <numFmt numFmtId="169" formatCode="_-* #,##0_-;\-* #,##0_-;_-* &quot;-&quot;??_-;_-@_-"/>
    <numFmt numFmtId="170" formatCode="_-&quot;$&quot;* #,##0_-;\-&quot;$&quot;* #,##0_-;_-&quot;$&quot;* &quot;-&quot;??_-;_-@_-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theme="10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2" fontId="2" fillId="3" borderId="2" xfId="0" applyNumberFormat="1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" fillId="5" borderId="0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66" fontId="7" fillId="0" borderId="1" xfId="0" applyNumberFormat="1" applyFont="1" applyFill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top"/>
    </xf>
    <xf numFmtId="167" fontId="6" fillId="0" borderId="1" xfId="0" applyNumberFormat="1" applyFont="1" applyBorder="1" applyAlignment="1">
      <alignment horizontal="center" vertical="top"/>
    </xf>
    <xf numFmtId="168" fontId="6" fillId="0" borderId="1" xfId="0" applyNumberFormat="1" applyFont="1" applyBorder="1" applyAlignment="1">
      <alignment horizontal="center" vertical="top"/>
    </xf>
    <xf numFmtId="0" fontId="9" fillId="0" borderId="0" xfId="0" applyFont="1" applyAlignment="1"/>
    <xf numFmtId="0" fontId="10" fillId="7" borderId="0" xfId="0" applyFont="1" applyFill="1" applyBorder="1" applyAlignment="1">
      <alignment horizontal="right" vertical="top"/>
    </xf>
    <xf numFmtId="10" fontId="10" fillId="7" borderId="0" xfId="0" applyNumberFormat="1" applyFont="1" applyFill="1" applyBorder="1" applyAlignment="1">
      <alignment horizontal="center" vertical="top"/>
    </xf>
    <xf numFmtId="2" fontId="7" fillId="0" borderId="1" xfId="0" applyNumberFormat="1" applyFont="1" applyBorder="1" applyAlignment="1">
      <alignment horizontal="center" vertical="top"/>
    </xf>
    <xf numFmtId="0" fontId="0" fillId="7" borderId="0" xfId="0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9" fontId="2" fillId="0" borderId="0" xfId="1" applyNumberFormat="1" applyFont="1" applyFill="1" applyAlignment="1">
      <alignment horizontal="center" wrapText="1"/>
    </xf>
    <xf numFmtId="169" fontId="4" fillId="5" borderId="0" xfId="1" applyNumberFormat="1" applyFont="1" applyFill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69" fontId="4" fillId="10" borderId="5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ont="1"/>
    <xf numFmtId="0" fontId="12" fillId="0" borderId="0" xfId="0" applyFont="1" applyFill="1" applyAlignment="1">
      <alignment horizontal="center" wrapText="1"/>
    </xf>
    <xf numFmtId="37" fontId="2" fillId="3" borderId="1" xfId="0" applyNumberFormat="1" applyFont="1" applyFill="1" applyBorder="1" applyAlignment="1">
      <alignment horizontal="center" wrapText="1"/>
    </xf>
    <xf numFmtId="37" fontId="3" fillId="0" borderId="1" xfId="0" applyNumberFormat="1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center" wrapText="1"/>
    </xf>
    <xf numFmtId="37" fontId="2" fillId="0" borderId="1" xfId="0" applyNumberFormat="1" applyFont="1" applyFill="1" applyBorder="1" applyAlignment="1">
      <alignment horizontal="center" wrapText="1"/>
    </xf>
    <xf numFmtId="169" fontId="2" fillId="0" borderId="0" xfId="1" applyNumberFormat="1" applyFont="1" applyFill="1" applyBorder="1" applyAlignment="1">
      <alignment horizontal="right" wrapText="1"/>
    </xf>
    <xf numFmtId="169" fontId="2" fillId="0" borderId="0" xfId="0" applyNumberFormat="1" applyFont="1" applyFill="1" applyBorder="1" applyAlignment="1">
      <alignment horizontal="center" wrapText="1"/>
    </xf>
    <xf numFmtId="166" fontId="7" fillId="3" borderId="1" xfId="0" applyNumberFormat="1" applyFont="1" applyFill="1" applyBorder="1" applyAlignment="1">
      <alignment horizontal="center" vertical="top"/>
    </xf>
    <xf numFmtId="2" fontId="7" fillId="3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165" fontId="15" fillId="11" borderId="1" xfId="0" applyNumberFormat="1" applyFont="1" applyFill="1" applyBorder="1" applyAlignment="1">
      <alignment horizontal="center" wrapText="1"/>
    </xf>
    <xf numFmtId="2" fontId="2" fillId="7" borderId="1" xfId="0" applyNumberFormat="1" applyFont="1" applyFill="1" applyBorder="1" applyAlignment="1">
      <alignment horizontal="center" wrapText="1"/>
    </xf>
    <xf numFmtId="37" fontId="2" fillId="7" borderId="1" xfId="0" applyNumberFormat="1" applyFont="1" applyFill="1" applyBorder="1" applyAlignment="1">
      <alignment horizontal="center" wrapText="1"/>
    </xf>
    <xf numFmtId="2" fontId="2" fillId="7" borderId="2" xfId="0" applyNumberFormat="1" applyFont="1" applyFill="1" applyBorder="1" applyAlignment="1">
      <alignment horizontal="center" wrapText="1"/>
    </xf>
    <xf numFmtId="3" fontId="2" fillId="7" borderId="1" xfId="0" applyNumberFormat="1" applyFont="1" applyFill="1" applyBorder="1" applyAlignment="1">
      <alignment horizontal="center" wrapText="1"/>
    </xf>
    <xf numFmtId="2" fontId="3" fillId="7" borderId="1" xfId="0" applyNumberFormat="1" applyFont="1" applyFill="1" applyBorder="1" applyAlignment="1">
      <alignment horizontal="center" wrapText="1"/>
    </xf>
    <xf numFmtId="2" fontId="2" fillId="7" borderId="0" xfId="0" applyNumberFormat="1" applyFont="1" applyFill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0" fillId="7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6" fillId="8" borderId="1" xfId="0" applyFont="1" applyFill="1" applyBorder="1" applyAlignment="1">
      <alignment horizontal="center"/>
    </xf>
    <xf numFmtId="0" fontId="0" fillId="0" borderId="1" xfId="0" applyFont="1" applyBorder="1"/>
    <xf numFmtId="0" fontId="6" fillId="9" borderId="1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right" vertical="top"/>
    </xf>
    <xf numFmtId="0" fontId="6" fillId="9" borderId="8" xfId="0" applyFont="1" applyFill="1" applyBorder="1" applyAlignment="1">
      <alignment horizontal="right" vertical="top"/>
    </xf>
    <xf numFmtId="0" fontId="6" fillId="9" borderId="7" xfId="0" applyFont="1" applyFill="1" applyBorder="1" applyAlignment="1">
      <alignment horizontal="right" vertical="top"/>
    </xf>
    <xf numFmtId="0" fontId="4" fillId="4" borderId="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8" fillId="0" borderId="0" xfId="0" applyFont="1"/>
    <xf numFmtId="0" fontId="19" fillId="0" borderId="0" xfId="0" applyFont="1" applyAlignment="1" applyProtection="1">
      <alignment horizontal="left" vertical="center"/>
    </xf>
    <xf numFmtId="0" fontId="18" fillId="12" borderId="0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170" fontId="18" fillId="12" borderId="0" xfId="2" applyNumberFormat="1" applyFont="1" applyFill="1" applyBorder="1" applyAlignment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Protection="1"/>
    <xf numFmtId="0" fontId="18" fillId="0" borderId="0" xfId="0" applyFont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170" fontId="21" fillId="12" borderId="0" xfId="3" applyNumberFormat="1" applyFont="1" applyFill="1" applyBorder="1" applyAlignment="1">
      <alignment horizontal="left"/>
    </xf>
    <xf numFmtId="49" fontId="18" fillId="12" borderId="0" xfId="2" applyNumberFormat="1" applyFont="1" applyFill="1" applyBorder="1" applyAlignment="1">
      <alignment horizontal="center"/>
    </xf>
    <xf numFmtId="49" fontId="18" fillId="0" borderId="0" xfId="2" applyNumberFormat="1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Alignment="1">
      <alignment horizontal="left" indent="1"/>
    </xf>
    <xf numFmtId="0" fontId="22" fillId="0" borderId="0" xfId="0" applyFont="1"/>
    <xf numFmtId="0" fontId="18" fillId="0" borderId="0" xfId="0" applyFont="1" applyFill="1"/>
    <xf numFmtId="0" fontId="18" fillId="12" borderId="0" xfId="0" applyFont="1" applyFill="1"/>
    <xf numFmtId="0" fontId="18" fillId="13" borderId="0" xfId="0" applyFont="1" applyFill="1"/>
  </cellXfs>
  <cellStyles count="4">
    <cellStyle name="Comma" xfId="1" builtinId="3"/>
    <cellStyle name="Currency 5" xfId="2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nippard@renfrewhydr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K32"/>
  <sheetViews>
    <sheetView showGridLines="0" tabSelected="1" workbookViewId="0">
      <selection activeCell="I32" sqref="I32"/>
    </sheetView>
  </sheetViews>
  <sheetFormatPr defaultRowHeight="15" x14ac:dyDescent="0.25"/>
  <sheetData>
    <row r="9" spans="3:11" ht="23.25" x14ac:dyDescent="0.25">
      <c r="C9" s="99" t="s">
        <v>64</v>
      </c>
      <c r="D9" s="99"/>
      <c r="E9" s="99"/>
      <c r="F9" s="99"/>
      <c r="G9" s="99"/>
      <c r="H9" s="99"/>
      <c r="I9" s="99"/>
      <c r="J9" s="99"/>
      <c r="K9" s="100"/>
    </row>
    <row r="10" spans="3:11" x14ac:dyDescent="0.25">
      <c r="C10" s="101"/>
      <c r="D10" s="101"/>
      <c r="E10" s="101"/>
      <c r="F10" s="101"/>
      <c r="G10" s="101"/>
      <c r="H10" s="101"/>
      <c r="I10" s="101"/>
      <c r="J10" s="101"/>
      <c r="K10" s="101"/>
    </row>
    <row r="11" spans="3:11" x14ac:dyDescent="0.25">
      <c r="C11" s="102" t="s">
        <v>65</v>
      </c>
      <c r="D11" s="101"/>
      <c r="E11" s="101"/>
      <c r="F11" s="101"/>
      <c r="G11" s="103" t="s">
        <v>66</v>
      </c>
      <c r="H11" s="103"/>
      <c r="I11" s="103"/>
      <c r="J11" s="103"/>
      <c r="K11" s="103"/>
    </row>
    <row r="12" spans="3:11" x14ac:dyDescent="0.25">
      <c r="C12" s="104"/>
      <c r="D12" s="101"/>
      <c r="E12" s="101"/>
      <c r="F12" s="101"/>
      <c r="G12" s="105"/>
      <c r="H12" s="106"/>
      <c r="I12" s="105"/>
      <c r="J12" s="105"/>
      <c r="K12" s="105"/>
    </row>
    <row r="13" spans="3:11" x14ac:dyDescent="0.25">
      <c r="C13" s="102" t="s">
        <v>67</v>
      </c>
      <c r="D13" s="101"/>
      <c r="E13" s="101"/>
      <c r="F13" s="101"/>
      <c r="G13" s="107"/>
      <c r="H13" s="107"/>
      <c r="I13" s="107"/>
      <c r="J13" s="107"/>
      <c r="K13" s="107"/>
    </row>
    <row r="14" spans="3:11" x14ac:dyDescent="0.25">
      <c r="C14" s="108"/>
      <c r="D14" s="101"/>
      <c r="E14" s="101"/>
      <c r="F14" s="101"/>
      <c r="G14" s="109"/>
      <c r="H14" s="109"/>
      <c r="I14" s="109"/>
      <c r="J14" s="109"/>
      <c r="K14" s="109"/>
    </row>
    <row r="15" spans="3:11" x14ac:dyDescent="0.25">
      <c r="C15" s="102" t="s">
        <v>68</v>
      </c>
      <c r="D15" s="101"/>
      <c r="E15" s="101"/>
      <c r="F15" s="101"/>
      <c r="G15" s="107" t="s">
        <v>69</v>
      </c>
      <c r="H15" s="107"/>
      <c r="I15" s="107"/>
      <c r="J15" s="107"/>
      <c r="K15" s="107"/>
    </row>
    <row r="16" spans="3:11" x14ac:dyDescent="0.25">
      <c r="C16" s="108"/>
      <c r="D16" s="101"/>
      <c r="E16" s="101"/>
      <c r="F16" s="101"/>
      <c r="G16" s="109"/>
      <c r="H16" s="109"/>
      <c r="I16" s="109"/>
      <c r="J16" s="109"/>
      <c r="K16" s="109"/>
    </row>
    <row r="17" spans="3:11" x14ac:dyDescent="0.25">
      <c r="C17" s="102" t="s">
        <v>70</v>
      </c>
      <c r="D17" s="101"/>
      <c r="E17" s="101"/>
      <c r="F17" s="101"/>
      <c r="G17" s="107" t="s">
        <v>71</v>
      </c>
      <c r="H17" s="107"/>
      <c r="I17" s="107"/>
      <c r="J17" s="107"/>
      <c r="K17" s="107"/>
    </row>
    <row r="18" spans="3:11" x14ac:dyDescent="0.25">
      <c r="C18" s="104"/>
      <c r="D18" s="101"/>
      <c r="E18" s="101"/>
      <c r="F18" s="101"/>
      <c r="G18" s="110"/>
      <c r="H18" s="111"/>
      <c r="I18" s="110"/>
      <c r="J18" s="110"/>
      <c r="K18" s="110"/>
    </row>
    <row r="19" spans="3:11" x14ac:dyDescent="0.25">
      <c r="C19" s="102" t="s">
        <v>72</v>
      </c>
      <c r="D19" s="101"/>
      <c r="E19" s="101"/>
      <c r="F19" s="101"/>
      <c r="G19" s="107" t="s">
        <v>73</v>
      </c>
      <c r="H19" s="107"/>
      <c r="I19" s="107"/>
      <c r="J19" s="107"/>
      <c r="K19" s="107"/>
    </row>
    <row r="20" spans="3:11" x14ac:dyDescent="0.25">
      <c r="C20" s="104"/>
      <c r="D20" s="101"/>
      <c r="E20" s="101"/>
      <c r="F20" s="101"/>
      <c r="G20" s="110"/>
      <c r="H20" s="111"/>
      <c r="I20" s="110"/>
      <c r="J20" s="110"/>
      <c r="K20" s="110"/>
    </row>
    <row r="21" spans="3:11" x14ac:dyDescent="0.25">
      <c r="C21" s="102" t="s">
        <v>74</v>
      </c>
      <c r="D21" s="101"/>
      <c r="E21" s="101"/>
      <c r="F21" s="101"/>
      <c r="G21" s="112" t="s">
        <v>75</v>
      </c>
      <c r="H21" s="107"/>
      <c r="I21" s="107"/>
      <c r="J21" s="107"/>
      <c r="K21" s="107"/>
    </row>
    <row r="22" spans="3:11" x14ac:dyDescent="0.25">
      <c r="C22" s="104"/>
      <c r="D22" s="101"/>
      <c r="E22" s="101"/>
      <c r="F22" s="101"/>
      <c r="G22" s="110"/>
      <c r="H22" s="111"/>
      <c r="I22" s="110"/>
      <c r="J22" s="110"/>
      <c r="K22" s="110"/>
    </row>
    <row r="23" spans="3:11" x14ac:dyDescent="0.25">
      <c r="C23" s="102" t="s">
        <v>76</v>
      </c>
      <c r="D23" s="101"/>
      <c r="E23" s="101"/>
      <c r="F23" s="101"/>
      <c r="G23" s="113" t="s">
        <v>77</v>
      </c>
      <c r="H23" s="114"/>
      <c r="I23" s="114"/>
      <c r="J23" s="110"/>
      <c r="K23" s="110"/>
    </row>
    <row r="24" spans="3:11" x14ac:dyDescent="0.25">
      <c r="C24" s="115"/>
      <c r="D24" s="101"/>
      <c r="E24" s="101"/>
      <c r="F24" s="101"/>
      <c r="G24" s="116"/>
      <c r="H24" s="117"/>
      <c r="I24" s="117"/>
      <c r="J24" s="101"/>
      <c r="K24" s="101"/>
    </row>
    <row r="25" spans="3:11" x14ac:dyDescent="0.25">
      <c r="C25" s="102" t="s">
        <v>78</v>
      </c>
      <c r="D25" s="101"/>
      <c r="E25" s="101"/>
      <c r="F25" s="101"/>
      <c r="G25" s="113" t="s">
        <v>79</v>
      </c>
      <c r="H25" s="114"/>
      <c r="I25" s="114"/>
      <c r="J25" s="101"/>
      <c r="K25" s="101"/>
    </row>
    <row r="26" spans="3:11" x14ac:dyDescent="0.25">
      <c r="C26" s="118"/>
      <c r="D26" s="101"/>
      <c r="E26" s="101"/>
      <c r="F26" s="101"/>
      <c r="G26" s="116"/>
      <c r="H26" s="117"/>
      <c r="I26" s="117"/>
      <c r="J26" s="101"/>
      <c r="K26" s="101"/>
    </row>
    <row r="27" spans="3:11" x14ac:dyDescent="0.25">
      <c r="C27" s="102" t="s">
        <v>80</v>
      </c>
      <c r="D27" s="101"/>
      <c r="E27" s="101"/>
      <c r="F27" s="101"/>
      <c r="G27" s="113" t="s">
        <v>81</v>
      </c>
      <c r="H27" s="114"/>
      <c r="I27" s="114"/>
      <c r="J27" s="101"/>
      <c r="K27" s="101"/>
    </row>
    <row r="28" spans="3:11" x14ac:dyDescent="0.25">
      <c r="C28" s="101"/>
      <c r="D28" s="101"/>
      <c r="E28" s="101"/>
      <c r="F28" s="101"/>
      <c r="G28" s="101"/>
      <c r="H28" s="101"/>
      <c r="I28" s="101"/>
      <c r="J28" s="101"/>
      <c r="K28" s="101"/>
    </row>
    <row r="29" spans="3:11" x14ac:dyDescent="0.25">
      <c r="C29" s="101"/>
      <c r="D29" s="101"/>
      <c r="E29" s="101"/>
      <c r="F29" s="101"/>
      <c r="G29" s="101"/>
      <c r="H29" s="101"/>
      <c r="I29" s="101"/>
      <c r="J29" s="101"/>
      <c r="K29" s="101"/>
    </row>
    <row r="30" spans="3:11" x14ac:dyDescent="0.25">
      <c r="C30" s="119" t="s">
        <v>82</v>
      </c>
      <c r="D30" s="101"/>
      <c r="E30" s="120"/>
      <c r="F30" s="101"/>
      <c r="G30" s="101"/>
      <c r="H30" s="101"/>
      <c r="I30" s="101"/>
      <c r="J30" s="101"/>
      <c r="K30" s="101"/>
    </row>
    <row r="31" spans="3:11" x14ac:dyDescent="0.25">
      <c r="C31" s="101" t="s">
        <v>83</v>
      </c>
      <c r="D31" s="101"/>
      <c r="E31" s="121"/>
      <c r="F31" s="101"/>
      <c r="G31" s="101"/>
      <c r="H31" s="101"/>
      <c r="I31" s="101"/>
      <c r="J31" s="101"/>
      <c r="K31" s="101"/>
    </row>
    <row r="32" spans="3:11" x14ac:dyDescent="0.25">
      <c r="C32" s="101" t="s">
        <v>84</v>
      </c>
      <c r="D32" s="101"/>
      <c r="E32" s="122"/>
      <c r="F32" s="101"/>
      <c r="G32" s="101"/>
      <c r="H32" s="101"/>
      <c r="I32" s="101"/>
      <c r="J32" s="101"/>
      <c r="K32" s="101"/>
    </row>
  </sheetData>
  <mergeCells count="7">
    <mergeCell ref="G21:K21"/>
    <mergeCell ref="C9:J9"/>
    <mergeCell ref="G11:K11"/>
    <mergeCell ref="G13:K13"/>
    <mergeCell ref="G15:K15"/>
    <mergeCell ref="G17:K17"/>
    <mergeCell ref="G19:K19"/>
  </mergeCells>
  <hyperlinks>
    <hyperlink ref="G2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H49"/>
  <sheetViews>
    <sheetView showGridLines="0" workbookViewId="0">
      <selection activeCell="J40" sqref="J40"/>
    </sheetView>
  </sheetViews>
  <sheetFormatPr defaultColWidth="9.28515625" defaultRowHeight="15" x14ac:dyDescent="0.25"/>
  <cols>
    <col min="2" max="6" width="22.85546875" customWidth="1"/>
    <col min="7" max="7" width="18" customWidth="1"/>
  </cols>
  <sheetData>
    <row r="4" spans="2:34" ht="33.75" customHeight="1" x14ac:dyDescent="0.5">
      <c r="B4" s="89" t="s">
        <v>57</v>
      </c>
      <c r="C4" s="89"/>
      <c r="D4" s="89"/>
      <c r="E4" s="89"/>
      <c r="F4" s="89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</row>
    <row r="5" spans="2:34" s="58" customFormat="1" ht="17.25" customHeight="1" x14ac:dyDescent="0.25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</row>
    <row r="6" spans="2:34" s="58" customFormat="1" ht="17.25" customHeight="1" x14ac:dyDescent="0.25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</row>
    <row r="7" spans="2:34" ht="15.75" x14ac:dyDescent="0.25">
      <c r="B7" s="90" t="s">
        <v>39</v>
      </c>
      <c r="C7" s="90"/>
      <c r="D7" s="90"/>
      <c r="E7" s="90"/>
      <c r="F7" s="90"/>
      <c r="G7" s="52"/>
    </row>
    <row r="8" spans="2:34" x14ac:dyDescent="0.25">
      <c r="B8" s="82"/>
      <c r="C8" s="82"/>
      <c r="D8" s="82"/>
      <c r="E8" s="82"/>
      <c r="F8" s="82"/>
      <c r="G8" s="83"/>
    </row>
    <row r="9" spans="2:34" x14ac:dyDescent="0.25">
      <c r="B9" s="84" t="s">
        <v>40</v>
      </c>
      <c r="C9" s="86" t="s">
        <v>41</v>
      </c>
      <c r="D9" s="87"/>
      <c r="E9" s="87"/>
      <c r="F9" s="87"/>
      <c r="G9" s="83"/>
    </row>
    <row r="10" spans="2:34" x14ac:dyDescent="0.25">
      <c r="B10" s="85"/>
      <c r="C10" s="38">
        <v>2011</v>
      </c>
      <c r="D10" s="38">
        <v>2012</v>
      </c>
      <c r="E10" s="38">
        <v>2013</v>
      </c>
      <c r="F10" s="38">
        <v>2014</v>
      </c>
      <c r="G10" s="83"/>
    </row>
    <row r="11" spans="2:34" x14ac:dyDescent="0.25">
      <c r="B11" s="39" t="s">
        <v>42</v>
      </c>
      <c r="C11" s="69">
        <v>0.17899999999999999</v>
      </c>
      <c r="D11" s="69">
        <v>0.15</v>
      </c>
      <c r="E11" s="69">
        <v>0.15</v>
      </c>
      <c r="F11" s="69">
        <v>0.15</v>
      </c>
      <c r="G11" s="83"/>
    </row>
    <row r="12" spans="2:34" x14ac:dyDescent="0.25">
      <c r="B12" s="41" t="s">
        <v>43</v>
      </c>
      <c r="C12" s="69">
        <v>-6.0000000000000001E-3</v>
      </c>
      <c r="D12" s="69">
        <v>0.13500000000000001</v>
      </c>
      <c r="E12" s="69">
        <v>0.11</v>
      </c>
      <c r="F12" s="69">
        <v>0.11</v>
      </c>
      <c r="G12" s="83"/>
    </row>
    <row r="13" spans="2:34" x14ac:dyDescent="0.25">
      <c r="B13" s="39" t="s">
        <v>44</v>
      </c>
      <c r="C13" s="69">
        <v>0</v>
      </c>
      <c r="D13" s="69">
        <v>1E-3</v>
      </c>
      <c r="E13" s="69">
        <v>0.1</v>
      </c>
      <c r="F13" s="69">
        <v>6.3E-2</v>
      </c>
      <c r="G13" s="83"/>
    </row>
    <row r="14" spans="2:34" x14ac:dyDescent="0.25">
      <c r="B14" s="39" t="s">
        <v>45</v>
      </c>
      <c r="C14" s="69">
        <v>0</v>
      </c>
      <c r="D14" s="69">
        <v>0</v>
      </c>
      <c r="E14" s="69">
        <v>3.3000000000000002E-2</v>
      </c>
      <c r="F14" s="69">
        <v>0.22600000000000001</v>
      </c>
      <c r="G14" s="83"/>
    </row>
    <row r="15" spans="2:34" x14ac:dyDescent="0.25">
      <c r="B15" s="88" t="s">
        <v>46</v>
      </c>
      <c r="C15" s="88"/>
      <c r="D15" s="88"/>
      <c r="E15" s="88"/>
      <c r="F15" s="43">
        <v>0.54900000000000004</v>
      </c>
      <c r="G15" s="83"/>
    </row>
    <row r="16" spans="2:34" x14ac:dyDescent="0.25">
      <c r="B16" s="88" t="s">
        <v>47</v>
      </c>
      <c r="C16" s="88"/>
      <c r="D16" s="88"/>
      <c r="E16" s="88"/>
      <c r="F16" s="44">
        <v>1.05</v>
      </c>
      <c r="G16" s="83"/>
    </row>
    <row r="17" spans="2:7" x14ac:dyDescent="0.25">
      <c r="B17" s="88" t="s">
        <v>48</v>
      </c>
      <c r="C17" s="88"/>
      <c r="D17" s="88"/>
      <c r="E17" s="88"/>
      <c r="F17" s="45">
        <v>0.52285700000000002</v>
      </c>
      <c r="G17" s="83"/>
    </row>
    <row r="18" spans="2:7" x14ac:dyDescent="0.25">
      <c r="B18" s="83"/>
      <c r="C18" s="83"/>
      <c r="D18" s="83"/>
      <c r="E18" s="83"/>
      <c r="F18" s="83"/>
      <c r="G18" s="83"/>
    </row>
    <row r="19" spans="2:7" ht="15.75" x14ac:dyDescent="0.25">
      <c r="B19" s="95" t="s">
        <v>55</v>
      </c>
      <c r="C19" s="95"/>
      <c r="D19" s="95"/>
      <c r="E19" s="95"/>
      <c r="F19" s="95"/>
      <c r="G19" s="51"/>
    </row>
    <row r="20" spans="2:7" x14ac:dyDescent="0.25">
      <c r="B20" s="84" t="s">
        <v>40</v>
      </c>
      <c r="C20" s="86" t="s">
        <v>41</v>
      </c>
      <c r="D20" s="87"/>
      <c r="E20" s="87"/>
      <c r="F20" s="87"/>
      <c r="G20" s="50"/>
    </row>
    <row r="21" spans="2:7" x14ac:dyDescent="0.25">
      <c r="B21" s="85"/>
      <c r="C21" s="38">
        <v>2011</v>
      </c>
      <c r="D21" s="38">
        <v>2012</v>
      </c>
      <c r="E21" s="38">
        <v>2013</v>
      </c>
      <c r="F21" s="38">
        <v>2014</v>
      </c>
      <c r="G21" s="50"/>
    </row>
    <row r="22" spans="2:7" x14ac:dyDescent="0.25">
      <c r="B22" s="39" t="s">
        <v>42</v>
      </c>
      <c r="C22" s="40"/>
      <c r="D22" s="49">
        <f>D11/C11</f>
        <v>0.83798882681564246</v>
      </c>
      <c r="E22" s="49">
        <f>E11/C11</f>
        <v>0.83798882681564246</v>
      </c>
      <c r="F22" s="49">
        <f>F11/C11</f>
        <v>0.83798882681564246</v>
      </c>
      <c r="G22" s="50"/>
    </row>
    <row r="23" spans="2:7" x14ac:dyDescent="0.25">
      <c r="B23" s="41" t="s">
        <v>43</v>
      </c>
      <c r="C23" s="42"/>
      <c r="D23" s="49"/>
      <c r="E23" s="49">
        <f>E12/D12</f>
        <v>0.81481481481481477</v>
      </c>
      <c r="F23" s="49">
        <f>F12/D12</f>
        <v>0.81481481481481477</v>
      </c>
      <c r="G23" s="50"/>
    </row>
    <row r="24" spans="2:7" x14ac:dyDescent="0.25">
      <c r="B24" s="39" t="s">
        <v>44</v>
      </c>
      <c r="C24" s="42"/>
      <c r="D24" s="49"/>
      <c r="E24" s="49"/>
      <c r="F24" s="49">
        <f>F13/E13</f>
        <v>0.63</v>
      </c>
      <c r="G24" s="50"/>
    </row>
    <row r="25" spans="2:7" x14ac:dyDescent="0.25">
      <c r="B25" s="39" t="s">
        <v>45</v>
      </c>
      <c r="C25" s="42"/>
      <c r="D25" s="49"/>
      <c r="E25" s="49"/>
      <c r="F25" s="49"/>
      <c r="G25" s="50"/>
    </row>
    <row r="26" spans="2:7" x14ac:dyDescent="0.25">
      <c r="B26" s="50"/>
      <c r="C26" s="50"/>
      <c r="D26" s="50"/>
      <c r="E26" s="50"/>
      <c r="F26" s="50"/>
      <c r="G26" s="50"/>
    </row>
    <row r="27" spans="2:7" x14ac:dyDescent="0.25">
      <c r="B27" s="50"/>
      <c r="C27" s="50"/>
      <c r="D27" s="50"/>
      <c r="E27" s="50"/>
      <c r="F27" s="50"/>
      <c r="G27" s="50"/>
    </row>
    <row r="28" spans="2:7" ht="15.75" x14ac:dyDescent="0.25">
      <c r="B28" s="96" t="s">
        <v>49</v>
      </c>
      <c r="C28" s="96"/>
      <c r="D28" s="96"/>
      <c r="E28" s="96"/>
      <c r="F28" s="96"/>
      <c r="G28" s="96"/>
    </row>
    <row r="29" spans="2:7" x14ac:dyDescent="0.25">
      <c r="B29" s="82"/>
      <c r="C29" s="82"/>
      <c r="D29" s="82"/>
      <c r="E29" s="82"/>
      <c r="F29" s="82"/>
      <c r="G29" s="82"/>
    </row>
    <row r="30" spans="2:7" x14ac:dyDescent="0.25">
      <c r="B30" s="84" t="s">
        <v>40</v>
      </c>
      <c r="C30" s="86" t="s">
        <v>41</v>
      </c>
      <c r="D30" s="86"/>
      <c r="E30" s="86"/>
      <c r="F30" s="86"/>
      <c r="G30" s="38" t="s">
        <v>50</v>
      </c>
    </row>
    <row r="31" spans="2:7" x14ac:dyDescent="0.25">
      <c r="B31" s="91"/>
      <c r="C31" s="38">
        <v>2011</v>
      </c>
      <c r="D31" s="38">
        <v>2012</v>
      </c>
      <c r="E31" s="38">
        <v>2013</v>
      </c>
      <c r="F31" s="38">
        <v>2014</v>
      </c>
      <c r="G31" s="38" t="s">
        <v>51</v>
      </c>
    </row>
    <row r="32" spans="2:7" x14ac:dyDescent="0.25">
      <c r="B32" s="39" t="s">
        <v>42</v>
      </c>
      <c r="C32" s="69">
        <v>0.51400000000000001</v>
      </c>
      <c r="D32" s="69">
        <v>0.51400000000000001</v>
      </c>
      <c r="E32" s="69">
        <v>0.51400000000000001</v>
      </c>
      <c r="F32" s="69">
        <v>0.51400000000000001</v>
      </c>
      <c r="G32" s="40">
        <v>2.056</v>
      </c>
    </row>
    <row r="33" spans="2:7" x14ac:dyDescent="0.25">
      <c r="B33" s="41" t="s">
        <v>43</v>
      </c>
      <c r="C33" s="69">
        <v>-8.9999999999999993E-3</v>
      </c>
      <c r="D33" s="69">
        <v>0.441</v>
      </c>
      <c r="E33" s="69">
        <v>0.44</v>
      </c>
      <c r="F33" s="69">
        <v>0.44</v>
      </c>
      <c r="G33" s="40">
        <v>1.3120000000000001</v>
      </c>
    </row>
    <row r="34" spans="2:7" x14ac:dyDescent="0.25">
      <c r="B34" s="39" t="s">
        <v>44</v>
      </c>
      <c r="C34" s="69">
        <v>0</v>
      </c>
      <c r="D34" s="69">
        <v>1E-3</v>
      </c>
      <c r="E34" s="69">
        <v>0.252</v>
      </c>
      <c r="F34" s="69">
        <v>0.251</v>
      </c>
      <c r="G34" s="40">
        <v>0.504</v>
      </c>
    </row>
    <row r="35" spans="2:7" x14ac:dyDescent="0.25">
      <c r="B35" s="39" t="s">
        <v>45</v>
      </c>
      <c r="C35" s="69">
        <v>0</v>
      </c>
      <c r="D35" s="69">
        <v>0</v>
      </c>
      <c r="E35" s="70">
        <v>0.183</v>
      </c>
      <c r="F35" s="69">
        <v>0.626</v>
      </c>
      <c r="G35" s="40">
        <v>0.80900000000000005</v>
      </c>
    </row>
    <row r="36" spans="2:7" x14ac:dyDescent="0.25">
      <c r="B36" s="88" t="s">
        <v>52</v>
      </c>
      <c r="C36" s="88"/>
      <c r="D36" s="88"/>
      <c r="E36" s="88"/>
      <c r="F36" s="88"/>
      <c r="G36" s="44">
        <v>4.681</v>
      </c>
    </row>
    <row r="37" spans="2:7" x14ac:dyDescent="0.25">
      <c r="B37" s="92" t="s">
        <v>53</v>
      </c>
      <c r="C37" s="93"/>
      <c r="D37" s="93"/>
      <c r="E37" s="93"/>
      <c r="F37" s="94"/>
      <c r="G37" s="44">
        <v>4.8600000000000003</v>
      </c>
    </row>
    <row r="38" spans="2:7" x14ac:dyDescent="0.25">
      <c r="B38" s="88" t="s">
        <v>54</v>
      </c>
      <c r="C38" s="88"/>
      <c r="D38" s="88"/>
      <c r="E38" s="88"/>
      <c r="F38" s="88"/>
      <c r="G38" s="45">
        <v>0.96316900000000005</v>
      </c>
    </row>
    <row r="39" spans="2:7" x14ac:dyDescent="0.25">
      <c r="B39" s="46"/>
      <c r="C39" s="47"/>
      <c r="D39" s="47"/>
      <c r="E39" s="47"/>
      <c r="F39" s="47"/>
      <c r="G39" s="48"/>
    </row>
    <row r="40" spans="2:7" ht="15.75" x14ac:dyDescent="0.25">
      <c r="B40" s="95" t="s">
        <v>55</v>
      </c>
      <c r="C40" s="95"/>
      <c r="D40" s="95"/>
      <c r="E40" s="95"/>
      <c r="F40" s="95"/>
      <c r="G40" s="83"/>
    </row>
    <row r="41" spans="2:7" x14ac:dyDescent="0.25">
      <c r="B41" s="84" t="s">
        <v>40</v>
      </c>
      <c r="C41" s="86" t="s">
        <v>41</v>
      </c>
      <c r="D41" s="87"/>
      <c r="E41" s="87"/>
      <c r="F41" s="87"/>
      <c r="G41" s="83"/>
    </row>
    <row r="42" spans="2:7" x14ac:dyDescent="0.25">
      <c r="B42" s="85"/>
      <c r="C42" s="38">
        <v>2011</v>
      </c>
      <c r="D42" s="38">
        <v>2012</v>
      </c>
      <c r="E42" s="38">
        <v>2013</v>
      </c>
      <c r="F42" s="38">
        <v>2014</v>
      </c>
      <c r="G42" s="83"/>
    </row>
    <row r="43" spans="2:7" x14ac:dyDescent="0.25">
      <c r="B43" s="39" t="s">
        <v>42</v>
      </c>
      <c r="C43" s="40"/>
      <c r="D43" s="49">
        <f>D32/C32</f>
        <v>1</v>
      </c>
      <c r="E43" s="49">
        <f>E32/C32</f>
        <v>1</v>
      </c>
      <c r="F43" s="49">
        <f>F32/C32</f>
        <v>1</v>
      </c>
      <c r="G43" s="83"/>
    </row>
    <row r="44" spans="2:7" x14ac:dyDescent="0.25">
      <c r="B44" s="41" t="s">
        <v>43</v>
      </c>
      <c r="C44" s="42"/>
      <c r="D44" s="49"/>
      <c r="E44" s="49">
        <f>E33/D33</f>
        <v>0.99773242630385484</v>
      </c>
      <c r="F44" s="49">
        <f>F33/D33</f>
        <v>0.99773242630385484</v>
      </c>
      <c r="G44" s="83"/>
    </row>
    <row r="45" spans="2:7" x14ac:dyDescent="0.25">
      <c r="B45" s="39" t="s">
        <v>44</v>
      </c>
      <c r="C45" s="42"/>
      <c r="D45" s="49"/>
      <c r="E45" s="49"/>
      <c r="F45" s="49">
        <f>F34/E34</f>
        <v>0.99603174603174605</v>
      </c>
      <c r="G45" s="83"/>
    </row>
    <row r="46" spans="2:7" x14ac:dyDescent="0.25">
      <c r="B46" s="39" t="s">
        <v>45</v>
      </c>
      <c r="C46" s="42"/>
      <c r="D46" s="49"/>
      <c r="E46" s="49"/>
      <c r="F46" s="49"/>
      <c r="G46" s="83"/>
    </row>
    <row r="49" spans="2:2" x14ac:dyDescent="0.25">
      <c r="B49" t="s">
        <v>61</v>
      </c>
    </row>
  </sheetData>
  <mergeCells count="24">
    <mergeCell ref="B4:F4"/>
    <mergeCell ref="G40:G46"/>
    <mergeCell ref="B41:B42"/>
    <mergeCell ref="C41:F41"/>
    <mergeCell ref="B7:F7"/>
    <mergeCell ref="B30:B31"/>
    <mergeCell ref="C30:F30"/>
    <mergeCell ref="B36:F36"/>
    <mergeCell ref="B37:F37"/>
    <mergeCell ref="B38:F38"/>
    <mergeCell ref="B40:F40"/>
    <mergeCell ref="B18:G18"/>
    <mergeCell ref="B19:F19"/>
    <mergeCell ref="B20:B21"/>
    <mergeCell ref="C20:F20"/>
    <mergeCell ref="B28:G28"/>
    <mergeCell ref="B29:G29"/>
    <mergeCell ref="B8:F8"/>
    <mergeCell ref="G8:G17"/>
    <mergeCell ref="B9:B10"/>
    <mergeCell ref="C9:F9"/>
    <mergeCell ref="B15:E15"/>
    <mergeCell ref="B16:E16"/>
    <mergeCell ref="B17:E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J176"/>
  <sheetViews>
    <sheetView showGridLines="0" zoomScale="50" zoomScaleNormal="50" workbookViewId="0">
      <selection activeCell="H169" sqref="H169"/>
    </sheetView>
  </sheetViews>
  <sheetFormatPr defaultRowHeight="15.75" x14ac:dyDescent="0.25"/>
  <cols>
    <col min="1" max="1" width="9.28515625" style="1" bestFit="1" customWidth="1"/>
    <col min="2" max="2" width="21.5703125" style="31" customWidth="1"/>
    <col min="3" max="3" width="49.42578125" style="27" customWidth="1"/>
    <col min="4" max="4" width="19" style="1" customWidth="1"/>
    <col min="5" max="5" width="9.28515625" style="1" bestFit="1" customWidth="1"/>
    <col min="6" max="6" width="9.140625" style="1"/>
    <col min="7" max="7" width="10.85546875" style="1" customWidth="1"/>
    <col min="8" max="8" width="22.140625" style="1" bestFit="1" customWidth="1"/>
    <col min="9" max="9" width="9.140625" style="1" bestFit="1" customWidth="1"/>
    <col min="10" max="10" width="8.28515625" style="1" bestFit="1" customWidth="1"/>
    <col min="11" max="11" width="9.140625" style="1"/>
    <col min="12" max="12" width="10.85546875" style="1" customWidth="1"/>
    <col min="13" max="13" width="22.140625" style="1" bestFit="1" customWidth="1"/>
    <col min="14" max="14" width="9.140625" style="1" bestFit="1" customWidth="1"/>
    <col min="15" max="15" width="8.28515625" style="1" bestFit="1" customWidth="1"/>
    <col min="16" max="16" width="9.140625" style="1"/>
    <col min="17" max="17" width="12.140625" style="1" customWidth="1"/>
    <col min="18" max="18" width="22.140625" style="1" bestFit="1" customWidth="1"/>
    <col min="19" max="19" width="9.140625" style="1" bestFit="1" customWidth="1"/>
    <col min="20" max="20" width="8.28515625" style="1" bestFit="1" customWidth="1"/>
    <col min="21" max="21" width="9.140625" style="1"/>
    <col min="22" max="22" width="10.85546875" style="1" customWidth="1"/>
    <col min="23" max="23" width="22.140625" style="1" bestFit="1" customWidth="1"/>
    <col min="24" max="24" width="9.140625" style="1" bestFit="1" customWidth="1"/>
    <col min="25" max="25" width="8.28515625" style="1" bestFit="1" customWidth="1"/>
    <col min="26" max="26" width="6.5703125" style="1" customWidth="1"/>
    <col min="27" max="30" width="10.85546875" style="1" customWidth="1"/>
    <col min="31" max="31" width="5.85546875" style="1" customWidth="1"/>
    <col min="32" max="32" width="21.5703125" style="1" bestFit="1" customWidth="1"/>
    <col min="33" max="35" width="22.14062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89" t="s">
        <v>56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</row>
    <row r="5" spans="2:35" s="65" customFormat="1" x14ac:dyDescent="0.25">
      <c r="B5" s="63"/>
      <c r="C5" s="64"/>
    </row>
    <row r="7" spans="2:35" ht="15.75" customHeight="1" x14ac:dyDescent="0.25">
      <c r="B7" s="29"/>
      <c r="C7" s="22"/>
      <c r="D7" s="4"/>
      <c r="E7" s="4"/>
      <c r="F7" s="4"/>
      <c r="G7" s="98">
        <v>2011</v>
      </c>
      <c r="H7" s="98"/>
      <c r="I7" s="98"/>
      <c r="J7" s="98"/>
      <c r="K7" s="4"/>
      <c r="L7" s="98">
        <v>2012</v>
      </c>
      <c r="M7" s="98"/>
      <c r="N7" s="98"/>
      <c r="O7" s="98"/>
      <c r="P7" s="4"/>
      <c r="Q7" s="98">
        <v>2013</v>
      </c>
      <c r="R7" s="98"/>
      <c r="S7" s="98"/>
      <c r="T7" s="98"/>
      <c r="U7" s="4"/>
      <c r="V7" s="98">
        <v>2014</v>
      </c>
      <c r="W7" s="98"/>
      <c r="X7" s="98"/>
      <c r="Y7" s="98"/>
      <c r="Z7" s="36"/>
      <c r="AA7" s="97" t="s">
        <v>15</v>
      </c>
      <c r="AB7" s="97"/>
      <c r="AC7" s="97"/>
      <c r="AD7" s="97"/>
      <c r="AE7" s="4"/>
      <c r="AF7" s="97" t="s">
        <v>16</v>
      </c>
      <c r="AG7" s="97"/>
      <c r="AH7" s="97"/>
      <c r="AI7" s="97"/>
    </row>
    <row r="8" spans="2:35" s="30" customFormat="1" ht="108.75" customHeight="1" x14ac:dyDescent="0.25">
      <c r="C8" s="32" t="s">
        <v>0</v>
      </c>
      <c r="D8" s="33" t="s">
        <v>20</v>
      </c>
      <c r="E8" s="33" t="s">
        <v>1</v>
      </c>
      <c r="F8" s="34"/>
      <c r="G8" s="33" t="s">
        <v>3</v>
      </c>
      <c r="H8" s="33" t="s">
        <v>2</v>
      </c>
      <c r="I8" s="34" t="s">
        <v>4</v>
      </c>
      <c r="J8" s="34" t="s">
        <v>5</v>
      </c>
      <c r="K8" s="34"/>
      <c r="L8" s="33" t="s">
        <v>3</v>
      </c>
      <c r="M8" s="33" t="s">
        <v>2</v>
      </c>
      <c r="N8" s="34" t="s">
        <v>4</v>
      </c>
      <c r="O8" s="34" t="s">
        <v>5</v>
      </c>
      <c r="P8" s="34"/>
      <c r="Q8" s="33" t="s">
        <v>3</v>
      </c>
      <c r="R8" s="33" t="s">
        <v>2</v>
      </c>
      <c r="S8" s="34" t="s">
        <v>4</v>
      </c>
      <c r="T8" s="34" t="s">
        <v>5</v>
      </c>
      <c r="U8" s="34"/>
      <c r="V8" s="33" t="s">
        <v>3</v>
      </c>
      <c r="W8" s="33" t="s">
        <v>2</v>
      </c>
      <c r="X8" s="34" t="s">
        <v>4</v>
      </c>
      <c r="Y8" s="34" t="s">
        <v>5</v>
      </c>
      <c r="Z8" s="34"/>
      <c r="AA8" s="33" t="s">
        <v>6</v>
      </c>
      <c r="AB8" s="33" t="s">
        <v>7</v>
      </c>
      <c r="AC8" s="33" t="s">
        <v>8</v>
      </c>
      <c r="AD8" s="33" t="s">
        <v>24</v>
      </c>
      <c r="AE8" s="34"/>
      <c r="AF8" s="33" t="s">
        <v>9</v>
      </c>
      <c r="AG8" s="33" t="s">
        <v>10</v>
      </c>
      <c r="AH8" s="33" t="s">
        <v>11</v>
      </c>
      <c r="AI8" s="33" t="s">
        <v>60</v>
      </c>
    </row>
    <row r="9" spans="2:35" x14ac:dyDescent="0.25">
      <c r="C9" s="31" t="s">
        <v>14</v>
      </c>
      <c r="AA9" s="74">
        <v>1.46E-2</v>
      </c>
      <c r="AB9" s="74">
        <v>1.44E-2</v>
      </c>
      <c r="AC9" s="74">
        <v>1.4200000000000001E-2</v>
      </c>
      <c r="AD9" s="74">
        <v>1.44E-2</v>
      </c>
    </row>
    <row r="10" spans="2:35" x14ac:dyDescent="0.25">
      <c r="C10" s="31" t="s">
        <v>13</v>
      </c>
      <c r="AA10" s="74">
        <v>1.3299999999999999E-2</v>
      </c>
      <c r="AB10" s="74">
        <v>1.34E-2</v>
      </c>
      <c r="AC10" s="74">
        <v>1.35E-2</v>
      </c>
      <c r="AD10" s="74">
        <v>1.3599999999999999E-2</v>
      </c>
    </row>
    <row r="11" spans="2:35" ht="15.75" customHeight="1" x14ac:dyDescent="0.25">
      <c r="B11" s="3" t="s">
        <v>21</v>
      </c>
      <c r="C11" s="3"/>
      <c r="D11" s="3"/>
      <c r="E11" s="3"/>
      <c r="F11" s="3"/>
      <c r="G11" s="98" t="s">
        <v>12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3"/>
      <c r="Y11" s="3"/>
      <c r="Z11" s="3"/>
      <c r="AA11" s="98" t="s">
        <v>15</v>
      </c>
      <c r="AB11" s="98"/>
      <c r="AC11" s="98"/>
      <c r="AD11" s="98"/>
      <c r="AE11" s="3"/>
      <c r="AF11" s="98" t="s">
        <v>16</v>
      </c>
      <c r="AG11" s="98"/>
      <c r="AH11" s="98"/>
      <c r="AI11" s="98"/>
    </row>
    <row r="12" spans="2:35" ht="15.75" customHeight="1" x14ac:dyDescent="0.25">
      <c r="B12" s="29"/>
      <c r="C12" s="22"/>
      <c r="D12" s="4"/>
      <c r="E12" s="4"/>
      <c r="F12" s="4"/>
      <c r="G12" s="97">
        <v>2011</v>
      </c>
      <c r="H12" s="97"/>
      <c r="I12" s="3"/>
      <c r="J12" s="3"/>
      <c r="K12" s="4"/>
      <c r="L12" s="97">
        <v>2012</v>
      </c>
      <c r="M12" s="97"/>
      <c r="N12" s="3"/>
      <c r="O12" s="3"/>
      <c r="P12" s="4"/>
      <c r="Q12" s="3">
        <v>2013</v>
      </c>
      <c r="R12" s="3"/>
      <c r="S12" s="3"/>
      <c r="T12" s="3"/>
      <c r="U12" s="4"/>
      <c r="V12" s="3">
        <v>2014</v>
      </c>
      <c r="W12" s="3"/>
      <c r="X12" s="3"/>
      <c r="Y12" s="3"/>
      <c r="AA12" s="3">
        <v>2011</v>
      </c>
      <c r="AB12" s="3">
        <v>2012</v>
      </c>
      <c r="AC12" s="3">
        <v>2013</v>
      </c>
      <c r="AD12" s="3">
        <v>2014</v>
      </c>
      <c r="AE12" s="4"/>
      <c r="AF12" s="3">
        <v>2011</v>
      </c>
      <c r="AG12" s="3">
        <v>2012</v>
      </c>
      <c r="AH12" s="3">
        <v>2013</v>
      </c>
      <c r="AI12" s="3">
        <v>2014</v>
      </c>
    </row>
    <row r="13" spans="2:35" x14ac:dyDescent="0.25">
      <c r="B13" s="31" t="s">
        <v>14</v>
      </c>
      <c r="C13" s="24" t="s">
        <v>28</v>
      </c>
      <c r="D13" s="2"/>
      <c r="E13" s="2" t="s">
        <v>30</v>
      </c>
      <c r="F13" s="2"/>
      <c r="G13" s="10">
        <v>21.802</v>
      </c>
      <c r="H13" s="60">
        <v>133737.81</v>
      </c>
      <c r="I13" s="10"/>
      <c r="J13" s="10"/>
      <c r="K13" s="11"/>
      <c r="L13" s="75">
        <f>G13*Persist!$D$22</f>
        <v>18.269832402234638</v>
      </c>
      <c r="M13" s="76">
        <f>H13*Persist!$D$43</f>
        <v>133737.81</v>
      </c>
      <c r="N13" s="75"/>
      <c r="O13" s="75"/>
      <c r="P13" s="75"/>
      <c r="Q13" s="75">
        <f>L13*Persist!$D$22</f>
        <v>15.309915420867014</v>
      </c>
      <c r="R13" s="76">
        <f>H13*Persist!$E$43</f>
        <v>133737.81</v>
      </c>
      <c r="S13" s="75"/>
      <c r="T13" s="75"/>
      <c r="U13" s="75"/>
      <c r="V13" s="75">
        <f>Q13*Persist!$D$22</f>
        <v>12.829538062179063</v>
      </c>
      <c r="W13" s="76">
        <f>H13*Persist!$F$43</f>
        <v>133737.81</v>
      </c>
      <c r="X13" s="75"/>
      <c r="Y13" s="75"/>
      <c r="Z13" s="11"/>
      <c r="AA13" s="2">
        <f>$AA$9</f>
        <v>1.46E-2</v>
      </c>
      <c r="AB13" s="37">
        <f>SUM($AA$9*4+$AB$9*8)/12</f>
        <v>1.4466666666666668E-2</v>
      </c>
      <c r="AC13" s="37">
        <f>SUM($AB$9*4+$AC$9*8)/12</f>
        <v>1.4266666666666669E-2</v>
      </c>
      <c r="AD13" s="37">
        <f>SUM($AC$9*4+$AD$9*8)/12</f>
        <v>1.4333333333333332E-2</v>
      </c>
      <c r="AE13" s="2"/>
      <c r="AF13" s="12">
        <f>AA13*H13</f>
        <v>1952.5720260000001</v>
      </c>
      <c r="AG13" s="12">
        <f>AB13*M13</f>
        <v>1934.7403180000001</v>
      </c>
      <c r="AH13" s="12">
        <f>AC13*R13</f>
        <v>1907.9927560000003</v>
      </c>
      <c r="AI13" s="12">
        <f>AD13*W13</f>
        <v>1916.9086099999997</v>
      </c>
    </row>
    <row r="14" spans="2:35" x14ac:dyDescent="0.25">
      <c r="C14" s="23" t="s">
        <v>29</v>
      </c>
      <c r="D14" s="5"/>
      <c r="E14" s="2" t="s">
        <v>30</v>
      </c>
      <c r="F14" s="5"/>
      <c r="G14" s="10">
        <v>5.6000000000000001E-2</v>
      </c>
      <c r="H14" s="60">
        <v>290.005</v>
      </c>
      <c r="I14" s="6"/>
      <c r="J14" s="6"/>
      <c r="K14" s="7"/>
      <c r="L14" s="75">
        <f>G14*Persist!$D$22</f>
        <v>4.6927374301675977E-2</v>
      </c>
      <c r="M14" s="76">
        <f>H14*Persist!$D$43</f>
        <v>290.005</v>
      </c>
      <c r="N14" s="77"/>
      <c r="O14" s="77"/>
      <c r="P14" s="77"/>
      <c r="Q14" s="75">
        <f>L14*Persist!$D$22</f>
        <v>3.9324615336599977E-2</v>
      </c>
      <c r="R14" s="76">
        <f>H14*Persist!$E$43</f>
        <v>290.005</v>
      </c>
      <c r="S14" s="77"/>
      <c r="T14" s="77"/>
      <c r="U14" s="77"/>
      <c r="V14" s="75">
        <f>Q14*Persist!$D$22</f>
        <v>3.2953588270893834E-2</v>
      </c>
      <c r="W14" s="76">
        <f>H14*Persist!$F$43</f>
        <v>290.005</v>
      </c>
      <c r="X14" s="77"/>
      <c r="Y14" s="77"/>
      <c r="Z14" s="7"/>
      <c r="AA14" s="2">
        <f t="shared" ref="AA14:AA29" si="0">$AA$9</f>
        <v>1.46E-2</v>
      </c>
      <c r="AB14" s="37">
        <f t="shared" ref="AB14:AB29" si="1">SUM($AA$9*4+$AB$9*8)/12</f>
        <v>1.4466666666666668E-2</v>
      </c>
      <c r="AC14" s="37">
        <f t="shared" ref="AC14:AC29" si="2">SUM($AB$9*4+$AC$9*8)/12</f>
        <v>1.4266666666666669E-2</v>
      </c>
      <c r="AD14" s="37">
        <f t="shared" ref="AD14:AD29" si="3">SUM($AC$9*4+$AD$9*8)/12</f>
        <v>1.4333333333333332E-2</v>
      </c>
      <c r="AE14" s="5"/>
      <c r="AF14" s="8">
        <f t="shared" ref="AF14:AF29" si="4">AA14*H14</f>
        <v>4.2340729999999995</v>
      </c>
      <c r="AG14" s="8">
        <f t="shared" ref="AG14:AG29" si="5">AB14*M14</f>
        <v>4.1954056666666668</v>
      </c>
      <c r="AH14" s="8">
        <f t="shared" ref="AH14:AH29" si="6">AC14*R14</f>
        <v>4.1374046666666668</v>
      </c>
      <c r="AI14" s="8">
        <f t="shared" ref="AI14:AI29" si="7">AD14*W14</f>
        <v>4.1567383333333332</v>
      </c>
    </row>
    <row r="15" spans="2:35" x14ac:dyDescent="0.25">
      <c r="C15" s="24"/>
      <c r="D15" s="5"/>
      <c r="E15" s="2" t="s">
        <v>30</v>
      </c>
      <c r="F15" s="5"/>
      <c r="G15" s="10"/>
      <c r="H15" s="10"/>
      <c r="I15" s="6"/>
      <c r="J15" s="6"/>
      <c r="K15" s="7"/>
      <c r="L15" s="75"/>
      <c r="M15" s="78"/>
      <c r="N15" s="77"/>
      <c r="O15" s="77"/>
      <c r="P15" s="77"/>
      <c r="Q15" s="75"/>
      <c r="R15" s="78"/>
      <c r="S15" s="77"/>
      <c r="T15" s="77"/>
      <c r="U15" s="77"/>
      <c r="V15" s="75"/>
      <c r="W15" s="78"/>
      <c r="X15" s="77"/>
      <c r="Y15" s="77"/>
      <c r="Z15" s="7"/>
      <c r="AA15" s="2">
        <f t="shared" si="0"/>
        <v>1.46E-2</v>
      </c>
      <c r="AB15" s="37">
        <f t="shared" si="1"/>
        <v>1.4466666666666668E-2</v>
      </c>
      <c r="AC15" s="37">
        <f t="shared" si="2"/>
        <v>1.4266666666666669E-2</v>
      </c>
      <c r="AD15" s="37">
        <f t="shared" si="3"/>
        <v>1.4333333333333332E-2</v>
      </c>
      <c r="AE15" s="5"/>
      <c r="AF15" s="8">
        <f t="shared" ref="AF15:AF16" si="8">AA15*H15</f>
        <v>0</v>
      </c>
      <c r="AG15" s="8">
        <f t="shared" ref="AG15:AG16" si="9">AB15*M15</f>
        <v>0</v>
      </c>
      <c r="AH15" s="8">
        <f t="shared" ref="AH15:AH16" si="10">AC15*R15</f>
        <v>0</v>
      </c>
      <c r="AI15" s="8">
        <f t="shared" ref="AI15:AI16" si="11">AD15*W15</f>
        <v>0</v>
      </c>
    </row>
    <row r="16" spans="2:35" x14ac:dyDescent="0.25">
      <c r="C16" s="23"/>
      <c r="D16" s="5"/>
      <c r="E16" s="2" t="s">
        <v>30</v>
      </c>
      <c r="F16" s="5"/>
      <c r="G16" s="10"/>
      <c r="H16" s="62"/>
      <c r="I16" s="6"/>
      <c r="J16" s="6"/>
      <c r="K16" s="7"/>
      <c r="L16" s="77"/>
      <c r="M16" s="78"/>
      <c r="N16" s="77"/>
      <c r="O16" s="77"/>
      <c r="P16" s="77"/>
      <c r="Q16" s="77"/>
      <c r="R16" s="78"/>
      <c r="S16" s="77"/>
      <c r="T16" s="77"/>
      <c r="U16" s="77"/>
      <c r="V16" s="75"/>
      <c r="W16" s="78"/>
      <c r="X16" s="77"/>
      <c r="Y16" s="77"/>
      <c r="Z16" s="7"/>
      <c r="AA16" s="2">
        <f t="shared" si="0"/>
        <v>1.46E-2</v>
      </c>
      <c r="AB16" s="37">
        <f t="shared" si="1"/>
        <v>1.4466666666666668E-2</v>
      </c>
      <c r="AC16" s="37">
        <f t="shared" si="2"/>
        <v>1.4266666666666669E-2</v>
      </c>
      <c r="AD16" s="37">
        <f t="shared" si="3"/>
        <v>1.4333333333333332E-2</v>
      </c>
      <c r="AE16" s="5"/>
      <c r="AF16" s="8">
        <f t="shared" si="8"/>
        <v>0</v>
      </c>
      <c r="AG16" s="8">
        <f t="shared" si="9"/>
        <v>0</v>
      </c>
      <c r="AH16" s="8">
        <f t="shared" si="10"/>
        <v>0</v>
      </c>
      <c r="AI16" s="8">
        <f t="shared" si="11"/>
        <v>0</v>
      </c>
    </row>
    <row r="17" spans="2:35" x14ac:dyDescent="0.25">
      <c r="C17" s="24"/>
      <c r="D17" s="2"/>
      <c r="E17" s="2"/>
      <c r="F17" s="2"/>
      <c r="G17" s="10"/>
      <c r="H17" s="10"/>
      <c r="I17" s="10"/>
      <c r="J17" s="10"/>
      <c r="K17" s="11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11"/>
      <c r="AA17" s="2">
        <f t="shared" si="0"/>
        <v>1.46E-2</v>
      </c>
      <c r="AB17" s="37">
        <f t="shared" si="1"/>
        <v>1.4466666666666668E-2</v>
      </c>
      <c r="AC17" s="37">
        <f t="shared" si="2"/>
        <v>1.4266666666666669E-2</v>
      </c>
      <c r="AD17" s="37">
        <f t="shared" si="3"/>
        <v>1.4333333333333332E-2</v>
      </c>
      <c r="AE17" s="2"/>
      <c r="AF17" s="8">
        <f t="shared" si="4"/>
        <v>0</v>
      </c>
      <c r="AG17" s="8">
        <f t="shared" si="5"/>
        <v>0</v>
      </c>
      <c r="AH17" s="8">
        <f t="shared" si="6"/>
        <v>0</v>
      </c>
      <c r="AI17" s="8">
        <f t="shared" si="7"/>
        <v>0</v>
      </c>
    </row>
    <row r="18" spans="2:35" x14ac:dyDescent="0.25">
      <c r="C18" s="24"/>
      <c r="D18" s="2"/>
      <c r="E18" s="2"/>
      <c r="F18" s="2"/>
      <c r="G18" s="10"/>
      <c r="H18" s="10"/>
      <c r="I18" s="10"/>
      <c r="J18" s="10"/>
      <c r="K18" s="11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11"/>
      <c r="AA18" s="2">
        <f t="shared" si="0"/>
        <v>1.46E-2</v>
      </c>
      <c r="AB18" s="37">
        <f t="shared" si="1"/>
        <v>1.4466666666666668E-2</v>
      </c>
      <c r="AC18" s="37">
        <f t="shared" si="2"/>
        <v>1.4266666666666669E-2</v>
      </c>
      <c r="AD18" s="37">
        <f t="shared" si="3"/>
        <v>1.4333333333333332E-2</v>
      </c>
      <c r="AE18" s="2"/>
      <c r="AF18" s="8"/>
      <c r="AG18" s="8"/>
      <c r="AH18" s="8"/>
      <c r="AI18" s="8"/>
    </row>
    <row r="19" spans="2:35" x14ac:dyDescent="0.25">
      <c r="C19" s="26" t="s">
        <v>62</v>
      </c>
      <c r="D19" s="15"/>
      <c r="E19" s="15"/>
      <c r="F19" s="15"/>
      <c r="G19" s="16">
        <f>SUM(G13:G18)</f>
        <v>21.858000000000001</v>
      </c>
      <c r="H19" s="16">
        <f>SUM(H13:H18)</f>
        <v>134027.815</v>
      </c>
      <c r="I19" s="16">
        <f>SUM(I13:I18)</f>
        <v>0</v>
      </c>
      <c r="J19" s="16">
        <f>SUM(J13:J18)</f>
        <v>0</v>
      </c>
      <c r="K19" s="16"/>
      <c r="L19" s="79">
        <f>SUM(L13:L18)</f>
        <v>18.316759776536312</v>
      </c>
      <c r="M19" s="79">
        <f>SUM(M13:M18)</f>
        <v>134027.815</v>
      </c>
      <c r="N19" s="79">
        <f>SUM(N13:N18)</f>
        <v>0</v>
      </c>
      <c r="O19" s="79">
        <f>SUM(O13:O18)</f>
        <v>0</v>
      </c>
      <c r="P19" s="79"/>
      <c r="Q19" s="79">
        <f>SUM(Q13:Q18)</f>
        <v>15.349240036203614</v>
      </c>
      <c r="R19" s="79">
        <f>SUM(R13:R18)</f>
        <v>134027.815</v>
      </c>
      <c r="S19" s="79">
        <f>SUM(S13:S18)</f>
        <v>0</v>
      </c>
      <c r="T19" s="79">
        <f>SUM(T13:T18)</f>
        <v>0</v>
      </c>
      <c r="U19" s="79"/>
      <c r="V19" s="79">
        <f>SUM(V13:V18)</f>
        <v>12.862491650449957</v>
      </c>
      <c r="W19" s="79">
        <f>SUM(W13:W18)</f>
        <v>134027.815</v>
      </c>
      <c r="X19" s="79">
        <f>SUM(X13:X18)</f>
        <v>0</v>
      </c>
      <c r="Y19" s="79">
        <f>SUM(Y13:Y18)</f>
        <v>0</v>
      </c>
      <c r="Z19" s="16"/>
      <c r="AA19" s="15"/>
      <c r="AB19" s="15"/>
      <c r="AC19" s="15"/>
      <c r="AD19" s="15"/>
      <c r="AE19" s="15"/>
      <c r="AF19" s="16">
        <f>SUM(AF13:AF18)</f>
        <v>1956.8060990000001</v>
      </c>
      <c r="AG19" s="16">
        <f t="shared" ref="AG19:AI19" si="12">SUM(AG13:AG18)</f>
        <v>1938.9357236666667</v>
      </c>
      <c r="AH19" s="16">
        <f t="shared" si="12"/>
        <v>1912.1301606666671</v>
      </c>
      <c r="AI19" s="16">
        <f t="shared" si="12"/>
        <v>1921.0653483333331</v>
      </c>
    </row>
    <row r="20" spans="2:35" x14ac:dyDescent="0.25">
      <c r="G20" s="17"/>
      <c r="H20" s="17"/>
      <c r="I20" s="17"/>
      <c r="J20" s="17"/>
      <c r="K20" s="17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17"/>
    </row>
    <row r="21" spans="2:35" x14ac:dyDescent="0.25">
      <c r="B21" s="31" t="s">
        <v>13</v>
      </c>
      <c r="C21" s="24"/>
      <c r="D21" s="2"/>
      <c r="E21" s="2" t="s">
        <v>30</v>
      </c>
      <c r="F21" s="2"/>
      <c r="G21" s="10"/>
      <c r="H21" s="10"/>
      <c r="I21" s="10"/>
      <c r="J21" s="10"/>
      <c r="K21" s="11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11"/>
      <c r="AA21" s="2">
        <f>$AA$10</f>
        <v>1.3299999999999999E-2</v>
      </c>
      <c r="AB21" s="37">
        <f>SUM($AA$10*4+$AB$10*8)/12</f>
        <v>1.3366666666666666E-2</v>
      </c>
      <c r="AC21" s="37">
        <f>SUM($AB$10*4+$AC$10*8)/12</f>
        <v>1.3466666666666667E-2</v>
      </c>
      <c r="AD21" s="37">
        <f>SUM($AC$10*4+$AD$10*8)/12</f>
        <v>1.3566666666666666E-2</v>
      </c>
      <c r="AE21" s="2"/>
      <c r="AF21" s="12">
        <f t="shared" ref="AF21" si="13">AA21*H21</f>
        <v>0</v>
      </c>
      <c r="AG21" s="12">
        <f t="shared" ref="AG21" si="14">AB21*M21</f>
        <v>0</v>
      </c>
      <c r="AH21" s="12">
        <f t="shared" ref="AH21" si="15">AC21*R21</f>
        <v>0</v>
      </c>
      <c r="AI21" s="12">
        <f t="shared" ref="AI21" si="16">AD21*W21</f>
        <v>0</v>
      </c>
    </row>
    <row r="22" spans="2:35" x14ac:dyDescent="0.25">
      <c r="C22" s="24"/>
      <c r="D22" s="2"/>
      <c r="E22" s="2" t="s">
        <v>30</v>
      </c>
      <c r="F22" s="2"/>
      <c r="G22" s="10"/>
      <c r="H22" s="10"/>
      <c r="I22" s="10"/>
      <c r="J22" s="10"/>
      <c r="K22" s="11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11"/>
      <c r="AA22" s="2">
        <f>$AA$10</f>
        <v>1.3299999999999999E-2</v>
      </c>
      <c r="AB22" s="37">
        <f>SUM($AA$10*4+$AB$10*8)/12</f>
        <v>1.3366666666666666E-2</v>
      </c>
      <c r="AC22" s="37">
        <f>SUM($AB$10*4+$AC$10*8)/12</f>
        <v>1.3466666666666667E-2</v>
      </c>
      <c r="AD22" s="37">
        <f>SUM($AC$10*4+$AD$10*8)/12</f>
        <v>1.3566666666666666E-2</v>
      </c>
      <c r="AE22" s="2"/>
      <c r="AF22" s="8">
        <f t="shared" ref="AF22" si="17">AA22*H22</f>
        <v>0</v>
      </c>
      <c r="AG22" s="8">
        <f t="shared" ref="AG22" si="18">AB22*M22</f>
        <v>0</v>
      </c>
      <c r="AH22" s="8">
        <f t="shared" ref="AH22" si="19">AC22*R22</f>
        <v>0</v>
      </c>
      <c r="AI22" s="8">
        <f t="shared" ref="AI22" si="20">AD22*W22</f>
        <v>0</v>
      </c>
    </row>
    <row r="23" spans="2:35" x14ac:dyDescent="0.25">
      <c r="C23" s="26" t="s">
        <v>62</v>
      </c>
      <c r="D23" s="15"/>
      <c r="E23" s="15"/>
      <c r="F23" s="15"/>
      <c r="G23" s="16">
        <f>SUM(G21:G22)</f>
        <v>0</v>
      </c>
      <c r="H23" s="16">
        <f>SUM(H21:H22)</f>
        <v>0</v>
      </c>
      <c r="I23" s="16">
        <f>SUM(I21:I22)</f>
        <v>0</v>
      </c>
      <c r="J23" s="16">
        <f>SUM(J21:J22)</f>
        <v>0</v>
      </c>
      <c r="K23" s="16"/>
      <c r="L23" s="79">
        <f>SUM(L21:L22)</f>
        <v>0</v>
      </c>
      <c r="M23" s="79">
        <f>SUM(M21:M22)</f>
        <v>0</v>
      </c>
      <c r="N23" s="79">
        <f>SUM(N21:N22)</f>
        <v>0</v>
      </c>
      <c r="O23" s="79">
        <f>SUM(O21:O22)</f>
        <v>0</v>
      </c>
      <c r="P23" s="79"/>
      <c r="Q23" s="79">
        <f>SUM(Q21:Q22)</f>
        <v>0</v>
      </c>
      <c r="R23" s="79">
        <f>SUM(R21:R22)</f>
        <v>0</v>
      </c>
      <c r="S23" s="79">
        <f>SUM(S21:S22)</f>
        <v>0</v>
      </c>
      <c r="T23" s="79">
        <f>SUM(T21:T22)</f>
        <v>0</v>
      </c>
      <c r="U23" s="79"/>
      <c r="V23" s="79">
        <f>SUM(V21:V22)</f>
        <v>0</v>
      </c>
      <c r="W23" s="79">
        <f>SUM(W21:W22)</f>
        <v>0</v>
      </c>
      <c r="X23" s="79">
        <f>SUM(X21:X22)</f>
        <v>0</v>
      </c>
      <c r="Y23" s="79">
        <f>SUM(Y21:Y22)</f>
        <v>0</v>
      </c>
      <c r="Z23" s="16"/>
      <c r="AA23" s="15"/>
      <c r="AB23" s="15"/>
      <c r="AC23" s="15"/>
      <c r="AD23" s="15"/>
      <c r="AE23" s="15"/>
      <c r="AF23" s="16">
        <f>SUM(AF21:AF22)</f>
        <v>0</v>
      </c>
      <c r="AG23" s="16">
        <f t="shared" ref="AG23:AI23" si="21">SUM(AG21:AG22)</f>
        <v>0</v>
      </c>
      <c r="AH23" s="16">
        <f t="shared" si="21"/>
        <v>0</v>
      </c>
      <c r="AI23" s="16">
        <f t="shared" si="21"/>
        <v>0</v>
      </c>
    </row>
    <row r="24" spans="2:35" x14ac:dyDescent="0.25">
      <c r="G24" s="17"/>
      <c r="H24" s="17"/>
      <c r="I24" s="17"/>
      <c r="J24" s="17"/>
      <c r="K24" s="17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17"/>
    </row>
    <row r="25" spans="2:35" x14ac:dyDescent="0.25">
      <c r="C25" s="25" t="s">
        <v>31</v>
      </c>
      <c r="D25" s="13" t="s">
        <v>21</v>
      </c>
      <c r="E25" s="13" t="s">
        <v>21</v>
      </c>
      <c r="F25" s="13"/>
      <c r="G25" s="14"/>
      <c r="H25" s="14"/>
      <c r="I25" s="14"/>
      <c r="J25" s="14"/>
      <c r="K25" s="13"/>
      <c r="L25" s="14"/>
      <c r="M25" s="14"/>
      <c r="N25" s="14"/>
      <c r="O25" s="14"/>
      <c r="P25" s="13"/>
      <c r="Q25" s="14"/>
      <c r="R25" s="14"/>
      <c r="S25" s="14"/>
      <c r="T25" s="14"/>
      <c r="U25" s="13"/>
      <c r="V25" s="14"/>
      <c r="W25" s="14"/>
      <c r="X25" s="14"/>
      <c r="Y25" s="14"/>
      <c r="Z25" s="14"/>
      <c r="AA25" s="13"/>
      <c r="AB25" s="71"/>
      <c r="AC25" s="71"/>
      <c r="AD25" s="71"/>
      <c r="AE25" s="13"/>
      <c r="AF25" s="72"/>
      <c r="AG25" s="72"/>
      <c r="AH25" s="72"/>
      <c r="AI25" s="72"/>
    </row>
    <row r="26" spans="2:35" x14ac:dyDescent="0.25">
      <c r="C26" s="24"/>
      <c r="D26" s="2"/>
      <c r="E26" s="2"/>
      <c r="F26" s="2"/>
      <c r="G26" s="10"/>
      <c r="H26" s="10"/>
      <c r="I26" s="10"/>
      <c r="J26" s="10"/>
      <c r="K26" s="11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11"/>
      <c r="AA26" s="2">
        <f t="shared" si="0"/>
        <v>1.46E-2</v>
      </c>
      <c r="AB26" s="37">
        <f t="shared" si="1"/>
        <v>1.4466666666666668E-2</v>
      </c>
      <c r="AC26" s="37">
        <f t="shared" si="2"/>
        <v>1.4266666666666669E-2</v>
      </c>
      <c r="AD26" s="37">
        <f t="shared" si="3"/>
        <v>1.4333333333333332E-2</v>
      </c>
      <c r="AE26" s="2"/>
      <c r="AF26" s="12">
        <f t="shared" si="4"/>
        <v>0</v>
      </c>
      <c r="AG26" s="12">
        <f t="shared" si="5"/>
        <v>0</v>
      </c>
      <c r="AH26" s="12">
        <f t="shared" si="6"/>
        <v>0</v>
      </c>
      <c r="AI26" s="12">
        <f t="shared" si="7"/>
        <v>0</v>
      </c>
    </row>
    <row r="27" spans="2:35" x14ac:dyDescent="0.25">
      <c r="C27" s="24"/>
      <c r="D27" s="2" t="s">
        <v>21</v>
      </c>
      <c r="E27" s="2" t="s">
        <v>21</v>
      </c>
      <c r="F27" s="2"/>
      <c r="G27" s="10"/>
      <c r="H27" s="10"/>
      <c r="I27" s="10"/>
      <c r="J27" s="10"/>
      <c r="K27" s="11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11"/>
      <c r="AA27" s="2">
        <f t="shared" si="0"/>
        <v>1.46E-2</v>
      </c>
      <c r="AB27" s="37">
        <f t="shared" si="1"/>
        <v>1.4466666666666668E-2</v>
      </c>
      <c r="AC27" s="37">
        <f t="shared" si="2"/>
        <v>1.4266666666666669E-2</v>
      </c>
      <c r="AD27" s="37">
        <f t="shared" si="3"/>
        <v>1.4333333333333332E-2</v>
      </c>
      <c r="AE27" s="2"/>
      <c r="AF27" s="12">
        <f t="shared" si="4"/>
        <v>0</v>
      </c>
      <c r="AG27" s="12">
        <f t="shared" si="5"/>
        <v>0</v>
      </c>
      <c r="AH27" s="12">
        <f t="shared" si="6"/>
        <v>0</v>
      </c>
      <c r="AI27" s="12">
        <f t="shared" si="7"/>
        <v>0</v>
      </c>
    </row>
    <row r="28" spans="2:35" x14ac:dyDescent="0.25">
      <c r="C28" s="24"/>
      <c r="D28" s="2"/>
      <c r="E28" s="2"/>
      <c r="F28" s="2"/>
      <c r="G28" s="10"/>
      <c r="H28" s="10"/>
      <c r="I28" s="10"/>
      <c r="J28" s="10"/>
      <c r="K28" s="11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11"/>
      <c r="AA28" s="2">
        <f t="shared" si="0"/>
        <v>1.46E-2</v>
      </c>
      <c r="AB28" s="37">
        <f t="shared" si="1"/>
        <v>1.4466666666666668E-2</v>
      </c>
      <c r="AC28" s="37">
        <f t="shared" si="2"/>
        <v>1.4266666666666669E-2</v>
      </c>
      <c r="AD28" s="37">
        <f t="shared" si="3"/>
        <v>1.4333333333333332E-2</v>
      </c>
      <c r="AE28" s="2"/>
      <c r="AF28" s="12">
        <f t="shared" si="4"/>
        <v>0</v>
      </c>
      <c r="AG28" s="12">
        <f t="shared" si="5"/>
        <v>0</v>
      </c>
      <c r="AH28" s="12">
        <f t="shared" si="6"/>
        <v>0</v>
      </c>
      <c r="AI28" s="12">
        <f t="shared" si="7"/>
        <v>0</v>
      </c>
    </row>
    <row r="29" spans="2:35" x14ac:dyDescent="0.25">
      <c r="C29" s="24"/>
      <c r="D29" s="2" t="s">
        <v>21</v>
      </c>
      <c r="E29" s="2" t="s">
        <v>21</v>
      </c>
      <c r="F29" s="2"/>
      <c r="G29" s="10"/>
      <c r="H29" s="10"/>
      <c r="I29" s="10"/>
      <c r="J29" s="10"/>
      <c r="K29" s="11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11"/>
      <c r="AA29" s="2">
        <f t="shared" si="0"/>
        <v>1.46E-2</v>
      </c>
      <c r="AB29" s="37">
        <f t="shared" si="1"/>
        <v>1.4466666666666668E-2</v>
      </c>
      <c r="AC29" s="37">
        <f t="shared" si="2"/>
        <v>1.4266666666666669E-2</v>
      </c>
      <c r="AD29" s="37">
        <f t="shared" si="3"/>
        <v>1.4333333333333332E-2</v>
      </c>
      <c r="AE29" s="2"/>
      <c r="AF29" s="12">
        <f t="shared" si="4"/>
        <v>0</v>
      </c>
      <c r="AG29" s="12">
        <f t="shared" si="5"/>
        <v>0</v>
      </c>
      <c r="AH29" s="12">
        <f t="shared" si="6"/>
        <v>0</v>
      </c>
      <c r="AI29" s="12">
        <f t="shared" si="7"/>
        <v>0</v>
      </c>
    </row>
    <row r="30" spans="2:35" x14ac:dyDescent="0.25">
      <c r="C30" s="26" t="s">
        <v>62</v>
      </c>
      <c r="D30" s="15"/>
      <c r="E30" s="15"/>
      <c r="F30" s="15"/>
      <c r="G30" s="16">
        <f>SUM(G26:G29)</f>
        <v>0</v>
      </c>
      <c r="H30" s="16">
        <f>SUM(H13:H29)</f>
        <v>268055.63</v>
      </c>
      <c r="I30" s="16">
        <f>SUM(I13:I29)</f>
        <v>0</v>
      </c>
      <c r="J30" s="16">
        <f>SUM(J13:J29)</f>
        <v>0</v>
      </c>
      <c r="K30" s="16"/>
      <c r="L30" s="79">
        <f>SUM(L13:L29)</f>
        <v>36.633519553072624</v>
      </c>
      <c r="M30" s="79">
        <f>SUM(M13:M29)</f>
        <v>268055.63</v>
      </c>
      <c r="N30" s="79">
        <f>SUM(N13:N29)</f>
        <v>0</v>
      </c>
      <c r="O30" s="79">
        <f>SUM(O13:O29)</f>
        <v>0</v>
      </c>
      <c r="P30" s="79"/>
      <c r="Q30" s="79">
        <f>SUM(Q13:Q29)</f>
        <v>30.698480072407229</v>
      </c>
      <c r="R30" s="79">
        <f>SUM(R13:R29)</f>
        <v>268055.63</v>
      </c>
      <c r="S30" s="79">
        <f>SUM(S13:S29)</f>
        <v>0</v>
      </c>
      <c r="T30" s="79">
        <f>SUM(T13:T29)</f>
        <v>0</v>
      </c>
      <c r="U30" s="79"/>
      <c r="V30" s="79">
        <f>SUM(V13:V29)</f>
        <v>25.724983300899915</v>
      </c>
      <c r="W30" s="79">
        <f>SUM(W13:W29)</f>
        <v>268055.63</v>
      </c>
      <c r="X30" s="79">
        <f>SUM(X13:X29)</f>
        <v>0</v>
      </c>
      <c r="Y30" s="79">
        <f>SUM(Y13:Y29)</f>
        <v>0</v>
      </c>
      <c r="Z30" s="16"/>
      <c r="AA30" s="15"/>
      <c r="AB30" s="15"/>
      <c r="AC30" s="15"/>
      <c r="AD30" s="15"/>
      <c r="AE30" s="15"/>
      <c r="AF30" s="16">
        <f>SUM(AF26:AF29)</f>
        <v>0</v>
      </c>
      <c r="AG30" s="16">
        <f t="shared" ref="AG30:AI30" si="22">SUM(AG26:AG29)</f>
        <v>0</v>
      </c>
      <c r="AH30" s="16">
        <f t="shared" si="22"/>
        <v>0</v>
      </c>
      <c r="AI30" s="16">
        <f t="shared" si="22"/>
        <v>0</v>
      </c>
    </row>
    <row r="31" spans="2:35" x14ac:dyDescent="0.25">
      <c r="C31" s="26" t="s">
        <v>22</v>
      </c>
      <c r="D31" s="15"/>
      <c r="E31" s="15"/>
      <c r="F31" s="15"/>
      <c r="G31" s="16">
        <f>G19+G23+G30</f>
        <v>21.858000000000001</v>
      </c>
      <c r="H31" s="16">
        <f t="shared" ref="H31:J31" si="23">H19+H23+H30</f>
        <v>402083.44500000001</v>
      </c>
      <c r="I31" s="16">
        <f t="shared" si="23"/>
        <v>0</v>
      </c>
      <c r="J31" s="16">
        <f t="shared" si="23"/>
        <v>0</v>
      </c>
      <c r="K31" s="16"/>
      <c r="L31" s="16">
        <f>L19+L23+L30</f>
        <v>54.950279329608932</v>
      </c>
      <c r="M31" s="16">
        <f t="shared" ref="M31" si="24">M19+M23+M30</f>
        <v>402083.44500000001</v>
      </c>
      <c r="N31" s="16">
        <f t="shared" ref="N31" si="25">N19+N23+N30</f>
        <v>0</v>
      </c>
      <c r="O31" s="16">
        <f t="shared" ref="O31" si="26">O19+O23+O30</f>
        <v>0</v>
      </c>
      <c r="P31" s="16"/>
      <c r="Q31" s="16">
        <f>Q19+Q23+Q30</f>
        <v>46.047720108610847</v>
      </c>
      <c r="R31" s="16">
        <f t="shared" ref="R31" si="27">R19+R23+R30</f>
        <v>402083.44500000001</v>
      </c>
      <c r="S31" s="16">
        <f t="shared" ref="S31" si="28">S19+S23+S30</f>
        <v>0</v>
      </c>
      <c r="T31" s="16">
        <f t="shared" ref="T31" si="29">T19+T23+T30</f>
        <v>0</v>
      </c>
      <c r="U31" s="16"/>
      <c r="V31" s="16">
        <f>V19+V23+V30</f>
        <v>38.587474951349876</v>
      </c>
      <c r="W31" s="16">
        <f t="shared" ref="W31" si="30">W19+W23+W30</f>
        <v>402083.44500000001</v>
      </c>
      <c r="X31" s="16">
        <f t="shared" ref="X31" si="31">X19+X23+X30</f>
        <v>0</v>
      </c>
      <c r="Y31" s="16">
        <f t="shared" ref="Y31" si="32">Y19+Y23+Y30</f>
        <v>0</v>
      </c>
      <c r="Z31" s="16"/>
      <c r="AA31" s="15"/>
      <c r="AB31" s="15"/>
      <c r="AC31" s="15"/>
      <c r="AD31" s="15"/>
      <c r="AE31" s="15"/>
      <c r="AF31" s="16">
        <f t="shared" ref="AF31:AI31" si="33">AF19+AF23+AF30</f>
        <v>1956.8060990000001</v>
      </c>
      <c r="AG31" s="16">
        <f t="shared" si="33"/>
        <v>1938.9357236666667</v>
      </c>
      <c r="AH31" s="16">
        <f t="shared" si="33"/>
        <v>1912.1301606666671</v>
      </c>
      <c r="AI31" s="16">
        <f t="shared" si="33"/>
        <v>1921.0653483333331</v>
      </c>
    </row>
    <row r="33" spans="1:36" x14ac:dyDescent="0.25">
      <c r="C33" s="28"/>
      <c r="D33" s="18"/>
      <c r="E33" s="18"/>
      <c r="F33" s="18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8"/>
      <c r="AB33" s="18"/>
      <c r="AC33" s="18"/>
      <c r="AD33" s="18"/>
      <c r="AE33" s="18"/>
      <c r="AF33" s="19"/>
      <c r="AG33" s="19"/>
      <c r="AH33" s="19"/>
      <c r="AI33" s="19"/>
    </row>
    <row r="34" spans="1:36" ht="16.5" thickBot="1" x14ac:dyDescent="0.3">
      <c r="C34" s="28"/>
      <c r="D34" s="18"/>
      <c r="E34" s="18"/>
      <c r="F34" s="18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8"/>
      <c r="AB34" s="18"/>
      <c r="AC34" s="18"/>
      <c r="AD34" s="18"/>
      <c r="AE34" s="18"/>
      <c r="AF34" s="20">
        <f>AF31</f>
        <v>1956.8060990000001</v>
      </c>
      <c r="AG34" s="20">
        <f>AG31</f>
        <v>1938.9357236666667</v>
      </c>
      <c r="AH34" s="20">
        <f>AH31</f>
        <v>1912.1301606666671</v>
      </c>
      <c r="AI34" s="20">
        <f>AI31</f>
        <v>1921.0653483333331</v>
      </c>
      <c r="AJ34" s="35">
        <f>SUM(AF34:AI34)</f>
        <v>7728.9373316666679</v>
      </c>
    </row>
    <row r="35" spans="1:36" ht="16.5" thickTop="1" x14ac:dyDescent="0.25">
      <c r="C35" s="2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8"/>
      <c r="AB35" s="18"/>
      <c r="AC35" s="18"/>
      <c r="AD35" s="18"/>
      <c r="AE35" s="18"/>
      <c r="AF35" s="19"/>
      <c r="AG35" s="19"/>
      <c r="AH35" s="19"/>
      <c r="AI35" s="19"/>
      <c r="AJ35" s="73"/>
    </row>
    <row r="36" spans="1:36" x14ac:dyDescent="0.25">
      <c r="C36" s="28"/>
      <c r="D36" s="18"/>
      <c r="E36" s="18"/>
      <c r="F36" s="18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8"/>
      <c r="AB36" s="18"/>
      <c r="AC36" s="18"/>
      <c r="AD36" s="18"/>
      <c r="AE36" s="18"/>
      <c r="AF36" s="19"/>
      <c r="AG36" s="19"/>
      <c r="AH36" s="19"/>
      <c r="AI36" s="19"/>
    </row>
    <row r="37" spans="1:36" ht="15.75" customHeight="1" x14ac:dyDescent="0.25">
      <c r="A37" s="4"/>
      <c r="B37" s="3" t="s">
        <v>21</v>
      </c>
      <c r="C37" s="3"/>
      <c r="D37" s="3"/>
      <c r="E37" s="3"/>
      <c r="F37" s="3"/>
      <c r="G37" s="98" t="s">
        <v>34</v>
      </c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3"/>
      <c r="Y37" s="3"/>
      <c r="Z37" s="3"/>
      <c r="AA37" s="98" t="s">
        <v>15</v>
      </c>
      <c r="AB37" s="98"/>
      <c r="AC37" s="98"/>
      <c r="AD37" s="98"/>
      <c r="AE37" s="3"/>
      <c r="AF37" s="98" t="s">
        <v>16</v>
      </c>
      <c r="AG37" s="98"/>
      <c r="AH37" s="98"/>
      <c r="AI37" s="98"/>
    </row>
    <row r="38" spans="1:36" ht="15.75" customHeight="1" x14ac:dyDescent="0.25">
      <c r="A38" s="4"/>
      <c r="B38" s="29"/>
      <c r="C38" s="22"/>
      <c r="D38" s="4"/>
      <c r="E38" s="4"/>
      <c r="F38" s="4"/>
      <c r="G38" s="97">
        <v>2011</v>
      </c>
      <c r="H38" s="97"/>
      <c r="I38" s="3"/>
      <c r="J38" s="3"/>
      <c r="K38" s="4"/>
      <c r="L38" s="97">
        <v>2012</v>
      </c>
      <c r="M38" s="97"/>
      <c r="N38" s="3"/>
      <c r="O38" s="3"/>
      <c r="P38" s="4"/>
      <c r="Q38" s="3">
        <v>2013</v>
      </c>
      <c r="R38" s="3"/>
      <c r="S38" s="3"/>
      <c r="T38" s="3"/>
      <c r="U38" s="4"/>
      <c r="V38" s="3">
        <v>2014</v>
      </c>
      <c r="W38" s="3"/>
      <c r="X38" s="3"/>
      <c r="Y38" s="3"/>
      <c r="AA38" s="3">
        <v>2011</v>
      </c>
      <c r="AB38" s="3">
        <v>2012</v>
      </c>
      <c r="AC38" s="3">
        <v>2013</v>
      </c>
      <c r="AD38" s="3">
        <v>2014</v>
      </c>
      <c r="AE38" s="4"/>
      <c r="AF38" s="3">
        <v>2011</v>
      </c>
      <c r="AG38" s="3">
        <v>2012</v>
      </c>
      <c r="AH38" s="3">
        <v>2013</v>
      </c>
      <c r="AI38" s="3">
        <v>2014</v>
      </c>
    </row>
    <row r="39" spans="1:36" x14ac:dyDescent="0.25">
      <c r="B39" s="31" t="s">
        <v>14</v>
      </c>
      <c r="C39" s="24" t="s">
        <v>25</v>
      </c>
      <c r="D39" s="2"/>
      <c r="E39" s="2">
        <v>2011</v>
      </c>
      <c r="F39" s="2"/>
      <c r="G39" s="10">
        <v>2.2170000000000001</v>
      </c>
      <c r="H39" s="60">
        <v>16747.335999999999</v>
      </c>
      <c r="I39" s="10"/>
      <c r="J39" s="10"/>
      <c r="K39" s="11"/>
      <c r="L39" s="11">
        <f>G39*Persist!$D$22</f>
        <v>1.8578212290502794</v>
      </c>
      <c r="M39" s="66">
        <f>H39*Persist!$D$43</f>
        <v>16747.335999999999</v>
      </c>
      <c r="N39" s="11"/>
      <c r="O39" s="11"/>
      <c r="P39" s="11"/>
      <c r="Q39" s="11">
        <f>L39*Persist!$D$22</f>
        <v>1.5568334321650386</v>
      </c>
      <c r="R39" s="66">
        <f>H39*Persist!$E$43</f>
        <v>16747.335999999999</v>
      </c>
      <c r="S39" s="11"/>
      <c r="T39" s="11"/>
      <c r="U39" s="11"/>
      <c r="V39" s="11">
        <f>Q39*Persist!$D$22</f>
        <v>1.3046090213673507</v>
      </c>
      <c r="W39" s="66">
        <f>H39*Persist!$F$43</f>
        <v>16747.335999999999</v>
      </c>
      <c r="X39" s="11"/>
      <c r="Y39" s="11"/>
      <c r="Z39" s="11"/>
      <c r="AA39" s="2">
        <f>$AA$9</f>
        <v>1.46E-2</v>
      </c>
      <c r="AB39" s="37">
        <f>SUM($AA$9*4+$AB$9*8)/12</f>
        <v>1.4466666666666668E-2</v>
      </c>
      <c r="AC39" s="37">
        <f>SUM($AB$9*4+$AC$9*8)/12</f>
        <v>1.4266666666666669E-2</v>
      </c>
      <c r="AD39" s="37">
        <f>SUM($AC$9*4+$AD$9*8)/12</f>
        <v>1.4333333333333332E-2</v>
      </c>
      <c r="AE39" s="2"/>
      <c r="AF39" s="12">
        <f t="shared" ref="AF39:AF49" si="34">AA39*H39</f>
        <v>244.51110559999998</v>
      </c>
      <c r="AG39" s="12">
        <f t="shared" ref="AG39:AG49" si="35">AB39*M39</f>
        <v>242.27812746666666</v>
      </c>
      <c r="AH39" s="12">
        <f t="shared" ref="AH39:AH49" si="36">AC39*R39</f>
        <v>238.9286602666667</v>
      </c>
      <c r="AI39" s="12">
        <f t="shared" ref="AI39:AI49" si="37">AD39*W39</f>
        <v>240.04514933333328</v>
      </c>
    </row>
    <row r="40" spans="1:36" x14ac:dyDescent="0.25">
      <c r="C40" s="23" t="s">
        <v>17</v>
      </c>
      <c r="D40" s="2"/>
      <c r="E40" s="2">
        <v>2011</v>
      </c>
      <c r="F40" s="2"/>
      <c r="G40" s="10">
        <v>9.1999999999999998E-2</v>
      </c>
      <c r="H40" s="60">
        <v>104.148</v>
      </c>
      <c r="I40" s="10"/>
      <c r="J40" s="10"/>
      <c r="K40" s="11"/>
      <c r="L40" s="11">
        <f>G40*Persist!$D$22</f>
        <v>7.7094972067039108E-2</v>
      </c>
      <c r="M40" s="66">
        <f>H40*Persist!$D$43</f>
        <v>104.148</v>
      </c>
      <c r="N40" s="11"/>
      <c r="O40" s="11"/>
      <c r="P40" s="11"/>
      <c r="Q40" s="11">
        <f>L40*Persist!$D$22</f>
        <v>6.460472519584283E-2</v>
      </c>
      <c r="R40" s="66">
        <f>H40*Persist!$E$43</f>
        <v>104.148</v>
      </c>
      <c r="S40" s="11"/>
      <c r="T40" s="11"/>
      <c r="U40" s="11"/>
      <c r="V40" s="11">
        <f>Q40*Persist!$D$22</f>
        <v>5.4138037873611308E-2</v>
      </c>
      <c r="W40" s="66">
        <f>H40*Persist!$F$43</f>
        <v>104.148</v>
      </c>
      <c r="X40" s="11"/>
      <c r="Y40" s="11"/>
      <c r="Z40" s="11"/>
      <c r="AA40" s="2">
        <f t="shared" ref="AA40:AA63" si="38">$AA$9</f>
        <v>1.46E-2</v>
      </c>
      <c r="AB40" s="37">
        <f t="shared" ref="AB40:AB63" si="39">SUM($AA$9*4+$AB$9*8)/12</f>
        <v>1.4466666666666668E-2</v>
      </c>
      <c r="AC40" s="37">
        <f t="shared" ref="AC40:AC63" si="40">SUM($AB$9*4+$AC$9*8)/12</f>
        <v>1.4266666666666669E-2</v>
      </c>
      <c r="AD40" s="37">
        <f t="shared" ref="AD40:AD63" si="41">SUM($AC$9*4+$AD$9*8)/12</f>
        <v>1.4333333333333332E-2</v>
      </c>
      <c r="AE40" s="2"/>
      <c r="AF40" s="12">
        <f t="shared" si="34"/>
        <v>1.5205607999999999</v>
      </c>
      <c r="AG40" s="12">
        <f t="shared" si="35"/>
        <v>1.5066744000000001</v>
      </c>
      <c r="AH40" s="12">
        <f t="shared" si="36"/>
        <v>1.4858448000000002</v>
      </c>
      <c r="AI40" s="12">
        <f t="shared" si="37"/>
        <v>1.4927879999999998</v>
      </c>
    </row>
    <row r="41" spans="1:36" x14ac:dyDescent="0.25">
      <c r="C41" s="23" t="s">
        <v>18</v>
      </c>
      <c r="D41" s="2"/>
      <c r="E41" s="2">
        <v>2011</v>
      </c>
      <c r="F41" s="2"/>
      <c r="G41" s="10">
        <v>36.677</v>
      </c>
      <c r="H41" s="60">
        <v>72159.944000000003</v>
      </c>
      <c r="I41" s="10"/>
      <c r="J41" s="10"/>
      <c r="K41" s="11"/>
      <c r="L41" s="11">
        <f>G41*Persist!$D$22</f>
        <v>30.734916201117318</v>
      </c>
      <c r="M41" s="66">
        <f>H41*Persist!$D$43</f>
        <v>72159.944000000003</v>
      </c>
      <c r="N41" s="11"/>
      <c r="O41" s="11"/>
      <c r="P41" s="11"/>
      <c r="Q41" s="11">
        <f>L41*Persist!$D$22</f>
        <v>25.755516369651385</v>
      </c>
      <c r="R41" s="66">
        <f>H41*Persist!$E$43</f>
        <v>72159.944000000003</v>
      </c>
      <c r="S41" s="11"/>
      <c r="T41" s="11"/>
      <c r="U41" s="11"/>
      <c r="V41" s="11">
        <f>Q41*Persist!$D$22</f>
        <v>21.582834946635238</v>
      </c>
      <c r="W41" s="66">
        <f>H41*Persist!$F$43</f>
        <v>72159.944000000003</v>
      </c>
      <c r="X41" s="11"/>
      <c r="Y41" s="11"/>
      <c r="Z41" s="11"/>
      <c r="AA41" s="2">
        <f t="shared" si="38"/>
        <v>1.46E-2</v>
      </c>
      <c r="AB41" s="37">
        <f t="shared" si="39"/>
        <v>1.4466666666666668E-2</v>
      </c>
      <c r="AC41" s="37">
        <f t="shared" si="40"/>
        <v>1.4266666666666669E-2</v>
      </c>
      <c r="AD41" s="37">
        <f t="shared" si="41"/>
        <v>1.4333333333333332E-2</v>
      </c>
      <c r="AE41" s="2"/>
      <c r="AF41" s="12">
        <f t="shared" si="34"/>
        <v>1053.5351824000002</v>
      </c>
      <c r="AG41" s="12">
        <f t="shared" si="35"/>
        <v>1043.9138565333335</v>
      </c>
      <c r="AH41" s="12">
        <f t="shared" si="36"/>
        <v>1029.4818677333335</v>
      </c>
      <c r="AI41" s="12">
        <f t="shared" si="37"/>
        <v>1034.2925306666666</v>
      </c>
    </row>
    <row r="42" spans="1:36" x14ac:dyDescent="0.25">
      <c r="C42" s="24" t="s">
        <v>26</v>
      </c>
      <c r="D42" s="2"/>
      <c r="E42" s="2">
        <v>2011</v>
      </c>
      <c r="F42" s="2"/>
      <c r="G42" s="10">
        <v>0.91400000000000003</v>
      </c>
      <c r="H42" s="60">
        <v>14982.039000000001</v>
      </c>
      <c r="I42" s="10"/>
      <c r="J42" s="10"/>
      <c r="K42" s="11"/>
      <c r="L42" s="11">
        <f>G42*Persist!$D$22</f>
        <v>0.76592178770949726</v>
      </c>
      <c r="M42" s="66">
        <f>H42*Persist!$D$43</f>
        <v>14982.039000000001</v>
      </c>
      <c r="N42" s="11"/>
      <c r="O42" s="11"/>
      <c r="P42" s="11"/>
      <c r="Q42" s="11">
        <f>L42*Persist!$D$22</f>
        <v>0.64183390031522114</v>
      </c>
      <c r="R42" s="66">
        <f>H42*Persist!$E$43</f>
        <v>14982.039000000001</v>
      </c>
      <c r="S42" s="11"/>
      <c r="T42" s="11"/>
      <c r="U42" s="11"/>
      <c r="V42" s="11">
        <f>Q42*Persist!$D$22</f>
        <v>0.53784963713566014</v>
      </c>
      <c r="W42" s="66">
        <f>H42*Persist!$F$43</f>
        <v>14982.039000000001</v>
      </c>
      <c r="X42" s="11"/>
      <c r="Y42" s="11"/>
      <c r="Z42" s="11"/>
      <c r="AA42" s="2">
        <f t="shared" si="38"/>
        <v>1.46E-2</v>
      </c>
      <c r="AB42" s="37">
        <f t="shared" si="39"/>
        <v>1.4466666666666668E-2</v>
      </c>
      <c r="AC42" s="37">
        <f t="shared" si="40"/>
        <v>1.4266666666666669E-2</v>
      </c>
      <c r="AD42" s="37">
        <f t="shared" si="41"/>
        <v>1.4333333333333332E-2</v>
      </c>
      <c r="AE42" s="2"/>
      <c r="AF42" s="12">
        <f t="shared" si="34"/>
        <v>218.73776940000002</v>
      </c>
      <c r="AG42" s="12">
        <f t="shared" si="35"/>
        <v>216.74016420000004</v>
      </c>
      <c r="AH42" s="12">
        <f t="shared" si="36"/>
        <v>213.74375640000005</v>
      </c>
      <c r="AI42" s="12">
        <f t="shared" si="37"/>
        <v>214.74255899999997</v>
      </c>
    </row>
    <row r="43" spans="1:36" x14ac:dyDescent="0.25">
      <c r="C43" s="24" t="s">
        <v>27</v>
      </c>
      <c r="D43" s="2"/>
      <c r="E43" s="2">
        <v>2011</v>
      </c>
      <c r="F43" s="2"/>
      <c r="G43" s="10">
        <v>1.3029999999999999</v>
      </c>
      <c r="H43" s="60">
        <v>22780.246999999999</v>
      </c>
      <c r="I43" s="10"/>
      <c r="J43" s="10"/>
      <c r="K43" s="11"/>
      <c r="L43" s="11">
        <f>G43*Persist!$D$22</f>
        <v>1.0918994413407821</v>
      </c>
      <c r="M43" s="66">
        <f>H43*Persist!$D$43</f>
        <v>22780.246999999999</v>
      </c>
      <c r="N43" s="11"/>
      <c r="O43" s="11"/>
      <c r="P43" s="11"/>
      <c r="Q43" s="11">
        <f>L43*Persist!$D$22</f>
        <v>0.91499953184981742</v>
      </c>
      <c r="R43" s="66">
        <f>H43*Persist!$E$43</f>
        <v>22780.246999999999</v>
      </c>
      <c r="S43" s="11"/>
      <c r="T43" s="11"/>
      <c r="U43" s="11"/>
      <c r="V43" s="11">
        <f>Q43*Persist!$D$22</f>
        <v>0.76675938423169054</v>
      </c>
      <c r="W43" s="66">
        <f>H43*Persist!$F$43</f>
        <v>22780.246999999999</v>
      </c>
      <c r="X43" s="11"/>
      <c r="Y43" s="11"/>
      <c r="Z43" s="11"/>
      <c r="AA43" s="2">
        <f t="shared" si="38"/>
        <v>1.46E-2</v>
      </c>
      <c r="AB43" s="37">
        <f t="shared" si="39"/>
        <v>1.4466666666666668E-2</v>
      </c>
      <c r="AC43" s="37">
        <f t="shared" si="40"/>
        <v>1.4266666666666669E-2</v>
      </c>
      <c r="AD43" s="37">
        <f t="shared" si="41"/>
        <v>1.4333333333333332E-2</v>
      </c>
      <c r="AE43" s="2"/>
      <c r="AF43" s="12">
        <f t="shared" si="34"/>
        <v>332.5916062</v>
      </c>
      <c r="AG43" s="12">
        <f t="shared" si="35"/>
        <v>329.55423993333335</v>
      </c>
      <c r="AH43" s="12">
        <f t="shared" si="36"/>
        <v>324.9981905333334</v>
      </c>
      <c r="AI43" s="12">
        <f t="shared" si="37"/>
        <v>326.51687366666664</v>
      </c>
    </row>
    <row r="44" spans="1:36" x14ac:dyDescent="0.25">
      <c r="C44" s="24" t="s">
        <v>63</v>
      </c>
      <c r="D44" s="2"/>
      <c r="E44" s="2">
        <v>2011</v>
      </c>
      <c r="F44" s="2"/>
      <c r="G44" s="10">
        <v>29.68</v>
      </c>
      <c r="H44" s="10">
        <v>76.849999999999994</v>
      </c>
      <c r="I44" s="10"/>
      <c r="J44" s="10"/>
      <c r="K44" s="11"/>
      <c r="L44" s="11">
        <f>G44*Persist!$D$22</f>
        <v>24.871508379888269</v>
      </c>
      <c r="M44" s="66">
        <f>H44*Persist!$D$43</f>
        <v>76.849999999999994</v>
      </c>
      <c r="N44" s="11"/>
      <c r="O44" s="11"/>
      <c r="P44" s="11"/>
      <c r="Q44" s="11">
        <f>L44*Persist!$D$22</f>
        <v>20.842046128397989</v>
      </c>
      <c r="R44" s="66">
        <f>H44*Persist!$E$43</f>
        <v>76.849999999999994</v>
      </c>
      <c r="S44" s="11"/>
      <c r="T44" s="11"/>
      <c r="U44" s="11"/>
      <c r="V44" s="11">
        <f>Q44*Persist!$D$22</f>
        <v>17.465401783573736</v>
      </c>
      <c r="W44" s="66">
        <f>H44*Persist!$F$43</f>
        <v>76.849999999999994</v>
      </c>
      <c r="X44" s="11"/>
      <c r="Y44" s="11"/>
      <c r="Z44" s="11"/>
      <c r="AA44" s="2">
        <f t="shared" si="38"/>
        <v>1.46E-2</v>
      </c>
      <c r="AB44" s="37">
        <f t="shared" si="39"/>
        <v>1.4466666666666668E-2</v>
      </c>
      <c r="AC44" s="37">
        <f t="shared" si="40"/>
        <v>1.4266666666666669E-2</v>
      </c>
      <c r="AD44" s="37">
        <f t="shared" si="41"/>
        <v>1.4333333333333332E-2</v>
      </c>
      <c r="AE44" s="2"/>
      <c r="AF44" s="12">
        <f t="shared" si="34"/>
        <v>1.12201</v>
      </c>
      <c r="AG44" s="12">
        <f t="shared" si="35"/>
        <v>1.1117633333333332</v>
      </c>
      <c r="AH44" s="12">
        <f t="shared" si="36"/>
        <v>1.0963933333333333</v>
      </c>
      <c r="AI44" s="12">
        <f t="shared" si="37"/>
        <v>1.1015166666666665</v>
      </c>
    </row>
    <row r="45" spans="1:36" x14ac:dyDescent="0.25">
      <c r="C45" s="24" t="s">
        <v>21</v>
      </c>
      <c r="D45" s="2"/>
      <c r="E45" s="2">
        <v>2011</v>
      </c>
      <c r="F45" s="2"/>
      <c r="G45" s="10"/>
      <c r="H45" s="10"/>
      <c r="I45" s="10"/>
      <c r="J45" s="10"/>
      <c r="K45" s="11"/>
      <c r="L45" s="11">
        <f>G45*Persist!$D$22</f>
        <v>0</v>
      </c>
      <c r="M45" s="66">
        <f>H45*Persist!$D$43</f>
        <v>0</v>
      </c>
      <c r="N45" s="11"/>
      <c r="O45" s="11"/>
      <c r="P45" s="11"/>
      <c r="Q45" s="11">
        <f>L45*Persist!$D$22</f>
        <v>0</v>
      </c>
      <c r="R45" s="66">
        <f>H45*Persist!$E$43</f>
        <v>0</v>
      </c>
      <c r="S45" s="11"/>
      <c r="T45" s="11"/>
      <c r="U45" s="11"/>
      <c r="V45" s="11">
        <f>Q45*Persist!$D$22</f>
        <v>0</v>
      </c>
      <c r="W45" s="66">
        <f>H45*Persist!$F$43</f>
        <v>0</v>
      </c>
      <c r="X45" s="11"/>
      <c r="Y45" s="11"/>
      <c r="Z45" s="11"/>
      <c r="AA45" s="2">
        <f t="shared" si="38"/>
        <v>1.46E-2</v>
      </c>
      <c r="AB45" s="37">
        <f t="shared" si="39"/>
        <v>1.4466666666666668E-2</v>
      </c>
      <c r="AC45" s="37">
        <f t="shared" si="40"/>
        <v>1.4266666666666669E-2</v>
      </c>
      <c r="AD45" s="37">
        <f t="shared" si="41"/>
        <v>1.4333333333333332E-2</v>
      </c>
      <c r="AE45" s="2"/>
      <c r="AF45" s="12">
        <f t="shared" si="34"/>
        <v>0</v>
      </c>
      <c r="AG45" s="12">
        <f t="shared" si="35"/>
        <v>0</v>
      </c>
      <c r="AH45" s="12">
        <f t="shared" si="36"/>
        <v>0</v>
      </c>
      <c r="AI45" s="12">
        <f t="shared" si="37"/>
        <v>0</v>
      </c>
    </row>
    <row r="46" spans="1:36" x14ac:dyDescent="0.25">
      <c r="C46" s="24"/>
      <c r="D46" s="2"/>
      <c r="E46" s="2">
        <v>2011</v>
      </c>
      <c r="F46" s="2"/>
      <c r="G46" s="10"/>
      <c r="H46" s="10"/>
      <c r="I46" s="10"/>
      <c r="J46" s="10"/>
      <c r="K46" s="11"/>
      <c r="L46" s="11">
        <f>G46*Persist!$D$22</f>
        <v>0</v>
      </c>
      <c r="M46" s="66">
        <f>H46*Persist!$D$43</f>
        <v>0</v>
      </c>
      <c r="N46" s="11"/>
      <c r="O46" s="11"/>
      <c r="P46" s="11"/>
      <c r="Q46" s="11">
        <f>L46*Persist!$D$22</f>
        <v>0</v>
      </c>
      <c r="R46" s="66">
        <f>H46*Persist!$E$43</f>
        <v>0</v>
      </c>
      <c r="S46" s="11"/>
      <c r="T46" s="11"/>
      <c r="U46" s="11"/>
      <c r="V46" s="11">
        <f>Q46*Persist!$D$22</f>
        <v>0</v>
      </c>
      <c r="W46" s="66">
        <f>H46*Persist!$F$43</f>
        <v>0</v>
      </c>
      <c r="X46" s="11"/>
      <c r="Y46" s="11"/>
      <c r="Z46" s="11"/>
      <c r="AA46" s="2">
        <f t="shared" si="38"/>
        <v>1.46E-2</v>
      </c>
      <c r="AB46" s="37">
        <f t="shared" si="39"/>
        <v>1.4466666666666668E-2</v>
      </c>
      <c r="AC46" s="37">
        <f t="shared" si="40"/>
        <v>1.4266666666666669E-2</v>
      </c>
      <c r="AD46" s="37">
        <f t="shared" si="41"/>
        <v>1.4333333333333332E-2</v>
      </c>
      <c r="AE46" s="2"/>
      <c r="AF46" s="12">
        <f t="shared" si="34"/>
        <v>0</v>
      </c>
      <c r="AG46" s="12">
        <f t="shared" si="35"/>
        <v>0</v>
      </c>
      <c r="AH46" s="12">
        <f t="shared" si="36"/>
        <v>0</v>
      </c>
      <c r="AI46" s="12">
        <f t="shared" si="37"/>
        <v>0</v>
      </c>
    </row>
    <row r="47" spans="1:36" x14ac:dyDescent="0.25">
      <c r="C47" s="24"/>
      <c r="D47" s="2"/>
      <c r="E47" s="2">
        <v>2011</v>
      </c>
      <c r="F47" s="2"/>
      <c r="G47" s="10"/>
      <c r="H47" s="10"/>
      <c r="I47" s="10"/>
      <c r="J47" s="10"/>
      <c r="K47" s="11"/>
      <c r="L47" s="11">
        <f>G47*Persist!$D$22</f>
        <v>0</v>
      </c>
      <c r="M47" s="66">
        <f>H47*Persist!$D$43</f>
        <v>0</v>
      </c>
      <c r="N47" s="11"/>
      <c r="O47" s="11"/>
      <c r="P47" s="11"/>
      <c r="Q47" s="11">
        <f>L47*Persist!$D$22</f>
        <v>0</v>
      </c>
      <c r="R47" s="66">
        <f>H47*Persist!$E$43</f>
        <v>0</v>
      </c>
      <c r="S47" s="11"/>
      <c r="T47" s="11"/>
      <c r="U47" s="11"/>
      <c r="V47" s="11">
        <f>Q47*Persist!$D$22</f>
        <v>0</v>
      </c>
      <c r="W47" s="66">
        <f>H47*Persist!$F$43</f>
        <v>0</v>
      </c>
      <c r="X47" s="11"/>
      <c r="Y47" s="11"/>
      <c r="Z47" s="11"/>
      <c r="AA47" s="2">
        <f t="shared" si="38"/>
        <v>1.46E-2</v>
      </c>
      <c r="AB47" s="37">
        <f t="shared" si="39"/>
        <v>1.4466666666666668E-2</v>
      </c>
      <c r="AC47" s="37">
        <f t="shared" si="40"/>
        <v>1.4266666666666669E-2</v>
      </c>
      <c r="AD47" s="37">
        <f t="shared" si="41"/>
        <v>1.4333333333333332E-2</v>
      </c>
      <c r="AE47" s="2"/>
      <c r="AF47" s="12">
        <f t="shared" si="34"/>
        <v>0</v>
      </c>
      <c r="AG47" s="12">
        <f t="shared" si="35"/>
        <v>0</v>
      </c>
      <c r="AH47" s="12">
        <f t="shared" si="36"/>
        <v>0</v>
      </c>
      <c r="AI47" s="12">
        <f t="shared" si="37"/>
        <v>0</v>
      </c>
    </row>
    <row r="48" spans="1:36" x14ac:dyDescent="0.25">
      <c r="C48" s="24" t="s">
        <v>21</v>
      </c>
      <c r="D48" s="2"/>
      <c r="E48" s="2">
        <v>2011</v>
      </c>
      <c r="F48" s="2"/>
      <c r="G48" s="10"/>
      <c r="H48" s="10"/>
      <c r="I48" s="10"/>
      <c r="J48" s="10"/>
      <c r="K48" s="11"/>
      <c r="L48" s="11">
        <f>G48*Persist!$D$22</f>
        <v>0</v>
      </c>
      <c r="M48" s="66">
        <f>H48*Persist!$D$43</f>
        <v>0</v>
      </c>
      <c r="N48" s="11"/>
      <c r="O48" s="11"/>
      <c r="P48" s="11"/>
      <c r="Q48" s="11">
        <f>L48*Persist!$D$22</f>
        <v>0</v>
      </c>
      <c r="R48" s="66">
        <f>H48*Persist!$E$43</f>
        <v>0</v>
      </c>
      <c r="S48" s="11"/>
      <c r="T48" s="11"/>
      <c r="U48" s="11"/>
      <c r="V48" s="11">
        <f>Q48*Persist!$D$22</f>
        <v>0</v>
      </c>
      <c r="W48" s="66">
        <f>H48*Persist!$F$43</f>
        <v>0</v>
      </c>
      <c r="X48" s="11"/>
      <c r="Y48" s="11"/>
      <c r="Z48" s="11"/>
      <c r="AA48" s="2">
        <f t="shared" si="38"/>
        <v>1.46E-2</v>
      </c>
      <c r="AB48" s="37">
        <f t="shared" si="39"/>
        <v>1.4466666666666668E-2</v>
      </c>
      <c r="AC48" s="37">
        <f t="shared" si="40"/>
        <v>1.4266666666666669E-2</v>
      </c>
      <c r="AD48" s="37">
        <f t="shared" si="41"/>
        <v>1.4333333333333332E-2</v>
      </c>
      <c r="AE48" s="2"/>
      <c r="AF48" s="12">
        <f t="shared" si="34"/>
        <v>0</v>
      </c>
      <c r="AG48" s="12">
        <f t="shared" si="35"/>
        <v>0</v>
      </c>
      <c r="AH48" s="12">
        <f t="shared" si="36"/>
        <v>0</v>
      </c>
      <c r="AI48" s="12">
        <f t="shared" si="37"/>
        <v>0</v>
      </c>
    </row>
    <row r="49" spans="2:35" x14ac:dyDescent="0.25">
      <c r="C49" s="24"/>
      <c r="D49" s="2"/>
      <c r="E49" s="2">
        <v>2011</v>
      </c>
      <c r="F49" s="2"/>
      <c r="G49" s="10"/>
      <c r="H49" s="10"/>
      <c r="I49" s="10"/>
      <c r="J49" s="10"/>
      <c r="K49" s="11"/>
      <c r="L49" s="11">
        <f>G49*Persist!$D$22</f>
        <v>0</v>
      </c>
      <c r="M49" s="66">
        <f>H49*Persist!$D$43</f>
        <v>0</v>
      </c>
      <c r="N49" s="11"/>
      <c r="O49" s="11"/>
      <c r="P49" s="11"/>
      <c r="Q49" s="11">
        <f>L49*Persist!$D$22</f>
        <v>0</v>
      </c>
      <c r="R49" s="66">
        <f>H49*Persist!$E$43</f>
        <v>0</v>
      </c>
      <c r="S49" s="11"/>
      <c r="T49" s="11"/>
      <c r="U49" s="11"/>
      <c r="V49" s="11">
        <f>Q49*Persist!$D$22</f>
        <v>0</v>
      </c>
      <c r="W49" s="66">
        <f>H49*Persist!$F$43</f>
        <v>0</v>
      </c>
      <c r="X49" s="11"/>
      <c r="Y49" s="11"/>
      <c r="Z49" s="11"/>
      <c r="AA49" s="2">
        <f t="shared" si="38"/>
        <v>1.46E-2</v>
      </c>
      <c r="AB49" s="37">
        <f t="shared" si="39"/>
        <v>1.4466666666666668E-2</v>
      </c>
      <c r="AC49" s="37">
        <f t="shared" si="40"/>
        <v>1.4266666666666669E-2</v>
      </c>
      <c r="AD49" s="37">
        <f t="shared" si="41"/>
        <v>1.4333333333333332E-2</v>
      </c>
      <c r="AE49" s="2"/>
      <c r="AF49" s="12">
        <f t="shared" si="34"/>
        <v>0</v>
      </c>
      <c r="AG49" s="12">
        <f t="shared" si="35"/>
        <v>0</v>
      </c>
      <c r="AH49" s="12">
        <f t="shared" si="36"/>
        <v>0</v>
      </c>
      <c r="AI49" s="12">
        <f t="shared" si="37"/>
        <v>0</v>
      </c>
    </row>
    <row r="50" spans="2:35" x14ac:dyDescent="0.25">
      <c r="C50" s="24"/>
      <c r="D50" s="2"/>
      <c r="E50" s="2">
        <v>2011</v>
      </c>
      <c r="F50" s="2"/>
      <c r="G50" s="10"/>
      <c r="H50" s="10"/>
      <c r="I50" s="10"/>
      <c r="J50" s="10"/>
      <c r="K50" s="11"/>
      <c r="L50" s="11">
        <f>G50*Persist!$D$22</f>
        <v>0</v>
      </c>
      <c r="M50" s="66">
        <f>H50*Persist!$D$43</f>
        <v>0</v>
      </c>
      <c r="N50" s="11"/>
      <c r="O50" s="11"/>
      <c r="P50" s="11"/>
      <c r="Q50" s="11">
        <f>L50*Persist!$D$22</f>
        <v>0</v>
      </c>
      <c r="R50" s="66">
        <f>H50*Persist!$E$43</f>
        <v>0</v>
      </c>
      <c r="S50" s="11"/>
      <c r="T50" s="11"/>
      <c r="U50" s="11"/>
      <c r="V50" s="11">
        <f>Q50*Persist!$D$22</f>
        <v>0</v>
      </c>
      <c r="W50" s="66">
        <f>H50*Persist!$F$43</f>
        <v>0</v>
      </c>
      <c r="X50" s="11"/>
      <c r="Y50" s="11"/>
      <c r="Z50" s="11"/>
      <c r="AA50" s="2">
        <f t="shared" si="38"/>
        <v>1.46E-2</v>
      </c>
      <c r="AB50" s="37"/>
      <c r="AC50" s="37"/>
      <c r="AD50" s="37"/>
      <c r="AE50" s="2"/>
      <c r="AF50" s="8"/>
      <c r="AG50" s="8"/>
      <c r="AH50" s="8"/>
      <c r="AI50" s="8"/>
    </row>
    <row r="51" spans="2:35" x14ac:dyDescent="0.25">
      <c r="C51" s="26" t="s">
        <v>62</v>
      </c>
      <c r="D51" s="15"/>
      <c r="E51" s="15"/>
      <c r="F51" s="15"/>
      <c r="G51" s="16">
        <f>SUM(G39:G50)</f>
        <v>70.882999999999996</v>
      </c>
      <c r="H51" s="16">
        <f t="shared" ref="H51:J51" si="42">SUM(H39:H50)</f>
        <v>126850.56400000001</v>
      </c>
      <c r="I51" s="16">
        <f t="shared" si="42"/>
        <v>0</v>
      </c>
      <c r="J51" s="16">
        <f t="shared" si="42"/>
        <v>0</v>
      </c>
      <c r="K51" s="16"/>
      <c r="L51" s="16">
        <f>SUM(L39:L50)</f>
        <v>59.399162011173182</v>
      </c>
      <c r="M51" s="16">
        <f t="shared" ref="M51" si="43">SUM(M39:M50)</f>
        <v>126850.56400000001</v>
      </c>
      <c r="N51" s="16">
        <f t="shared" ref="N51" si="44">SUM(N39:N50)</f>
        <v>0</v>
      </c>
      <c r="O51" s="16">
        <f t="shared" ref="O51" si="45">SUM(O39:O50)</f>
        <v>0</v>
      </c>
      <c r="P51" s="16"/>
      <c r="Q51" s="16">
        <f>SUM(Q39:Q50)</f>
        <v>49.775834087575291</v>
      </c>
      <c r="R51" s="16">
        <f t="shared" ref="R51" si="46">SUM(R39:R50)</f>
        <v>126850.56400000001</v>
      </c>
      <c r="S51" s="16">
        <f t="shared" ref="S51" si="47">SUM(S39:S50)</f>
        <v>0</v>
      </c>
      <c r="T51" s="16">
        <f t="shared" ref="T51" si="48">SUM(T39:T50)</f>
        <v>0</v>
      </c>
      <c r="U51" s="16"/>
      <c r="V51" s="16">
        <f>SUM(V39:V50)</f>
        <v>41.711592810817287</v>
      </c>
      <c r="W51" s="16">
        <f t="shared" ref="W51" si="49">SUM(W39:W50)</f>
        <v>126850.56400000001</v>
      </c>
      <c r="X51" s="16">
        <f t="shared" ref="X51" si="50">SUM(X39:X50)</f>
        <v>0</v>
      </c>
      <c r="Y51" s="16">
        <f t="shared" ref="Y51" si="51">SUM(Y39:Y50)</f>
        <v>0</v>
      </c>
      <c r="Z51" s="16"/>
      <c r="AA51" s="15"/>
      <c r="AB51" s="15"/>
      <c r="AC51" s="15"/>
      <c r="AD51" s="15"/>
      <c r="AE51" s="15"/>
      <c r="AF51" s="16">
        <f>SUM(AF39:AF50)</f>
        <v>1852.0182344</v>
      </c>
      <c r="AG51" s="16">
        <f t="shared" ref="AG51:AI51" si="52">SUM(AG39:AG50)</f>
        <v>1835.1048258666667</v>
      </c>
      <c r="AH51" s="16">
        <f t="shared" si="52"/>
        <v>1809.7347130666667</v>
      </c>
      <c r="AI51" s="16">
        <f t="shared" si="52"/>
        <v>1818.1914173333332</v>
      </c>
    </row>
    <row r="52" spans="2:35" x14ac:dyDescent="0.25"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2:35" x14ac:dyDescent="0.25">
      <c r="B53" s="31" t="s">
        <v>13</v>
      </c>
      <c r="C53" s="24" t="s">
        <v>23</v>
      </c>
      <c r="D53" s="2"/>
      <c r="E53" s="2">
        <v>2011</v>
      </c>
      <c r="F53" s="2"/>
      <c r="G53" s="10">
        <v>70.994</v>
      </c>
      <c r="H53" s="60">
        <v>208026.55799999999</v>
      </c>
      <c r="I53" s="10"/>
      <c r="J53" s="10"/>
      <c r="K53" s="11"/>
      <c r="L53" s="11">
        <f>G53*Persist!$D$22</f>
        <v>59.492178770949721</v>
      </c>
      <c r="M53" s="66">
        <f>H53*Persist!$D$43</f>
        <v>208026.55799999999</v>
      </c>
      <c r="N53" s="11"/>
      <c r="O53" s="11"/>
      <c r="P53" s="11"/>
      <c r="Q53" s="11">
        <f>L53*Persist!$D$22</f>
        <v>49.853781092974629</v>
      </c>
      <c r="R53" s="66">
        <f>H53*Persist!$E$22</f>
        <v>174323.93128491618</v>
      </c>
      <c r="S53" s="11"/>
      <c r="T53" s="11"/>
      <c r="U53" s="11"/>
      <c r="V53" s="11">
        <f>Q53*Persist!$D$22</f>
        <v>41.776911530425664</v>
      </c>
      <c r="W53" s="66">
        <f>H53*Persist!$F$43</f>
        <v>208026.55799999999</v>
      </c>
      <c r="X53" s="11"/>
      <c r="Y53" s="11"/>
      <c r="Z53" s="11"/>
      <c r="AA53" s="2">
        <f>$AA$10</f>
        <v>1.3299999999999999E-2</v>
      </c>
      <c r="AB53" s="37">
        <f>SUM($AA$10*4+$AB$10*8)/12</f>
        <v>1.3366666666666666E-2</v>
      </c>
      <c r="AC53" s="37">
        <f>SUM($AB$10*4+$AC$10*8)/12</f>
        <v>1.3466666666666667E-2</v>
      </c>
      <c r="AD53" s="37">
        <f>SUM($AC$10*4+$AD$10*8)/12</f>
        <v>1.3566666666666666E-2</v>
      </c>
      <c r="AE53" s="2"/>
      <c r="AF53" s="12">
        <f t="shared" ref="AF53" si="53">AA53*H53</f>
        <v>2766.7532213999998</v>
      </c>
      <c r="AG53" s="12">
        <f t="shared" ref="AG53" si="54">AB53*M53</f>
        <v>2780.6216585999996</v>
      </c>
      <c r="AH53" s="12">
        <f t="shared" ref="AH53" si="55">AC53*R53</f>
        <v>2347.5622746368713</v>
      </c>
      <c r="AI53" s="12">
        <f t="shared" ref="AI53" si="56">AD53*W53</f>
        <v>2822.2269701999999</v>
      </c>
    </row>
    <row r="54" spans="2:35" x14ac:dyDescent="0.25">
      <c r="C54" s="24" t="s">
        <v>19</v>
      </c>
      <c r="D54" s="2"/>
      <c r="E54" s="2">
        <v>2011</v>
      </c>
      <c r="F54" s="2"/>
      <c r="G54" s="10">
        <v>13.73</v>
      </c>
      <c r="H54" s="60">
        <v>38086.133000000002</v>
      </c>
      <c r="I54" s="10"/>
      <c r="J54" s="10"/>
      <c r="K54" s="11"/>
      <c r="L54" s="11">
        <f>G54*Persist!$D$22</f>
        <v>11.505586592178771</v>
      </c>
      <c r="M54" s="66">
        <f>H54*Persist!$D$43</f>
        <v>38086.133000000002</v>
      </c>
      <c r="N54" s="11"/>
      <c r="O54" s="11"/>
      <c r="P54" s="11"/>
      <c r="Q54" s="11">
        <f>L54*Persist!$D$22</f>
        <v>9.6415530102056746</v>
      </c>
      <c r="R54" s="66">
        <f>H54*Persist!$E$22</f>
        <v>31915.753910614527</v>
      </c>
      <c r="S54" s="11"/>
      <c r="T54" s="11"/>
      <c r="U54" s="11"/>
      <c r="V54" s="11">
        <f>Q54*Persist!$D$22</f>
        <v>8.0795136957030795</v>
      </c>
      <c r="W54" s="66">
        <f>H54*Persist!$F$43</f>
        <v>38086.133000000002</v>
      </c>
      <c r="X54" s="11"/>
      <c r="Y54" s="11"/>
      <c r="Z54" s="11"/>
      <c r="AA54" s="2">
        <f t="shared" ref="AA54:AA56" si="57">$AA$10</f>
        <v>1.3299999999999999E-2</v>
      </c>
      <c r="AB54" s="37">
        <f t="shared" ref="AB54:AB56" si="58">SUM($AA$10*4+$AB$10*8)/12</f>
        <v>1.3366666666666666E-2</v>
      </c>
      <c r="AC54" s="37">
        <f t="shared" ref="AC54:AC56" si="59">SUM($AB$10*4+$AC$10*8)/12</f>
        <v>1.3466666666666667E-2</v>
      </c>
      <c r="AD54" s="37">
        <f t="shared" ref="AD54:AD56" si="60">SUM($AC$10*4+$AD$10*8)/12</f>
        <v>1.3566666666666666E-2</v>
      </c>
      <c r="AE54" s="2"/>
      <c r="AF54" s="8">
        <f t="shared" ref="AF54:AF56" si="61">AA54*H54</f>
        <v>506.54556889999998</v>
      </c>
      <c r="AG54" s="8">
        <f t="shared" ref="AG54:AG56" si="62">AB54*M54</f>
        <v>509.08464443333332</v>
      </c>
      <c r="AH54" s="8">
        <f t="shared" ref="AH54:AH56" si="63">AC54*R54</f>
        <v>429.79881932960899</v>
      </c>
      <c r="AI54" s="8">
        <f t="shared" ref="AI54:AI56" si="64">AD54*W54</f>
        <v>516.7018710333333</v>
      </c>
    </row>
    <row r="55" spans="2:35" x14ac:dyDescent="0.25">
      <c r="C55" s="24" t="s">
        <v>58</v>
      </c>
      <c r="D55" s="2"/>
      <c r="E55" s="2"/>
      <c r="F55" s="2"/>
      <c r="G55" s="10"/>
      <c r="H55" s="60"/>
      <c r="I55" s="10"/>
      <c r="J55" s="10"/>
      <c r="K55" s="11"/>
      <c r="L55" s="11"/>
      <c r="M55" s="66"/>
      <c r="N55" s="11"/>
      <c r="O55" s="11"/>
      <c r="P55" s="11"/>
      <c r="Q55" s="11"/>
      <c r="R55" s="66"/>
      <c r="S55" s="11"/>
      <c r="T55" s="11"/>
      <c r="U55" s="11"/>
      <c r="V55" s="11"/>
      <c r="W55" s="66"/>
      <c r="X55" s="11"/>
      <c r="Y55" s="11"/>
      <c r="Z55" s="11"/>
      <c r="AA55" s="2"/>
      <c r="AB55" s="37"/>
      <c r="AC55" s="37"/>
      <c r="AD55" s="37"/>
      <c r="AE55" s="2"/>
      <c r="AF55" s="8"/>
      <c r="AG55" s="8"/>
      <c r="AH55" s="8"/>
      <c r="AI55" s="8"/>
    </row>
    <row r="56" spans="2:35" x14ac:dyDescent="0.25">
      <c r="C56" s="24" t="s">
        <v>23</v>
      </c>
      <c r="D56" s="2"/>
      <c r="E56" s="2">
        <v>2011</v>
      </c>
      <c r="F56" s="2"/>
      <c r="G56" s="10"/>
      <c r="H56" s="10"/>
      <c r="I56" s="10"/>
      <c r="J56" s="10"/>
      <c r="K56" s="11"/>
      <c r="L56" s="11">
        <f>G56*Persist!$D$22</f>
        <v>0</v>
      </c>
      <c r="M56" s="66">
        <f>H56*Persist!$D$43</f>
        <v>0</v>
      </c>
      <c r="N56" s="11"/>
      <c r="O56" s="11"/>
      <c r="P56" s="11"/>
      <c r="Q56" s="11">
        <f>L56*Persist!$E$43</f>
        <v>0</v>
      </c>
      <c r="R56" s="11">
        <f t="shared" ref="R56" si="65">M56</f>
        <v>0</v>
      </c>
      <c r="S56" s="11"/>
      <c r="T56" s="11"/>
      <c r="U56" s="11"/>
      <c r="V56" s="11">
        <f>Q56*Persist!$D$22</f>
        <v>0</v>
      </c>
      <c r="W56" s="66">
        <f>H56*Persist!$F$43</f>
        <v>0</v>
      </c>
      <c r="X56" s="11"/>
      <c r="Y56" s="11"/>
      <c r="Z56" s="11"/>
      <c r="AA56" s="2">
        <f t="shared" si="57"/>
        <v>1.3299999999999999E-2</v>
      </c>
      <c r="AB56" s="37">
        <f t="shared" si="58"/>
        <v>1.3366666666666666E-2</v>
      </c>
      <c r="AC56" s="37">
        <f t="shared" si="59"/>
        <v>1.3466666666666667E-2</v>
      </c>
      <c r="AD56" s="37">
        <f t="shared" si="60"/>
        <v>1.3566666666666666E-2</v>
      </c>
      <c r="AE56" s="2"/>
      <c r="AF56" s="8">
        <f t="shared" si="61"/>
        <v>0</v>
      </c>
      <c r="AG56" s="8">
        <f t="shared" si="62"/>
        <v>0</v>
      </c>
      <c r="AH56" s="8">
        <f t="shared" si="63"/>
        <v>0</v>
      </c>
      <c r="AI56" s="8">
        <f t="shared" si="64"/>
        <v>0</v>
      </c>
    </row>
    <row r="57" spans="2:35" x14ac:dyDescent="0.25">
      <c r="C57" s="26" t="s">
        <v>62</v>
      </c>
      <c r="D57" s="15"/>
      <c r="E57" s="15"/>
      <c r="F57" s="15"/>
      <c r="G57" s="16">
        <f>SUM(G53:G56)</f>
        <v>84.724000000000004</v>
      </c>
      <c r="H57" s="61">
        <f>SUM(H53:H56)</f>
        <v>246112.69099999999</v>
      </c>
      <c r="I57" s="16">
        <f>SUM(I53:I56)</f>
        <v>0</v>
      </c>
      <c r="J57" s="16">
        <f>SUM(J53:J56)</f>
        <v>0</v>
      </c>
      <c r="K57" s="16"/>
      <c r="L57" s="16">
        <f>SUM(L53:L56)</f>
        <v>70.997765363128494</v>
      </c>
      <c r="M57" s="61">
        <f>SUM(M53:M56)</f>
        <v>246112.69099999999</v>
      </c>
      <c r="N57" s="16">
        <f>SUM(N53:N56)</f>
        <v>0</v>
      </c>
      <c r="O57" s="16">
        <f>SUM(O53:O56)</f>
        <v>0</v>
      </c>
      <c r="P57" s="16"/>
      <c r="Q57" s="16">
        <f>SUM(Q53:Q56)</f>
        <v>59.495334103180305</v>
      </c>
      <c r="R57" s="61">
        <f>SUM(R53:R56)</f>
        <v>206239.68519553071</v>
      </c>
      <c r="S57" s="16">
        <f>SUM(S53:S56)</f>
        <v>0</v>
      </c>
      <c r="T57" s="16">
        <f>SUM(T53:T56)</f>
        <v>0</v>
      </c>
      <c r="U57" s="16"/>
      <c r="V57" s="16">
        <f>SUM(V53:V56)</f>
        <v>49.856425226128742</v>
      </c>
      <c r="W57" s="61">
        <f>SUM(W53:W56)</f>
        <v>246112.69099999999</v>
      </c>
      <c r="X57" s="16">
        <f>SUM(X53:X56)</f>
        <v>0</v>
      </c>
      <c r="Y57" s="16">
        <f>SUM(Y53:Y56)</f>
        <v>0</v>
      </c>
      <c r="Z57" s="16"/>
      <c r="AA57" s="15"/>
      <c r="AB57" s="15"/>
      <c r="AC57" s="15"/>
      <c r="AD57" s="15"/>
      <c r="AE57" s="15"/>
      <c r="AF57" s="16">
        <f>SUM(AF53:AF56)</f>
        <v>3273.2987902999998</v>
      </c>
      <c r="AG57" s="16">
        <f>SUM(AG53:AG56)</f>
        <v>3289.7063030333329</v>
      </c>
      <c r="AH57" s="16">
        <f>SUM(AH53:AH56)</f>
        <v>2777.3610939664804</v>
      </c>
      <c r="AI57" s="16">
        <f>SUM(AI53:AI56)</f>
        <v>3338.9288412333331</v>
      </c>
    </row>
    <row r="58" spans="2:35" x14ac:dyDescent="0.25"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2:35" x14ac:dyDescent="0.25">
      <c r="C59" s="25" t="s">
        <v>31</v>
      </c>
      <c r="D59" s="13" t="s">
        <v>21</v>
      </c>
      <c r="E59" s="13" t="s">
        <v>21</v>
      </c>
      <c r="F59" s="13"/>
      <c r="G59" s="14"/>
      <c r="H59" s="14"/>
      <c r="I59" s="14"/>
      <c r="J59" s="14"/>
      <c r="K59" s="13"/>
      <c r="L59" s="14"/>
      <c r="M59" s="14"/>
      <c r="N59" s="14"/>
      <c r="O59" s="14"/>
      <c r="P59" s="13"/>
      <c r="Q59" s="14"/>
      <c r="R59" s="14"/>
      <c r="S59" s="14"/>
      <c r="T59" s="14"/>
      <c r="U59" s="13"/>
      <c r="V59" s="14"/>
      <c r="W59" s="14"/>
      <c r="X59" s="14"/>
      <c r="Y59" s="14"/>
      <c r="Z59" s="14"/>
      <c r="AA59" s="13"/>
      <c r="AB59" s="71"/>
      <c r="AC59" s="71"/>
      <c r="AD59" s="71"/>
      <c r="AE59" s="13"/>
      <c r="AF59" s="72"/>
      <c r="AG59" s="72"/>
      <c r="AH59" s="72"/>
      <c r="AI59" s="72"/>
    </row>
    <row r="60" spans="2:35" x14ac:dyDescent="0.25">
      <c r="C60" s="24" t="s">
        <v>36</v>
      </c>
      <c r="D60" s="2"/>
      <c r="E60" s="2">
        <v>2011</v>
      </c>
      <c r="F60" s="2"/>
      <c r="G60" s="10">
        <v>-5.9349999999999996</v>
      </c>
      <c r="H60" s="10">
        <v>-9157.9249999999993</v>
      </c>
      <c r="I60" s="10"/>
      <c r="J60" s="10"/>
      <c r="K60" s="11"/>
      <c r="L60" s="11">
        <f t="shared" ref="L60" si="66">G60</f>
        <v>-5.9349999999999996</v>
      </c>
      <c r="M60" s="11">
        <f>H60*Persist!$D$43</f>
        <v>-9157.9249999999993</v>
      </c>
      <c r="N60" s="11"/>
      <c r="O60" s="11"/>
      <c r="P60" s="11"/>
      <c r="Q60" s="11">
        <f t="shared" ref="Q60" si="67">L60</f>
        <v>-5.9349999999999996</v>
      </c>
      <c r="R60" s="11">
        <f>H60*Persist!$E$43</f>
        <v>-9157.9249999999993</v>
      </c>
      <c r="S60" s="11"/>
      <c r="T60" s="11"/>
      <c r="U60" s="11"/>
      <c r="V60" s="11">
        <f t="shared" ref="V60" si="68">Q60</f>
        <v>-5.9349999999999996</v>
      </c>
      <c r="W60" s="11">
        <f>H60*Persist!$F$43</f>
        <v>-9157.9249999999993</v>
      </c>
      <c r="X60" s="11"/>
      <c r="Y60" s="11"/>
      <c r="Z60" s="11"/>
      <c r="AA60" s="2">
        <f t="shared" si="38"/>
        <v>1.46E-2</v>
      </c>
      <c r="AB60" s="37">
        <f t="shared" si="39"/>
        <v>1.4466666666666668E-2</v>
      </c>
      <c r="AC60" s="37">
        <f t="shared" si="40"/>
        <v>1.4266666666666669E-2</v>
      </c>
      <c r="AD60" s="37">
        <f t="shared" si="41"/>
        <v>1.4333333333333332E-2</v>
      </c>
      <c r="AE60" s="2"/>
      <c r="AF60" s="8">
        <f t="shared" ref="AF60:AF63" si="69">AA60*H60</f>
        <v>-133.70570499999999</v>
      </c>
      <c r="AG60" s="8">
        <f t="shared" ref="AG60:AG63" si="70">AB60*M60</f>
        <v>-132.48464833333333</v>
      </c>
      <c r="AH60" s="8">
        <f t="shared" ref="AH60:AH63" si="71">AC60*R60</f>
        <v>-130.65306333333334</v>
      </c>
      <c r="AI60" s="8">
        <f t="shared" ref="AI60:AI63" si="72">AD60*W60</f>
        <v>-131.26359166666663</v>
      </c>
    </row>
    <row r="61" spans="2:35" x14ac:dyDescent="0.25">
      <c r="C61" s="24"/>
      <c r="D61" s="2" t="s">
        <v>21</v>
      </c>
      <c r="E61" s="2">
        <v>2011</v>
      </c>
      <c r="F61" s="2"/>
      <c r="G61" s="10"/>
      <c r="H61" s="10"/>
      <c r="I61" s="10"/>
      <c r="J61" s="10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2">
        <f t="shared" si="38"/>
        <v>1.46E-2</v>
      </c>
      <c r="AB61" s="37">
        <f t="shared" si="39"/>
        <v>1.4466666666666668E-2</v>
      </c>
      <c r="AC61" s="37">
        <f t="shared" si="40"/>
        <v>1.4266666666666669E-2</v>
      </c>
      <c r="AD61" s="37">
        <f t="shared" si="41"/>
        <v>1.4333333333333332E-2</v>
      </c>
      <c r="AE61" s="2"/>
      <c r="AF61" s="8">
        <f t="shared" si="69"/>
        <v>0</v>
      </c>
      <c r="AG61" s="8">
        <f t="shared" si="70"/>
        <v>0</v>
      </c>
      <c r="AH61" s="8">
        <f t="shared" si="71"/>
        <v>0</v>
      </c>
      <c r="AI61" s="8">
        <f t="shared" si="72"/>
        <v>0</v>
      </c>
    </row>
    <row r="62" spans="2:35" x14ac:dyDescent="0.25">
      <c r="C62" s="24"/>
      <c r="D62" s="2"/>
      <c r="E62" s="2">
        <v>2011</v>
      </c>
      <c r="F62" s="2"/>
      <c r="G62" s="10"/>
      <c r="H62" s="10"/>
      <c r="I62" s="10"/>
      <c r="J62" s="10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2">
        <f t="shared" si="38"/>
        <v>1.46E-2</v>
      </c>
      <c r="AB62" s="37">
        <f t="shared" si="39"/>
        <v>1.4466666666666668E-2</v>
      </c>
      <c r="AC62" s="37">
        <f t="shared" si="40"/>
        <v>1.4266666666666669E-2</v>
      </c>
      <c r="AD62" s="37">
        <f t="shared" si="41"/>
        <v>1.4333333333333332E-2</v>
      </c>
      <c r="AE62" s="2"/>
      <c r="AF62" s="8">
        <f t="shared" si="69"/>
        <v>0</v>
      </c>
      <c r="AG62" s="8">
        <f t="shared" si="70"/>
        <v>0</v>
      </c>
      <c r="AH62" s="8">
        <f t="shared" si="71"/>
        <v>0</v>
      </c>
      <c r="AI62" s="8">
        <f t="shared" si="72"/>
        <v>0</v>
      </c>
    </row>
    <row r="63" spans="2:35" x14ac:dyDescent="0.25">
      <c r="C63" s="24"/>
      <c r="D63" s="2" t="s">
        <v>21</v>
      </c>
      <c r="E63" s="2">
        <v>2011</v>
      </c>
      <c r="F63" s="2"/>
      <c r="G63" s="10"/>
      <c r="H63" s="10"/>
      <c r="I63" s="10"/>
      <c r="J63" s="10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2">
        <f t="shared" si="38"/>
        <v>1.46E-2</v>
      </c>
      <c r="AB63" s="37">
        <f t="shared" si="39"/>
        <v>1.4466666666666668E-2</v>
      </c>
      <c r="AC63" s="37">
        <f t="shared" si="40"/>
        <v>1.4266666666666669E-2</v>
      </c>
      <c r="AD63" s="37">
        <f t="shared" si="41"/>
        <v>1.4333333333333332E-2</v>
      </c>
      <c r="AE63" s="2"/>
      <c r="AF63" s="8">
        <f t="shared" si="69"/>
        <v>0</v>
      </c>
      <c r="AG63" s="8">
        <f t="shared" si="70"/>
        <v>0</v>
      </c>
      <c r="AH63" s="8">
        <f t="shared" si="71"/>
        <v>0</v>
      </c>
      <c r="AI63" s="8">
        <f t="shared" si="72"/>
        <v>0</v>
      </c>
    </row>
    <row r="64" spans="2:35" x14ac:dyDescent="0.25">
      <c r="C64" s="26" t="s">
        <v>62</v>
      </c>
      <c r="D64" s="15"/>
      <c r="E64" s="15"/>
      <c r="F64" s="15"/>
      <c r="G64" s="16">
        <f>SUM(G60:G63)</f>
        <v>-5.9349999999999996</v>
      </c>
      <c r="H64" s="16">
        <f t="shared" ref="H64:J64" si="73">SUM(H60:H63)</f>
        <v>-9157.9249999999993</v>
      </c>
      <c r="I64" s="16">
        <f t="shared" si="73"/>
        <v>0</v>
      </c>
      <c r="J64" s="16">
        <f t="shared" si="73"/>
        <v>0</v>
      </c>
      <c r="K64" s="16"/>
      <c r="L64" s="16">
        <f>SUM(L60:L63)</f>
        <v>-5.9349999999999996</v>
      </c>
      <c r="M64" s="16">
        <f t="shared" ref="M64" si="74">SUM(M60:M63)</f>
        <v>-9157.9249999999993</v>
      </c>
      <c r="N64" s="16">
        <f t="shared" ref="N64" si="75">SUM(N60:N63)</f>
        <v>0</v>
      </c>
      <c r="O64" s="16">
        <f t="shared" ref="O64" si="76">SUM(O60:O63)</f>
        <v>0</v>
      </c>
      <c r="P64" s="16"/>
      <c r="Q64" s="16">
        <f>SUM(Q60:Q63)</f>
        <v>-5.9349999999999996</v>
      </c>
      <c r="R64" s="16">
        <f t="shared" ref="R64" si="77">SUM(R60:R63)</f>
        <v>-9157.9249999999993</v>
      </c>
      <c r="S64" s="16">
        <f t="shared" ref="S64" si="78">SUM(S60:S63)</f>
        <v>0</v>
      </c>
      <c r="T64" s="16">
        <f t="shared" ref="T64" si="79">SUM(T60:T63)</f>
        <v>0</v>
      </c>
      <c r="U64" s="16"/>
      <c r="V64" s="16">
        <f>SUM(V60:V63)</f>
        <v>-5.9349999999999996</v>
      </c>
      <c r="W64" s="16">
        <f t="shared" ref="W64" si="80">SUM(W60:W63)</f>
        <v>-9157.9249999999993</v>
      </c>
      <c r="X64" s="16">
        <f t="shared" ref="X64" si="81">SUM(X60:X63)</f>
        <v>0</v>
      </c>
      <c r="Y64" s="16">
        <f t="shared" ref="Y64" si="82">SUM(Y60:Y63)</f>
        <v>0</v>
      </c>
      <c r="Z64" s="16"/>
      <c r="AA64" s="15"/>
      <c r="AB64" s="15"/>
      <c r="AC64" s="15"/>
      <c r="AD64" s="15"/>
      <c r="AE64" s="15"/>
      <c r="AF64" s="16">
        <f>SUM(AF59:AF63)</f>
        <v>-133.70570499999999</v>
      </c>
      <c r="AG64" s="16">
        <f t="shared" ref="AG64:AI64" si="83">SUM(AG59:AG63)</f>
        <v>-132.48464833333333</v>
      </c>
      <c r="AH64" s="16">
        <f t="shared" si="83"/>
        <v>-130.65306333333334</v>
      </c>
      <c r="AI64" s="16">
        <f t="shared" si="83"/>
        <v>-131.26359166666663</v>
      </c>
    </row>
    <row r="65" spans="2:36" x14ac:dyDescent="0.25">
      <c r="C65" s="26" t="s">
        <v>22</v>
      </c>
      <c r="D65" s="15"/>
      <c r="E65" s="15"/>
      <c r="F65" s="15"/>
      <c r="G65" s="16">
        <f>G51+G57+G64</f>
        <v>149.672</v>
      </c>
      <c r="H65" s="16">
        <f>H51+H57+H64</f>
        <v>363805.33</v>
      </c>
      <c r="I65" s="16">
        <f>I51+I57+I64</f>
        <v>0</v>
      </c>
      <c r="J65" s="16">
        <f>J51+J57+J64</f>
        <v>0</v>
      </c>
      <c r="K65" s="16"/>
      <c r="L65" s="16">
        <f>L51+L57+L64</f>
        <v>124.46192737430167</v>
      </c>
      <c r="M65" s="16">
        <f>M51+M57+M64</f>
        <v>363805.33</v>
      </c>
      <c r="N65" s="16">
        <f>N51+N57+N64</f>
        <v>0</v>
      </c>
      <c r="O65" s="16">
        <f>O51+O57+O64</f>
        <v>0</v>
      </c>
      <c r="P65" s="16"/>
      <c r="Q65" s="16">
        <f>Q51+Q57+Q64</f>
        <v>103.33616819075559</v>
      </c>
      <c r="R65" s="16">
        <f>R51+R57+R64</f>
        <v>323932.32419553073</v>
      </c>
      <c r="S65" s="16">
        <f>S51+S57+S64</f>
        <v>0</v>
      </c>
      <c r="T65" s="16">
        <f>T51+T57+T64</f>
        <v>0</v>
      </c>
      <c r="U65" s="16"/>
      <c r="V65" s="16">
        <f>V51+V57+V64</f>
        <v>85.633018036946027</v>
      </c>
      <c r="W65" s="16">
        <f>W51+W57+W64</f>
        <v>363805.33</v>
      </c>
      <c r="X65" s="16">
        <f>X51+X57+X64</f>
        <v>0</v>
      </c>
      <c r="Y65" s="16">
        <f>Y51+Y57+Y64</f>
        <v>0</v>
      </c>
      <c r="Z65" s="16"/>
      <c r="AA65" s="15"/>
      <c r="AB65" s="15"/>
      <c r="AC65" s="15"/>
      <c r="AD65" s="15"/>
      <c r="AE65" s="15"/>
      <c r="AF65" s="16">
        <f>AF51+AF57+AF64</f>
        <v>4991.6113196999995</v>
      </c>
      <c r="AG65" s="16">
        <f>AG51+AG57+AG64</f>
        <v>4992.3264805666668</v>
      </c>
      <c r="AH65" s="16">
        <f>AH51+AH57+AH64</f>
        <v>4456.4427436998139</v>
      </c>
      <c r="AI65" s="16">
        <f>AI51+AI57+AI64</f>
        <v>5025.8566668999993</v>
      </c>
    </row>
    <row r="67" spans="2:36" x14ac:dyDescent="0.25">
      <c r="C67" s="28"/>
      <c r="D67" s="18"/>
      <c r="E67" s="18"/>
      <c r="F67" s="18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8"/>
      <c r="AB67" s="18"/>
      <c r="AC67" s="18"/>
      <c r="AD67" s="18"/>
      <c r="AE67" s="18"/>
      <c r="AF67" s="19"/>
      <c r="AG67" s="19"/>
      <c r="AH67" s="19"/>
      <c r="AI67" s="19"/>
    </row>
    <row r="68" spans="2:36" ht="16.5" thickBot="1" x14ac:dyDescent="0.3">
      <c r="C68" s="28"/>
      <c r="D68" s="18"/>
      <c r="E68" s="18"/>
      <c r="F68" s="18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8"/>
      <c r="AB68" s="18"/>
      <c r="AC68" s="18"/>
      <c r="AD68" s="18"/>
      <c r="AE68" s="18"/>
      <c r="AF68" s="20">
        <f>AF65</f>
        <v>4991.6113196999995</v>
      </c>
      <c r="AG68" s="20">
        <f t="shared" ref="AG68:AI68" si="84">AG65</f>
        <v>4992.3264805666668</v>
      </c>
      <c r="AH68" s="20">
        <f t="shared" si="84"/>
        <v>4456.4427436998139</v>
      </c>
      <c r="AI68" s="20">
        <f t="shared" si="84"/>
        <v>5025.8566668999993</v>
      </c>
      <c r="AJ68" s="35">
        <f>SUM(AF68:AI68)</f>
        <v>19466.237210866479</v>
      </c>
    </row>
    <row r="69" spans="2:36" ht="16.5" thickTop="1" x14ac:dyDescent="0.25">
      <c r="C69" s="28"/>
      <c r="D69" s="18"/>
      <c r="E69" s="18"/>
      <c r="F69" s="18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8"/>
      <c r="AB69" s="18"/>
      <c r="AC69" s="18"/>
      <c r="AD69" s="18"/>
      <c r="AE69" s="18"/>
      <c r="AF69" s="19"/>
      <c r="AG69" s="19"/>
      <c r="AH69" s="19"/>
      <c r="AI69" s="19"/>
      <c r="AJ69" s="73"/>
    </row>
    <row r="70" spans="2:36" x14ac:dyDescent="0.25">
      <c r="C70" s="28"/>
      <c r="D70" s="18"/>
      <c r="E70" s="18"/>
      <c r="F70" s="18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8"/>
      <c r="AB70" s="18"/>
      <c r="AC70" s="18"/>
      <c r="AD70" s="18"/>
      <c r="AE70" s="18"/>
      <c r="AF70" s="19"/>
      <c r="AG70" s="19"/>
      <c r="AH70" s="19"/>
      <c r="AI70" s="19"/>
    </row>
    <row r="71" spans="2:36" ht="15.75" customHeight="1" x14ac:dyDescent="0.25">
      <c r="B71" s="3" t="s">
        <v>21</v>
      </c>
      <c r="C71" s="3"/>
      <c r="D71" s="3"/>
      <c r="E71" s="3"/>
      <c r="F71" s="3"/>
      <c r="G71" s="98" t="s">
        <v>32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3"/>
      <c r="Y71" s="3"/>
      <c r="Z71" s="3"/>
      <c r="AA71" s="98" t="s">
        <v>15</v>
      </c>
      <c r="AB71" s="98"/>
      <c r="AC71" s="98"/>
      <c r="AD71" s="98"/>
      <c r="AE71" s="3"/>
      <c r="AF71" s="98" t="s">
        <v>16</v>
      </c>
      <c r="AG71" s="98"/>
      <c r="AH71" s="98"/>
      <c r="AI71" s="98"/>
    </row>
    <row r="72" spans="2:36" ht="15.75" customHeight="1" x14ac:dyDescent="0.25">
      <c r="B72" s="29"/>
      <c r="C72" s="22"/>
      <c r="D72" s="4"/>
      <c r="E72" s="4"/>
      <c r="F72" s="4"/>
      <c r="G72" s="97">
        <v>2011</v>
      </c>
      <c r="H72" s="97"/>
      <c r="I72" s="3"/>
      <c r="J72" s="3"/>
      <c r="K72" s="4"/>
      <c r="L72" s="97">
        <v>2012</v>
      </c>
      <c r="M72" s="97"/>
      <c r="N72" s="3"/>
      <c r="O72" s="3"/>
      <c r="P72" s="4"/>
      <c r="Q72" s="3">
        <v>2013</v>
      </c>
      <c r="R72" s="3"/>
      <c r="S72" s="3"/>
      <c r="T72" s="3"/>
      <c r="U72" s="4"/>
      <c r="V72" s="3">
        <v>2014</v>
      </c>
      <c r="W72" s="3"/>
      <c r="X72" s="3"/>
      <c r="Y72" s="3"/>
      <c r="AA72" s="3">
        <v>2011</v>
      </c>
      <c r="AB72" s="3">
        <v>2012</v>
      </c>
      <c r="AC72" s="3">
        <v>2013</v>
      </c>
      <c r="AD72" s="3">
        <v>2014</v>
      </c>
      <c r="AE72" s="4"/>
      <c r="AF72" s="3">
        <v>2011</v>
      </c>
      <c r="AG72" s="3">
        <v>2012</v>
      </c>
      <c r="AH72" s="3">
        <v>2013</v>
      </c>
      <c r="AI72" s="3">
        <v>2014</v>
      </c>
    </row>
    <row r="73" spans="2:36" x14ac:dyDescent="0.25">
      <c r="B73" s="31" t="s">
        <v>14</v>
      </c>
      <c r="C73" s="24" t="s">
        <v>25</v>
      </c>
      <c r="D73" s="2"/>
      <c r="E73" s="2">
        <v>2012</v>
      </c>
      <c r="F73" s="2"/>
      <c r="G73" s="11"/>
      <c r="H73" s="11"/>
      <c r="I73" s="11"/>
      <c r="J73" s="11"/>
      <c r="K73" s="11"/>
      <c r="L73" s="10">
        <v>2.1539999999999999</v>
      </c>
      <c r="M73" s="60">
        <v>15396.277</v>
      </c>
      <c r="N73" s="10"/>
      <c r="O73" s="10"/>
      <c r="P73" s="11"/>
      <c r="Q73" s="11">
        <f>L73*Persist!$E$23</f>
        <v>1.7551111111111108</v>
      </c>
      <c r="R73" s="66">
        <f>M73*Persist!$E$44</f>
        <v>15361.364807256236</v>
      </c>
      <c r="S73" s="11"/>
      <c r="T73" s="11"/>
      <c r="U73" s="11"/>
      <c r="V73" s="11">
        <f>Q73*Persist!$F$23</f>
        <v>1.4300905349794235</v>
      </c>
      <c r="W73" s="66">
        <f>R73*Persist!$F$44</f>
        <v>15326.531780482412</v>
      </c>
      <c r="X73" s="11"/>
      <c r="Y73" s="11"/>
      <c r="Z73" s="11"/>
      <c r="AA73" s="2"/>
      <c r="AB73" s="37">
        <f>SUM($AA$9*4+$AB$9*8)/12</f>
        <v>1.4466666666666668E-2</v>
      </c>
      <c r="AC73" s="37">
        <f>SUM($AB$9*4+$AC$9*8)/12</f>
        <v>1.4266666666666669E-2</v>
      </c>
      <c r="AD73" s="37">
        <f>SUM($AC$9*4+$AD$9*8)/12</f>
        <v>1.4333333333333332E-2</v>
      </c>
      <c r="AE73" s="2"/>
      <c r="AF73" s="12"/>
      <c r="AG73" s="12">
        <f t="shared" ref="AG73:AG83" si="85">AB73*M73</f>
        <v>222.73280726666667</v>
      </c>
      <c r="AH73" s="12">
        <f t="shared" ref="AH73:AH83" si="86">AC73*R73</f>
        <v>219.15547125018898</v>
      </c>
      <c r="AI73" s="12">
        <f t="shared" ref="AI73:AI83" si="87">AD73*W73</f>
        <v>219.6802888535812</v>
      </c>
    </row>
    <row r="74" spans="2:36" x14ac:dyDescent="0.25">
      <c r="C74" s="23" t="s">
        <v>17</v>
      </c>
      <c r="D74" s="2"/>
      <c r="E74" s="2">
        <v>2012</v>
      </c>
      <c r="F74" s="2"/>
      <c r="G74" s="11"/>
      <c r="H74" s="11"/>
      <c r="I74" s="11"/>
      <c r="J74" s="11"/>
      <c r="K74" s="11"/>
      <c r="L74" s="10">
        <v>0.78600000000000003</v>
      </c>
      <c r="M74" s="60">
        <v>1399.434</v>
      </c>
      <c r="N74" s="10"/>
      <c r="O74" s="10"/>
      <c r="P74" s="11"/>
      <c r="Q74" s="11">
        <f>L74*Persist!$E$23</f>
        <v>0.64044444444444448</v>
      </c>
      <c r="R74" s="66">
        <f>M74*Persist!$E$44</f>
        <v>1396.2606802721089</v>
      </c>
      <c r="S74" s="11"/>
      <c r="T74" s="11"/>
      <c r="U74" s="11"/>
      <c r="V74" s="11">
        <f>Q74*Persist!$F$23</f>
        <v>0.52184362139917695</v>
      </c>
      <c r="W74" s="66">
        <f>R74*Persist!$F$44</f>
        <v>1393.0945562805621</v>
      </c>
      <c r="X74" s="11"/>
      <c r="Y74" s="11"/>
      <c r="Z74" s="11"/>
      <c r="AA74" s="5"/>
      <c r="AB74" s="37">
        <f t="shared" ref="AB74:AB83" si="88">SUM($AA$9*4+$AB$9*8)/12</f>
        <v>1.4466666666666668E-2</v>
      </c>
      <c r="AC74" s="37">
        <f t="shared" ref="AC74:AC83" si="89">SUM($AB$9*4+$AC$9*8)/12</f>
        <v>1.4266666666666669E-2</v>
      </c>
      <c r="AD74" s="37">
        <f t="shared" ref="AD74:AD83" si="90">SUM($AC$9*4+$AD$9*8)/12</f>
        <v>1.4333333333333332E-2</v>
      </c>
      <c r="AE74" s="2"/>
      <c r="AF74" s="8"/>
      <c r="AG74" s="12">
        <f t="shared" si="85"/>
        <v>20.2451452</v>
      </c>
      <c r="AH74" s="12">
        <f t="shared" si="86"/>
        <v>19.919985705215424</v>
      </c>
      <c r="AI74" s="12">
        <f t="shared" si="87"/>
        <v>19.967688640021386</v>
      </c>
    </row>
    <row r="75" spans="2:36" x14ac:dyDescent="0.25">
      <c r="C75" s="23" t="s">
        <v>18</v>
      </c>
      <c r="D75" s="2"/>
      <c r="E75" s="2">
        <v>2012</v>
      </c>
      <c r="F75" s="2"/>
      <c r="G75" s="11"/>
      <c r="H75" s="11"/>
      <c r="I75" s="11"/>
      <c r="J75" s="11"/>
      <c r="K75" s="11"/>
      <c r="L75" s="10">
        <v>23.074999999999999</v>
      </c>
      <c r="M75" s="60">
        <v>42958.451999999997</v>
      </c>
      <c r="N75" s="10"/>
      <c r="O75" s="10"/>
      <c r="P75" s="11"/>
      <c r="Q75" s="11">
        <f>L75*Persist!$E$23</f>
        <v>18.80185185185185</v>
      </c>
      <c r="R75" s="66">
        <f>M75*Persist!$E$44</f>
        <v>42861.040544217685</v>
      </c>
      <c r="S75" s="11"/>
      <c r="T75" s="11"/>
      <c r="U75" s="11"/>
      <c r="V75" s="11">
        <f>Q75*Persist!$F$23</f>
        <v>15.320027434842247</v>
      </c>
      <c r="W75" s="66">
        <f>R75*Persist!$F$44</f>
        <v>42763.849976090205</v>
      </c>
      <c r="X75" s="11"/>
      <c r="Y75" s="11"/>
      <c r="Z75" s="11"/>
      <c r="AA75" s="5"/>
      <c r="AB75" s="37">
        <f t="shared" si="88"/>
        <v>1.4466666666666668E-2</v>
      </c>
      <c r="AC75" s="37">
        <f t="shared" si="89"/>
        <v>1.4266666666666669E-2</v>
      </c>
      <c r="AD75" s="37">
        <f t="shared" si="90"/>
        <v>1.4333333333333332E-2</v>
      </c>
      <c r="AE75" s="2"/>
      <c r="AF75" s="8"/>
      <c r="AG75" s="12">
        <f t="shared" si="85"/>
        <v>621.4656056</v>
      </c>
      <c r="AH75" s="12">
        <f t="shared" si="86"/>
        <v>611.48417843083905</v>
      </c>
      <c r="AI75" s="12">
        <f t="shared" si="87"/>
        <v>612.94851632395955</v>
      </c>
    </row>
    <row r="76" spans="2:36" x14ac:dyDescent="0.25">
      <c r="C76" s="24" t="s">
        <v>26</v>
      </c>
      <c r="D76" s="2"/>
      <c r="E76" s="2">
        <v>2012</v>
      </c>
      <c r="F76" s="2"/>
      <c r="G76" s="11"/>
      <c r="H76" s="11"/>
      <c r="I76" s="11"/>
      <c r="J76" s="11"/>
      <c r="K76" s="11"/>
      <c r="L76" s="10">
        <v>0.17899999999999999</v>
      </c>
      <c r="M76" s="60">
        <v>1083.8420000000001</v>
      </c>
      <c r="N76" s="10"/>
      <c r="O76" s="10"/>
      <c r="P76" s="11"/>
      <c r="Q76" s="11">
        <f>L76*Persist!$E$23</f>
        <v>0.14585185185185184</v>
      </c>
      <c r="R76" s="66">
        <f>M76*Persist!$E$44</f>
        <v>1081.3843083900226</v>
      </c>
      <c r="S76" s="11"/>
      <c r="T76" s="11"/>
      <c r="U76" s="11"/>
      <c r="V76" s="11">
        <f>Q76*Persist!$F$23</f>
        <v>0.11884224965706446</v>
      </c>
      <c r="W76" s="66">
        <f>R76*Persist!$F$44</f>
        <v>1078.9321897768932</v>
      </c>
      <c r="X76" s="11"/>
      <c r="Y76" s="11"/>
      <c r="Z76" s="11"/>
      <c r="AA76" s="5"/>
      <c r="AB76" s="37">
        <f t="shared" si="88"/>
        <v>1.4466666666666668E-2</v>
      </c>
      <c r="AC76" s="37">
        <f t="shared" si="89"/>
        <v>1.4266666666666669E-2</v>
      </c>
      <c r="AD76" s="37">
        <f t="shared" si="90"/>
        <v>1.4333333333333332E-2</v>
      </c>
      <c r="AE76" s="2"/>
      <c r="AF76" s="8"/>
      <c r="AG76" s="12">
        <f t="shared" si="85"/>
        <v>15.679580933333336</v>
      </c>
      <c r="AH76" s="12">
        <f t="shared" si="86"/>
        <v>15.427749466364325</v>
      </c>
      <c r="AI76" s="12">
        <f t="shared" si="87"/>
        <v>15.464694720135467</v>
      </c>
    </row>
    <row r="77" spans="2:36" x14ac:dyDescent="0.25">
      <c r="C77" s="24" t="s">
        <v>27</v>
      </c>
      <c r="D77" s="2"/>
      <c r="E77" s="2">
        <v>2012</v>
      </c>
      <c r="F77" s="2"/>
      <c r="G77" s="11"/>
      <c r="H77" s="11"/>
      <c r="I77" s="11"/>
      <c r="J77" s="11"/>
      <c r="K77" s="11"/>
      <c r="L77" s="10">
        <v>1.147</v>
      </c>
      <c r="M77" s="60">
        <v>20760.316999999999</v>
      </c>
      <c r="N77" s="10"/>
      <c r="O77" s="10"/>
      <c r="P77" s="11"/>
      <c r="Q77" s="11">
        <f>L77*Persist!$E$23</f>
        <v>0.93459259259259253</v>
      </c>
      <c r="R77" s="66">
        <f>M77*Persist!$E$44</f>
        <v>20713.241451247162</v>
      </c>
      <c r="S77" s="11"/>
      <c r="T77" s="11"/>
      <c r="U77" s="11"/>
      <c r="V77" s="11">
        <f>Q77*Persist!$F$23</f>
        <v>0.76151989026063094</v>
      </c>
      <c r="W77" s="66">
        <f>R77*Persist!$F$44</f>
        <v>20666.27264977041</v>
      </c>
      <c r="X77" s="11"/>
      <c r="Y77" s="11"/>
      <c r="Z77" s="11"/>
      <c r="AA77" s="5"/>
      <c r="AB77" s="37">
        <f t="shared" si="88"/>
        <v>1.4466666666666668E-2</v>
      </c>
      <c r="AC77" s="37">
        <f t="shared" si="89"/>
        <v>1.4266666666666669E-2</v>
      </c>
      <c r="AD77" s="37">
        <f t="shared" si="90"/>
        <v>1.4333333333333332E-2</v>
      </c>
      <c r="AE77" s="2"/>
      <c r="AF77" s="8"/>
      <c r="AG77" s="12">
        <f t="shared" si="85"/>
        <v>300.33258593333335</v>
      </c>
      <c r="AH77" s="12">
        <f t="shared" si="86"/>
        <v>295.5089113711262</v>
      </c>
      <c r="AI77" s="12">
        <f t="shared" si="87"/>
        <v>296.21657464670915</v>
      </c>
    </row>
    <row r="78" spans="2:36" x14ac:dyDescent="0.25">
      <c r="C78" s="24" t="s">
        <v>63</v>
      </c>
      <c r="D78" s="2"/>
      <c r="E78" s="2">
        <v>2012</v>
      </c>
      <c r="F78" s="2"/>
      <c r="G78" s="11"/>
      <c r="H78" s="11"/>
      <c r="I78" s="11"/>
      <c r="J78" s="11"/>
      <c r="K78" s="11"/>
      <c r="L78" s="10">
        <v>24.713000000000001</v>
      </c>
      <c r="M78" s="10">
        <v>190.53100000000001</v>
      </c>
      <c r="N78" s="10"/>
      <c r="O78" s="10"/>
      <c r="P78" s="11"/>
      <c r="Q78" s="11">
        <f>L78*Persist!$E$23</f>
        <v>20.136518518518518</v>
      </c>
      <c r="R78" s="66">
        <f>M78*Persist!$E$44</f>
        <v>190.09895691609978</v>
      </c>
      <c r="S78" s="11"/>
      <c r="T78" s="11"/>
      <c r="U78" s="11"/>
      <c r="V78" s="11">
        <f>Q78*Persist!$F$23</f>
        <v>16.407533607681753</v>
      </c>
      <c r="W78" s="66">
        <f>R78*Persist!$F$44</f>
        <v>189.6678935217322</v>
      </c>
      <c r="X78" s="11"/>
      <c r="Y78" s="11"/>
      <c r="Z78" s="11"/>
      <c r="AA78" s="5"/>
      <c r="AB78" s="37">
        <f t="shared" si="88"/>
        <v>1.4466666666666668E-2</v>
      </c>
      <c r="AC78" s="37">
        <f t="shared" si="89"/>
        <v>1.4266666666666669E-2</v>
      </c>
      <c r="AD78" s="37">
        <f t="shared" si="90"/>
        <v>1.4333333333333332E-2</v>
      </c>
      <c r="AE78" s="2"/>
      <c r="AF78" s="8"/>
      <c r="AG78" s="12">
        <f t="shared" si="85"/>
        <v>2.7563484666666671</v>
      </c>
      <c r="AH78" s="12">
        <f t="shared" si="86"/>
        <v>2.7120784520030239</v>
      </c>
      <c r="AI78" s="12">
        <f t="shared" si="87"/>
        <v>2.7185731404781612</v>
      </c>
    </row>
    <row r="79" spans="2:36" x14ac:dyDescent="0.25">
      <c r="C79" s="24" t="s">
        <v>21</v>
      </c>
      <c r="D79" s="2"/>
      <c r="E79" s="2">
        <v>2012</v>
      </c>
      <c r="F79" s="2"/>
      <c r="G79" s="11"/>
      <c r="H79" s="11"/>
      <c r="I79" s="11"/>
      <c r="J79" s="11"/>
      <c r="K79" s="11"/>
      <c r="L79" s="10"/>
      <c r="M79" s="10"/>
      <c r="N79" s="10"/>
      <c r="O79" s="10"/>
      <c r="P79" s="11"/>
      <c r="Q79" s="11">
        <f>L79*Persist!$E$23</f>
        <v>0</v>
      </c>
      <c r="R79" s="66">
        <f>M79*Persist!$E$44</f>
        <v>0</v>
      </c>
      <c r="S79" s="11"/>
      <c r="T79" s="11"/>
      <c r="U79" s="11"/>
      <c r="V79" s="11">
        <f>Q79*Persist!$F$23</f>
        <v>0</v>
      </c>
      <c r="W79" s="66">
        <f>R79*Persist!$F$44</f>
        <v>0</v>
      </c>
      <c r="X79" s="11"/>
      <c r="Y79" s="11"/>
      <c r="Z79" s="11"/>
      <c r="AA79" s="5"/>
      <c r="AB79" s="37">
        <f t="shared" si="88"/>
        <v>1.4466666666666668E-2</v>
      </c>
      <c r="AC79" s="37">
        <f t="shared" si="89"/>
        <v>1.4266666666666669E-2</v>
      </c>
      <c r="AD79" s="37">
        <f t="shared" si="90"/>
        <v>1.4333333333333332E-2</v>
      </c>
      <c r="AE79" s="2"/>
      <c r="AF79" s="8"/>
      <c r="AG79" s="12">
        <f t="shared" si="85"/>
        <v>0</v>
      </c>
      <c r="AH79" s="12">
        <f t="shared" si="86"/>
        <v>0</v>
      </c>
      <c r="AI79" s="12">
        <f t="shared" si="87"/>
        <v>0</v>
      </c>
    </row>
    <row r="80" spans="2:36" x14ac:dyDescent="0.25">
      <c r="C80" s="24"/>
      <c r="D80" s="2"/>
      <c r="E80" s="2">
        <v>2012</v>
      </c>
      <c r="F80" s="2"/>
      <c r="G80" s="11"/>
      <c r="H80" s="11"/>
      <c r="I80" s="11"/>
      <c r="J80" s="11"/>
      <c r="K80" s="11"/>
      <c r="L80" s="10"/>
      <c r="M80" s="10"/>
      <c r="N80" s="10"/>
      <c r="O80" s="10"/>
      <c r="P80" s="11"/>
      <c r="Q80" s="11">
        <f>L80*Persist!$E$23</f>
        <v>0</v>
      </c>
      <c r="R80" s="66">
        <f>M80*Persist!$E$44</f>
        <v>0</v>
      </c>
      <c r="S80" s="11"/>
      <c r="T80" s="11"/>
      <c r="U80" s="11"/>
      <c r="V80" s="11">
        <f>Q80*Persist!$F$23</f>
        <v>0</v>
      </c>
      <c r="W80" s="66">
        <f>R80*Persist!$F$44</f>
        <v>0</v>
      </c>
      <c r="X80" s="11"/>
      <c r="Y80" s="11"/>
      <c r="Z80" s="11"/>
      <c r="AA80" s="5"/>
      <c r="AB80" s="37">
        <f t="shared" si="88"/>
        <v>1.4466666666666668E-2</v>
      </c>
      <c r="AC80" s="37">
        <f t="shared" si="89"/>
        <v>1.4266666666666669E-2</v>
      </c>
      <c r="AD80" s="37">
        <f t="shared" si="90"/>
        <v>1.4333333333333332E-2</v>
      </c>
      <c r="AE80" s="2"/>
      <c r="AF80" s="8"/>
      <c r="AG80" s="12">
        <f t="shared" si="85"/>
        <v>0</v>
      </c>
      <c r="AH80" s="12">
        <f t="shared" si="86"/>
        <v>0</v>
      </c>
      <c r="AI80" s="12">
        <f t="shared" si="87"/>
        <v>0</v>
      </c>
    </row>
    <row r="81" spans="2:35" x14ac:dyDescent="0.25">
      <c r="C81" s="24"/>
      <c r="D81" s="2"/>
      <c r="E81" s="2">
        <v>2012</v>
      </c>
      <c r="F81" s="2"/>
      <c r="G81" s="11"/>
      <c r="H81" s="11"/>
      <c r="I81" s="11"/>
      <c r="J81" s="11"/>
      <c r="K81" s="11"/>
      <c r="L81" s="10"/>
      <c r="M81" s="10"/>
      <c r="N81" s="10"/>
      <c r="O81" s="10"/>
      <c r="P81" s="11"/>
      <c r="Q81" s="11">
        <f>L81*Persist!$E$23</f>
        <v>0</v>
      </c>
      <c r="R81" s="66">
        <f>M81*Persist!$E$44</f>
        <v>0</v>
      </c>
      <c r="S81" s="11"/>
      <c r="T81" s="11"/>
      <c r="U81" s="11"/>
      <c r="V81" s="11">
        <f>Q81*Persist!$F$23</f>
        <v>0</v>
      </c>
      <c r="W81" s="66">
        <f>R81*Persist!$F$44</f>
        <v>0</v>
      </c>
      <c r="X81" s="11"/>
      <c r="Y81" s="11"/>
      <c r="Z81" s="11"/>
      <c r="AA81" s="5"/>
      <c r="AB81" s="37">
        <f t="shared" si="88"/>
        <v>1.4466666666666668E-2</v>
      </c>
      <c r="AC81" s="37">
        <f t="shared" si="89"/>
        <v>1.4266666666666669E-2</v>
      </c>
      <c r="AD81" s="37">
        <f t="shared" si="90"/>
        <v>1.4333333333333332E-2</v>
      </c>
      <c r="AE81" s="2"/>
      <c r="AF81" s="8"/>
      <c r="AG81" s="12">
        <f t="shared" si="85"/>
        <v>0</v>
      </c>
      <c r="AH81" s="12">
        <f t="shared" si="86"/>
        <v>0</v>
      </c>
      <c r="AI81" s="12">
        <f t="shared" si="87"/>
        <v>0</v>
      </c>
    </row>
    <row r="82" spans="2:35" x14ac:dyDescent="0.25">
      <c r="C82" s="24"/>
      <c r="D82" s="2"/>
      <c r="E82" s="2">
        <v>2012</v>
      </c>
      <c r="F82" s="2"/>
      <c r="G82" s="11"/>
      <c r="H82" s="11"/>
      <c r="I82" s="11"/>
      <c r="J82" s="11"/>
      <c r="K82" s="11"/>
      <c r="L82" s="10"/>
      <c r="M82" s="10"/>
      <c r="N82" s="10"/>
      <c r="O82" s="10"/>
      <c r="P82" s="11"/>
      <c r="Q82" s="11">
        <f>L82*Persist!$E$23</f>
        <v>0</v>
      </c>
      <c r="R82" s="66">
        <f>M82*Persist!$E$44</f>
        <v>0</v>
      </c>
      <c r="S82" s="11"/>
      <c r="T82" s="11"/>
      <c r="U82" s="11"/>
      <c r="V82" s="11">
        <f>Q82*Persist!$F$23</f>
        <v>0</v>
      </c>
      <c r="W82" s="66">
        <f>R82*Persist!$F$44</f>
        <v>0</v>
      </c>
      <c r="X82" s="11"/>
      <c r="Y82" s="11"/>
      <c r="Z82" s="11"/>
      <c r="AA82" s="5"/>
      <c r="AB82" s="37">
        <f t="shared" si="88"/>
        <v>1.4466666666666668E-2</v>
      </c>
      <c r="AC82" s="37">
        <f t="shared" si="89"/>
        <v>1.4266666666666669E-2</v>
      </c>
      <c r="AD82" s="37">
        <f t="shared" si="90"/>
        <v>1.4333333333333332E-2</v>
      </c>
      <c r="AE82" s="2"/>
      <c r="AF82" s="8"/>
      <c r="AG82" s="12">
        <f t="shared" si="85"/>
        <v>0</v>
      </c>
      <c r="AH82" s="12">
        <f t="shared" si="86"/>
        <v>0</v>
      </c>
      <c r="AI82" s="12">
        <f t="shared" si="87"/>
        <v>0</v>
      </c>
    </row>
    <row r="83" spans="2:35" x14ac:dyDescent="0.25">
      <c r="C83" s="24"/>
      <c r="D83" s="2"/>
      <c r="E83" s="2">
        <v>2012</v>
      </c>
      <c r="F83" s="2"/>
      <c r="G83" s="11"/>
      <c r="H83" s="11"/>
      <c r="I83" s="11"/>
      <c r="J83" s="11"/>
      <c r="K83" s="11"/>
      <c r="L83" s="10"/>
      <c r="M83" s="10"/>
      <c r="N83" s="10"/>
      <c r="O83" s="10"/>
      <c r="P83" s="11"/>
      <c r="Q83" s="11">
        <f>L83*Persist!$E$23</f>
        <v>0</v>
      </c>
      <c r="R83" s="66">
        <f>M83*Persist!$E$44</f>
        <v>0</v>
      </c>
      <c r="S83" s="11"/>
      <c r="T83" s="11"/>
      <c r="U83" s="11"/>
      <c r="V83" s="11">
        <f>Q83*Persist!$F$23</f>
        <v>0</v>
      </c>
      <c r="W83" s="66">
        <f>R83*Persist!$F$44</f>
        <v>0</v>
      </c>
      <c r="X83" s="11"/>
      <c r="Y83" s="11"/>
      <c r="Z83" s="11"/>
      <c r="AA83" s="5"/>
      <c r="AB83" s="37">
        <f t="shared" si="88"/>
        <v>1.4466666666666668E-2</v>
      </c>
      <c r="AC83" s="37">
        <f t="shared" si="89"/>
        <v>1.4266666666666669E-2</v>
      </c>
      <c r="AD83" s="37">
        <f t="shared" si="90"/>
        <v>1.4333333333333332E-2</v>
      </c>
      <c r="AE83" s="2"/>
      <c r="AF83" s="8"/>
      <c r="AG83" s="12">
        <f t="shared" si="85"/>
        <v>0</v>
      </c>
      <c r="AH83" s="12">
        <f t="shared" si="86"/>
        <v>0</v>
      </c>
      <c r="AI83" s="12">
        <f t="shared" si="87"/>
        <v>0</v>
      </c>
    </row>
    <row r="84" spans="2:35" x14ac:dyDescent="0.25">
      <c r="C84" s="24"/>
      <c r="D84" s="2"/>
      <c r="E84" s="2"/>
      <c r="F84" s="2"/>
      <c r="G84" s="11"/>
      <c r="H84" s="11"/>
      <c r="I84" s="11"/>
      <c r="J84" s="11"/>
      <c r="K84" s="11"/>
      <c r="L84" s="10"/>
      <c r="M84" s="10"/>
      <c r="N84" s="10"/>
      <c r="O84" s="10"/>
      <c r="P84" s="11"/>
      <c r="Q84" s="11">
        <f>L84*Persist!$E$23</f>
        <v>0</v>
      </c>
      <c r="R84" s="66">
        <f>M84*Persist!$E$44</f>
        <v>0</v>
      </c>
      <c r="S84" s="11"/>
      <c r="T84" s="11"/>
      <c r="U84" s="11"/>
      <c r="V84" s="11">
        <f>Q84*Persist!$F$23</f>
        <v>0</v>
      </c>
      <c r="W84" s="66">
        <f>R84*Persist!$F$44</f>
        <v>0</v>
      </c>
      <c r="X84" s="11"/>
      <c r="Y84" s="11"/>
      <c r="Z84" s="11"/>
      <c r="AA84" s="5"/>
      <c r="AB84" s="37"/>
      <c r="AC84" s="37"/>
      <c r="AD84" s="37"/>
      <c r="AE84" s="2"/>
      <c r="AF84" s="8"/>
      <c r="AG84" s="8"/>
      <c r="AH84" s="8"/>
      <c r="AI84" s="8"/>
    </row>
    <row r="85" spans="2:35" x14ac:dyDescent="0.25">
      <c r="C85" s="26" t="s">
        <v>62</v>
      </c>
      <c r="D85" s="15"/>
      <c r="E85" s="15"/>
      <c r="F85" s="15"/>
      <c r="G85" s="16">
        <f>SUM(G73:G84)</f>
        <v>0</v>
      </c>
      <c r="H85" s="16">
        <f t="shared" ref="H85:J85" si="91">SUM(H73:H84)</f>
        <v>0</v>
      </c>
      <c r="I85" s="16">
        <f t="shared" si="91"/>
        <v>0</v>
      </c>
      <c r="J85" s="16">
        <f t="shared" si="91"/>
        <v>0</v>
      </c>
      <c r="K85" s="16"/>
      <c r="L85" s="16">
        <f>SUM(L73:L84)</f>
        <v>52.054000000000002</v>
      </c>
      <c r="M85" s="16">
        <f t="shared" ref="M85" si="92">SUM(M73:M84)</f>
        <v>81788.853000000003</v>
      </c>
      <c r="N85" s="16">
        <f t="shared" ref="N85" si="93">SUM(N73:N84)</f>
        <v>0</v>
      </c>
      <c r="O85" s="16">
        <f t="shared" ref="O85" si="94">SUM(O73:O84)</f>
        <v>0</v>
      </c>
      <c r="P85" s="16"/>
      <c r="Q85" s="16">
        <f>SUM(Q73:Q84)</f>
        <v>42.414370370370364</v>
      </c>
      <c r="R85" s="16">
        <f t="shared" ref="R85" si="95">SUM(R73:R84)</f>
        <v>81603.390748299324</v>
      </c>
      <c r="S85" s="16">
        <f t="shared" ref="S85" si="96">SUM(S73:S84)</f>
        <v>0</v>
      </c>
      <c r="T85" s="16">
        <f t="shared" ref="T85" si="97">SUM(T73:T84)</f>
        <v>0</v>
      </c>
      <c r="U85" s="16"/>
      <c r="V85" s="16">
        <f>SUM(V73:V84)</f>
        <v>34.559857338820294</v>
      </c>
      <c r="W85" s="16">
        <f t="shared" ref="W85" si="98">SUM(W73:W84)</f>
        <v>81418.349045922223</v>
      </c>
      <c r="X85" s="16">
        <f t="shared" ref="X85" si="99">SUM(X73:X84)</f>
        <v>0</v>
      </c>
      <c r="Y85" s="16">
        <f t="shared" ref="Y85" si="100">SUM(Y73:Y84)</f>
        <v>0</v>
      </c>
      <c r="Z85" s="16"/>
      <c r="AA85" s="15"/>
      <c r="AB85" s="15"/>
      <c r="AC85" s="15"/>
      <c r="AD85" s="15"/>
      <c r="AE85" s="15"/>
      <c r="AF85" s="16"/>
      <c r="AG85" s="16">
        <f>SUM(AG73:AG84)</f>
        <v>1183.2120734</v>
      </c>
      <c r="AH85" s="16">
        <f t="shared" ref="AH85:AI85" si="101">SUM(AH73:AH84)</f>
        <v>1164.2083746757369</v>
      </c>
      <c r="AI85" s="16">
        <f t="shared" si="101"/>
        <v>1166.9963363248849</v>
      </c>
    </row>
    <row r="86" spans="2:35" x14ac:dyDescent="0.25"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2:35" x14ac:dyDescent="0.25">
      <c r="B87" s="31" t="s">
        <v>13</v>
      </c>
      <c r="C87" s="24" t="s">
        <v>23</v>
      </c>
      <c r="D87" s="2"/>
      <c r="E87" s="2">
        <v>2012</v>
      </c>
      <c r="F87" s="2"/>
      <c r="G87" s="2"/>
      <c r="H87" s="2"/>
      <c r="I87" s="2"/>
      <c r="J87" s="2"/>
      <c r="K87" s="2"/>
      <c r="L87" s="9">
        <v>82.387</v>
      </c>
      <c r="M87" s="60">
        <v>346949.946</v>
      </c>
      <c r="N87" s="9"/>
      <c r="O87" s="9"/>
      <c r="P87" s="2"/>
      <c r="Q87" s="11">
        <f>L87*Persist!$E$23</f>
        <v>67.130148148148152</v>
      </c>
      <c r="R87" s="66">
        <f>M87*Persist!$E$44</f>
        <v>346163.21142857143</v>
      </c>
      <c r="S87" s="2"/>
      <c r="T87" s="2"/>
      <c r="U87" s="2"/>
      <c r="V87" s="11">
        <f>Q87*Persist!$F$23</f>
        <v>54.698639231824416</v>
      </c>
      <c r="W87" s="66">
        <f>R87*Persist!$F$44</f>
        <v>345378.26083576289</v>
      </c>
      <c r="X87" s="2"/>
      <c r="Y87" s="2"/>
      <c r="Z87" s="2"/>
      <c r="AA87" s="2"/>
      <c r="AB87" s="37">
        <f>SUM($AA$10*4+$AB$10*8)/12</f>
        <v>1.3366666666666666E-2</v>
      </c>
      <c r="AC87" s="37">
        <f>SUM($AB$10*4+$AC$10*8)/12</f>
        <v>1.3466666666666667E-2</v>
      </c>
      <c r="AD87" s="37">
        <f>SUM($AC$10*4+$AD$10*8)/12</f>
        <v>1.3566666666666666E-2</v>
      </c>
      <c r="AE87" s="2"/>
      <c r="AF87" s="12"/>
      <c r="AG87" s="12">
        <f t="shared" ref="AG87" si="102">AB87*M87</f>
        <v>4637.5642781999995</v>
      </c>
      <c r="AH87" s="12">
        <f t="shared" ref="AH87" si="103">AC87*R87</f>
        <v>4661.6645805714288</v>
      </c>
      <c r="AI87" s="12">
        <f t="shared" ref="AI87" si="104">AD87*W87</f>
        <v>4685.6317386718501</v>
      </c>
    </row>
    <row r="88" spans="2:35" x14ac:dyDescent="0.25">
      <c r="C88" s="24" t="s">
        <v>19</v>
      </c>
      <c r="D88" s="2"/>
      <c r="E88" s="2">
        <v>2012</v>
      </c>
      <c r="F88" s="2"/>
      <c r="G88" s="2"/>
      <c r="H88" s="2"/>
      <c r="I88" s="2"/>
      <c r="J88" s="2"/>
      <c r="K88" s="2"/>
      <c r="L88" s="9">
        <v>6.4779999999999998</v>
      </c>
      <c r="M88" s="60">
        <v>20982.064999999999</v>
      </c>
      <c r="N88" s="9"/>
      <c r="O88" s="9"/>
      <c r="P88" s="2"/>
      <c r="Q88" s="11">
        <f>L88*Persist!$E$23</f>
        <v>5.2783703703703697</v>
      </c>
      <c r="R88" s="66">
        <f>M88*Persist!$E$44</f>
        <v>20934.486621315191</v>
      </c>
      <c r="S88" s="2"/>
      <c r="T88" s="2"/>
      <c r="U88" s="2"/>
      <c r="V88" s="11">
        <f>Q88*Persist!$F$23</f>
        <v>4.3008943758573377</v>
      </c>
      <c r="W88" s="66">
        <f>R88*Persist!$F$44</f>
        <v>20887.016130110394</v>
      </c>
      <c r="X88" s="2"/>
      <c r="Y88" s="2"/>
      <c r="Z88" s="2"/>
      <c r="AA88" s="2"/>
      <c r="AB88" s="37">
        <f t="shared" ref="AB88:AB90" si="105">SUM($AA$10*4+$AB$10*8)/12</f>
        <v>1.3366666666666666E-2</v>
      </c>
      <c r="AC88" s="37">
        <f t="shared" ref="AC88:AC90" si="106">SUM($AB$10*4+$AC$10*8)/12</f>
        <v>1.3466666666666667E-2</v>
      </c>
      <c r="AD88" s="37">
        <f t="shared" ref="AD88:AD90" si="107">SUM($AC$10*4+$AD$10*8)/12</f>
        <v>1.3566666666666666E-2</v>
      </c>
      <c r="AE88" s="2"/>
      <c r="AF88" s="12"/>
      <c r="AG88" s="12">
        <f t="shared" ref="AG88:AG90" si="108">AB88*M88</f>
        <v>280.46026883333332</v>
      </c>
      <c r="AH88" s="12">
        <f t="shared" ref="AH88:AH90" si="109">AC88*R88</f>
        <v>281.91775316704457</v>
      </c>
      <c r="AI88" s="12">
        <f t="shared" ref="AI88:AI90" si="110">AD88*W88</f>
        <v>283.36718549849769</v>
      </c>
    </row>
    <row r="89" spans="2:35" x14ac:dyDescent="0.25">
      <c r="C89" s="24" t="s">
        <v>58</v>
      </c>
      <c r="D89" s="2"/>
      <c r="E89" s="2"/>
      <c r="F89" s="2"/>
      <c r="G89" s="2"/>
      <c r="H89" s="2"/>
      <c r="I89" s="2"/>
      <c r="J89" s="2"/>
      <c r="K89" s="2"/>
      <c r="L89" s="9"/>
      <c r="M89" s="60"/>
      <c r="N89" s="9"/>
      <c r="O89" s="9"/>
      <c r="P89" s="2"/>
      <c r="Q89" s="11"/>
      <c r="R89" s="66"/>
      <c r="S89" s="2"/>
      <c r="T89" s="2"/>
      <c r="U89" s="2"/>
      <c r="V89" s="11"/>
      <c r="W89" s="66"/>
      <c r="X89" s="2"/>
      <c r="Y89" s="2"/>
      <c r="Z89" s="2"/>
      <c r="AA89" s="2"/>
      <c r="AB89" s="37"/>
      <c r="AC89" s="37"/>
      <c r="AD89" s="37"/>
      <c r="AE89" s="2"/>
      <c r="AF89" s="8"/>
      <c r="AG89" s="8"/>
      <c r="AH89" s="8"/>
      <c r="AI89" s="8"/>
    </row>
    <row r="90" spans="2:35" x14ac:dyDescent="0.25">
      <c r="C90" s="24" t="s">
        <v>23</v>
      </c>
      <c r="D90" s="2"/>
      <c r="E90" s="2">
        <v>2012</v>
      </c>
      <c r="F90" s="2"/>
      <c r="G90" s="2"/>
      <c r="H90" s="2"/>
      <c r="I90" s="2"/>
      <c r="J90" s="2"/>
      <c r="K90" s="2"/>
      <c r="L90" s="10"/>
      <c r="M90" s="60"/>
      <c r="N90" s="9"/>
      <c r="O90" s="9"/>
      <c r="P90" s="2"/>
      <c r="Q90" s="11">
        <f>L90*Persist!$E$23</f>
        <v>0</v>
      </c>
      <c r="R90" s="66">
        <f>M90*Persist!$E$44</f>
        <v>0</v>
      </c>
      <c r="S90" s="2"/>
      <c r="T90" s="2"/>
      <c r="U90" s="2"/>
      <c r="V90" s="11">
        <f>Q90*Persist!$F$23</f>
        <v>0</v>
      </c>
      <c r="W90" s="66">
        <f>R90*Persist!$F$44</f>
        <v>0</v>
      </c>
      <c r="X90" s="2"/>
      <c r="Y90" s="2"/>
      <c r="Z90" s="2"/>
      <c r="AA90" s="2"/>
      <c r="AB90" s="37">
        <f t="shared" si="105"/>
        <v>1.3366666666666666E-2</v>
      </c>
      <c r="AC90" s="37">
        <f t="shared" si="106"/>
        <v>1.3466666666666667E-2</v>
      </c>
      <c r="AD90" s="37">
        <f t="shared" si="107"/>
        <v>1.3566666666666666E-2</v>
      </c>
      <c r="AE90" s="2"/>
      <c r="AF90" s="8"/>
      <c r="AG90" s="8">
        <f t="shared" si="108"/>
        <v>0</v>
      </c>
      <c r="AH90" s="8">
        <f t="shared" si="109"/>
        <v>0</v>
      </c>
      <c r="AI90" s="8">
        <f t="shared" si="110"/>
        <v>0</v>
      </c>
    </row>
    <row r="91" spans="2:35" x14ac:dyDescent="0.25">
      <c r="C91" s="26" t="s">
        <v>62</v>
      </c>
      <c r="D91" s="15"/>
      <c r="E91" s="15"/>
      <c r="F91" s="15"/>
      <c r="G91" s="16">
        <f>SUM(G87:G90)</f>
        <v>0</v>
      </c>
      <c r="H91" s="16">
        <f t="shared" ref="H91:J91" si="111">SUM(H87:H90)</f>
        <v>0</v>
      </c>
      <c r="I91" s="16">
        <f t="shared" si="111"/>
        <v>0</v>
      </c>
      <c r="J91" s="16">
        <f t="shared" si="111"/>
        <v>0</v>
      </c>
      <c r="K91" s="16"/>
      <c r="L91" s="16">
        <f>SUM(L87:L90)</f>
        <v>88.864999999999995</v>
      </c>
      <c r="M91" s="16">
        <f t="shared" ref="M91" si="112">SUM(M87:M90)</f>
        <v>367932.011</v>
      </c>
      <c r="N91" s="16">
        <f t="shared" ref="N91" si="113">SUM(N87:N90)</f>
        <v>0</v>
      </c>
      <c r="O91" s="16">
        <f t="shared" ref="O91" si="114">SUM(O87:O90)</f>
        <v>0</v>
      </c>
      <c r="P91" s="16"/>
      <c r="Q91" s="16">
        <f>SUM(Q87:Q90)</f>
        <v>72.40851851851852</v>
      </c>
      <c r="R91" s="16">
        <f t="shared" ref="R91" si="115">SUM(R87:R90)</f>
        <v>367097.69804988662</v>
      </c>
      <c r="S91" s="16">
        <f t="shared" ref="S91" si="116">SUM(S87:S90)</f>
        <v>0</v>
      </c>
      <c r="T91" s="16">
        <f t="shared" ref="T91" si="117">SUM(T87:T90)</f>
        <v>0</v>
      </c>
      <c r="U91" s="16"/>
      <c r="V91" s="16">
        <f>SUM(V87:V90)</f>
        <v>58.999533607681755</v>
      </c>
      <c r="W91" s="16">
        <f t="shared" ref="W91" si="118">SUM(W87:W90)</f>
        <v>366265.27696587332</v>
      </c>
      <c r="X91" s="16">
        <f t="shared" ref="X91" si="119">SUM(X87:X90)</f>
        <v>0</v>
      </c>
      <c r="Y91" s="16">
        <f t="shared" ref="Y91" si="120">SUM(Y87:Y90)</f>
        <v>0</v>
      </c>
      <c r="Z91" s="16"/>
      <c r="AA91" s="15"/>
      <c r="AB91" s="15"/>
      <c r="AC91" s="15"/>
      <c r="AD91" s="15"/>
      <c r="AE91" s="15"/>
      <c r="AF91" s="16"/>
      <c r="AG91" s="16">
        <f>SUM(AG87:AG90)</f>
        <v>4918.024547033333</v>
      </c>
      <c r="AH91" s="16">
        <f t="shared" ref="AH91:AI91" si="121">SUM(AH87:AH90)</f>
        <v>4943.5823337384736</v>
      </c>
      <c r="AI91" s="16">
        <f t="shared" si="121"/>
        <v>4968.9989241703479</v>
      </c>
    </row>
    <row r="92" spans="2:35" x14ac:dyDescent="0.25"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2:35" x14ac:dyDescent="0.25">
      <c r="C93" s="25" t="s">
        <v>31</v>
      </c>
      <c r="D93" s="13" t="s">
        <v>21</v>
      </c>
      <c r="E93" s="13" t="s">
        <v>21</v>
      </c>
      <c r="F93" s="13"/>
      <c r="G93" s="14"/>
      <c r="H93" s="14"/>
      <c r="I93" s="14"/>
      <c r="J93" s="14"/>
      <c r="K93" s="13"/>
      <c r="L93" s="14"/>
      <c r="M93" s="14"/>
      <c r="N93" s="14"/>
      <c r="O93" s="14"/>
      <c r="P93" s="13"/>
      <c r="Q93" s="14"/>
      <c r="R93" s="14"/>
      <c r="S93" s="14"/>
      <c r="T93" s="14"/>
      <c r="U93" s="13"/>
      <c r="V93" s="14"/>
      <c r="W93" s="14"/>
      <c r="X93" s="14"/>
      <c r="Y93" s="14"/>
      <c r="Z93" s="14"/>
      <c r="AA93" s="13"/>
      <c r="AB93" s="71"/>
      <c r="AC93" s="71"/>
      <c r="AD93" s="71"/>
      <c r="AE93" s="13"/>
      <c r="AF93" s="72"/>
      <c r="AG93" s="72"/>
      <c r="AH93" s="72"/>
      <c r="AI93" s="72"/>
    </row>
    <row r="94" spans="2:35" x14ac:dyDescent="0.25">
      <c r="C94" s="24" t="s">
        <v>37</v>
      </c>
      <c r="D94" s="2"/>
      <c r="E94" s="2">
        <v>2012</v>
      </c>
      <c r="F94" s="2"/>
      <c r="G94" s="11"/>
      <c r="H94" s="11"/>
      <c r="I94" s="11"/>
      <c r="J94" s="11"/>
      <c r="K94" s="11"/>
      <c r="L94" s="10">
        <v>0.504</v>
      </c>
      <c r="M94" s="60">
        <v>1110.021</v>
      </c>
      <c r="N94" s="10"/>
      <c r="O94" s="10"/>
      <c r="P94" s="11"/>
      <c r="Q94" s="11">
        <f>L94*Persist!$E$23</f>
        <v>0.41066666666666662</v>
      </c>
      <c r="R94" s="66">
        <f>M94*Persist!$E$44</f>
        <v>1107.5039455782312</v>
      </c>
      <c r="S94" s="11"/>
      <c r="T94" s="11"/>
      <c r="U94" s="11"/>
      <c r="V94" s="11">
        <f>Q94*Persist!$F$23</f>
        <v>0.33461728395061724</v>
      </c>
      <c r="W94" s="66">
        <f>R94*Persist!$F$44</f>
        <v>1104.992598762861</v>
      </c>
      <c r="X94" s="11"/>
      <c r="Y94" s="11"/>
      <c r="Z94" s="11"/>
      <c r="AA94" s="5"/>
      <c r="AB94" s="37">
        <f t="shared" ref="AB94:AB97" si="122">SUM($AA$9*4+$AB$9*8)/12</f>
        <v>1.4466666666666668E-2</v>
      </c>
      <c r="AC94" s="37">
        <f t="shared" ref="AC94:AC97" si="123">SUM($AB$9*4+$AC$9*8)/12</f>
        <v>1.4266666666666669E-2</v>
      </c>
      <c r="AD94" s="37">
        <f t="shared" ref="AD94:AD97" si="124">SUM($AC$9*4+$AD$9*8)/12</f>
        <v>1.4333333333333332E-2</v>
      </c>
      <c r="AE94" s="2"/>
      <c r="AF94" s="8"/>
      <c r="AG94" s="8">
        <f t="shared" ref="AG94" si="125">AB94*M94</f>
        <v>16.058303800000001</v>
      </c>
      <c r="AH94" s="8">
        <f t="shared" ref="AH94" si="126">AC94*R94</f>
        <v>15.800389623582767</v>
      </c>
      <c r="AI94" s="8">
        <f t="shared" ref="AI94" si="127">AD94*W94</f>
        <v>15.83822724893434</v>
      </c>
    </row>
    <row r="95" spans="2:35" x14ac:dyDescent="0.25">
      <c r="C95" s="24"/>
      <c r="D95" s="2"/>
      <c r="E95" s="2"/>
      <c r="F95" s="2"/>
      <c r="G95" s="11"/>
      <c r="H95" s="11"/>
      <c r="I95" s="11"/>
      <c r="J95" s="11"/>
      <c r="K95" s="11"/>
      <c r="L95" s="10"/>
      <c r="M95" s="60"/>
      <c r="N95" s="10"/>
      <c r="O95" s="10"/>
      <c r="P95" s="11"/>
      <c r="Q95" s="11">
        <f>L95*Persist!$E$23</f>
        <v>0</v>
      </c>
      <c r="R95" s="66">
        <f>M95*Persist!$E$44</f>
        <v>0</v>
      </c>
      <c r="S95" s="11"/>
      <c r="T95" s="11"/>
      <c r="U95" s="11"/>
      <c r="V95" s="11">
        <f>Q95*Persist!$F$23</f>
        <v>0</v>
      </c>
      <c r="W95" s="66">
        <f>R95*Persist!$F$44</f>
        <v>0</v>
      </c>
      <c r="X95" s="11"/>
      <c r="Y95" s="11"/>
      <c r="Z95" s="11"/>
      <c r="AA95" s="5"/>
      <c r="AB95" s="37">
        <f t="shared" si="122"/>
        <v>1.4466666666666668E-2</v>
      </c>
      <c r="AC95" s="37">
        <f t="shared" si="123"/>
        <v>1.4266666666666669E-2</v>
      </c>
      <c r="AD95" s="37">
        <f t="shared" si="124"/>
        <v>1.4333333333333332E-2</v>
      </c>
      <c r="AE95" s="2"/>
      <c r="AF95" s="8"/>
      <c r="AG95" s="8">
        <f t="shared" ref="AG95" si="128">AB95*M95</f>
        <v>0</v>
      </c>
      <c r="AH95" s="8">
        <f>AC95*R95</f>
        <v>0</v>
      </c>
      <c r="AI95" s="8">
        <f>AD95*W95</f>
        <v>0</v>
      </c>
    </row>
    <row r="96" spans="2:35" x14ac:dyDescent="0.25">
      <c r="C96" s="24"/>
      <c r="D96" s="2"/>
      <c r="E96" s="2"/>
      <c r="F96" s="2"/>
      <c r="G96" s="11"/>
      <c r="H96" s="11"/>
      <c r="I96" s="11"/>
      <c r="J96" s="11"/>
      <c r="K96" s="11"/>
      <c r="L96" s="10"/>
      <c r="M96" s="60"/>
      <c r="N96" s="10"/>
      <c r="O96" s="10"/>
      <c r="P96" s="11"/>
      <c r="Q96" s="11">
        <f>L96*Persist!$E$23</f>
        <v>0</v>
      </c>
      <c r="R96" s="66">
        <f>M96*Persist!$E$44</f>
        <v>0</v>
      </c>
      <c r="S96" s="11"/>
      <c r="T96" s="11"/>
      <c r="U96" s="11"/>
      <c r="V96" s="11">
        <f>Q96*Persist!$F$23</f>
        <v>0</v>
      </c>
      <c r="W96" s="66">
        <f>R96*Persist!$F$44</f>
        <v>0</v>
      </c>
      <c r="X96" s="11"/>
      <c r="Y96" s="11"/>
      <c r="Z96" s="11"/>
      <c r="AA96" s="5"/>
      <c r="AB96" s="37">
        <f t="shared" si="122"/>
        <v>1.4466666666666668E-2</v>
      </c>
      <c r="AC96" s="37">
        <f t="shared" si="123"/>
        <v>1.4266666666666669E-2</v>
      </c>
      <c r="AD96" s="37">
        <f t="shared" si="124"/>
        <v>1.4333333333333332E-2</v>
      </c>
      <c r="AE96" s="2"/>
      <c r="AF96" s="8"/>
      <c r="AG96" s="8">
        <f t="shared" ref="AG96:AG97" si="129">AB96*M96</f>
        <v>0</v>
      </c>
      <c r="AH96" s="8">
        <f t="shared" ref="AH96:AH97" si="130">AC96*R96</f>
        <v>0</v>
      </c>
      <c r="AI96" s="8">
        <f t="shared" ref="AI96:AI97" si="131">AD96*W96</f>
        <v>0</v>
      </c>
    </row>
    <row r="97" spans="2:36" x14ac:dyDescent="0.25">
      <c r="C97" s="24"/>
      <c r="D97" s="2"/>
      <c r="E97" s="2"/>
      <c r="F97" s="2"/>
      <c r="G97" s="11"/>
      <c r="H97" s="11"/>
      <c r="I97" s="11"/>
      <c r="J97" s="11"/>
      <c r="K97" s="11"/>
      <c r="L97" s="10"/>
      <c r="M97" s="60"/>
      <c r="N97" s="10"/>
      <c r="O97" s="10"/>
      <c r="P97" s="11"/>
      <c r="Q97" s="11">
        <f>L97*Persist!$E$23</f>
        <v>0</v>
      </c>
      <c r="R97" s="66">
        <f>M97*Persist!$E$44</f>
        <v>0</v>
      </c>
      <c r="S97" s="11"/>
      <c r="T97" s="11"/>
      <c r="U97" s="11"/>
      <c r="V97" s="11">
        <f>Q97*Persist!$F$23</f>
        <v>0</v>
      </c>
      <c r="W97" s="66">
        <f>R97*Persist!$F$44</f>
        <v>0</v>
      </c>
      <c r="X97" s="11"/>
      <c r="Y97" s="11"/>
      <c r="Z97" s="11"/>
      <c r="AA97" s="5"/>
      <c r="AB97" s="37">
        <f t="shared" si="122"/>
        <v>1.4466666666666668E-2</v>
      </c>
      <c r="AC97" s="37">
        <f t="shared" si="123"/>
        <v>1.4266666666666669E-2</v>
      </c>
      <c r="AD97" s="37">
        <f t="shared" si="124"/>
        <v>1.4333333333333332E-2</v>
      </c>
      <c r="AE97" s="2"/>
      <c r="AF97" s="8"/>
      <c r="AG97" s="8">
        <f t="shared" si="129"/>
        <v>0</v>
      </c>
      <c r="AH97" s="8">
        <f t="shared" si="130"/>
        <v>0</v>
      </c>
      <c r="AI97" s="8">
        <f t="shared" si="131"/>
        <v>0</v>
      </c>
    </row>
    <row r="98" spans="2:36" x14ac:dyDescent="0.25">
      <c r="C98" s="26" t="s">
        <v>62</v>
      </c>
      <c r="D98" s="15"/>
      <c r="E98" s="15"/>
      <c r="F98" s="15"/>
      <c r="G98" s="16">
        <f>SUM(G94:G97)</f>
        <v>0</v>
      </c>
      <c r="H98" s="16">
        <f t="shared" ref="H98:J98" si="132">SUM(H94:H97)</f>
        <v>0</v>
      </c>
      <c r="I98" s="16">
        <f t="shared" si="132"/>
        <v>0</v>
      </c>
      <c r="J98" s="16">
        <f t="shared" si="132"/>
        <v>0</v>
      </c>
      <c r="K98" s="16"/>
      <c r="L98" s="16">
        <f>SUM(L94:L97)</f>
        <v>0.504</v>
      </c>
      <c r="M98" s="16">
        <f t="shared" ref="M98" si="133">SUM(M94:M97)</f>
        <v>1110.021</v>
      </c>
      <c r="N98" s="16">
        <f t="shared" ref="N98" si="134">SUM(N94:N97)</f>
        <v>0</v>
      </c>
      <c r="O98" s="16">
        <f t="shared" ref="O98" si="135">SUM(O94:O97)</f>
        <v>0</v>
      </c>
      <c r="P98" s="16"/>
      <c r="Q98" s="16">
        <f>SUM(Q94:Q97)</f>
        <v>0.41066666666666662</v>
      </c>
      <c r="R98" s="16">
        <f t="shared" ref="R98" si="136">SUM(R94:R97)</f>
        <v>1107.5039455782312</v>
      </c>
      <c r="S98" s="16">
        <f t="shared" ref="S98" si="137">SUM(S94:S97)</f>
        <v>0</v>
      </c>
      <c r="T98" s="16">
        <f t="shared" ref="T98" si="138">SUM(T94:T97)</f>
        <v>0</v>
      </c>
      <c r="U98" s="16"/>
      <c r="V98" s="16">
        <f>SUM(V94:V97)</f>
        <v>0.33461728395061724</v>
      </c>
      <c r="W98" s="16">
        <f t="shared" ref="W98" si="139">SUM(W94:W97)</f>
        <v>1104.992598762861</v>
      </c>
      <c r="X98" s="16">
        <f t="shared" ref="X98" si="140">SUM(X94:X97)</f>
        <v>0</v>
      </c>
      <c r="Y98" s="16">
        <f t="shared" ref="Y98" si="141">SUM(Y94:Y97)</f>
        <v>0</v>
      </c>
      <c r="Z98" s="16"/>
      <c r="AA98" s="2"/>
      <c r="AB98" s="2"/>
      <c r="AC98" s="2"/>
      <c r="AD98" s="2"/>
      <c r="AE98" s="15"/>
      <c r="AF98" s="16"/>
      <c r="AG98" s="16">
        <f>SUM(AG94:AG97)</f>
        <v>16.058303800000001</v>
      </c>
      <c r="AH98" s="16">
        <f t="shared" ref="AH98" si="142">SUM(AH94:AH97)</f>
        <v>15.800389623582767</v>
      </c>
      <c r="AI98" s="16">
        <f>SUM(AI94:AI97)</f>
        <v>15.83822724893434</v>
      </c>
    </row>
    <row r="99" spans="2:36" x14ac:dyDescent="0.25">
      <c r="C99" s="26" t="s">
        <v>22</v>
      </c>
      <c r="D99" s="15"/>
      <c r="E99" s="15"/>
      <c r="F99" s="15"/>
      <c r="G99" s="16">
        <f>G85+G91+G98</f>
        <v>0</v>
      </c>
      <c r="H99" s="16">
        <f t="shared" ref="H99:J99" si="143">H85+H91+H98</f>
        <v>0</v>
      </c>
      <c r="I99" s="16">
        <f t="shared" si="143"/>
        <v>0</v>
      </c>
      <c r="J99" s="16">
        <f t="shared" si="143"/>
        <v>0</v>
      </c>
      <c r="K99" s="16"/>
      <c r="L99" s="16">
        <f>L85+L91+L98</f>
        <v>141.42299999999997</v>
      </c>
      <c r="M99" s="16">
        <f t="shared" ref="M99" si="144">M85+M91+M98</f>
        <v>450830.88500000001</v>
      </c>
      <c r="N99" s="16">
        <f t="shared" ref="N99" si="145">N85+N91+N98</f>
        <v>0</v>
      </c>
      <c r="O99" s="16">
        <f t="shared" ref="O99" si="146">O85+O91+O98</f>
        <v>0</v>
      </c>
      <c r="P99" s="16"/>
      <c r="Q99" s="16">
        <f>Q85+Q91+Q98</f>
        <v>115.23355555555555</v>
      </c>
      <c r="R99" s="16">
        <f t="shared" ref="R99" si="147">R85+R91+R98</f>
        <v>449808.59274376417</v>
      </c>
      <c r="S99" s="16">
        <f t="shared" ref="S99" si="148">S85+S91+S98</f>
        <v>0</v>
      </c>
      <c r="T99" s="16">
        <f t="shared" ref="T99" si="149">T85+T91+T98</f>
        <v>0</v>
      </c>
      <c r="U99" s="16"/>
      <c r="V99" s="16">
        <f>V85+V91+V98</f>
        <v>93.89400823045267</v>
      </c>
      <c r="W99" s="16">
        <f t="shared" ref="W99" si="150">W85+W91+W98</f>
        <v>448788.61861055839</v>
      </c>
      <c r="X99" s="16">
        <f t="shared" ref="X99" si="151">X85+X91+X98</f>
        <v>0</v>
      </c>
      <c r="Y99" s="16">
        <f t="shared" ref="Y99" si="152">Y85+Y91+Y98</f>
        <v>0</v>
      </c>
      <c r="Z99" s="16"/>
      <c r="AA99" s="15"/>
      <c r="AB99" s="15"/>
      <c r="AC99" s="15"/>
      <c r="AD99" s="15"/>
      <c r="AE99" s="15"/>
      <c r="AF99" s="16" t="s">
        <v>21</v>
      </c>
      <c r="AG99" s="16">
        <f t="shared" ref="AG99:AI99" si="153">AG85+AG91+AG98</f>
        <v>6117.2949242333334</v>
      </c>
      <c r="AH99" s="16">
        <f t="shared" si="153"/>
        <v>6123.5910980377939</v>
      </c>
      <c r="AI99" s="16">
        <f t="shared" si="153"/>
        <v>6151.8334877441666</v>
      </c>
    </row>
    <row r="102" spans="2:36" ht="16.5" thickBot="1" x14ac:dyDescent="0.3">
      <c r="C102" s="22"/>
      <c r="D102" s="4"/>
      <c r="E102" s="4"/>
      <c r="F102" s="4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4"/>
      <c r="AB102" s="4"/>
      <c r="AC102" s="4"/>
      <c r="AD102" s="4"/>
      <c r="AE102" s="4"/>
      <c r="AF102" s="19"/>
      <c r="AG102" s="20">
        <f>AG99</f>
        <v>6117.2949242333334</v>
      </c>
      <c r="AH102" s="20">
        <f t="shared" ref="AH102:AI102" si="154">AH99</f>
        <v>6123.5910980377939</v>
      </c>
      <c r="AI102" s="20">
        <f t="shared" si="154"/>
        <v>6151.8334877441666</v>
      </c>
      <c r="AJ102" s="35">
        <f>SUM(AG102:AI102)</f>
        <v>18392.719510015293</v>
      </c>
    </row>
    <row r="103" spans="2:36" ht="16.5" thickTop="1" x14ac:dyDescent="0.25">
      <c r="C103" s="22"/>
      <c r="D103" s="4"/>
      <c r="E103" s="4"/>
      <c r="F103" s="4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4"/>
      <c r="AB103" s="4"/>
      <c r="AC103" s="4"/>
      <c r="AD103" s="4"/>
      <c r="AE103" s="4"/>
      <c r="AF103" s="19"/>
      <c r="AG103" s="19"/>
      <c r="AH103" s="19"/>
      <c r="AI103" s="19"/>
      <c r="AJ103" s="73"/>
    </row>
    <row r="104" spans="2:36" x14ac:dyDescent="0.25">
      <c r="C104" s="22"/>
      <c r="D104" s="4"/>
      <c r="E104" s="4"/>
      <c r="F104" s="4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4"/>
      <c r="AB104" s="4"/>
      <c r="AC104" s="4"/>
      <c r="AD104" s="4"/>
      <c r="AE104" s="4"/>
      <c r="AF104" s="21"/>
      <c r="AG104" s="21"/>
      <c r="AH104" s="21"/>
      <c r="AI104" s="21"/>
    </row>
    <row r="105" spans="2:36" s="4" customFormat="1" ht="15.75" customHeight="1" x14ac:dyDescent="0.25">
      <c r="B105" s="3" t="s">
        <v>21</v>
      </c>
      <c r="C105" s="3"/>
      <c r="D105" s="3"/>
      <c r="E105" s="3"/>
      <c r="F105" s="3"/>
      <c r="G105" s="98" t="s">
        <v>33</v>
      </c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3"/>
      <c r="Y105" s="3"/>
      <c r="Z105" s="3"/>
      <c r="AA105" s="98" t="s">
        <v>15</v>
      </c>
      <c r="AB105" s="98"/>
      <c r="AC105" s="98"/>
      <c r="AD105" s="98"/>
      <c r="AE105" s="3"/>
      <c r="AF105" s="98" t="s">
        <v>16</v>
      </c>
      <c r="AG105" s="98"/>
      <c r="AH105" s="98"/>
      <c r="AI105" s="98"/>
    </row>
    <row r="106" spans="2:36" s="4" customFormat="1" ht="15.75" customHeight="1" x14ac:dyDescent="0.25">
      <c r="B106" s="29"/>
      <c r="C106" s="22"/>
      <c r="G106" s="97">
        <v>2011</v>
      </c>
      <c r="H106" s="97"/>
      <c r="I106" s="3"/>
      <c r="J106" s="3"/>
      <c r="L106" s="97">
        <v>2012</v>
      </c>
      <c r="M106" s="97"/>
      <c r="N106" s="3"/>
      <c r="O106" s="3"/>
      <c r="Q106" s="3">
        <v>2013</v>
      </c>
      <c r="R106" s="3"/>
      <c r="S106" s="3"/>
      <c r="T106" s="3"/>
      <c r="V106" s="3">
        <v>2014</v>
      </c>
      <c r="W106" s="3"/>
      <c r="X106" s="3"/>
      <c r="Y106" s="3"/>
      <c r="Z106" s="1"/>
      <c r="AA106" s="3">
        <v>2011</v>
      </c>
      <c r="AB106" s="3">
        <v>2012</v>
      </c>
      <c r="AC106" s="3">
        <v>2013</v>
      </c>
      <c r="AD106" s="3">
        <v>2014</v>
      </c>
      <c r="AF106" s="3">
        <v>2011</v>
      </c>
      <c r="AG106" s="3">
        <v>2012</v>
      </c>
      <c r="AH106" s="3">
        <v>2013</v>
      </c>
      <c r="AI106" s="3">
        <v>2014</v>
      </c>
    </row>
    <row r="107" spans="2:36" x14ac:dyDescent="0.25">
      <c r="B107" s="31" t="s">
        <v>14</v>
      </c>
      <c r="C107" s="24" t="s">
        <v>25</v>
      </c>
      <c r="D107" s="2"/>
      <c r="E107" s="2">
        <v>2013</v>
      </c>
      <c r="F107" s="2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0">
        <v>2.2160000000000002</v>
      </c>
      <c r="R107" s="60">
        <v>13804.156000000001</v>
      </c>
      <c r="S107" s="10"/>
      <c r="T107" s="10"/>
      <c r="U107" s="11"/>
      <c r="V107" s="11">
        <f>Q107*Persist!$F$24</f>
        <v>1.3960800000000002</v>
      </c>
      <c r="W107" s="66">
        <f>R107*Persist!$F$45</f>
        <v>13749.377603174604</v>
      </c>
      <c r="X107" s="11"/>
      <c r="Y107" s="11"/>
      <c r="Z107" s="11"/>
      <c r="AA107" s="2"/>
      <c r="AB107" s="2"/>
      <c r="AC107" s="37">
        <f>SUM($AB$9*4+$AC$9*8)/12</f>
        <v>1.4266666666666669E-2</v>
      </c>
      <c r="AD107" s="37">
        <f>SUM($AC$9*4+$AD$9*8)/12</f>
        <v>1.4333333333333332E-2</v>
      </c>
      <c r="AE107" s="2"/>
      <c r="AF107" s="12"/>
      <c r="AG107" s="12"/>
      <c r="AH107" s="12">
        <f t="shared" ref="AH107" si="155">AC107*R107</f>
        <v>196.93929226666671</v>
      </c>
      <c r="AI107" s="12">
        <f t="shared" ref="AI107" si="156">AD107*W107</f>
        <v>197.0744123121693</v>
      </c>
    </row>
    <row r="108" spans="2:36" x14ac:dyDescent="0.25">
      <c r="C108" s="23" t="s">
        <v>17</v>
      </c>
      <c r="D108" s="2"/>
      <c r="E108" s="2">
        <v>2013</v>
      </c>
      <c r="F108" s="2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0">
        <v>1.2430000000000001</v>
      </c>
      <c r="R108" s="60">
        <v>2216.6390000000001</v>
      </c>
      <c r="S108" s="10"/>
      <c r="T108" s="10"/>
      <c r="U108" s="11"/>
      <c r="V108" s="11">
        <f>Q108*Persist!$F$24</f>
        <v>0.78309000000000006</v>
      </c>
      <c r="W108" s="66">
        <f>R108*Persist!$F$45</f>
        <v>2207.8428134920637</v>
      </c>
      <c r="X108" s="11"/>
      <c r="Y108" s="11"/>
      <c r="Z108" s="11"/>
      <c r="AA108" s="5"/>
      <c r="AB108" s="5"/>
      <c r="AC108" s="37">
        <f t="shared" ref="AC108:AC129" si="157">SUM($AB$9*4+$AC$9*8)/12</f>
        <v>1.4266666666666669E-2</v>
      </c>
      <c r="AD108" s="37">
        <f t="shared" ref="AD108:AD129" si="158">SUM($AC$9*4+$AD$9*8)/12</f>
        <v>1.4333333333333332E-2</v>
      </c>
      <c r="AE108" s="2"/>
      <c r="AF108" s="8"/>
      <c r="AG108" s="8"/>
      <c r="AH108" s="12">
        <f t="shared" ref="AH108:AH117" si="159">AC108*R108</f>
        <v>31.62404973333334</v>
      </c>
      <c r="AI108" s="12">
        <f t="shared" ref="AI108:AI117" si="160">AD108*W108</f>
        <v>31.645746993386243</v>
      </c>
    </row>
    <row r="109" spans="2:36" x14ac:dyDescent="0.25">
      <c r="C109" s="23" t="s">
        <v>18</v>
      </c>
      <c r="D109" s="2"/>
      <c r="E109" s="2">
        <v>2013</v>
      </c>
      <c r="F109" s="2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0">
        <v>20.911000000000001</v>
      </c>
      <c r="R109" s="60">
        <v>39356.548999999999</v>
      </c>
      <c r="S109" s="10"/>
      <c r="T109" s="10"/>
      <c r="U109" s="11"/>
      <c r="V109" s="11">
        <f>Q109*Persist!$F$24</f>
        <v>13.17393</v>
      </c>
      <c r="W109" s="66">
        <f>R109*Persist!$F$45</f>
        <v>39200.372218253971</v>
      </c>
      <c r="X109" s="11"/>
      <c r="Y109" s="11"/>
      <c r="Z109" s="11"/>
      <c r="AA109" s="5"/>
      <c r="AB109" s="5"/>
      <c r="AC109" s="37">
        <f t="shared" si="157"/>
        <v>1.4266666666666669E-2</v>
      </c>
      <c r="AD109" s="37">
        <f t="shared" si="158"/>
        <v>1.4333333333333332E-2</v>
      </c>
      <c r="AE109" s="2"/>
      <c r="AF109" s="8"/>
      <c r="AG109" s="8"/>
      <c r="AH109" s="12">
        <f t="shared" si="159"/>
        <v>561.48676573333341</v>
      </c>
      <c r="AI109" s="12">
        <f t="shared" si="160"/>
        <v>561.87200179497347</v>
      </c>
    </row>
    <row r="110" spans="2:36" x14ac:dyDescent="0.25">
      <c r="C110" s="24" t="s">
        <v>26</v>
      </c>
      <c r="D110" s="2"/>
      <c r="E110" s="2">
        <v>2013</v>
      </c>
      <c r="F110" s="2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0">
        <v>0.4</v>
      </c>
      <c r="R110" s="60">
        <v>5974.67</v>
      </c>
      <c r="S110" s="10"/>
      <c r="T110" s="10"/>
      <c r="U110" s="11"/>
      <c r="V110" s="11">
        <f>Q110*Persist!$F$24</f>
        <v>0.252</v>
      </c>
      <c r="W110" s="66">
        <f>R110*Persist!$F$45</f>
        <v>5950.9609920634921</v>
      </c>
      <c r="X110" s="11"/>
      <c r="Y110" s="11"/>
      <c r="Z110" s="11"/>
      <c r="AA110" s="5"/>
      <c r="AB110" s="5"/>
      <c r="AC110" s="37">
        <f t="shared" si="157"/>
        <v>1.4266666666666669E-2</v>
      </c>
      <c r="AD110" s="37">
        <f t="shared" si="158"/>
        <v>1.4333333333333332E-2</v>
      </c>
      <c r="AE110" s="2"/>
      <c r="AF110" s="8"/>
      <c r="AG110" s="8"/>
      <c r="AH110" s="12">
        <f t="shared" si="159"/>
        <v>85.238625333333346</v>
      </c>
      <c r="AI110" s="12">
        <f t="shared" si="160"/>
        <v>85.297107552910049</v>
      </c>
    </row>
    <row r="111" spans="2:36" x14ac:dyDescent="0.25">
      <c r="C111" s="24" t="s">
        <v>27</v>
      </c>
      <c r="D111" s="2"/>
      <c r="E111" s="2">
        <v>2013</v>
      </c>
      <c r="F111" s="2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0">
        <v>0.91800000000000004</v>
      </c>
      <c r="R111" s="60">
        <v>13317.276</v>
      </c>
      <c r="S111" s="10"/>
      <c r="T111" s="10"/>
      <c r="U111" s="11"/>
      <c r="V111" s="11">
        <f>Q111*Persist!$F$24</f>
        <v>0.57834000000000008</v>
      </c>
      <c r="W111" s="66">
        <f>R111*Persist!$F$45</f>
        <v>13264.429666666667</v>
      </c>
      <c r="X111" s="11"/>
      <c r="Y111" s="11"/>
      <c r="Z111" s="11"/>
      <c r="AA111" s="5"/>
      <c r="AB111" s="5"/>
      <c r="AC111" s="37">
        <f t="shared" si="157"/>
        <v>1.4266666666666669E-2</v>
      </c>
      <c r="AD111" s="37">
        <f t="shared" si="158"/>
        <v>1.4333333333333332E-2</v>
      </c>
      <c r="AE111" s="2"/>
      <c r="AF111" s="8"/>
      <c r="AG111" s="8"/>
      <c r="AH111" s="12">
        <f t="shared" si="159"/>
        <v>189.99313760000004</v>
      </c>
      <c r="AI111" s="12">
        <f t="shared" si="160"/>
        <v>190.12349188888888</v>
      </c>
    </row>
    <row r="112" spans="2:36" x14ac:dyDescent="0.25">
      <c r="C112" s="24" t="s">
        <v>63</v>
      </c>
      <c r="D112" s="2"/>
      <c r="E112" s="2">
        <v>2013</v>
      </c>
      <c r="F112" s="2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0">
        <v>36.499000000000002</v>
      </c>
      <c r="R112" s="60">
        <v>141.90899999999999</v>
      </c>
      <c r="S112" s="10"/>
      <c r="T112" s="10"/>
      <c r="U112" s="11"/>
      <c r="V112" s="11">
        <f>Q112*Persist!$F$24</f>
        <v>22.99437</v>
      </c>
      <c r="W112" s="66">
        <f>R112*Persist!$F$45</f>
        <v>141.34586904761903</v>
      </c>
      <c r="X112" s="11"/>
      <c r="Y112" s="11"/>
      <c r="Z112" s="11"/>
      <c r="AA112" s="5"/>
      <c r="AB112" s="5"/>
      <c r="AC112" s="37">
        <f t="shared" si="157"/>
        <v>1.4266666666666669E-2</v>
      </c>
      <c r="AD112" s="37">
        <f t="shared" si="158"/>
        <v>1.4333333333333332E-2</v>
      </c>
      <c r="AE112" s="2"/>
      <c r="AF112" s="8"/>
      <c r="AG112" s="8"/>
      <c r="AH112" s="12">
        <f t="shared" si="159"/>
        <v>2.0245684000000002</v>
      </c>
      <c r="AI112" s="12">
        <f t="shared" si="160"/>
        <v>2.025957456349206</v>
      </c>
    </row>
    <row r="113" spans="2:35" x14ac:dyDescent="0.25">
      <c r="C113" s="24"/>
      <c r="D113" s="2"/>
      <c r="E113" s="2">
        <v>2013</v>
      </c>
      <c r="F113" s="2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0"/>
      <c r="R113" s="60"/>
      <c r="S113" s="10"/>
      <c r="T113" s="10"/>
      <c r="U113" s="11"/>
      <c r="V113" s="11">
        <f>Q113*Persist!$F$24</f>
        <v>0</v>
      </c>
      <c r="W113" s="66">
        <f>R113*Persist!$F$45</f>
        <v>0</v>
      </c>
      <c r="X113" s="11"/>
      <c r="Y113" s="11"/>
      <c r="Z113" s="11"/>
      <c r="AA113" s="5"/>
      <c r="AB113" s="5"/>
      <c r="AC113" s="37">
        <f t="shared" si="157"/>
        <v>1.4266666666666669E-2</v>
      </c>
      <c r="AD113" s="37">
        <f t="shared" si="158"/>
        <v>1.4333333333333332E-2</v>
      </c>
      <c r="AE113" s="2"/>
      <c r="AF113" s="8"/>
      <c r="AG113" s="8"/>
      <c r="AH113" s="12">
        <f t="shared" si="159"/>
        <v>0</v>
      </c>
      <c r="AI113" s="12">
        <f t="shared" si="160"/>
        <v>0</v>
      </c>
    </row>
    <row r="114" spans="2:35" x14ac:dyDescent="0.25">
      <c r="C114" s="24"/>
      <c r="D114" s="2"/>
      <c r="E114" s="2">
        <v>2013</v>
      </c>
      <c r="F114" s="2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0"/>
      <c r="R114" s="60"/>
      <c r="S114" s="10"/>
      <c r="T114" s="10"/>
      <c r="U114" s="11"/>
      <c r="V114" s="11">
        <f>Q114*Persist!$F$24</f>
        <v>0</v>
      </c>
      <c r="W114" s="66">
        <f>R114*Persist!$F$45</f>
        <v>0</v>
      </c>
      <c r="X114" s="11"/>
      <c r="Y114" s="11"/>
      <c r="Z114" s="11"/>
      <c r="AA114" s="5"/>
      <c r="AB114" s="5"/>
      <c r="AC114" s="37">
        <f t="shared" si="157"/>
        <v>1.4266666666666669E-2</v>
      </c>
      <c r="AD114" s="37">
        <f t="shared" si="158"/>
        <v>1.4333333333333332E-2</v>
      </c>
      <c r="AE114" s="2"/>
      <c r="AF114" s="8"/>
      <c r="AG114" s="8"/>
      <c r="AH114" s="12">
        <f t="shared" si="159"/>
        <v>0</v>
      </c>
      <c r="AI114" s="12">
        <f t="shared" si="160"/>
        <v>0</v>
      </c>
    </row>
    <row r="115" spans="2:35" x14ac:dyDescent="0.25">
      <c r="C115" s="24"/>
      <c r="D115" s="2"/>
      <c r="E115" s="2">
        <v>2013</v>
      </c>
      <c r="F115" s="2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0"/>
      <c r="R115" s="60"/>
      <c r="S115" s="10"/>
      <c r="T115" s="10"/>
      <c r="U115" s="11"/>
      <c r="V115" s="11"/>
      <c r="W115" s="66"/>
      <c r="X115" s="11"/>
      <c r="Y115" s="11"/>
      <c r="Z115" s="11"/>
      <c r="AA115" s="5"/>
      <c r="AB115" s="5"/>
      <c r="AC115" s="37"/>
      <c r="AD115" s="37"/>
      <c r="AE115" s="2"/>
      <c r="AF115" s="8"/>
      <c r="AG115" s="8"/>
      <c r="AH115" s="12">
        <f t="shared" si="159"/>
        <v>0</v>
      </c>
      <c r="AI115" s="12">
        <f t="shared" si="160"/>
        <v>0</v>
      </c>
    </row>
    <row r="116" spans="2:35" x14ac:dyDescent="0.25">
      <c r="C116" s="24"/>
      <c r="D116" s="2"/>
      <c r="E116" s="2">
        <v>2013</v>
      </c>
      <c r="F116" s="2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0"/>
      <c r="R116" s="60"/>
      <c r="S116" s="10"/>
      <c r="T116" s="10"/>
      <c r="U116" s="11"/>
      <c r="V116" s="11"/>
      <c r="W116" s="66"/>
      <c r="X116" s="11"/>
      <c r="Y116" s="11"/>
      <c r="Z116" s="11"/>
      <c r="AA116" s="5"/>
      <c r="AB116" s="5"/>
      <c r="AC116" s="37"/>
      <c r="AD116" s="37"/>
      <c r="AE116" s="2"/>
      <c r="AF116" s="8"/>
      <c r="AG116" s="8"/>
      <c r="AH116" s="12">
        <f t="shared" si="159"/>
        <v>0</v>
      </c>
      <c r="AI116" s="12">
        <f t="shared" si="160"/>
        <v>0</v>
      </c>
    </row>
    <row r="117" spans="2:35" x14ac:dyDescent="0.25">
      <c r="C117" s="24"/>
      <c r="D117" s="2"/>
      <c r="E117" s="2">
        <v>2013</v>
      </c>
      <c r="F117" s="2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0"/>
      <c r="R117" s="60"/>
      <c r="S117" s="10"/>
      <c r="T117" s="10"/>
      <c r="U117" s="11"/>
      <c r="V117" s="11">
        <f>Q117*Persist!$F$24</f>
        <v>0</v>
      </c>
      <c r="W117" s="66">
        <f>R117*Persist!$F$45</f>
        <v>0</v>
      </c>
      <c r="X117" s="11"/>
      <c r="Y117" s="11"/>
      <c r="Z117" s="11"/>
      <c r="AA117" s="5"/>
      <c r="AB117" s="5"/>
      <c r="AC117" s="37">
        <f t="shared" si="157"/>
        <v>1.4266666666666669E-2</v>
      </c>
      <c r="AD117" s="37">
        <f t="shared" si="158"/>
        <v>1.4333333333333332E-2</v>
      </c>
      <c r="AE117" s="2"/>
      <c r="AF117" s="8"/>
      <c r="AG117" s="8"/>
      <c r="AH117" s="12">
        <f t="shared" si="159"/>
        <v>0</v>
      </c>
      <c r="AI117" s="12">
        <f t="shared" si="160"/>
        <v>0</v>
      </c>
    </row>
    <row r="118" spans="2:35" x14ac:dyDescent="0.25">
      <c r="C118" s="26" t="s">
        <v>62</v>
      </c>
      <c r="D118" s="15"/>
      <c r="E118" s="15"/>
      <c r="F118" s="15"/>
      <c r="G118" s="16">
        <f>SUM(G107:G117)</f>
        <v>0</v>
      </c>
      <c r="H118" s="16">
        <f t="shared" ref="H118:J118" si="161">SUM(H107:H117)</f>
        <v>0</v>
      </c>
      <c r="I118" s="16">
        <f t="shared" si="161"/>
        <v>0</v>
      </c>
      <c r="J118" s="16">
        <f t="shared" si="161"/>
        <v>0</v>
      </c>
      <c r="K118" s="16"/>
      <c r="L118" s="16">
        <f>SUM(L107:L117)</f>
        <v>0</v>
      </c>
      <c r="M118" s="16">
        <f t="shared" ref="M118" si="162">SUM(M107:M117)</f>
        <v>0</v>
      </c>
      <c r="N118" s="16">
        <f t="shared" ref="N118" si="163">SUM(N107:N117)</f>
        <v>0</v>
      </c>
      <c r="O118" s="16">
        <f t="shared" ref="O118" si="164">SUM(O107:O117)</f>
        <v>0</v>
      </c>
      <c r="P118" s="16"/>
      <c r="Q118" s="16">
        <f>SUM(Q107:Q117)</f>
        <v>62.186999999999998</v>
      </c>
      <c r="R118" s="16">
        <f t="shared" ref="R118" si="165">SUM(R107:R117)</f>
        <v>74811.198999999993</v>
      </c>
      <c r="S118" s="16">
        <f t="shared" ref="S118" si="166">SUM(S107:S117)</f>
        <v>0</v>
      </c>
      <c r="T118" s="16">
        <f t="shared" ref="T118" si="167">SUM(T107:T117)</f>
        <v>0</v>
      </c>
      <c r="U118" s="16"/>
      <c r="V118" s="16">
        <f>SUM(V107:V117)</f>
        <v>39.177810000000001</v>
      </c>
      <c r="W118" s="16">
        <f t="shared" ref="W118" si="168">SUM(W107:W117)</f>
        <v>74514.329162698428</v>
      </c>
      <c r="X118" s="16">
        <f t="shared" ref="X118" si="169">SUM(X107:X117)</f>
        <v>0</v>
      </c>
      <c r="Y118" s="16">
        <f t="shared" ref="Y118" si="170">SUM(Y107:Y117)</f>
        <v>0</v>
      </c>
      <c r="Z118" s="16"/>
      <c r="AA118" s="15"/>
      <c r="AB118" s="15"/>
      <c r="AC118" s="15"/>
      <c r="AD118" s="15"/>
      <c r="AE118" s="15"/>
      <c r="AF118" s="16"/>
      <c r="AG118" s="16"/>
      <c r="AH118" s="16">
        <f>SUM(AH107:AH117)</f>
        <v>1067.3064390666666</v>
      </c>
      <c r="AI118" s="16">
        <f>SUM(AI107:AI117)</f>
        <v>1068.0387179986772</v>
      </c>
    </row>
    <row r="119" spans="2:35" x14ac:dyDescent="0.25"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2:35" x14ac:dyDescent="0.25">
      <c r="B120" s="31" t="s">
        <v>13</v>
      </c>
      <c r="C120" s="24" t="s">
        <v>23</v>
      </c>
      <c r="D120" s="2"/>
      <c r="E120" s="2">
        <v>2013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9">
        <v>23.577999999999999</v>
      </c>
      <c r="R120" s="60">
        <v>124979.143</v>
      </c>
      <c r="S120" s="9"/>
      <c r="T120" s="9"/>
      <c r="U120" s="2"/>
      <c r="V120" s="11">
        <f>Q120*Persist!$F$24</f>
        <v>14.854139999999999</v>
      </c>
      <c r="W120" s="66">
        <f>R120*Persist!$F$45</f>
        <v>124483.19401984126</v>
      </c>
      <c r="X120" s="2"/>
      <c r="Y120" s="2"/>
      <c r="Z120" s="2"/>
      <c r="AA120" s="2"/>
      <c r="AB120" s="2"/>
      <c r="AC120" s="37">
        <f>SUM($AB$10*4+$AC$10*8)/12</f>
        <v>1.3466666666666667E-2</v>
      </c>
      <c r="AD120" s="37">
        <f>SUM($AC$10*4+$AD$10*8)/12</f>
        <v>1.3566666666666666E-2</v>
      </c>
      <c r="AE120" s="2"/>
      <c r="AF120" s="12"/>
      <c r="AG120" s="12"/>
      <c r="AH120" s="12">
        <f t="shared" ref="AH120" si="171">AC120*R120</f>
        <v>1683.0524590666666</v>
      </c>
      <c r="AI120" s="12">
        <f t="shared" ref="AI120" si="172">AD120*W120</f>
        <v>1688.8219988691797</v>
      </c>
    </row>
    <row r="121" spans="2:35" x14ac:dyDescent="0.25">
      <c r="C121" s="24" t="s">
        <v>19</v>
      </c>
      <c r="D121" s="2"/>
      <c r="E121" s="2">
        <v>2013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9">
        <v>12.923999999999999</v>
      </c>
      <c r="R121" s="60">
        <v>39124.997000000003</v>
      </c>
      <c r="S121" s="9"/>
      <c r="T121" s="9"/>
      <c r="U121" s="2"/>
      <c r="V121" s="11">
        <f>Q121*Persist!$F$24</f>
        <v>8.1421200000000002</v>
      </c>
      <c r="W121" s="66">
        <f>R121*Persist!$F$45</f>
        <v>38969.739075396828</v>
      </c>
      <c r="X121" s="2"/>
      <c r="Y121" s="2"/>
      <c r="Z121" s="2"/>
      <c r="AA121" s="2"/>
      <c r="AB121" s="2"/>
      <c r="AC121" s="37">
        <f t="shared" ref="AC121:AC123" si="173">SUM($AB$10*4+$AC$10*8)/12</f>
        <v>1.3466666666666667E-2</v>
      </c>
      <c r="AD121" s="37">
        <f t="shared" ref="AD121:AD123" si="174">SUM($AC$10*4+$AD$10*8)/12</f>
        <v>1.3566666666666666E-2</v>
      </c>
      <c r="AE121" s="2"/>
      <c r="AF121" s="8"/>
      <c r="AG121" s="8"/>
      <c r="AH121" s="8">
        <f t="shared" ref="AH121:AH123" si="175">AC121*R121</f>
        <v>526.88329293333334</v>
      </c>
      <c r="AI121" s="8">
        <f t="shared" ref="AI121:AI123" si="176">AD121*W121</f>
        <v>528.68946012288359</v>
      </c>
    </row>
    <row r="122" spans="2:35" x14ac:dyDescent="0.25">
      <c r="C122" s="24" t="s">
        <v>58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9"/>
      <c r="R122" s="60"/>
      <c r="S122" s="9"/>
      <c r="T122" s="9"/>
      <c r="U122" s="2"/>
      <c r="V122" s="11"/>
      <c r="W122" s="66"/>
      <c r="X122" s="2"/>
      <c r="Y122" s="2"/>
      <c r="Z122" s="2"/>
      <c r="AA122" s="2"/>
      <c r="AB122" s="2"/>
      <c r="AC122" s="37"/>
      <c r="AD122" s="37"/>
      <c r="AE122" s="2"/>
      <c r="AF122" s="8"/>
      <c r="AG122" s="8"/>
      <c r="AH122" s="8"/>
      <c r="AI122" s="8"/>
    </row>
    <row r="123" spans="2:35" x14ac:dyDescent="0.25">
      <c r="C123" s="24" t="s">
        <v>59</v>
      </c>
      <c r="D123" s="2"/>
      <c r="E123" s="2">
        <v>2013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9"/>
      <c r="R123" s="9"/>
      <c r="S123" s="9"/>
      <c r="T123" s="9"/>
      <c r="U123" s="2"/>
      <c r="V123" s="11">
        <f>Q123*Persist!$F$24</f>
        <v>0</v>
      </c>
      <c r="W123" s="66">
        <f>R123*Persist!$F$45</f>
        <v>0</v>
      </c>
      <c r="X123" s="2"/>
      <c r="Y123" s="2"/>
      <c r="Z123" s="2"/>
      <c r="AA123" s="2"/>
      <c r="AB123" s="2"/>
      <c r="AC123" s="37">
        <f t="shared" si="173"/>
        <v>1.3466666666666667E-2</v>
      </c>
      <c r="AD123" s="37">
        <f t="shared" si="174"/>
        <v>1.3566666666666666E-2</v>
      </c>
      <c r="AE123" s="2"/>
      <c r="AF123" s="8"/>
      <c r="AG123" s="8"/>
      <c r="AH123" s="8">
        <f t="shared" si="175"/>
        <v>0</v>
      </c>
      <c r="AI123" s="8">
        <f t="shared" si="176"/>
        <v>0</v>
      </c>
    </row>
    <row r="124" spans="2:35" x14ac:dyDescent="0.25">
      <c r="C124" s="26" t="s">
        <v>62</v>
      </c>
      <c r="D124" s="15"/>
      <c r="E124" s="15"/>
      <c r="F124" s="15"/>
      <c r="G124" s="16">
        <f>SUM(G120:G123)</f>
        <v>0</v>
      </c>
      <c r="H124" s="16">
        <f t="shared" ref="H124:J124" si="177">SUM(H120:H123)</f>
        <v>0</v>
      </c>
      <c r="I124" s="16">
        <f t="shared" si="177"/>
        <v>0</v>
      </c>
      <c r="J124" s="16">
        <f t="shared" si="177"/>
        <v>0</v>
      </c>
      <c r="K124" s="16"/>
      <c r="L124" s="16">
        <f>SUM(L120:L123)</f>
        <v>0</v>
      </c>
      <c r="M124" s="16">
        <f t="shared" ref="M124" si="178">SUM(M120:M123)</f>
        <v>0</v>
      </c>
      <c r="N124" s="16">
        <f t="shared" ref="N124" si="179">SUM(N120:N123)</f>
        <v>0</v>
      </c>
      <c r="O124" s="16">
        <f t="shared" ref="O124" si="180">SUM(O120:O123)</f>
        <v>0</v>
      </c>
      <c r="P124" s="16"/>
      <c r="Q124" s="16">
        <f>SUM(Q120:Q123)</f>
        <v>36.501999999999995</v>
      </c>
      <c r="R124" s="16">
        <f t="shared" ref="R124" si="181">SUM(R120:R123)</f>
        <v>164104.14000000001</v>
      </c>
      <c r="S124" s="16">
        <f t="shared" ref="S124" si="182">SUM(S120:S123)</f>
        <v>0</v>
      </c>
      <c r="T124" s="16">
        <f t="shared" ref="T124" si="183">SUM(T120:T123)</f>
        <v>0</v>
      </c>
      <c r="U124" s="16"/>
      <c r="V124" s="16">
        <f>SUM(V120:V123)</f>
        <v>22.996259999999999</v>
      </c>
      <c r="W124" s="16">
        <f t="shared" ref="W124" si="184">SUM(W120:W123)</f>
        <v>163452.93309523808</v>
      </c>
      <c r="X124" s="16">
        <f t="shared" ref="X124" si="185">SUM(X120:X123)</f>
        <v>0</v>
      </c>
      <c r="Y124" s="16">
        <f t="shared" ref="Y124" si="186">SUM(Y120:Y123)</f>
        <v>0</v>
      </c>
      <c r="Z124" s="16"/>
      <c r="AA124" s="15"/>
      <c r="AB124" s="15"/>
      <c r="AC124" s="15"/>
      <c r="AD124" s="15"/>
      <c r="AE124" s="15"/>
      <c r="AF124" s="16"/>
      <c r="AG124" s="16"/>
      <c r="AH124" s="16">
        <f>SUM(AH120:AH123)</f>
        <v>2209.9357519999999</v>
      </c>
      <c r="AI124" s="16">
        <f>SUM(AI120:AI123)</f>
        <v>2217.5114589920631</v>
      </c>
    </row>
    <row r="125" spans="2:35" x14ac:dyDescent="0.25"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2:35" x14ac:dyDescent="0.25">
      <c r="C126" s="25" t="s">
        <v>31</v>
      </c>
      <c r="D126" s="13" t="s">
        <v>21</v>
      </c>
      <c r="E126" s="13" t="s">
        <v>21</v>
      </c>
      <c r="F126" s="13"/>
      <c r="G126" s="14"/>
      <c r="H126" s="14"/>
      <c r="I126" s="14"/>
      <c r="J126" s="14"/>
      <c r="K126" s="13"/>
      <c r="L126" s="14"/>
      <c r="M126" s="14"/>
      <c r="N126" s="14"/>
      <c r="O126" s="14"/>
      <c r="P126" s="13"/>
      <c r="Q126" s="14"/>
      <c r="R126" s="14"/>
      <c r="S126" s="14"/>
      <c r="T126" s="14"/>
      <c r="U126" s="13"/>
      <c r="V126" s="14"/>
      <c r="W126" s="14"/>
      <c r="X126" s="14"/>
      <c r="Y126" s="14"/>
      <c r="Z126" s="14"/>
      <c r="AA126" s="13"/>
      <c r="AB126" s="71"/>
      <c r="AC126" s="71" t="s">
        <v>21</v>
      </c>
      <c r="AD126" s="71" t="s">
        <v>21</v>
      </c>
      <c r="AE126" s="13"/>
      <c r="AF126" s="72"/>
      <c r="AG126" s="72"/>
      <c r="AH126" s="72" t="s">
        <v>21</v>
      </c>
      <c r="AI126" s="72" t="s">
        <v>21</v>
      </c>
    </row>
    <row r="127" spans="2:35" x14ac:dyDescent="0.25">
      <c r="C127" s="24" t="s">
        <v>38</v>
      </c>
      <c r="D127" s="2"/>
      <c r="E127" s="2">
        <v>2013</v>
      </c>
      <c r="F127" s="2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0">
        <v>32.684060930000001</v>
      </c>
      <c r="R127" s="10">
        <v>183376.68870792701</v>
      </c>
      <c r="S127" s="10"/>
      <c r="T127" s="10"/>
      <c r="U127" s="11"/>
      <c r="V127" s="11">
        <f>Q127*Persist!$F$24</f>
        <v>20.590958385900002</v>
      </c>
      <c r="W127" s="66">
        <f>R127*Persist!$F$45</f>
        <v>182649.00343527651</v>
      </c>
      <c r="X127" s="11"/>
      <c r="Y127" s="11"/>
      <c r="Z127" s="11"/>
      <c r="AA127" s="5"/>
      <c r="AB127" s="5"/>
      <c r="AC127" s="37">
        <f t="shared" si="157"/>
        <v>1.4266666666666669E-2</v>
      </c>
      <c r="AD127" s="37">
        <f t="shared" si="158"/>
        <v>1.4333333333333332E-2</v>
      </c>
      <c r="AE127" s="2"/>
      <c r="AF127" s="8"/>
      <c r="AG127" s="8"/>
      <c r="AH127" s="8">
        <f t="shared" ref="AH127" si="187">AC127*R127</f>
        <v>2616.1740922330923</v>
      </c>
      <c r="AI127" s="8">
        <f t="shared" ref="AI127" si="188">AD127*W127</f>
        <v>2617.9690492389627</v>
      </c>
    </row>
    <row r="128" spans="2:35" x14ac:dyDescent="0.25">
      <c r="C128" s="24"/>
      <c r="D128" s="2"/>
      <c r="E128" s="2"/>
      <c r="F128" s="2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0"/>
      <c r="R128" s="10"/>
      <c r="S128" s="10"/>
      <c r="T128" s="10"/>
      <c r="U128" s="11"/>
      <c r="V128" s="11"/>
      <c r="W128" s="66"/>
      <c r="X128" s="11"/>
      <c r="Y128" s="11"/>
      <c r="Z128" s="11"/>
      <c r="AA128" s="5"/>
      <c r="AB128" s="5"/>
      <c r="AC128" s="37"/>
      <c r="AD128" s="37">
        <f t="shared" si="158"/>
        <v>1.4333333333333332E-2</v>
      </c>
      <c r="AE128" s="2"/>
      <c r="AF128" s="8"/>
      <c r="AG128" s="8"/>
      <c r="AH128" s="8">
        <f t="shared" ref="AH128:AH129" si="189">AC128*R128</f>
        <v>0</v>
      </c>
      <c r="AI128" s="8">
        <f t="shared" ref="AI128:AI129" si="190">AD128*W128</f>
        <v>0</v>
      </c>
    </row>
    <row r="129" spans="2:36" x14ac:dyDescent="0.25">
      <c r="B129" s="31" t="s">
        <v>21</v>
      </c>
      <c r="C129" s="24"/>
      <c r="D129" s="2"/>
      <c r="E129" s="2"/>
      <c r="F129" s="2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0"/>
      <c r="R129" s="10"/>
      <c r="S129" s="10"/>
      <c r="T129" s="10"/>
      <c r="U129" s="11"/>
      <c r="V129" s="11"/>
      <c r="W129" s="66"/>
      <c r="X129" s="11"/>
      <c r="Y129" s="11"/>
      <c r="Z129" s="11"/>
      <c r="AA129" s="5"/>
      <c r="AB129" s="5"/>
      <c r="AC129" s="37">
        <f t="shared" si="157"/>
        <v>1.4266666666666669E-2</v>
      </c>
      <c r="AD129" s="37">
        <f t="shared" si="158"/>
        <v>1.4333333333333332E-2</v>
      </c>
      <c r="AE129" s="2"/>
      <c r="AF129" s="8"/>
      <c r="AG129" s="8"/>
      <c r="AH129" s="8">
        <f t="shared" si="189"/>
        <v>0</v>
      </c>
      <c r="AI129" s="8">
        <f t="shared" si="190"/>
        <v>0</v>
      </c>
    </row>
    <row r="130" spans="2:36" x14ac:dyDescent="0.25">
      <c r="C130" s="24"/>
      <c r="D130" s="2"/>
      <c r="E130" s="2"/>
      <c r="F130" s="2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0"/>
      <c r="R130" s="10"/>
      <c r="S130" s="10"/>
      <c r="T130" s="10"/>
      <c r="U130" s="11"/>
      <c r="V130" s="11"/>
      <c r="W130" s="66"/>
      <c r="X130" s="11"/>
      <c r="Y130" s="11"/>
      <c r="Z130" s="11"/>
      <c r="AA130" s="5"/>
      <c r="AB130" s="5"/>
      <c r="AC130" s="37"/>
      <c r="AD130" s="37"/>
      <c r="AE130" s="2"/>
      <c r="AF130" s="8"/>
      <c r="AG130" s="8"/>
      <c r="AH130" s="8"/>
      <c r="AI130" s="8"/>
    </row>
    <row r="131" spans="2:36" x14ac:dyDescent="0.25">
      <c r="C131" s="26" t="s">
        <v>62</v>
      </c>
      <c r="D131" s="15"/>
      <c r="E131" s="15"/>
      <c r="F131" s="15"/>
      <c r="G131" s="16">
        <f>SUM(G127:G130)</f>
        <v>0</v>
      </c>
      <c r="H131" s="16">
        <f t="shared" ref="H131:J131" si="191">SUM(H127:H130)</f>
        <v>0</v>
      </c>
      <c r="I131" s="16">
        <f t="shared" si="191"/>
        <v>0</v>
      </c>
      <c r="J131" s="16">
        <f t="shared" si="191"/>
        <v>0</v>
      </c>
      <c r="K131" s="16"/>
      <c r="L131" s="16">
        <f>SUM(L127:L130)</f>
        <v>0</v>
      </c>
      <c r="M131" s="16">
        <f t="shared" ref="M131" si="192">SUM(M127:M130)</f>
        <v>0</v>
      </c>
      <c r="N131" s="16">
        <f t="shared" ref="N131" si="193">SUM(N127:N130)</f>
        <v>0</v>
      </c>
      <c r="O131" s="16">
        <f t="shared" ref="O131" si="194">SUM(O127:O130)</f>
        <v>0</v>
      </c>
      <c r="P131" s="16"/>
      <c r="Q131" s="16">
        <f>SUM(Q127:Q130)</f>
        <v>32.684060930000001</v>
      </c>
      <c r="R131" s="16">
        <f t="shared" ref="R131" si="195">SUM(R127:R130)</f>
        <v>183376.68870792701</v>
      </c>
      <c r="S131" s="16">
        <f t="shared" ref="S131" si="196">SUM(S127:S130)</f>
        <v>0</v>
      </c>
      <c r="T131" s="16">
        <f t="shared" ref="T131" si="197">SUM(T127:T130)</f>
        <v>0</v>
      </c>
      <c r="U131" s="16"/>
      <c r="V131" s="16">
        <f>SUM(V127:V130)</f>
        <v>20.590958385900002</v>
      </c>
      <c r="W131" s="16">
        <f t="shared" ref="W131" si="198">SUM(W127:W130)</f>
        <v>182649.00343527651</v>
      </c>
      <c r="X131" s="16">
        <f t="shared" ref="X131" si="199">SUM(X127:X130)</f>
        <v>0</v>
      </c>
      <c r="Y131" s="16">
        <f t="shared" ref="Y131" si="200">SUM(Y127:Y130)</f>
        <v>0</v>
      </c>
      <c r="Z131" s="16"/>
      <c r="AA131" s="2"/>
      <c r="AB131" s="2"/>
      <c r="AC131" s="2"/>
      <c r="AD131" s="2"/>
      <c r="AE131" s="15"/>
      <c r="AF131" s="16"/>
      <c r="AG131" s="16"/>
      <c r="AH131" s="16">
        <f>SUM(AH127:AH130)</f>
        <v>2616.1740922330923</v>
      </c>
      <c r="AI131" s="16">
        <f>SUM(AI127:AI130)</f>
        <v>2617.9690492389627</v>
      </c>
    </row>
    <row r="132" spans="2:36" x14ac:dyDescent="0.25">
      <c r="C132" s="26" t="s">
        <v>22</v>
      </c>
      <c r="D132" s="15"/>
      <c r="E132" s="15"/>
      <c r="F132" s="15"/>
      <c r="G132" s="16">
        <f>G118+G124+G131</f>
        <v>0</v>
      </c>
      <c r="H132" s="16">
        <f t="shared" ref="H132" si="201">H118+H124+H131</f>
        <v>0</v>
      </c>
      <c r="I132" s="16">
        <f t="shared" ref="I132" si="202">I118+I124+I131</f>
        <v>0</v>
      </c>
      <c r="J132" s="16">
        <f t="shared" ref="J132" si="203">J118+J124+J131</f>
        <v>0</v>
      </c>
      <c r="K132" s="16"/>
      <c r="L132" s="16">
        <f>L118+L124+L131</f>
        <v>0</v>
      </c>
      <c r="M132" s="16">
        <f t="shared" ref="M132" si="204">M118+M124+M131</f>
        <v>0</v>
      </c>
      <c r="N132" s="16">
        <f t="shared" ref="N132" si="205">N118+N124+N131</f>
        <v>0</v>
      </c>
      <c r="O132" s="16">
        <f t="shared" ref="O132" si="206">O118+O124+O131</f>
        <v>0</v>
      </c>
      <c r="P132" s="16"/>
      <c r="Q132" s="16">
        <f>Q118+Q124+Q131</f>
        <v>131.37306093000001</v>
      </c>
      <c r="R132" s="16">
        <f t="shared" ref="R132" si="207">R118+R124+R131</f>
        <v>422292.02770792705</v>
      </c>
      <c r="S132" s="16">
        <f t="shared" ref="S132" si="208">S118+S124+S131</f>
        <v>0</v>
      </c>
      <c r="T132" s="16">
        <f t="shared" ref="T132" si="209">T118+T124+T131</f>
        <v>0</v>
      </c>
      <c r="U132" s="16"/>
      <c r="V132" s="16">
        <f>V118+V124+V131</f>
        <v>82.765028385899996</v>
      </c>
      <c r="W132" s="16">
        <f t="shared" ref="W132" si="210">W118+W124+W131</f>
        <v>420616.26569321303</v>
      </c>
      <c r="X132" s="16">
        <f t="shared" ref="X132" si="211">X118+X124+X131</f>
        <v>0</v>
      </c>
      <c r="Y132" s="16">
        <f t="shared" ref="Y132" si="212">Y118+Y124+Y131</f>
        <v>0</v>
      </c>
      <c r="Z132" s="16"/>
      <c r="AA132" s="15"/>
      <c r="AB132" s="15"/>
      <c r="AC132" s="15"/>
      <c r="AD132" s="15"/>
      <c r="AE132" s="15"/>
      <c r="AF132" s="16">
        <f>SUM(AF114:AF131)</f>
        <v>0</v>
      </c>
      <c r="AG132" s="16">
        <f>SUM(AG114:AG131)</f>
        <v>0</v>
      </c>
      <c r="AH132" s="16">
        <f>AH118+AH124+AH131</f>
        <v>5893.416283299759</v>
      </c>
      <c r="AI132" s="16">
        <f>AI118+AI124+AI131</f>
        <v>5903.5192262297032</v>
      </c>
    </row>
    <row r="134" spans="2:36" x14ac:dyDescent="0.25">
      <c r="C134" s="22"/>
      <c r="D134" s="4"/>
      <c r="E134" s="4"/>
      <c r="F134" s="4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4"/>
      <c r="AB134" s="4"/>
      <c r="AC134" s="4"/>
      <c r="AD134" s="4"/>
      <c r="AE134" s="4"/>
      <c r="AF134" s="21"/>
      <c r="AG134" s="21"/>
      <c r="AH134" s="21"/>
      <c r="AI134" s="21"/>
    </row>
    <row r="135" spans="2:36" ht="16.5" thickBot="1" x14ac:dyDescent="0.3">
      <c r="C135" s="22"/>
      <c r="D135" s="4"/>
      <c r="E135" s="4"/>
      <c r="F135" s="4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4"/>
      <c r="AB135" s="4"/>
      <c r="AC135" s="4"/>
      <c r="AD135" s="4"/>
      <c r="AE135" s="4"/>
      <c r="AF135" s="19"/>
      <c r="AG135" s="19"/>
      <c r="AH135" s="20">
        <f>AH132</f>
        <v>5893.416283299759</v>
      </c>
      <c r="AI135" s="20">
        <f>AI132</f>
        <v>5903.5192262297032</v>
      </c>
      <c r="AJ135" s="35">
        <f>SUM(AH135:AI135)</f>
        <v>11796.935509529463</v>
      </c>
    </row>
    <row r="136" spans="2:36" ht="16.5" thickTop="1" x14ac:dyDescent="0.25">
      <c r="C136" s="22"/>
      <c r="D136" s="4"/>
      <c r="E136" s="4"/>
      <c r="F136" s="4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4"/>
      <c r="AB136" s="4"/>
      <c r="AC136" s="4"/>
      <c r="AD136" s="4"/>
      <c r="AE136" s="4"/>
      <c r="AF136" s="19"/>
      <c r="AG136" s="19"/>
      <c r="AH136" s="19"/>
      <c r="AI136" s="19"/>
      <c r="AJ136" s="73"/>
    </row>
    <row r="137" spans="2:36" x14ac:dyDescent="0.25">
      <c r="C137" s="22"/>
      <c r="D137" s="4"/>
      <c r="E137" s="4"/>
      <c r="F137" s="4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4"/>
      <c r="AB137" s="4"/>
      <c r="AC137" s="4"/>
      <c r="AD137" s="4"/>
      <c r="AE137" s="4"/>
      <c r="AF137" s="19"/>
      <c r="AG137" s="19"/>
      <c r="AH137" s="19"/>
      <c r="AI137" s="19"/>
    </row>
    <row r="138" spans="2:36" ht="15.75" customHeight="1" x14ac:dyDescent="0.25">
      <c r="B138" s="3" t="s">
        <v>21</v>
      </c>
      <c r="C138" s="3"/>
      <c r="D138" s="3"/>
      <c r="E138" s="3"/>
      <c r="F138" s="3"/>
      <c r="G138" s="98" t="s">
        <v>35</v>
      </c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3"/>
      <c r="Y138" s="3"/>
      <c r="Z138" s="3"/>
      <c r="AA138" s="98" t="s">
        <v>15</v>
      </c>
      <c r="AB138" s="98"/>
      <c r="AC138" s="98"/>
      <c r="AD138" s="98"/>
      <c r="AE138" s="3"/>
      <c r="AF138" s="98" t="s">
        <v>16</v>
      </c>
      <c r="AG138" s="98"/>
      <c r="AH138" s="98"/>
      <c r="AI138" s="98"/>
    </row>
    <row r="139" spans="2:36" ht="15.75" customHeight="1" x14ac:dyDescent="0.25">
      <c r="B139" s="29"/>
      <c r="C139" s="22"/>
      <c r="D139" s="4"/>
      <c r="E139" s="4"/>
      <c r="F139" s="4"/>
      <c r="G139" s="97">
        <v>2011</v>
      </c>
      <c r="H139" s="97"/>
      <c r="I139" s="3"/>
      <c r="J139" s="3"/>
      <c r="K139" s="4"/>
      <c r="L139" s="97">
        <v>2012</v>
      </c>
      <c r="M139" s="97"/>
      <c r="N139" s="3"/>
      <c r="O139" s="3"/>
      <c r="P139" s="4"/>
      <c r="Q139" s="3">
        <v>2013</v>
      </c>
      <c r="R139" s="3"/>
      <c r="S139" s="3"/>
      <c r="T139" s="3"/>
      <c r="U139" s="4"/>
      <c r="V139" s="3">
        <v>2014</v>
      </c>
      <c r="W139" s="3"/>
      <c r="X139" s="3"/>
      <c r="Y139" s="3"/>
      <c r="AA139" s="3">
        <v>2011</v>
      </c>
      <c r="AB139" s="3">
        <v>2012</v>
      </c>
      <c r="AC139" s="3">
        <v>2013</v>
      </c>
      <c r="AD139" s="3">
        <v>2014</v>
      </c>
      <c r="AE139" s="4"/>
      <c r="AF139" s="3">
        <v>2011</v>
      </c>
      <c r="AG139" s="3">
        <v>2012</v>
      </c>
      <c r="AH139" s="3">
        <v>2013</v>
      </c>
      <c r="AI139" s="3">
        <v>2014</v>
      </c>
    </row>
    <row r="140" spans="2:36" x14ac:dyDescent="0.25">
      <c r="B140" s="31" t="s">
        <v>14</v>
      </c>
      <c r="C140" s="24" t="s">
        <v>25</v>
      </c>
      <c r="D140" s="2"/>
      <c r="E140" s="2">
        <v>2014</v>
      </c>
      <c r="F140" s="2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0">
        <v>2.5070000000000001</v>
      </c>
      <c r="W140" s="60">
        <v>14757.949000000001</v>
      </c>
      <c r="X140" s="10"/>
      <c r="Y140" s="10"/>
      <c r="Z140" s="11"/>
      <c r="AA140" s="2"/>
      <c r="AB140" s="2"/>
      <c r="AC140" s="2"/>
      <c r="AD140" s="37">
        <f>SUM($AC$9*4+$AD$9*8)/12</f>
        <v>1.4333333333333332E-2</v>
      </c>
      <c r="AE140" s="2"/>
      <c r="AF140" s="12"/>
      <c r="AG140" s="12"/>
      <c r="AH140" s="12"/>
      <c r="AI140" s="12">
        <f t="shared" ref="AI140" si="213">AD140*W140</f>
        <v>211.53060233333332</v>
      </c>
    </row>
    <row r="141" spans="2:36" x14ac:dyDescent="0.25">
      <c r="C141" s="23" t="s">
        <v>17</v>
      </c>
      <c r="D141" s="2"/>
      <c r="E141" s="5">
        <v>2014</v>
      </c>
      <c r="F141" s="2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0">
        <v>3.7290000000000001</v>
      </c>
      <c r="W141" s="60">
        <v>6649.9179999999997</v>
      </c>
      <c r="X141" s="10"/>
      <c r="Y141" s="10"/>
      <c r="Z141" s="11"/>
      <c r="AA141" s="5"/>
      <c r="AB141" s="5"/>
      <c r="AC141" s="5"/>
      <c r="AD141" s="37">
        <f t="shared" ref="AD141:AD162" si="214">SUM($AC$9*4+$AD$9*8)/12</f>
        <v>1.4333333333333332E-2</v>
      </c>
      <c r="AE141" s="2"/>
      <c r="AF141" s="8"/>
      <c r="AG141" s="8"/>
      <c r="AH141" s="8"/>
      <c r="AI141" s="8">
        <f t="shared" ref="AI141:AI162" si="215">AD141*W141</f>
        <v>95.315491333333313</v>
      </c>
    </row>
    <row r="142" spans="2:36" x14ac:dyDescent="0.25">
      <c r="C142" s="23" t="s">
        <v>18</v>
      </c>
      <c r="D142" s="2"/>
      <c r="E142" s="5">
        <v>2014</v>
      </c>
      <c r="F142" s="2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0">
        <v>28.071999999999999</v>
      </c>
      <c r="W142" s="60">
        <v>54130.836000000003</v>
      </c>
      <c r="X142" s="10"/>
      <c r="Y142" s="10"/>
      <c r="Z142" s="11"/>
      <c r="AA142" s="5"/>
      <c r="AB142" s="5"/>
      <c r="AC142" s="5"/>
      <c r="AD142" s="37">
        <f t="shared" si="214"/>
        <v>1.4333333333333332E-2</v>
      </c>
      <c r="AE142" s="2"/>
      <c r="AF142" s="8"/>
      <c r="AG142" s="8"/>
      <c r="AH142" s="8"/>
      <c r="AI142" s="8">
        <f t="shared" si="215"/>
        <v>775.875316</v>
      </c>
    </row>
    <row r="143" spans="2:36" x14ac:dyDescent="0.25">
      <c r="C143" s="24" t="s">
        <v>26</v>
      </c>
      <c r="D143" s="2"/>
      <c r="E143" s="5">
        <v>2014</v>
      </c>
      <c r="F143" s="2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0">
        <v>2.0059999999999998</v>
      </c>
      <c r="W143" s="60">
        <v>25886.656999999999</v>
      </c>
      <c r="X143" s="10"/>
      <c r="Y143" s="10"/>
      <c r="Z143" s="11"/>
      <c r="AA143" s="5"/>
      <c r="AB143" s="5"/>
      <c r="AC143" s="5"/>
      <c r="AD143" s="37">
        <f t="shared" si="214"/>
        <v>1.4333333333333332E-2</v>
      </c>
      <c r="AE143" s="2"/>
      <c r="AF143" s="8"/>
      <c r="AG143" s="8"/>
      <c r="AH143" s="8"/>
      <c r="AI143" s="8">
        <f t="shared" si="215"/>
        <v>371.0420836666666</v>
      </c>
    </row>
    <row r="144" spans="2:36" x14ac:dyDescent="0.25">
      <c r="C144" s="24" t="s">
        <v>27</v>
      </c>
      <c r="D144" s="2"/>
      <c r="E144" s="5">
        <v>2014</v>
      </c>
      <c r="F144" s="2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0">
        <v>6.2350000000000003</v>
      </c>
      <c r="W144" s="60">
        <v>95270.384999999995</v>
      </c>
      <c r="X144" s="10"/>
      <c r="Y144" s="10"/>
      <c r="Z144" s="11"/>
      <c r="AA144" s="5"/>
      <c r="AB144" s="5"/>
      <c r="AC144" s="5"/>
      <c r="AD144" s="37">
        <f t="shared" si="214"/>
        <v>1.4333333333333332E-2</v>
      </c>
      <c r="AE144" s="2"/>
      <c r="AF144" s="8"/>
      <c r="AG144" s="8"/>
      <c r="AH144" s="8"/>
      <c r="AI144" s="8">
        <f t="shared" si="215"/>
        <v>1365.5421849999998</v>
      </c>
    </row>
    <row r="145" spans="2:35" x14ac:dyDescent="0.25">
      <c r="C145" s="24" t="s">
        <v>63</v>
      </c>
      <c r="D145" s="2"/>
      <c r="E145" s="5">
        <v>2014</v>
      </c>
      <c r="F145" s="2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0">
        <v>68.295000000000002</v>
      </c>
      <c r="W145" s="60"/>
      <c r="X145" s="10"/>
      <c r="Y145" s="10"/>
      <c r="Z145" s="11"/>
      <c r="AA145" s="5"/>
      <c r="AB145" s="5"/>
      <c r="AC145" s="5"/>
      <c r="AD145" s="37">
        <f t="shared" si="214"/>
        <v>1.4333333333333332E-2</v>
      </c>
      <c r="AE145" s="2"/>
      <c r="AF145" s="8"/>
      <c r="AG145" s="8"/>
      <c r="AH145" s="8"/>
      <c r="AI145" s="8">
        <f t="shared" si="215"/>
        <v>0</v>
      </c>
    </row>
    <row r="146" spans="2:35" x14ac:dyDescent="0.25">
      <c r="C146" s="24" t="s">
        <v>63</v>
      </c>
      <c r="D146" s="2"/>
      <c r="E146" s="5">
        <v>2014</v>
      </c>
      <c r="F146" s="2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0"/>
      <c r="W146" s="60"/>
      <c r="X146" s="10"/>
      <c r="Y146" s="10"/>
      <c r="Z146" s="11"/>
      <c r="AA146" s="5"/>
      <c r="AB146" s="5"/>
      <c r="AC146" s="5"/>
      <c r="AD146" s="37">
        <f t="shared" si="214"/>
        <v>1.4333333333333332E-2</v>
      </c>
      <c r="AE146" s="2"/>
      <c r="AF146" s="8"/>
      <c r="AG146" s="8"/>
      <c r="AH146" s="8"/>
      <c r="AI146" s="8">
        <f t="shared" si="215"/>
        <v>0</v>
      </c>
    </row>
    <row r="147" spans="2:35" x14ac:dyDescent="0.25">
      <c r="C147" s="24"/>
      <c r="D147" s="2"/>
      <c r="E147" s="5">
        <v>2014</v>
      </c>
      <c r="F147" s="2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0"/>
      <c r="W147" s="60"/>
      <c r="X147" s="10"/>
      <c r="Y147" s="10"/>
      <c r="Z147" s="11"/>
      <c r="AA147" s="5"/>
      <c r="AB147" s="5"/>
      <c r="AC147" s="5"/>
      <c r="AD147" s="37">
        <f t="shared" si="214"/>
        <v>1.4333333333333332E-2</v>
      </c>
      <c r="AE147" s="2"/>
      <c r="AF147" s="8"/>
      <c r="AG147" s="8"/>
      <c r="AH147" s="8"/>
      <c r="AI147" s="8">
        <f t="shared" si="215"/>
        <v>0</v>
      </c>
    </row>
    <row r="148" spans="2:35" x14ac:dyDescent="0.25">
      <c r="C148" s="24"/>
      <c r="D148" s="2"/>
      <c r="E148" s="5">
        <v>2014</v>
      </c>
      <c r="F148" s="2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0"/>
      <c r="W148" s="60"/>
      <c r="X148" s="10"/>
      <c r="Y148" s="10"/>
      <c r="Z148" s="11"/>
      <c r="AA148" s="5"/>
      <c r="AB148" s="5"/>
      <c r="AC148" s="5"/>
      <c r="AD148" s="37">
        <f t="shared" si="214"/>
        <v>1.4333333333333332E-2</v>
      </c>
      <c r="AE148" s="2"/>
      <c r="AF148" s="8"/>
      <c r="AG148" s="8"/>
      <c r="AH148" s="8"/>
      <c r="AI148" s="8">
        <f t="shared" si="215"/>
        <v>0</v>
      </c>
    </row>
    <row r="149" spans="2:35" x14ac:dyDescent="0.25">
      <c r="C149" s="24"/>
      <c r="D149" s="2"/>
      <c r="E149" s="5">
        <v>2014</v>
      </c>
      <c r="F149" s="55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0"/>
      <c r="W149" s="60"/>
      <c r="X149" s="10"/>
      <c r="Y149" s="10"/>
      <c r="Z149" s="11"/>
      <c r="AA149" s="5"/>
      <c r="AB149" s="5"/>
      <c r="AC149" s="5"/>
      <c r="AD149" s="37">
        <f t="shared" si="214"/>
        <v>1.4333333333333332E-2</v>
      </c>
      <c r="AE149" s="2"/>
      <c r="AF149" s="8"/>
      <c r="AG149" s="8"/>
      <c r="AH149" s="8"/>
      <c r="AI149" s="8"/>
    </row>
    <row r="150" spans="2:35" x14ac:dyDescent="0.25">
      <c r="C150" s="24"/>
      <c r="D150" s="2"/>
      <c r="E150" s="5">
        <v>2014</v>
      </c>
      <c r="F150" s="55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0"/>
      <c r="W150" s="60"/>
      <c r="X150" s="10"/>
      <c r="Y150" s="10"/>
      <c r="Z150" s="11"/>
      <c r="AA150" s="5"/>
      <c r="AB150" s="5"/>
      <c r="AC150" s="5"/>
      <c r="AD150" s="37">
        <f t="shared" si="214"/>
        <v>1.4333333333333332E-2</v>
      </c>
      <c r="AE150" s="2"/>
      <c r="AF150" s="8"/>
      <c r="AG150" s="8"/>
      <c r="AH150" s="8"/>
      <c r="AI150" s="8">
        <f>AD150*W150</f>
        <v>0</v>
      </c>
    </row>
    <row r="151" spans="2:35" x14ac:dyDescent="0.25">
      <c r="C151" s="26" t="s">
        <v>62</v>
      </c>
      <c r="D151" s="15"/>
      <c r="E151" s="15"/>
      <c r="F151" s="15"/>
      <c r="G151" s="16">
        <f>SUM(G140:G150)</f>
        <v>0</v>
      </c>
      <c r="H151" s="16">
        <f t="shared" ref="H151:J151" si="216">SUM(H140:H150)</f>
        <v>0</v>
      </c>
      <c r="I151" s="16">
        <f t="shared" si="216"/>
        <v>0</v>
      </c>
      <c r="J151" s="16">
        <f t="shared" si="216"/>
        <v>0</v>
      </c>
      <c r="K151" s="16"/>
      <c r="L151" s="16">
        <f>SUM(L140:L150)</f>
        <v>0</v>
      </c>
      <c r="M151" s="16">
        <f t="shared" ref="M151" si="217">SUM(M140:M150)</f>
        <v>0</v>
      </c>
      <c r="N151" s="16">
        <f t="shared" ref="N151" si="218">SUM(N140:N150)</f>
        <v>0</v>
      </c>
      <c r="O151" s="16">
        <f t="shared" ref="O151" si="219">SUM(O140:O150)</f>
        <v>0</v>
      </c>
      <c r="P151" s="16"/>
      <c r="Q151" s="16">
        <f>SUM(Q140:Q150)</f>
        <v>0</v>
      </c>
      <c r="R151" s="16">
        <f t="shared" ref="R151" si="220">SUM(R140:R150)</f>
        <v>0</v>
      </c>
      <c r="S151" s="16">
        <f t="shared" ref="S151" si="221">SUM(S140:S150)</f>
        <v>0</v>
      </c>
      <c r="T151" s="16">
        <f t="shared" ref="T151" si="222">SUM(T140:T150)</f>
        <v>0</v>
      </c>
      <c r="U151" s="16"/>
      <c r="V151" s="16">
        <f>SUM(V140:V150)</f>
        <v>110.84399999999999</v>
      </c>
      <c r="W151" s="16">
        <f t="shared" ref="W151:Y151" si="223">SUM(W140:W150)</f>
        <v>196695.745</v>
      </c>
      <c r="X151" s="16">
        <f t="shared" si="223"/>
        <v>0</v>
      </c>
      <c r="Y151" s="16">
        <f t="shared" si="223"/>
        <v>0</v>
      </c>
      <c r="Z151" s="16"/>
      <c r="AA151" s="15"/>
      <c r="AB151" s="15"/>
      <c r="AC151" s="15"/>
      <c r="AD151" s="15"/>
      <c r="AE151" s="15"/>
      <c r="AF151" s="16"/>
      <c r="AG151" s="16"/>
      <c r="AH151" s="16"/>
      <c r="AI151" s="16">
        <f>SUM(AI140:AI150)</f>
        <v>2819.3056783333332</v>
      </c>
    </row>
    <row r="152" spans="2:35" x14ac:dyDescent="0.25"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2:35" x14ac:dyDescent="0.25">
      <c r="B153" s="31" t="s">
        <v>13</v>
      </c>
      <c r="C153" s="24" t="s">
        <v>23</v>
      </c>
      <c r="D153" s="2"/>
      <c r="E153" s="2">
        <v>2014</v>
      </c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9">
        <v>21.367000000000001</v>
      </c>
      <c r="W153" s="60">
        <v>165349.913</v>
      </c>
      <c r="X153" s="9"/>
      <c r="Y153" s="9"/>
      <c r="Z153" s="2"/>
      <c r="AA153" s="2"/>
      <c r="AB153" s="2"/>
      <c r="AC153" s="2"/>
      <c r="AD153" s="37">
        <f>SUM($AC$10*4+$AD$10*8)/12</f>
        <v>1.3566666666666666E-2</v>
      </c>
      <c r="AE153" s="2"/>
      <c r="AF153" s="12"/>
      <c r="AG153" s="12"/>
      <c r="AH153" s="12"/>
      <c r="AI153" s="12">
        <f t="shared" ref="AI153" si="224">AD153*W153</f>
        <v>2243.2471530333332</v>
      </c>
    </row>
    <row r="154" spans="2:35" x14ac:dyDescent="0.25">
      <c r="C154" s="24" t="s">
        <v>19</v>
      </c>
      <c r="D154" s="2"/>
      <c r="E154" s="5">
        <v>2014</v>
      </c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9">
        <v>4.0860000000000003</v>
      </c>
      <c r="W154" s="60">
        <v>15791.784</v>
      </c>
      <c r="X154" s="9"/>
      <c r="Y154" s="9"/>
      <c r="Z154" s="2"/>
      <c r="AA154" s="2"/>
      <c r="AB154" s="2"/>
      <c r="AC154" s="2"/>
      <c r="AD154" s="37">
        <f>SUM($AC$10*4+$AD$10*8)/12</f>
        <v>1.3566666666666666E-2</v>
      </c>
      <c r="AE154" s="2"/>
      <c r="AF154" s="8"/>
      <c r="AG154" s="8"/>
      <c r="AH154" s="8"/>
      <c r="AI154" s="8">
        <f t="shared" ref="AI154:AI156" si="225">AD154*W154</f>
        <v>214.24186959999997</v>
      </c>
    </row>
    <row r="155" spans="2:35" x14ac:dyDescent="0.25">
      <c r="C155" s="24" t="s">
        <v>58</v>
      </c>
      <c r="D155" s="2"/>
      <c r="E155" s="5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9">
        <v>13.367000000000001</v>
      </c>
      <c r="W155" s="60">
        <v>65273.57</v>
      </c>
      <c r="X155" s="9"/>
      <c r="Y155" s="9"/>
      <c r="Z155" s="2"/>
      <c r="AA155" s="2"/>
      <c r="AB155" s="2"/>
      <c r="AC155" s="2"/>
      <c r="AD155" s="37"/>
      <c r="AE155" s="2"/>
      <c r="AF155" s="8"/>
      <c r="AG155" s="8"/>
      <c r="AH155" s="8"/>
      <c r="AI155" s="8"/>
    </row>
    <row r="156" spans="2:35" x14ac:dyDescent="0.25">
      <c r="C156" s="24" t="s">
        <v>59</v>
      </c>
      <c r="D156" s="2"/>
      <c r="E156" s="5">
        <v>2014</v>
      </c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9"/>
      <c r="W156" s="60"/>
      <c r="X156" s="9"/>
      <c r="Y156" s="9"/>
      <c r="Z156" s="2"/>
      <c r="AA156" s="2"/>
      <c r="AB156" s="2"/>
      <c r="AC156" s="2"/>
      <c r="AD156" s="37">
        <f>SUM($AC$10*4+$AD$10*8)/12</f>
        <v>1.3566666666666666E-2</v>
      </c>
      <c r="AE156" s="2"/>
      <c r="AF156" s="8"/>
      <c r="AG156" s="8"/>
      <c r="AH156" s="8"/>
      <c r="AI156" s="8">
        <f t="shared" si="225"/>
        <v>0</v>
      </c>
    </row>
    <row r="157" spans="2:35" x14ac:dyDescent="0.25">
      <c r="C157" s="26" t="s">
        <v>62</v>
      </c>
      <c r="D157" s="15"/>
      <c r="E157" s="15"/>
      <c r="F157" s="15"/>
      <c r="G157" s="16">
        <f>SUM(G153:G156)</f>
        <v>0</v>
      </c>
      <c r="H157" s="16">
        <f>SUM(H153:H156)</f>
        <v>0</v>
      </c>
      <c r="I157" s="16">
        <f>SUM(I153:I156)</f>
        <v>0</v>
      </c>
      <c r="J157" s="16">
        <f>SUM(J153:J156)</f>
        <v>0</v>
      </c>
      <c r="K157" s="16"/>
      <c r="L157" s="16">
        <f>SUM(L153:L156)</f>
        <v>0</v>
      </c>
      <c r="M157" s="16">
        <f>SUM(M153:M156)</f>
        <v>0</v>
      </c>
      <c r="N157" s="16">
        <f>SUM(N153:N156)</f>
        <v>0</v>
      </c>
      <c r="O157" s="16">
        <f>SUM(O153:O156)</f>
        <v>0</v>
      </c>
      <c r="P157" s="16"/>
      <c r="Q157" s="16">
        <f>SUM(Q153:Q156)</f>
        <v>0</v>
      </c>
      <c r="R157" s="16">
        <f>SUM(R153:R156)</f>
        <v>0</v>
      </c>
      <c r="S157" s="16">
        <f>SUM(S153:S156)</f>
        <v>0</v>
      </c>
      <c r="T157" s="16">
        <f>SUM(T153:T156)</f>
        <v>0</v>
      </c>
      <c r="U157" s="16"/>
      <c r="V157" s="16">
        <f>SUM(V153:V156)</f>
        <v>38.820000000000007</v>
      </c>
      <c r="W157" s="61">
        <f>SUM(W153:W156)</f>
        <v>246415.26699999999</v>
      </c>
      <c r="X157" s="16">
        <f>SUM(X153:X156)</f>
        <v>0</v>
      </c>
      <c r="Y157" s="16">
        <f>SUM(Y153:Y156)</f>
        <v>0</v>
      </c>
      <c r="Z157" s="16"/>
      <c r="AA157" s="15"/>
      <c r="AB157" s="15"/>
      <c r="AC157" s="15"/>
      <c r="AD157" s="15"/>
      <c r="AE157" s="15"/>
      <c r="AF157" s="16"/>
      <c r="AG157" s="16"/>
      <c r="AH157" s="16"/>
      <c r="AI157" s="16">
        <f>SUM(AI153:AI156)</f>
        <v>2457.4890226333332</v>
      </c>
    </row>
    <row r="158" spans="2:35" x14ac:dyDescent="0.25"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2:35" x14ac:dyDescent="0.25">
      <c r="C159" s="25"/>
      <c r="D159" s="13"/>
      <c r="E159" s="13"/>
      <c r="F159" s="13"/>
      <c r="G159" s="14"/>
      <c r="H159" s="14"/>
      <c r="I159" s="14"/>
      <c r="J159" s="14"/>
      <c r="K159" s="13"/>
      <c r="L159" s="14"/>
      <c r="M159" s="14"/>
      <c r="N159" s="14"/>
      <c r="O159" s="14"/>
      <c r="P159" s="13"/>
      <c r="Q159" s="14"/>
      <c r="R159" s="14"/>
      <c r="S159" s="14"/>
      <c r="T159" s="14"/>
      <c r="U159" s="13"/>
      <c r="V159" s="14"/>
      <c r="W159" s="14"/>
      <c r="X159" s="14"/>
      <c r="Y159" s="14"/>
      <c r="Z159" s="14"/>
      <c r="AA159" s="13"/>
      <c r="AB159" s="13"/>
      <c r="AC159" s="13"/>
      <c r="AD159" s="71"/>
      <c r="AE159" s="13"/>
      <c r="AF159" s="72"/>
      <c r="AG159" s="72"/>
      <c r="AH159" s="72"/>
      <c r="AI159" s="72"/>
    </row>
    <row r="160" spans="2:35" x14ac:dyDescent="0.25">
      <c r="C160" s="24"/>
      <c r="D160" s="2"/>
      <c r="E160" s="5"/>
      <c r="F160" s="2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0"/>
      <c r="W160" s="60"/>
      <c r="X160" s="10"/>
      <c r="Y160" s="10"/>
      <c r="Z160" s="11"/>
      <c r="AA160" s="5"/>
      <c r="AB160" s="5"/>
      <c r="AC160" s="5"/>
      <c r="AD160" s="37">
        <f t="shared" si="214"/>
        <v>1.4333333333333332E-2</v>
      </c>
      <c r="AE160" s="2"/>
      <c r="AF160" s="8"/>
      <c r="AG160" s="8"/>
      <c r="AH160" s="8"/>
      <c r="AI160" s="8">
        <f t="shared" si="215"/>
        <v>0</v>
      </c>
    </row>
    <row r="161" spans="3:36" x14ac:dyDescent="0.25">
      <c r="C161" s="24"/>
      <c r="D161" s="2"/>
      <c r="E161" s="5"/>
      <c r="F161" s="2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0"/>
      <c r="W161" s="60"/>
      <c r="X161" s="10"/>
      <c r="Y161" s="10"/>
      <c r="Z161" s="11"/>
      <c r="AA161" s="5"/>
      <c r="AB161" s="5"/>
      <c r="AC161" s="5"/>
      <c r="AD161" s="37">
        <f t="shared" si="214"/>
        <v>1.4333333333333332E-2</v>
      </c>
      <c r="AE161" s="2"/>
      <c r="AF161" s="8"/>
      <c r="AG161" s="8"/>
      <c r="AH161" s="8"/>
      <c r="AI161" s="8">
        <f t="shared" si="215"/>
        <v>0</v>
      </c>
    </row>
    <row r="162" spans="3:36" x14ac:dyDescent="0.25">
      <c r="C162" s="24"/>
      <c r="D162" s="2"/>
      <c r="E162" s="5"/>
      <c r="F162" s="2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0"/>
      <c r="W162" s="60"/>
      <c r="X162" s="10"/>
      <c r="Y162" s="10"/>
      <c r="Z162" s="11"/>
      <c r="AA162" s="5"/>
      <c r="AB162" s="5"/>
      <c r="AC162" s="5"/>
      <c r="AD162" s="37">
        <f t="shared" si="214"/>
        <v>1.4333333333333332E-2</v>
      </c>
      <c r="AE162" s="2"/>
      <c r="AF162" s="8"/>
      <c r="AG162" s="8"/>
      <c r="AH162" s="8"/>
      <c r="AI162" s="8">
        <f t="shared" si="215"/>
        <v>0</v>
      </c>
    </row>
    <row r="163" spans="3:36" x14ac:dyDescent="0.25">
      <c r="C163" s="26" t="s">
        <v>62</v>
      </c>
      <c r="D163" s="15"/>
      <c r="E163" s="15"/>
      <c r="F163" s="15"/>
      <c r="G163" s="16">
        <f>SUM(G160:G162)</f>
        <v>0</v>
      </c>
      <c r="H163" s="16">
        <f t="shared" ref="H163:J163" si="226">SUM(H160:H162)</f>
        <v>0</v>
      </c>
      <c r="I163" s="16">
        <f t="shared" si="226"/>
        <v>0</v>
      </c>
      <c r="J163" s="16">
        <f t="shared" si="226"/>
        <v>0</v>
      </c>
      <c r="K163" s="16"/>
      <c r="L163" s="16">
        <f>SUM(L160:L162)</f>
        <v>0</v>
      </c>
      <c r="M163" s="16">
        <f t="shared" ref="M163" si="227">SUM(M160:M162)</f>
        <v>0</v>
      </c>
      <c r="N163" s="16">
        <f t="shared" ref="N163" si="228">SUM(N160:N162)</f>
        <v>0</v>
      </c>
      <c r="O163" s="16">
        <f t="shared" ref="O163" si="229">SUM(O160:O162)</f>
        <v>0</v>
      </c>
      <c r="P163" s="16"/>
      <c r="Q163" s="16">
        <f>SUM(Q160:Q162)</f>
        <v>0</v>
      </c>
      <c r="R163" s="16">
        <f t="shared" ref="R163" si="230">SUM(R160:R162)</f>
        <v>0</v>
      </c>
      <c r="S163" s="16">
        <f t="shared" ref="S163" si="231">SUM(S160:S162)</f>
        <v>0</v>
      </c>
      <c r="T163" s="16">
        <f t="shared" ref="T163" si="232">SUM(T160:T162)</f>
        <v>0</v>
      </c>
      <c r="U163" s="16"/>
      <c r="V163" s="16">
        <f>SUM(V160:V162)</f>
        <v>0</v>
      </c>
      <c r="W163" s="16">
        <f t="shared" ref="W163" si="233">SUM(W160:W162)</f>
        <v>0</v>
      </c>
      <c r="X163" s="16">
        <f t="shared" ref="X163" si="234">SUM(X160:X162)</f>
        <v>0</v>
      </c>
      <c r="Y163" s="16">
        <f t="shared" ref="Y163" si="235">SUM(Y160:Y162)</f>
        <v>0</v>
      </c>
      <c r="Z163" s="16"/>
      <c r="AA163" s="2"/>
      <c r="AB163" s="2"/>
      <c r="AC163" s="2"/>
      <c r="AD163" s="2"/>
      <c r="AE163" s="15"/>
      <c r="AF163" s="16"/>
      <c r="AG163" s="16"/>
      <c r="AH163" s="16"/>
      <c r="AI163" s="16">
        <f>SUM(AI158:AI162)</f>
        <v>0</v>
      </c>
    </row>
    <row r="164" spans="3:36" x14ac:dyDescent="0.25">
      <c r="C164" s="26" t="s">
        <v>22</v>
      </c>
      <c r="D164" s="15"/>
      <c r="E164" s="15"/>
      <c r="F164" s="15"/>
      <c r="G164" s="16">
        <f>G151+G157+G163</f>
        <v>0</v>
      </c>
      <c r="H164" s="16">
        <f t="shared" ref="H164:J164" si="236">H151+H157+H163</f>
        <v>0</v>
      </c>
      <c r="I164" s="16">
        <f t="shared" si="236"/>
        <v>0</v>
      </c>
      <c r="J164" s="16">
        <f t="shared" si="236"/>
        <v>0</v>
      </c>
      <c r="K164" s="16"/>
      <c r="L164" s="16">
        <f>L151+L157+L163</f>
        <v>0</v>
      </c>
      <c r="M164" s="16">
        <f t="shared" ref="M164" si="237">M151+M157+M163</f>
        <v>0</v>
      </c>
      <c r="N164" s="16">
        <f t="shared" ref="N164" si="238">N151+N157+N163</f>
        <v>0</v>
      </c>
      <c r="O164" s="16">
        <f t="shared" ref="O164" si="239">O151+O157+O163</f>
        <v>0</v>
      </c>
      <c r="P164" s="16"/>
      <c r="Q164" s="16">
        <f>Q151+Q157+Q163</f>
        <v>0</v>
      </c>
      <c r="R164" s="16">
        <f t="shared" ref="R164" si="240">R151+R157+R163</f>
        <v>0</v>
      </c>
      <c r="S164" s="16">
        <f t="shared" ref="S164" si="241">S151+S157+S163</f>
        <v>0</v>
      </c>
      <c r="T164" s="16">
        <f t="shared" ref="T164" si="242">T151+T157+T163</f>
        <v>0</v>
      </c>
      <c r="U164" s="16"/>
      <c r="V164" s="16">
        <f>V151+V157+V163</f>
        <v>149.66399999999999</v>
      </c>
      <c r="W164" s="16">
        <f t="shared" ref="W164" si="243">W151+W157+W163</f>
        <v>443111.01199999999</v>
      </c>
      <c r="X164" s="16">
        <f t="shared" ref="X164" si="244">X151+X157+X163</f>
        <v>0</v>
      </c>
      <c r="Y164" s="16">
        <f t="shared" ref="Y164" si="245">Y151+Y157+Y163</f>
        <v>0</v>
      </c>
      <c r="Z164" s="16"/>
      <c r="AA164" s="15"/>
      <c r="AB164" s="15"/>
      <c r="AC164" s="15"/>
      <c r="AD164" s="15"/>
      <c r="AE164" s="15"/>
      <c r="AF164" s="16">
        <f>SUM(AF146:AF163)</f>
        <v>0</v>
      </c>
      <c r="AG164" s="16">
        <f>SUM(AG146:AG163)</f>
        <v>0</v>
      </c>
      <c r="AH164" s="16">
        <f>SUM(AH146:AH163)</f>
        <v>0</v>
      </c>
      <c r="AI164" s="16">
        <f>AI151+AI157+AI163</f>
        <v>5276.7947009666659</v>
      </c>
    </row>
    <row r="169" spans="3:36" x14ac:dyDescent="0.25">
      <c r="C169" s="22"/>
      <c r="D169" s="4"/>
      <c r="E169" s="4"/>
      <c r="F169" s="4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4"/>
      <c r="AB169" s="4"/>
      <c r="AC169" s="4"/>
      <c r="AD169" s="4"/>
      <c r="AE169" s="4"/>
      <c r="AF169" s="21"/>
      <c r="AG169" s="21"/>
      <c r="AH169" s="21"/>
      <c r="AI169" s="21"/>
    </row>
    <row r="170" spans="3:36" x14ac:dyDescent="0.25">
      <c r="C170" s="22"/>
      <c r="D170" s="4"/>
      <c r="E170" s="4"/>
      <c r="F170" s="4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4"/>
      <c r="AB170" s="4"/>
      <c r="AC170" s="4"/>
      <c r="AD170" s="4"/>
      <c r="AE170" s="4"/>
      <c r="AF170" s="19"/>
      <c r="AG170" s="19"/>
      <c r="AH170" s="19"/>
      <c r="AI170" s="20">
        <f>AI164</f>
        <v>5276.7947009666659</v>
      </c>
    </row>
    <row r="171" spans="3:36" x14ac:dyDescent="0.25">
      <c r="C171" s="22"/>
      <c r="D171" s="4"/>
      <c r="E171" s="4"/>
      <c r="F171" s="4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4"/>
      <c r="AB171" s="4"/>
      <c r="AC171" s="4"/>
      <c r="AD171" s="4"/>
      <c r="AE171" s="4"/>
      <c r="AF171" s="19"/>
      <c r="AG171" s="19"/>
      <c r="AH171" s="19"/>
      <c r="AI171" s="19"/>
    </row>
    <row r="173" spans="3:36" ht="16.5" thickBot="1" x14ac:dyDescent="0.3">
      <c r="AE173" s="53"/>
      <c r="AF173" s="54">
        <f>AF34+AF68+AF102+AF135</f>
        <v>6948.4174186999999</v>
      </c>
      <c r="AG173" s="54">
        <f>AG34+AG68+AG102+AG135</f>
        <v>13048.557128466666</v>
      </c>
      <c r="AH173" s="54">
        <f>AH34+AH68+AH102+AH135</f>
        <v>18385.580285704033</v>
      </c>
      <c r="AI173" s="54">
        <f>AI34+AI68+AI102+AI135+AI170</f>
        <v>24279.069430173869</v>
      </c>
      <c r="AJ173" s="56">
        <f>SUM(AF173:AI173)</f>
        <v>62661.624263044563</v>
      </c>
    </row>
    <row r="174" spans="3:36" ht="16.5" thickTop="1" x14ac:dyDescent="0.25"/>
    <row r="175" spans="3:36" x14ac:dyDescent="0.25">
      <c r="AI175" s="4"/>
      <c r="AJ175" s="67"/>
    </row>
    <row r="176" spans="3:36" x14ac:dyDescent="0.25">
      <c r="AI176" s="4"/>
      <c r="AJ176" s="68"/>
    </row>
  </sheetData>
  <mergeCells count="32">
    <mergeCell ref="AA138:AD138"/>
    <mergeCell ref="AF138:AI138"/>
    <mergeCell ref="L106:M106"/>
    <mergeCell ref="L72:M72"/>
    <mergeCell ref="AA11:AD11"/>
    <mergeCell ref="G37:W37"/>
    <mergeCell ref="AA105:AD105"/>
    <mergeCell ref="AF105:AI105"/>
    <mergeCell ref="G105:W105"/>
    <mergeCell ref="G71:W71"/>
    <mergeCell ref="AA71:AD71"/>
    <mergeCell ref="AF71:AI71"/>
    <mergeCell ref="G72:H72"/>
    <mergeCell ref="G38:H38"/>
    <mergeCell ref="L38:M38"/>
    <mergeCell ref="G106:H106"/>
    <mergeCell ref="G139:H139"/>
    <mergeCell ref="L139:M139"/>
    <mergeCell ref="G138:W138"/>
    <mergeCell ref="B4:AI4"/>
    <mergeCell ref="AA7:AD7"/>
    <mergeCell ref="AF7:AI7"/>
    <mergeCell ref="AF11:AI11"/>
    <mergeCell ref="AA37:AD37"/>
    <mergeCell ref="AF37:AI37"/>
    <mergeCell ref="G11:W11"/>
    <mergeCell ref="V7:Y7"/>
    <mergeCell ref="G12:H12"/>
    <mergeCell ref="L12:M12"/>
    <mergeCell ref="G7:J7"/>
    <mergeCell ref="L7:O7"/>
    <mergeCell ref="Q7:T7"/>
  </mergeCells>
  <pageMargins left="0.7" right="0.7" top="0.75" bottom="0.75" header="0.3" footer="0.3"/>
  <pageSetup scale="2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46"/>
  <sheetViews>
    <sheetView showGridLines="0" zoomScale="50" zoomScaleNormal="50" workbookViewId="0">
      <selection activeCell="L25" sqref="L25"/>
    </sheetView>
  </sheetViews>
  <sheetFormatPr defaultRowHeight="15.75" x14ac:dyDescent="0.25"/>
  <cols>
    <col min="1" max="1" width="9.28515625" style="1" bestFit="1" customWidth="1"/>
    <col min="2" max="2" width="21.5703125" style="31" customWidth="1"/>
    <col min="3" max="3" width="49.42578125" style="27" customWidth="1"/>
    <col min="4" max="4" width="5.85546875" style="1" customWidth="1"/>
    <col min="5" max="5" width="21.5703125" style="1" bestFit="1" customWidth="1"/>
    <col min="6" max="8" width="22.140625" style="1" bestFit="1" customWidth="1"/>
    <col min="9" max="9" width="19.140625" style="1" customWidth="1"/>
    <col min="10" max="16384" width="9.140625" style="1"/>
  </cols>
  <sheetData>
    <row r="4" spans="2:8" ht="33.75" x14ac:dyDescent="0.5">
      <c r="B4" s="89" t="s">
        <v>56</v>
      </c>
      <c r="C4" s="89"/>
      <c r="D4" s="89"/>
      <c r="E4" s="89"/>
      <c r="F4" s="89"/>
      <c r="G4" s="89"/>
      <c r="H4" s="89"/>
    </row>
    <row r="5" spans="2:8" s="65" customFormat="1" x14ac:dyDescent="0.25">
      <c r="B5" s="63"/>
      <c r="C5" s="64"/>
    </row>
    <row r="7" spans="2:8" ht="15.75" customHeight="1" x14ac:dyDescent="0.25">
      <c r="B7" s="29"/>
      <c r="C7" s="22"/>
      <c r="D7" s="4"/>
      <c r="E7" s="97" t="s">
        <v>16</v>
      </c>
      <c r="F7" s="97"/>
      <c r="G7" s="97"/>
      <c r="H7" s="97"/>
    </row>
    <row r="8" spans="2:8" s="30" customFormat="1" ht="108.75" customHeight="1" x14ac:dyDescent="0.25">
      <c r="C8" s="32" t="s">
        <v>0</v>
      </c>
      <c r="D8" s="34"/>
      <c r="E8" s="33" t="s">
        <v>9</v>
      </c>
      <c r="F8" s="33" t="s">
        <v>10</v>
      </c>
      <c r="G8" s="33" t="s">
        <v>11</v>
      </c>
      <c r="H8" s="33" t="s">
        <v>60</v>
      </c>
    </row>
    <row r="9" spans="2:8" x14ac:dyDescent="0.25">
      <c r="C9" s="31" t="s">
        <v>14</v>
      </c>
    </row>
    <row r="10" spans="2:8" x14ac:dyDescent="0.25">
      <c r="C10" s="31" t="s">
        <v>13</v>
      </c>
    </row>
    <row r="11" spans="2:8" ht="15.75" customHeight="1" x14ac:dyDescent="0.25">
      <c r="B11" s="81" t="s">
        <v>21</v>
      </c>
      <c r="C11" s="81"/>
      <c r="D11" s="81"/>
      <c r="E11" s="98" t="s">
        <v>16</v>
      </c>
      <c r="F11" s="98"/>
      <c r="G11" s="98"/>
      <c r="H11" s="98"/>
    </row>
    <row r="12" spans="2:8" ht="15.75" customHeight="1" x14ac:dyDescent="0.25">
      <c r="B12" s="29"/>
      <c r="C12" s="22"/>
      <c r="D12" s="4"/>
      <c r="E12" s="81">
        <v>2011</v>
      </c>
      <c r="F12" s="81">
        <v>2012</v>
      </c>
      <c r="G12" s="81">
        <v>2013</v>
      </c>
      <c r="H12" s="81">
        <v>2014</v>
      </c>
    </row>
    <row r="13" spans="2:8" x14ac:dyDescent="0.25">
      <c r="B13" s="31" t="s">
        <v>14</v>
      </c>
      <c r="C13" s="24" t="s">
        <v>28</v>
      </c>
      <c r="D13" s="2"/>
      <c r="E13" s="12">
        <v>1952.5720260000001</v>
      </c>
      <c r="F13" s="12">
        <v>1934.7403180000001</v>
      </c>
      <c r="G13" s="12">
        <v>1907.9927560000003</v>
      </c>
      <c r="H13" s="12">
        <v>1916.9086099999997</v>
      </c>
    </row>
    <row r="14" spans="2:8" x14ac:dyDescent="0.25">
      <c r="C14" s="23" t="s">
        <v>29</v>
      </c>
      <c r="D14" s="5"/>
      <c r="E14" s="8">
        <v>4.2340729999999995</v>
      </c>
      <c r="F14" s="8">
        <v>4.1954056666666668</v>
      </c>
      <c r="G14" s="8">
        <v>4.1374046666666668</v>
      </c>
      <c r="H14" s="8">
        <v>4.1567383333333332</v>
      </c>
    </row>
    <row r="15" spans="2:8" x14ac:dyDescent="0.25">
      <c r="C15" s="24"/>
      <c r="D15" s="2"/>
      <c r="E15" s="8"/>
      <c r="F15" s="8"/>
      <c r="G15" s="8"/>
      <c r="H15" s="8"/>
    </row>
    <row r="16" spans="2:8" x14ac:dyDescent="0.25">
      <c r="C16" s="26" t="s">
        <v>62</v>
      </c>
      <c r="D16" s="15"/>
      <c r="E16" s="16">
        <v>1956.8060990000001</v>
      </c>
      <c r="F16" s="16">
        <v>1938.9357236666667</v>
      </c>
      <c r="G16" s="16">
        <v>1912.1301606666671</v>
      </c>
      <c r="H16" s="16">
        <v>1921.0653483333331</v>
      </c>
    </row>
    <row r="18" spans="1:9" x14ac:dyDescent="0.25">
      <c r="B18" s="31" t="s">
        <v>13</v>
      </c>
      <c r="C18" s="24"/>
      <c r="D18" s="2"/>
      <c r="E18" s="12">
        <v>0</v>
      </c>
      <c r="F18" s="12">
        <v>0</v>
      </c>
      <c r="G18" s="12">
        <v>0</v>
      </c>
      <c r="H18" s="12">
        <v>0</v>
      </c>
    </row>
    <row r="19" spans="1:9" x14ac:dyDescent="0.25">
      <c r="C19" s="26" t="s">
        <v>62</v>
      </c>
      <c r="D19" s="15"/>
      <c r="E19" s="16">
        <v>0</v>
      </c>
      <c r="F19" s="16">
        <v>0</v>
      </c>
      <c r="G19" s="16">
        <v>0</v>
      </c>
      <c r="H19" s="16">
        <v>0</v>
      </c>
    </row>
    <row r="21" spans="1:9" x14ac:dyDescent="0.25">
      <c r="C21" s="25" t="s">
        <v>31</v>
      </c>
      <c r="D21" s="13"/>
      <c r="E21" s="72"/>
      <c r="F21" s="72"/>
      <c r="G21" s="72"/>
      <c r="H21" s="72"/>
    </row>
    <row r="22" spans="1:9" x14ac:dyDescent="0.25">
      <c r="C22" s="24"/>
      <c r="D22" s="2"/>
      <c r="E22" s="12">
        <v>0</v>
      </c>
      <c r="F22" s="12">
        <v>0</v>
      </c>
      <c r="G22" s="12">
        <v>0</v>
      </c>
      <c r="H22" s="12">
        <v>0</v>
      </c>
    </row>
    <row r="23" spans="1:9" x14ac:dyDescent="0.25">
      <c r="C23" s="26" t="s">
        <v>62</v>
      </c>
      <c r="D23" s="15"/>
      <c r="E23" s="16">
        <v>0</v>
      </c>
      <c r="F23" s="16">
        <v>0</v>
      </c>
      <c r="G23" s="16">
        <v>0</v>
      </c>
      <c r="H23" s="16">
        <v>0</v>
      </c>
    </row>
    <row r="24" spans="1:9" x14ac:dyDescent="0.25">
      <c r="C24" s="26" t="s">
        <v>22</v>
      </c>
      <c r="D24" s="15"/>
      <c r="E24" s="16">
        <v>1956.8060990000001</v>
      </c>
      <c r="F24" s="16">
        <v>1938.9357236666667</v>
      </c>
      <c r="G24" s="16">
        <v>1912.1301606666671</v>
      </c>
      <c r="H24" s="16">
        <v>1921.0653483333331</v>
      </c>
    </row>
    <row r="26" spans="1:9" x14ac:dyDescent="0.25">
      <c r="C26" s="28"/>
      <c r="D26" s="18"/>
      <c r="E26" s="19"/>
      <c r="F26" s="19"/>
      <c r="G26" s="19"/>
      <c r="H26" s="19"/>
    </row>
    <row r="27" spans="1:9" ht="16.5" thickBot="1" x14ac:dyDescent="0.3">
      <c r="C27" s="28"/>
      <c r="D27" s="18"/>
      <c r="E27" s="20">
        <v>1956.8060990000001</v>
      </c>
      <c r="F27" s="20">
        <v>1938.9357236666667</v>
      </c>
      <c r="G27" s="20">
        <v>1912.1301606666671</v>
      </c>
      <c r="H27" s="20">
        <v>1921.0653483333331</v>
      </c>
      <c r="I27" s="35">
        <v>7728.9373316666679</v>
      </c>
    </row>
    <row r="28" spans="1:9" ht="16.5" thickTop="1" x14ac:dyDescent="0.25">
      <c r="C28" s="28"/>
      <c r="D28" s="18"/>
      <c r="E28" s="19"/>
      <c r="F28" s="19"/>
      <c r="G28" s="19"/>
      <c r="H28" s="19"/>
      <c r="I28" s="73"/>
    </row>
    <row r="29" spans="1:9" x14ac:dyDescent="0.25">
      <c r="C29" s="28"/>
      <c r="D29" s="18"/>
      <c r="E29" s="19"/>
      <c r="F29" s="19"/>
      <c r="G29" s="19"/>
      <c r="H29" s="19"/>
    </row>
    <row r="30" spans="1:9" ht="15.75" customHeight="1" x14ac:dyDescent="0.25">
      <c r="A30" s="4"/>
      <c r="B30" s="81" t="s">
        <v>21</v>
      </c>
      <c r="C30" s="81"/>
      <c r="D30" s="81"/>
      <c r="E30" s="98" t="s">
        <v>16</v>
      </c>
      <c r="F30" s="98"/>
      <c r="G30" s="98"/>
      <c r="H30" s="98"/>
    </row>
    <row r="31" spans="1:9" ht="15.75" customHeight="1" x14ac:dyDescent="0.25">
      <c r="A31" s="4"/>
      <c r="B31" s="29"/>
      <c r="C31" s="22"/>
      <c r="D31" s="4"/>
      <c r="E31" s="81">
        <v>2011</v>
      </c>
      <c r="F31" s="81">
        <v>2012</v>
      </c>
      <c r="G31" s="81">
        <v>2013</v>
      </c>
      <c r="H31" s="81">
        <v>2014</v>
      </c>
    </row>
    <row r="32" spans="1:9" x14ac:dyDescent="0.25">
      <c r="B32" s="31" t="s">
        <v>14</v>
      </c>
      <c r="C32" s="24" t="s">
        <v>25</v>
      </c>
      <c r="D32" s="2"/>
      <c r="E32" s="12">
        <v>244.51110559999998</v>
      </c>
      <c r="F32" s="12">
        <v>242.27812746666666</v>
      </c>
      <c r="G32" s="12">
        <v>238.9286602666667</v>
      </c>
      <c r="H32" s="12">
        <v>240.04514933333328</v>
      </c>
    </row>
    <row r="33" spans="2:8" x14ac:dyDescent="0.25">
      <c r="C33" s="23" t="s">
        <v>17</v>
      </c>
      <c r="D33" s="2"/>
      <c r="E33" s="12">
        <v>1.5205607999999999</v>
      </c>
      <c r="F33" s="12">
        <v>1.5066744000000001</v>
      </c>
      <c r="G33" s="12">
        <v>1.4858448000000002</v>
      </c>
      <c r="H33" s="12">
        <v>1.4927879999999998</v>
      </c>
    </row>
    <row r="34" spans="2:8" x14ac:dyDescent="0.25">
      <c r="C34" s="23" t="s">
        <v>18</v>
      </c>
      <c r="D34" s="2"/>
      <c r="E34" s="12">
        <v>1053.5351824000002</v>
      </c>
      <c r="F34" s="12">
        <v>1043.9138565333335</v>
      </c>
      <c r="G34" s="12">
        <v>1029.4818677333335</v>
      </c>
      <c r="H34" s="12">
        <v>1034.2925306666666</v>
      </c>
    </row>
    <row r="35" spans="2:8" x14ac:dyDescent="0.25">
      <c r="C35" s="24" t="s">
        <v>26</v>
      </c>
      <c r="D35" s="2"/>
      <c r="E35" s="12">
        <v>218.73776940000002</v>
      </c>
      <c r="F35" s="12">
        <v>216.74016420000004</v>
      </c>
      <c r="G35" s="12">
        <v>213.74375640000005</v>
      </c>
      <c r="H35" s="12">
        <v>214.74255899999997</v>
      </c>
    </row>
    <row r="36" spans="2:8" x14ac:dyDescent="0.25">
      <c r="C36" s="24" t="s">
        <v>27</v>
      </c>
      <c r="D36" s="2"/>
      <c r="E36" s="12">
        <v>332.5916062</v>
      </c>
      <c r="F36" s="12">
        <v>329.55423993333335</v>
      </c>
      <c r="G36" s="12">
        <v>324.9981905333334</v>
      </c>
      <c r="H36" s="12">
        <v>326.51687366666664</v>
      </c>
    </row>
    <row r="37" spans="2:8" x14ac:dyDescent="0.25">
      <c r="C37" s="24" t="s">
        <v>63</v>
      </c>
      <c r="D37" s="2"/>
      <c r="E37" s="12">
        <v>1.12201</v>
      </c>
      <c r="F37" s="12">
        <v>1.1117633333333332</v>
      </c>
      <c r="G37" s="12">
        <v>1.0963933333333333</v>
      </c>
      <c r="H37" s="12">
        <v>1.1015166666666665</v>
      </c>
    </row>
    <row r="38" spans="2:8" x14ac:dyDescent="0.25">
      <c r="C38" s="24" t="s">
        <v>21</v>
      </c>
      <c r="D38" s="2"/>
      <c r="E38" s="12">
        <v>0</v>
      </c>
      <c r="F38" s="12">
        <v>0</v>
      </c>
      <c r="G38" s="12">
        <v>0</v>
      </c>
      <c r="H38" s="12">
        <v>0</v>
      </c>
    </row>
    <row r="39" spans="2:8" x14ac:dyDescent="0.25">
      <c r="C39" s="26" t="s">
        <v>62</v>
      </c>
      <c r="D39" s="15"/>
      <c r="E39" s="16">
        <v>1852.0182344</v>
      </c>
      <c r="F39" s="16">
        <v>1835.1048258666667</v>
      </c>
      <c r="G39" s="16">
        <v>1809.7347130666667</v>
      </c>
      <c r="H39" s="16">
        <v>1818.1914173333332</v>
      </c>
    </row>
    <row r="41" spans="2:8" x14ac:dyDescent="0.25">
      <c r="B41" s="31" t="s">
        <v>13</v>
      </c>
      <c r="C41" s="24" t="s">
        <v>23</v>
      </c>
      <c r="D41" s="2"/>
      <c r="E41" s="12">
        <v>2766.7532213999998</v>
      </c>
      <c r="F41" s="12">
        <v>2780.6216585999996</v>
      </c>
      <c r="G41" s="12">
        <v>2347.5622746368713</v>
      </c>
      <c r="H41" s="12">
        <v>2822.2269701999999</v>
      </c>
    </row>
    <row r="42" spans="2:8" x14ac:dyDescent="0.25">
      <c r="C42" s="24" t="s">
        <v>19</v>
      </c>
      <c r="D42" s="2"/>
      <c r="E42" s="8">
        <v>506.54556889999998</v>
      </c>
      <c r="F42" s="8">
        <v>509.08464443333332</v>
      </c>
      <c r="G42" s="8">
        <v>429.79881932960899</v>
      </c>
      <c r="H42" s="8">
        <v>516.7018710333333</v>
      </c>
    </row>
    <row r="43" spans="2:8" x14ac:dyDescent="0.25">
      <c r="C43" s="24" t="s">
        <v>58</v>
      </c>
      <c r="D43" s="2"/>
      <c r="E43" s="8"/>
      <c r="F43" s="8"/>
      <c r="G43" s="8"/>
      <c r="H43" s="8"/>
    </row>
    <row r="44" spans="2:8" x14ac:dyDescent="0.25">
      <c r="C44" s="24" t="s">
        <v>23</v>
      </c>
      <c r="D44" s="2"/>
      <c r="E44" s="8">
        <v>0</v>
      </c>
      <c r="F44" s="8">
        <v>0</v>
      </c>
      <c r="G44" s="8">
        <v>0</v>
      </c>
      <c r="H44" s="8">
        <v>0</v>
      </c>
    </row>
    <row r="45" spans="2:8" x14ac:dyDescent="0.25">
      <c r="C45" s="26" t="s">
        <v>62</v>
      </c>
      <c r="D45" s="15"/>
      <c r="E45" s="16">
        <v>3273.2987902999998</v>
      </c>
      <c r="F45" s="16">
        <v>3289.7063030333329</v>
      </c>
      <c r="G45" s="16">
        <v>2777.3610939664804</v>
      </c>
      <c r="H45" s="16">
        <v>3338.9288412333331</v>
      </c>
    </row>
    <row r="47" spans="2:8" x14ac:dyDescent="0.25">
      <c r="C47" s="25" t="s">
        <v>31</v>
      </c>
      <c r="D47" s="13"/>
      <c r="E47" s="72"/>
      <c r="F47" s="72"/>
      <c r="G47" s="72"/>
      <c r="H47" s="72"/>
    </row>
    <row r="48" spans="2:8" x14ac:dyDescent="0.25">
      <c r="C48" s="24" t="s">
        <v>36</v>
      </c>
      <c r="D48" s="2"/>
      <c r="E48" s="8">
        <v>-133.70570499999999</v>
      </c>
      <c r="F48" s="8">
        <v>-132.48464833333333</v>
      </c>
      <c r="G48" s="8">
        <v>-130.65306333333334</v>
      </c>
      <c r="H48" s="8">
        <v>-131.26359166666663</v>
      </c>
    </row>
    <row r="49" spans="2:9" x14ac:dyDescent="0.25">
      <c r="C49" s="24"/>
      <c r="D49" s="2"/>
      <c r="E49" s="8">
        <v>0</v>
      </c>
      <c r="F49" s="8">
        <v>0</v>
      </c>
      <c r="G49" s="8">
        <v>0</v>
      </c>
      <c r="H49" s="8">
        <v>0</v>
      </c>
    </row>
    <row r="50" spans="2:9" x14ac:dyDescent="0.25">
      <c r="C50" s="26" t="s">
        <v>62</v>
      </c>
      <c r="D50" s="15"/>
      <c r="E50" s="16">
        <v>-133.70570499999999</v>
      </c>
      <c r="F50" s="16">
        <v>-132.48464833333333</v>
      </c>
      <c r="G50" s="16">
        <v>-130.65306333333334</v>
      </c>
      <c r="H50" s="16">
        <v>-131.26359166666663</v>
      </c>
    </row>
    <row r="51" spans="2:9" x14ac:dyDescent="0.25">
      <c r="C51" s="26" t="s">
        <v>22</v>
      </c>
      <c r="D51" s="15"/>
      <c r="E51" s="16">
        <v>4991.6113196999995</v>
      </c>
      <c r="F51" s="16">
        <v>4992.3264805666668</v>
      </c>
      <c r="G51" s="16">
        <v>4456.4427436998139</v>
      </c>
      <c r="H51" s="16">
        <v>5025.8566668999993</v>
      </c>
    </row>
    <row r="53" spans="2:9" x14ac:dyDescent="0.25">
      <c r="C53" s="28"/>
      <c r="D53" s="18"/>
      <c r="E53" s="19"/>
      <c r="F53" s="19"/>
      <c r="G53" s="19"/>
      <c r="H53" s="19"/>
    </row>
    <row r="54" spans="2:9" ht="16.5" thickBot="1" x14ac:dyDescent="0.3">
      <c r="C54" s="28"/>
      <c r="D54" s="18"/>
      <c r="E54" s="20">
        <v>4991.6113196999995</v>
      </c>
      <c r="F54" s="20">
        <v>4992.3264805666668</v>
      </c>
      <c r="G54" s="20">
        <v>4456.4427436998139</v>
      </c>
      <c r="H54" s="20">
        <v>5025.8566668999993</v>
      </c>
      <c r="I54" s="35">
        <v>19466.237210866479</v>
      </c>
    </row>
    <row r="55" spans="2:9" ht="16.5" thickTop="1" x14ac:dyDescent="0.25">
      <c r="C55" s="28"/>
      <c r="D55" s="18"/>
      <c r="E55" s="19"/>
      <c r="F55" s="19"/>
      <c r="G55" s="19"/>
      <c r="H55" s="19"/>
      <c r="I55" s="73"/>
    </row>
    <row r="56" spans="2:9" x14ac:dyDescent="0.25">
      <c r="C56" s="28"/>
      <c r="D56" s="18"/>
      <c r="E56" s="19"/>
      <c r="F56" s="19"/>
      <c r="G56" s="19"/>
      <c r="H56" s="19"/>
    </row>
    <row r="57" spans="2:9" ht="15.75" customHeight="1" x14ac:dyDescent="0.25">
      <c r="B57" s="81" t="s">
        <v>21</v>
      </c>
      <c r="C57" s="81"/>
      <c r="D57" s="81"/>
      <c r="E57" s="98" t="s">
        <v>16</v>
      </c>
      <c r="F57" s="98"/>
      <c r="G57" s="98"/>
      <c r="H57" s="98"/>
    </row>
    <row r="58" spans="2:9" ht="15.75" customHeight="1" x14ac:dyDescent="0.25">
      <c r="B58" s="29"/>
      <c r="C58" s="22"/>
      <c r="D58" s="4"/>
      <c r="E58" s="81">
        <v>2011</v>
      </c>
      <c r="F58" s="81">
        <v>2012</v>
      </c>
      <c r="G58" s="81">
        <v>2013</v>
      </c>
      <c r="H58" s="81">
        <v>2014</v>
      </c>
    </row>
    <row r="59" spans="2:9" x14ac:dyDescent="0.25">
      <c r="B59" s="31" t="s">
        <v>14</v>
      </c>
      <c r="C59" s="24" t="s">
        <v>25</v>
      </c>
      <c r="D59" s="2"/>
      <c r="E59" s="12"/>
      <c r="F59" s="12">
        <v>222.73280726666667</v>
      </c>
      <c r="G59" s="12">
        <v>219.15547125018898</v>
      </c>
      <c r="H59" s="12">
        <v>219.6802888535812</v>
      </c>
    </row>
    <row r="60" spans="2:9" x14ac:dyDescent="0.25">
      <c r="C60" s="23" t="s">
        <v>17</v>
      </c>
      <c r="D60" s="2"/>
      <c r="E60" s="8"/>
      <c r="F60" s="12">
        <v>20.2451452</v>
      </c>
      <c r="G60" s="12">
        <v>19.919985705215424</v>
      </c>
      <c r="H60" s="12">
        <v>19.967688640021386</v>
      </c>
    </row>
    <row r="61" spans="2:9" x14ac:dyDescent="0.25">
      <c r="C61" s="23" t="s">
        <v>18</v>
      </c>
      <c r="D61" s="2"/>
      <c r="E61" s="8"/>
      <c r="F61" s="12">
        <v>621.4656056</v>
      </c>
      <c r="G61" s="12">
        <v>611.48417843083905</v>
      </c>
      <c r="H61" s="12">
        <v>612.94851632395955</v>
      </c>
    </row>
    <row r="62" spans="2:9" x14ac:dyDescent="0.25">
      <c r="C62" s="24" t="s">
        <v>26</v>
      </c>
      <c r="D62" s="2"/>
      <c r="E62" s="8"/>
      <c r="F62" s="12">
        <v>15.679580933333336</v>
      </c>
      <c r="G62" s="12">
        <v>15.427749466364325</v>
      </c>
      <c r="H62" s="12">
        <v>15.464694720135467</v>
      </c>
    </row>
    <row r="63" spans="2:9" x14ac:dyDescent="0.25">
      <c r="C63" s="24" t="s">
        <v>27</v>
      </c>
      <c r="D63" s="2"/>
      <c r="E63" s="8"/>
      <c r="F63" s="12">
        <v>300.33258593333335</v>
      </c>
      <c r="G63" s="12">
        <v>295.5089113711262</v>
      </c>
      <c r="H63" s="12">
        <v>296.21657464670915</v>
      </c>
    </row>
    <row r="64" spans="2:9" x14ac:dyDescent="0.25">
      <c r="C64" s="24" t="s">
        <v>63</v>
      </c>
      <c r="D64" s="2"/>
      <c r="E64" s="8"/>
      <c r="F64" s="12">
        <v>2.7563484666666671</v>
      </c>
      <c r="G64" s="12">
        <v>2.7120784520030239</v>
      </c>
      <c r="H64" s="12">
        <v>2.7185731404781612</v>
      </c>
    </row>
    <row r="65" spans="2:8" x14ac:dyDescent="0.25">
      <c r="C65" s="24" t="s">
        <v>21</v>
      </c>
      <c r="D65" s="2"/>
      <c r="E65" s="8"/>
      <c r="F65" s="12">
        <v>0</v>
      </c>
      <c r="G65" s="12">
        <v>0</v>
      </c>
      <c r="H65" s="12">
        <v>0</v>
      </c>
    </row>
    <row r="66" spans="2:8" x14ac:dyDescent="0.25">
      <c r="C66" s="26" t="s">
        <v>62</v>
      </c>
      <c r="D66" s="15"/>
      <c r="E66" s="16"/>
      <c r="F66" s="16">
        <v>1183.2120734</v>
      </c>
      <c r="G66" s="16">
        <v>1164.2083746757369</v>
      </c>
      <c r="H66" s="16">
        <v>1166.9963363248849</v>
      </c>
    </row>
    <row r="68" spans="2:8" x14ac:dyDescent="0.25">
      <c r="B68" s="31" t="s">
        <v>13</v>
      </c>
      <c r="C68" s="24" t="s">
        <v>23</v>
      </c>
      <c r="D68" s="2"/>
      <c r="E68" s="12"/>
      <c r="F68" s="12">
        <v>4637.5642781999995</v>
      </c>
      <c r="G68" s="12">
        <v>4661.6645805714288</v>
      </c>
      <c r="H68" s="12">
        <v>4685.6317386718501</v>
      </c>
    </row>
    <row r="69" spans="2:8" x14ac:dyDescent="0.25">
      <c r="C69" s="24" t="s">
        <v>19</v>
      </c>
      <c r="D69" s="2"/>
      <c r="E69" s="12"/>
      <c r="F69" s="12">
        <v>280.46026883333332</v>
      </c>
      <c r="G69" s="12">
        <v>281.91775316704457</v>
      </c>
      <c r="H69" s="12">
        <v>283.36718549849769</v>
      </c>
    </row>
    <row r="70" spans="2:8" x14ac:dyDescent="0.25">
      <c r="C70" s="24" t="s">
        <v>58</v>
      </c>
      <c r="D70" s="2"/>
      <c r="E70" s="8"/>
      <c r="F70" s="8"/>
      <c r="G70" s="8"/>
      <c r="H70" s="8"/>
    </row>
    <row r="71" spans="2:8" x14ac:dyDescent="0.25">
      <c r="C71" s="24" t="s">
        <v>23</v>
      </c>
      <c r="D71" s="2"/>
      <c r="E71" s="8"/>
      <c r="F71" s="8">
        <v>0</v>
      </c>
      <c r="G71" s="8">
        <v>0</v>
      </c>
      <c r="H71" s="8">
        <v>0</v>
      </c>
    </row>
    <row r="72" spans="2:8" x14ac:dyDescent="0.25">
      <c r="C72" s="26" t="s">
        <v>62</v>
      </c>
      <c r="D72" s="15"/>
      <c r="E72" s="16"/>
      <c r="F72" s="16">
        <v>4918.024547033333</v>
      </c>
      <c r="G72" s="16">
        <v>4943.5823337384736</v>
      </c>
      <c r="H72" s="16">
        <v>4968.9989241703479</v>
      </c>
    </row>
    <row r="74" spans="2:8" x14ac:dyDescent="0.25">
      <c r="C74" s="25" t="s">
        <v>31</v>
      </c>
      <c r="D74" s="13"/>
      <c r="E74" s="72"/>
      <c r="F74" s="72"/>
      <c r="G74" s="72"/>
      <c r="H74" s="72"/>
    </row>
    <row r="75" spans="2:8" x14ac:dyDescent="0.25">
      <c r="C75" s="24" t="s">
        <v>37</v>
      </c>
      <c r="D75" s="2"/>
      <c r="E75" s="8"/>
      <c r="F75" s="8">
        <v>16.058303800000001</v>
      </c>
      <c r="G75" s="8">
        <v>15.800389623582767</v>
      </c>
      <c r="H75" s="8">
        <v>15.83822724893434</v>
      </c>
    </row>
    <row r="76" spans="2:8" x14ac:dyDescent="0.25">
      <c r="C76" s="24"/>
      <c r="D76" s="2"/>
      <c r="E76" s="8"/>
      <c r="F76" s="8">
        <v>0</v>
      </c>
      <c r="G76" s="8">
        <v>0</v>
      </c>
      <c r="H76" s="8">
        <v>0</v>
      </c>
    </row>
    <row r="77" spans="2:8" x14ac:dyDescent="0.25">
      <c r="C77" s="26" t="s">
        <v>62</v>
      </c>
      <c r="D77" s="15"/>
      <c r="E77" s="16"/>
      <c r="F77" s="16">
        <v>16.058303800000001</v>
      </c>
      <c r="G77" s="16">
        <v>15.800389623582767</v>
      </c>
      <c r="H77" s="16">
        <v>15.83822724893434</v>
      </c>
    </row>
    <row r="78" spans="2:8" x14ac:dyDescent="0.25">
      <c r="C78" s="26" t="s">
        <v>22</v>
      </c>
      <c r="D78" s="15"/>
      <c r="E78" s="16" t="s">
        <v>21</v>
      </c>
      <c r="F78" s="16">
        <v>6117.2949242333334</v>
      </c>
      <c r="G78" s="16">
        <v>6123.5910980377939</v>
      </c>
      <c r="H78" s="16">
        <v>6151.8334877441666</v>
      </c>
    </row>
    <row r="81" spans="2:9" ht="16.5" thickBot="1" x14ac:dyDescent="0.3">
      <c r="C81" s="22"/>
      <c r="D81" s="4"/>
      <c r="E81" s="19"/>
      <c r="F81" s="20">
        <v>6117.2949242333334</v>
      </c>
      <c r="G81" s="20">
        <v>6123.5910980377939</v>
      </c>
      <c r="H81" s="20">
        <v>6151.8334877441666</v>
      </c>
      <c r="I81" s="35">
        <v>18392.719510015293</v>
      </c>
    </row>
    <row r="82" spans="2:9" ht="16.5" thickTop="1" x14ac:dyDescent="0.25">
      <c r="C82" s="22"/>
      <c r="D82" s="4"/>
      <c r="E82" s="19"/>
      <c r="F82" s="19"/>
      <c r="G82" s="19"/>
      <c r="H82" s="19"/>
      <c r="I82" s="73"/>
    </row>
    <row r="83" spans="2:9" x14ac:dyDescent="0.25">
      <c r="C83" s="22"/>
      <c r="D83" s="4"/>
      <c r="E83" s="21"/>
      <c r="F83" s="21"/>
      <c r="G83" s="21"/>
      <c r="H83" s="21"/>
    </row>
    <row r="84" spans="2:9" s="4" customFormat="1" ht="15.75" customHeight="1" x14ac:dyDescent="0.25">
      <c r="B84" s="81" t="s">
        <v>21</v>
      </c>
      <c r="C84" s="81"/>
      <c r="D84" s="81"/>
      <c r="E84" s="98" t="s">
        <v>16</v>
      </c>
      <c r="F84" s="98"/>
      <c r="G84" s="98"/>
      <c r="H84" s="98"/>
    </row>
    <row r="85" spans="2:9" s="4" customFormat="1" ht="15.75" customHeight="1" x14ac:dyDescent="0.25">
      <c r="B85" s="29"/>
      <c r="C85" s="22"/>
      <c r="E85" s="81">
        <v>2011</v>
      </c>
      <c r="F85" s="81">
        <v>2012</v>
      </c>
      <c r="G85" s="81">
        <v>2013</v>
      </c>
      <c r="H85" s="81">
        <v>2014</v>
      </c>
    </row>
    <row r="86" spans="2:9" x14ac:dyDescent="0.25">
      <c r="B86" s="31" t="s">
        <v>14</v>
      </c>
      <c r="C86" s="24" t="s">
        <v>25</v>
      </c>
      <c r="D86" s="2"/>
      <c r="E86" s="12"/>
      <c r="F86" s="12"/>
      <c r="G86" s="12">
        <v>196.93929226666671</v>
      </c>
      <c r="H86" s="12">
        <v>197.0744123121693</v>
      </c>
    </row>
    <row r="87" spans="2:9" x14ac:dyDescent="0.25">
      <c r="C87" s="23" t="s">
        <v>17</v>
      </c>
      <c r="D87" s="2"/>
      <c r="E87" s="8"/>
      <c r="F87" s="8"/>
      <c r="G87" s="12">
        <v>31.62404973333334</v>
      </c>
      <c r="H87" s="12">
        <v>31.645746993386243</v>
      </c>
    </row>
    <row r="88" spans="2:9" x14ac:dyDescent="0.25">
      <c r="C88" s="23" t="s">
        <v>18</v>
      </c>
      <c r="D88" s="2"/>
      <c r="E88" s="8"/>
      <c r="F88" s="8"/>
      <c r="G88" s="12">
        <v>561.48676573333341</v>
      </c>
      <c r="H88" s="12">
        <v>561.87200179497347</v>
      </c>
    </row>
    <row r="89" spans="2:9" x14ac:dyDescent="0.25">
      <c r="C89" s="24" t="s">
        <v>26</v>
      </c>
      <c r="D89" s="2"/>
      <c r="E89" s="8"/>
      <c r="F89" s="8"/>
      <c r="G89" s="12">
        <v>85.238625333333346</v>
      </c>
      <c r="H89" s="12">
        <v>85.297107552910049</v>
      </c>
    </row>
    <row r="90" spans="2:9" x14ac:dyDescent="0.25">
      <c r="C90" s="24" t="s">
        <v>27</v>
      </c>
      <c r="D90" s="2"/>
      <c r="E90" s="8"/>
      <c r="F90" s="8"/>
      <c r="G90" s="12">
        <v>189.99313760000004</v>
      </c>
      <c r="H90" s="12">
        <v>190.12349188888888</v>
      </c>
    </row>
    <row r="91" spans="2:9" x14ac:dyDescent="0.25">
      <c r="C91" s="24" t="s">
        <v>63</v>
      </c>
      <c r="D91" s="2"/>
      <c r="E91" s="8"/>
      <c r="F91" s="8"/>
      <c r="G91" s="12">
        <v>2.0245684000000002</v>
      </c>
      <c r="H91" s="12">
        <v>2.025957456349206</v>
      </c>
    </row>
    <row r="92" spans="2:9" x14ac:dyDescent="0.25">
      <c r="C92" s="24"/>
      <c r="D92" s="2"/>
      <c r="E92" s="8"/>
      <c r="F92" s="8"/>
      <c r="G92" s="12">
        <v>0</v>
      </c>
      <c r="H92" s="12">
        <v>0</v>
      </c>
    </row>
    <row r="93" spans="2:9" x14ac:dyDescent="0.25">
      <c r="C93" s="26" t="s">
        <v>62</v>
      </c>
      <c r="D93" s="15"/>
      <c r="E93" s="16"/>
      <c r="F93" s="16"/>
      <c r="G93" s="16">
        <v>1067.3064390666666</v>
      </c>
      <c r="H93" s="16">
        <v>1068.0387179986772</v>
      </c>
    </row>
    <row r="95" spans="2:9" x14ac:dyDescent="0.25">
      <c r="B95" s="31" t="s">
        <v>13</v>
      </c>
      <c r="C95" s="24" t="s">
        <v>23</v>
      </c>
      <c r="D95" s="2"/>
      <c r="E95" s="12"/>
      <c r="F95" s="12"/>
      <c r="G95" s="12">
        <v>1683.0524590666666</v>
      </c>
      <c r="H95" s="12">
        <v>1688.8219988691797</v>
      </c>
    </row>
    <row r="96" spans="2:9" x14ac:dyDescent="0.25">
      <c r="C96" s="24" t="s">
        <v>19</v>
      </c>
      <c r="D96" s="2"/>
      <c r="E96" s="8"/>
      <c r="F96" s="8"/>
      <c r="G96" s="8">
        <v>526.88329293333334</v>
      </c>
      <c r="H96" s="8">
        <v>528.68946012288359</v>
      </c>
    </row>
    <row r="97" spans="2:9" x14ac:dyDescent="0.25">
      <c r="C97" s="24" t="s">
        <v>58</v>
      </c>
      <c r="D97" s="2"/>
      <c r="E97" s="8"/>
      <c r="F97" s="8"/>
      <c r="G97" s="8"/>
      <c r="H97" s="8"/>
    </row>
    <row r="98" spans="2:9" x14ac:dyDescent="0.25">
      <c r="C98" s="24" t="s">
        <v>59</v>
      </c>
      <c r="D98" s="2"/>
      <c r="E98" s="8"/>
      <c r="F98" s="8"/>
      <c r="G98" s="8">
        <v>0</v>
      </c>
      <c r="H98" s="8">
        <v>0</v>
      </c>
    </row>
    <row r="99" spans="2:9" x14ac:dyDescent="0.25">
      <c r="C99" s="26" t="s">
        <v>62</v>
      </c>
      <c r="D99" s="15"/>
      <c r="E99" s="16"/>
      <c r="F99" s="16"/>
      <c r="G99" s="16">
        <v>2209.9357519999999</v>
      </c>
      <c r="H99" s="16">
        <v>2217.5114589920631</v>
      </c>
    </row>
    <row r="101" spans="2:9" x14ac:dyDescent="0.25">
      <c r="C101" s="25" t="s">
        <v>31</v>
      </c>
      <c r="D101" s="13"/>
      <c r="E101" s="72"/>
      <c r="F101" s="72"/>
      <c r="G101" s="72" t="s">
        <v>21</v>
      </c>
      <c r="H101" s="72" t="s">
        <v>21</v>
      </c>
    </row>
    <row r="102" spans="2:9" x14ac:dyDescent="0.25">
      <c r="C102" s="24" t="s">
        <v>38</v>
      </c>
      <c r="D102" s="2"/>
      <c r="E102" s="8"/>
      <c r="F102" s="8"/>
      <c r="G102" s="8">
        <v>2616.1740922330923</v>
      </c>
      <c r="H102" s="8">
        <v>2617.9690492389627</v>
      </c>
    </row>
    <row r="103" spans="2:9" x14ac:dyDescent="0.25">
      <c r="C103" s="24"/>
      <c r="D103" s="2"/>
      <c r="E103" s="8"/>
      <c r="F103" s="8"/>
      <c r="G103" s="8">
        <v>0</v>
      </c>
      <c r="H103" s="8">
        <v>0</v>
      </c>
    </row>
    <row r="104" spans="2:9" x14ac:dyDescent="0.25">
      <c r="C104" s="26" t="s">
        <v>62</v>
      </c>
      <c r="D104" s="15"/>
      <c r="E104" s="16"/>
      <c r="F104" s="16"/>
      <c r="G104" s="16">
        <v>2616.1740922330923</v>
      </c>
      <c r="H104" s="16">
        <v>2617.9690492389627</v>
      </c>
    </row>
    <row r="105" spans="2:9" x14ac:dyDescent="0.25">
      <c r="C105" s="26" t="s">
        <v>22</v>
      </c>
      <c r="D105" s="15"/>
      <c r="E105" s="16">
        <v>0</v>
      </c>
      <c r="F105" s="16">
        <v>0</v>
      </c>
      <c r="G105" s="16">
        <v>5893.416283299759</v>
      </c>
      <c r="H105" s="16">
        <v>5903.5192262297032</v>
      </c>
    </row>
    <row r="107" spans="2:9" x14ac:dyDescent="0.25">
      <c r="C107" s="22"/>
      <c r="D107" s="4"/>
      <c r="E107" s="21"/>
      <c r="F107" s="21"/>
      <c r="G107" s="21"/>
      <c r="H107" s="21"/>
    </row>
    <row r="108" spans="2:9" ht="16.5" thickBot="1" x14ac:dyDescent="0.3">
      <c r="C108" s="22"/>
      <c r="D108" s="4"/>
      <c r="E108" s="19"/>
      <c r="F108" s="19"/>
      <c r="G108" s="20">
        <v>5893.416283299759</v>
      </c>
      <c r="H108" s="20">
        <v>5903.5192262297032</v>
      </c>
      <c r="I108" s="35">
        <v>11796.935509529463</v>
      </c>
    </row>
    <row r="109" spans="2:9" ht="16.5" thickTop="1" x14ac:dyDescent="0.25">
      <c r="C109" s="22"/>
      <c r="D109" s="4"/>
      <c r="E109" s="19"/>
      <c r="F109" s="19"/>
      <c r="G109" s="19"/>
      <c r="H109" s="19"/>
      <c r="I109" s="73"/>
    </row>
    <row r="110" spans="2:9" x14ac:dyDescent="0.25">
      <c r="C110" s="22"/>
      <c r="D110" s="4"/>
      <c r="E110" s="19"/>
      <c r="F110" s="19"/>
      <c r="G110" s="19"/>
      <c r="H110" s="19"/>
    </row>
    <row r="111" spans="2:9" ht="15.75" customHeight="1" x14ac:dyDescent="0.25">
      <c r="B111" s="81" t="s">
        <v>21</v>
      </c>
      <c r="C111" s="81"/>
      <c r="D111" s="81"/>
      <c r="E111" s="98" t="s">
        <v>16</v>
      </c>
      <c r="F111" s="98"/>
      <c r="G111" s="98"/>
      <c r="H111" s="98"/>
    </row>
    <row r="112" spans="2:9" ht="15.75" customHeight="1" x14ac:dyDescent="0.25">
      <c r="B112" s="29"/>
      <c r="C112" s="22"/>
      <c r="D112" s="4"/>
      <c r="E112" s="81">
        <v>2011</v>
      </c>
      <c r="F112" s="81">
        <v>2012</v>
      </c>
      <c r="G112" s="81">
        <v>2013</v>
      </c>
      <c r="H112" s="81">
        <v>2014</v>
      </c>
    </row>
    <row r="113" spans="2:8" x14ac:dyDescent="0.25">
      <c r="B113" s="31" t="s">
        <v>14</v>
      </c>
      <c r="C113" s="24" t="s">
        <v>25</v>
      </c>
      <c r="D113" s="2"/>
      <c r="E113" s="12"/>
      <c r="F113" s="12"/>
      <c r="G113" s="12"/>
      <c r="H113" s="12">
        <v>211.53060233333332</v>
      </c>
    </row>
    <row r="114" spans="2:8" x14ac:dyDescent="0.25">
      <c r="C114" s="23" t="s">
        <v>17</v>
      </c>
      <c r="D114" s="2"/>
      <c r="E114" s="8"/>
      <c r="F114" s="8"/>
      <c r="G114" s="8"/>
      <c r="H114" s="8">
        <v>95.315491333333313</v>
      </c>
    </row>
    <row r="115" spans="2:8" x14ac:dyDescent="0.25">
      <c r="C115" s="23" t="s">
        <v>18</v>
      </c>
      <c r="D115" s="2"/>
      <c r="E115" s="8"/>
      <c r="F115" s="8"/>
      <c r="G115" s="8"/>
      <c r="H115" s="8">
        <v>775.875316</v>
      </c>
    </row>
    <row r="116" spans="2:8" x14ac:dyDescent="0.25">
      <c r="C116" s="24" t="s">
        <v>26</v>
      </c>
      <c r="D116" s="2"/>
      <c r="E116" s="8"/>
      <c r="F116" s="8"/>
      <c r="G116" s="8"/>
      <c r="H116" s="8">
        <v>371.0420836666666</v>
      </c>
    </row>
    <row r="117" spans="2:8" x14ac:dyDescent="0.25">
      <c r="C117" s="24" t="s">
        <v>27</v>
      </c>
      <c r="D117" s="2"/>
      <c r="E117" s="8"/>
      <c r="F117" s="8"/>
      <c r="G117" s="8"/>
      <c r="H117" s="8">
        <v>1365.5421849999998</v>
      </c>
    </row>
    <row r="118" spans="2:8" x14ac:dyDescent="0.25">
      <c r="C118" s="24" t="s">
        <v>63</v>
      </c>
      <c r="D118" s="2"/>
      <c r="E118" s="8"/>
      <c r="F118" s="8"/>
      <c r="G118" s="8"/>
      <c r="H118" s="8">
        <v>0</v>
      </c>
    </row>
    <row r="119" spans="2:8" x14ac:dyDescent="0.25">
      <c r="C119" s="24" t="s">
        <v>63</v>
      </c>
      <c r="D119" s="2"/>
      <c r="E119" s="8"/>
      <c r="F119" s="8"/>
      <c r="G119" s="8"/>
      <c r="H119" s="8">
        <v>0</v>
      </c>
    </row>
    <row r="120" spans="2:8" x14ac:dyDescent="0.25">
      <c r="C120" s="24"/>
      <c r="D120" s="2"/>
      <c r="E120" s="8"/>
      <c r="F120" s="8"/>
      <c r="G120" s="8"/>
      <c r="H120" s="8">
        <v>0</v>
      </c>
    </row>
    <row r="121" spans="2:8" x14ac:dyDescent="0.25">
      <c r="C121" s="26" t="s">
        <v>62</v>
      </c>
      <c r="D121" s="15"/>
      <c r="E121" s="16"/>
      <c r="F121" s="16"/>
      <c r="G121" s="16"/>
      <c r="H121" s="16">
        <v>2819.3056783333332</v>
      </c>
    </row>
    <row r="123" spans="2:8" x14ac:dyDescent="0.25">
      <c r="B123" s="31" t="s">
        <v>13</v>
      </c>
      <c r="C123" s="24" t="s">
        <v>23</v>
      </c>
      <c r="D123" s="2"/>
      <c r="E123" s="12"/>
      <c r="F123" s="12"/>
      <c r="G123" s="12"/>
      <c r="H123" s="12">
        <v>2243.2471530333332</v>
      </c>
    </row>
    <row r="124" spans="2:8" x14ac:dyDescent="0.25">
      <c r="C124" s="24" t="s">
        <v>19</v>
      </c>
      <c r="D124" s="2"/>
      <c r="E124" s="8"/>
      <c r="F124" s="8"/>
      <c r="G124" s="8"/>
      <c r="H124" s="8">
        <v>214.24186959999997</v>
      </c>
    </row>
    <row r="125" spans="2:8" x14ac:dyDescent="0.25">
      <c r="C125" s="24" t="s">
        <v>58</v>
      </c>
      <c r="D125" s="2"/>
      <c r="E125" s="8"/>
      <c r="F125" s="8"/>
      <c r="G125" s="8"/>
      <c r="H125" s="8"/>
    </row>
    <row r="126" spans="2:8" x14ac:dyDescent="0.25">
      <c r="C126" s="24" t="s">
        <v>59</v>
      </c>
      <c r="D126" s="2"/>
      <c r="E126" s="8"/>
      <c r="F126" s="8"/>
      <c r="G126" s="8"/>
      <c r="H126" s="8">
        <v>0</v>
      </c>
    </row>
    <row r="127" spans="2:8" x14ac:dyDescent="0.25">
      <c r="C127" s="26" t="s">
        <v>62</v>
      </c>
      <c r="D127" s="15"/>
      <c r="E127" s="16"/>
      <c r="F127" s="16"/>
      <c r="G127" s="16"/>
      <c r="H127" s="16">
        <v>2457.4890226333332</v>
      </c>
    </row>
    <row r="129" spans="3:9" x14ac:dyDescent="0.25">
      <c r="C129" s="25" t="s">
        <v>31</v>
      </c>
      <c r="D129" s="13"/>
      <c r="E129" s="72"/>
      <c r="F129" s="72"/>
      <c r="G129" s="72"/>
      <c r="H129" s="72"/>
    </row>
    <row r="130" spans="3:9" x14ac:dyDescent="0.25">
      <c r="C130" s="24"/>
      <c r="D130" s="2"/>
      <c r="E130" s="8"/>
      <c r="F130" s="8"/>
      <c r="G130" s="8"/>
      <c r="H130" s="8">
        <v>0</v>
      </c>
    </row>
    <row r="131" spans="3:9" x14ac:dyDescent="0.25">
      <c r="C131" s="24"/>
      <c r="D131" s="2"/>
      <c r="E131" s="8"/>
      <c r="F131" s="8"/>
      <c r="G131" s="8"/>
      <c r="H131" s="8">
        <v>0</v>
      </c>
    </row>
    <row r="132" spans="3:9" x14ac:dyDescent="0.25">
      <c r="C132" s="24"/>
      <c r="D132" s="2"/>
      <c r="E132" s="8"/>
      <c r="F132" s="8"/>
      <c r="G132" s="8"/>
      <c r="H132" s="8">
        <v>0</v>
      </c>
    </row>
    <row r="133" spans="3:9" x14ac:dyDescent="0.25">
      <c r="C133" s="26" t="s">
        <v>62</v>
      </c>
      <c r="D133" s="15"/>
      <c r="E133" s="16"/>
      <c r="F133" s="16"/>
      <c r="G133" s="16"/>
      <c r="H133" s="16">
        <v>0</v>
      </c>
    </row>
    <row r="134" spans="3:9" x14ac:dyDescent="0.25">
      <c r="C134" s="26" t="s">
        <v>22</v>
      </c>
      <c r="D134" s="15"/>
      <c r="E134" s="16">
        <v>0</v>
      </c>
      <c r="F134" s="16">
        <v>0</v>
      </c>
      <c r="G134" s="16">
        <v>0</v>
      </c>
      <c r="H134" s="16">
        <v>5276.7947009666659</v>
      </c>
    </row>
    <row r="139" spans="3:9" x14ac:dyDescent="0.25">
      <c r="C139" s="22"/>
      <c r="D139" s="4"/>
      <c r="E139" s="21"/>
      <c r="F139" s="21"/>
      <c r="G139" s="21"/>
      <c r="H139" s="21"/>
    </row>
    <row r="140" spans="3:9" x14ac:dyDescent="0.25">
      <c r="C140" s="22"/>
      <c r="D140" s="4"/>
      <c r="E140" s="19"/>
      <c r="F140" s="19"/>
      <c r="G140" s="19"/>
      <c r="H140" s="20">
        <v>5276.7947009666659</v>
      </c>
    </row>
    <row r="141" spans="3:9" x14ac:dyDescent="0.25">
      <c r="C141" s="22"/>
      <c r="D141" s="4"/>
      <c r="E141" s="19"/>
      <c r="F141" s="19"/>
      <c r="G141" s="19"/>
      <c r="H141" s="19"/>
    </row>
    <row r="143" spans="3:9" ht="16.5" thickBot="1" x14ac:dyDescent="0.3">
      <c r="D143" s="53"/>
      <c r="E143" s="54">
        <v>6948.4174186999999</v>
      </c>
      <c r="F143" s="54">
        <v>13048.557128466666</v>
      </c>
      <c r="G143" s="54">
        <v>18385.580285704033</v>
      </c>
      <c r="H143" s="54">
        <v>24279.069430173869</v>
      </c>
      <c r="I143" s="56">
        <v>62661.624263044563</v>
      </c>
    </row>
    <row r="144" spans="3:9" ht="16.5" thickTop="1" x14ac:dyDescent="0.25"/>
    <row r="145" spans="8:9" x14ac:dyDescent="0.25">
      <c r="H145" s="4"/>
      <c r="I145" s="67"/>
    </row>
    <row r="146" spans="8:9" x14ac:dyDescent="0.25">
      <c r="H146" s="4"/>
      <c r="I146" s="68"/>
    </row>
  </sheetData>
  <mergeCells count="7">
    <mergeCell ref="B4:H4"/>
    <mergeCell ref="E7:H7"/>
    <mergeCell ref="E84:H84"/>
    <mergeCell ref="E111:H111"/>
    <mergeCell ref="E57:H57"/>
    <mergeCell ref="E11:H11"/>
    <mergeCell ref="E30:H30"/>
  </mergeCells>
  <pageMargins left="0.7" right="0.7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Persist</vt:lpstr>
      <vt:lpstr>LRAMVA Calculations</vt:lpstr>
      <vt:lpstr>LRAMVA Summary</vt:lpstr>
      <vt:lpstr>'LRAMVA Summary'!Print_Area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2016-03-14T20:49:31Z</cp:lastPrinted>
  <dcterms:created xsi:type="dcterms:W3CDTF">2016-03-14T20:49:31Z</dcterms:created>
  <dcterms:modified xsi:type="dcterms:W3CDTF">2016-06-13T15:51:26Z</dcterms:modified>
</cp:coreProperties>
</file>