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Password="F8BD" lockStructure="1"/>
  <bookViews>
    <workbookView xWindow="-15" yWindow="105" windowWidth="15390" windowHeight="3795" tabRatio="790" activeTab="5"/>
  </bookViews>
  <sheets>
    <sheet name="1. Information Sheet" sheetId="15" r:id="rId1"/>
    <sheet name="2. 2015 Continuity Schedule" sheetId="2" r:id="rId2"/>
    <sheet name="3. Appendix A" sheetId="11" r:id="rId3"/>
    <sheet name="4. Billing Determinants" sheetId="12" r:id="rId4"/>
    <sheet name="5. Allocation of Balances" sheetId="13" r:id="rId5"/>
    <sheet name="6. Rate Rider Calculations" sheetId="14" r:id="rId6"/>
    <sheet name="Summary Sheet" sheetId="16" state="hidden" r:id="rId7"/>
  </sheets>
  <externalReferences>
    <externalReference r:id="rId8"/>
    <externalReference r:id="rId9"/>
    <externalReference r:id="rId10"/>
    <externalReference r:id="rId11"/>
    <externalReference r:id="rId12"/>
    <externalReference r:id="rId13"/>
  </externalReferences>
  <definedNames>
    <definedName name="contactf" localSheetId="0">#REF!</definedName>
    <definedName name="histdate">[1]Financials!$E$76</definedName>
    <definedName name="Incr2000" localSheetId="0">#REF!</definedName>
    <definedName name="LIMIT" localSheetId="0">#REF!</definedName>
    <definedName name="man_beg_bud" localSheetId="0">#REF!</definedName>
    <definedName name="man_end_bud" localSheetId="0">#REF!</definedName>
    <definedName name="man12ACT" localSheetId="0">#REF!</definedName>
    <definedName name="MANBUD" localSheetId="0">#REF!</definedName>
    <definedName name="manCYACT" localSheetId="0">#REF!</definedName>
    <definedName name="manCYBUD" localSheetId="0">#REF!</definedName>
    <definedName name="manCYF" localSheetId="0">#REF!</definedName>
    <definedName name="MANEND" localSheetId="0">#REF!</definedName>
    <definedName name="manNYbud" localSheetId="0">#REF!</definedName>
    <definedName name="manpower_costs" localSheetId="0">#REF!</definedName>
    <definedName name="manPYACT" localSheetId="0">#REF!</definedName>
    <definedName name="MANSTART" localSheetId="0">#REF!</definedName>
    <definedName name="mat_beg_bud" localSheetId="0">#REF!</definedName>
    <definedName name="mat_end_bud" localSheetId="0">#REF!</definedName>
    <definedName name="mat12ACT" localSheetId="0">#REF!</definedName>
    <definedName name="MATBUD" localSheetId="0">#REF!</definedName>
    <definedName name="matCYACT" localSheetId="0">#REF!</definedName>
    <definedName name="matCYBUD" localSheetId="0">#REF!</definedName>
    <definedName name="matCYF" localSheetId="0">#REF!</definedName>
    <definedName name="MATEND" localSheetId="0">#REF!</definedName>
    <definedName name="material_costs" localSheetId="0">#REF!</definedName>
    <definedName name="matNYbud" localSheetId="0">#REF!</definedName>
    <definedName name="matPYACT" localSheetId="0">#REF!</definedName>
    <definedName name="MATSTART" localSheetId="0">#REF!</definedName>
    <definedName name="oth_beg_bud" localSheetId="0">#REF!</definedName>
    <definedName name="oth_end_bud" localSheetId="0">#REF!</definedName>
    <definedName name="oth12ACT" localSheetId="0">#REF!</definedName>
    <definedName name="othCYACT" localSheetId="0">#REF!</definedName>
    <definedName name="othCYBUD" localSheetId="0">#REF!</definedName>
    <definedName name="othCYF" localSheetId="0">#REF!</definedName>
    <definedName name="OTHEND" localSheetId="0">#REF!</definedName>
    <definedName name="other_costs" localSheetId="0">#REF!</definedName>
    <definedName name="OTHERBUD" localSheetId="0">#REF!</definedName>
    <definedName name="othNYbud" localSheetId="0">#REF!</definedName>
    <definedName name="othPYACT" localSheetId="0">#REF!</definedName>
    <definedName name="OTHSTART" localSheetId="0">#REF!</definedName>
    <definedName name="_xlnm.Print_Area" localSheetId="0">'1. Information Sheet'!$A$1:$O$40</definedName>
    <definedName name="_xlnm.Print_Area" localSheetId="1">'2. 2015 Continuity Schedule'!$A$1:$BU$98</definedName>
    <definedName name="_xlnm.Print_Area" localSheetId="2">'3. Appendix A'!$B$1:$F$69</definedName>
    <definedName name="_xlnm.Print_Area" localSheetId="3">'4. Billing Determinants'!$A$1:$Z$53</definedName>
    <definedName name="_xlnm.Print_Area" localSheetId="4">'5. Allocation of Balances'!$A$1:$M$61</definedName>
    <definedName name="_xlnm.Print_Area" localSheetId="5">'6. Rate Rider Calculations'!$A$1:$I$202</definedName>
    <definedName name="print_end" localSheetId="0">#REF!</definedName>
    <definedName name="_xlnm.Print_Titles" localSheetId="1">'2. 2015 Continuity Schedule'!$C:$D,'2. 2015 Continuity Schedule'!$19:$22</definedName>
    <definedName name="_xlnm.Print_Titles" localSheetId="2">'3. Appendix A'!$C:$D,'3. Appendix A'!$19:$22</definedName>
    <definedName name="_xlnm.Print_Titles" localSheetId="4">'5. Allocation of Balances'!$B:$E</definedName>
    <definedName name="ratedescription">[2]hidden1!$D$1:$D$122</definedName>
    <definedName name="SALBENF" localSheetId="0">#REF!</definedName>
    <definedName name="salreg" localSheetId="0">#REF!</definedName>
    <definedName name="SALREGF" localSheetId="0">#REF!</definedName>
    <definedName name="TEMPA" localSheetId="0">#REF!</definedName>
    <definedName name="total_dept" localSheetId="0">#REF!</definedName>
    <definedName name="total_manpower" localSheetId="0">#REF!</definedName>
    <definedName name="total_material" localSheetId="0">#REF!</definedName>
    <definedName name="total_other" localSheetId="0">#REF!</definedName>
    <definedName name="total_transportation" localSheetId="0">#REF!</definedName>
    <definedName name="TRANBUD" localSheetId="0">#REF!</definedName>
    <definedName name="TRANEND" localSheetId="0">#REF!</definedName>
    <definedName name="transportation_costs" localSheetId="0">#REF!</definedName>
    <definedName name="TRANSTART" localSheetId="0">#REF!</definedName>
    <definedName name="trn_beg_bud" localSheetId="0">#REF!</definedName>
    <definedName name="trn_end_bud" localSheetId="0">#REF!</definedName>
    <definedName name="trn12ACT" localSheetId="0">#REF!</definedName>
    <definedName name="trnCYACT" localSheetId="0">#REF!</definedName>
    <definedName name="trnCYBUD" localSheetId="0">#REF!</definedName>
    <definedName name="trnCYF" localSheetId="0">#REF!</definedName>
    <definedName name="trnNYbud" localSheetId="0">#REF!</definedName>
    <definedName name="trnPYACT" localSheetId="0">#REF!</definedName>
    <definedName name="units">[2]hidden1!$J$3:$J$8</definedName>
    <definedName name="Utility">[1]Financials!$A$1</definedName>
    <definedName name="utitliy1">[3]Financials!$A$1</definedName>
    <definedName name="WAGBENF" localSheetId="0">#REF!</definedName>
    <definedName name="wagdob" localSheetId="0">#REF!</definedName>
    <definedName name="wagdobf" localSheetId="0">#REF!</definedName>
    <definedName name="wagreg" localSheetId="0">#REF!</definedName>
    <definedName name="wagregf" localSheetId="0">#REF!</definedName>
  </definedNames>
  <calcPr calcId="145621" iterate="1"/>
</workbook>
</file>

<file path=xl/calcChain.xml><?xml version="1.0" encoding="utf-8"?>
<calcChain xmlns="http://schemas.openxmlformats.org/spreadsheetml/2006/main">
  <c r="G6" i="13" l="1"/>
  <c r="F6" i="13"/>
  <c r="BF83" i="2"/>
  <c r="G28" i="12" l="1"/>
  <c r="G25" i="12"/>
  <c r="G24" i="12"/>
  <c r="G23" i="12"/>
  <c r="G22" i="12"/>
  <c r="G21" i="12"/>
  <c r="F28" i="12"/>
  <c r="E28" i="12"/>
  <c r="D28" i="12"/>
  <c r="F27" i="12"/>
  <c r="E27" i="12"/>
  <c r="D27" i="12"/>
  <c r="E26" i="12"/>
  <c r="D26" i="12"/>
  <c r="F25" i="12"/>
  <c r="P25" i="12" s="1"/>
  <c r="E25" i="12"/>
  <c r="O25" i="12" s="1"/>
  <c r="D25" i="12"/>
  <c r="F24" i="12"/>
  <c r="E24" i="12"/>
  <c r="D24" i="12"/>
  <c r="F23" i="12"/>
  <c r="E23" i="12"/>
  <c r="D23" i="12"/>
  <c r="E22" i="12"/>
  <c r="D22" i="12"/>
  <c r="E21" i="12"/>
  <c r="D21" i="12"/>
  <c r="C102" i="14" l="1"/>
  <c r="BR48" i="2" l="1"/>
  <c r="BQ48" i="2"/>
  <c r="BQ45" i="2" l="1"/>
  <c r="BQ25" i="2"/>
  <c r="BQ26" i="2"/>
  <c r="BQ27" i="2"/>
  <c r="BQ28" i="2"/>
  <c r="BQ29" i="2"/>
  <c r="BQ30" i="2"/>
  <c r="BQ31" i="2"/>
  <c r="BQ32" i="2"/>
  <c r="BQ33" i="2"/>
  <c r="BQ34" i="2"/>
  <c r="BQ24" i="2"/>
  <c r="BR34" i="2" l="1"/>
  <c r="BR33" i="2"/>
  <c r="BR32" i="2"/>
  <c r="BR31" i="2"/>
  <c r="BR30" i="2"/>
  <c r="BR29" i="2"/>
  <c r="BR28" i="2"/>
  <c r="BR27" i="2"/>
  <c r="BR26" i="2"/>
  <c r="BR25" i="2"/>
  <c r="BR24" i="2"/>
  <c r="BI24" i="2"/>
  <c r="BD24" i="2"/>
  <c r="AY32" i="2"/>
  <c r="AZ31" i="2"/>
  <c r="AY31" i="2"/>
  <c r="AY30" i="2"/>
  <c r="AY29" i="2"/>
  <c r="AY28" i="2"/>
  <c r="AY27" i="2"/>
  <c r="AY26" i="2"/>
  <c r="AY24" i="2"/>
  <c r="AT30" i="2"/>
  <c r="AT29" i="2"/>
  <c r="AT28" i="2"/>
  <c r="AT27" i="2"/>
  <c r="AT26" i="2"/>
  <c r="AT24" i="2"/>
  <c r="BT48" i="2"/>
  <c r="BT45" i="2"/>
  <c r="BR45" i="2"/>
  <c r="AJ44" i="2"/>
  <c r="Z44" i="2"/>
  <c r="P44" i="2"/>
  <c r="D106" i="14" l="1"/>
  <c r="D107" i="14"/>
  <c r="D108" i="14"/>
  <c r="D109" i="14"/>
  <c r="D110" i="14"/>
  <c r="D111" i="14"/>
  <c r="D112" i="14"/>
  <c r="D113" i="14"/>
  <c r="D114" i="14"/>
  <c r="D115" i="14"/>
  <c r="D116" i="14"/>
  <c r="D117" i="14"/>
  <c r="I70" i="2" l="1"/>
  <c r="I71" i="2"/>
  <c r="I72" i="2"/>
  <c r="I73" i="2"/>
  <c r="I74" i="2"/>
  <c r="I75" i="2"/>
  <c r="I76" i="2"/>
  <c r="I77" i="2"/>
  <c r="I78" i="2"/>
  <c r="I79" i="2"/>
  <c r="I80" i="2"/>
  <c r="D181" i="14" l="1"/>
  <c r="D153" i="14"/>
  <c r="Q25" i="12" l="1"/>
  <c r="Q26" i="12"/>
  <c r="Q27" i="12"/>
  <c r="Q28" i="12"/>
  <c r="Q29" i="12"/>
  <c r="Q30" i="12"/>
  <c r="Q31" i="12"/>
  <c r="Q32" i="12"/>
  <c r="Q33" i="12"/>
  <c r="Q34" i="12"/>
  <c r="Q35" i="12"/>
  <c r="Q36" i="12"/>
  <c r="Q37" i="12"/>
  <c r="Q38" i="12"/>
  <c r="Q39" i="12"/>
  <c r="Q40" i="12"/>
  <c r="Q22" i="12"/>
  <c r="Q23" i="12"/>
  <c r="Q24" i="12"/>
  <c r="R33" i="12"/>
  <c r="R34" i="12"/>
  <c r="R35" i="12"/>
  <c r="R36" i="12"/>
  <c r="R37" i="12"/>
  <c r="R38" i="12"/>
  <c r="R39" i="12"/>
  <c r="R40" i="12"/>
  <c r="D193" i="14"/>
  <c r="D194" i="14"/>
  <c r="D195" i="14"/>
  <c r="D196" i="14"/>
  <c r="D197" i="14"/>
  <c r="D198" i="14"/>
  <c r="D199" i="14"/>
  <c r="D200" i="14"/>
  <c r="D165" i="14"/>
  <c r="D166" i="14"/>
  <c r="D167" i="14"/>
  <c r="D168" i="14"/>
  <c r="D169" i="14"/>
  <c r="D170" i="14"/>
  <c r="D171" i="14"/>
  <c r="D172" i="14"/>
  <c r="D133" i="14"/>
  <c r="D134" i="14"/>
  <c r="D135" i="14"/>
  <c r="D136" i="14"/>
  <c r="D137" i="14"/>
  <c r="D138" i="14"/>
  <c r="D139" i="14"/>
  <c r="D140" i="14"/>
  <c r="D141" i="14"/>
  <c r="D142" i="14"/>
  <c r="D143" i="14"/>
  <c r="D144" i="14"/>
  <c r="D51" i="11"/>
  <c r="D52" i="11"/>
  <c r="D53" i="11"/>
  <c r="D54" i="11"/>
  <c r="D55" i="11"/>
  <c r="D56" i="11"/>
  <c r="D57" i="11"/>
  <c r="D58" i="11"/>
  <c r="D59" i="11"/>
  <c r="D60" i="11"/>
  <c r="D61" i="11"/>
  <c r="D62" i="11"/>
  <c r="D63" i="11"/>
  <c r="D64" i="11"/>
  <c r="D65" i="11"/>
  <c r="D66" i="11"/>
  <c r="D41" i="11"/>
  <c r="D42" i="11"/>
  <c r="D43" i="11"/>
  <c r="D44" i="11"/>
  <c r="D45" i="11"/>
  <c r="D46" i="11"/>
  <c r="D47" i="11"/>
  <c r="D48" i="11"/>
  <c r="D49" i="11"/>
  <c r="D50" i="11"/>
  <c r="D40" i="11"/>
  <c r="D25" i="11"/>
  <c r="D26" i="11"/>
  <c r="D27" i="11"/>
  <c r="D28" i="11"/>
  <c r="D29" i="11"/>
  <c r="D30" i="11"/>
  <c r="D31" i="11"/>
  <c r="D32" i="11"/>
  <c r="D33" i="11"/>
  <c r="D34" i="11"/>
  <c r="D35" i="11"/>
  <c r="D36" i="11"/>
  <c r="D37" i="11"/>
  <c r="D24" i="11"/>
  <c r="C24" i="11"/>
  <c r="C25" i="11"/>
  <c r="C26" i="11"/>
  <c r="C27" i="11"/>
  <c r="C28" i="11"/>
  <c r="C29" i="11"/>
  <c r="C30" i="11"/>
  <c r="C31" i="11"/>
  <c r="C32" i="11"/>
  <c r="C33" i="11"/>
  <c r="C34" i="11"/>
  <c r="C35" i="11"/>
  <c r="C36" i="11"/>
  <c r="C37"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AM83" i="2" l="1"/>
  <c r="AS83" i="2" s="1"/>
  <c r="AW83" i="2" s="1"/>
  <c r="BC83" i="2" s="1"/>
  <c r="BG83" i="2" s="1"/>
  <c r="BU83" i="2" s="1"/>
  <c r="AM82" i="2"/>
  <c r="AS82" i="2" s="1"/>
  <c r="AW82" i="2" s="1"/>
  <c r="BC82" i="2" s="1"/>
  <c r="BG82" i="2" s="1"/>
  <c r="BU82" i="2" s="1"/>
  <c r="BO82" i="2" l="1"/>
  <c r="BS82" i="2" s="1"/>
  <c r="BO83" i="2"/>
  <c r="BS83" i="2" s="1"/>
  <c r="Y4" i="13" l="1"/>
  <c r="X4" i="13"/>
  <c r="W4" i="13"/>
  <c r="V4" i="13"/>
  <c r="U4" i="13"/>
  <c r="T4" i="13"/>
  <c r="S4" i="13"/>
  <c r="R4" i="13"/>
  <c r="Q4" i="13"/>
  <c r="P4" i="13"/>
  <c r="O4" i="13"/>
  <c r="N4" i="13"/>
  <c r="M4" i="13"/>
  <c r="L4" i="13"/>
  <c r="K4" i="13"/>
  <c r="J4" i="13"/>
  <c r="I4" i="13"/>
  <c r="H4" i="13"/>
  <c r="G4" i="13"/>
  <c r="F4" i="13"/>
  <c r="Y11" i="13" l="1"/>
  <c r="Y28" i="13"/>
  <c r="X11" i="13"/>
  <c r="X28" i="13"/>
  <c r="W11" i="13"/>
  <c r="W28" i="13"/>
  <c r="V11" i="13"/>
  <c r="V28" i="13"/>
  <c r="U11" i="13"/>
  <c r="U28" i="13"/>
  <c r="T11" i="13"/>
  <c r="T28" i="13"/>
  <c r="S11" i="13"/>
  <c r="S28" i="13"/>
  <c r="R11" i="13"/>
  <c r="R28" i="13"/>
  <c r="C144" i="14"/>
  <c r="C143" i="14"/>
  <c r="C142" i="14"/>
  <c r="C141" i="14"/>
  <c r="C140" i="14"/>
  <c r="C139" i="14"/>
  <c r="C138" i="14"/>
  <c r="C137" i="14"/>
  <c r="C136" i="14"/>
  <c r="C135" i="14"/>
  <c r="C134" i="14"/>
  <c r="C133" i="14"/>
  <c r="C73" i="14" l="1"/>
  <c r="C77" i="14"/>
  <c r="C80" i="14"/>
  <c r="C81" i="14"/>
  <c r="C82" i="14"/>
  <c r="C83" i="14"/>
  <c r="C84" i="14"/>
  <c r="C85" i="14"/>
  <c r="C86" i="14"/>
  <c r="C87" i="14"/>
  <c r="C88" i="14"/>
  <c r="C89" i="14"/>
  <c r="C90" i="14"/>
  <c r="C91" i="14"/>
  <c r="H27" i="12"/>
  <c r="R27" i="12" s="1"/>
  <c r="L27" i="12"/>
  <c r="M27" i="12"/>
  <c r="M22" i="12"/>
  <c r="M23" i="12"/>
  <c r="M24" i="12"/>
  <c r="M25" i="12"/>
  <c r="M26" i="12"/>
  <c r="M28" i="12"/>
  <c r="M29" i="12"/>
  <c r="M30" i="12"/>
  <c r="M31" i="12"/>
  <c r="M32" i="12"/>
  <c r="M33" i="12"/>
  <c r="M34" i="12"/>
  <c r="M35" i="12"/>
  <c r="M36" i="12"/>
  <c r="M37" i="12"/>
  <c r="M38" i="12"/>
  <c r="M39" i="12"/>
  <c r="M40" i="12"/>
  <c r="L22" i="12"/>
  <c r="L23" i="12"/>
  <c r="L24" i="12"/>
  <c r="L25" i="12"/>
  <c r="L26" i="12"/>
  <c r="L28" i="12"/>
  <c r="L29" i="12"/>
  <c r="L30" i="12"/>
  <c r="L31" i="12"/>
  <c r="L32" i="12"/>
  <c r="L33" i="12"/>
  <c r="L34" i="12"/>
  <c r="L35" i="12"/>
  <c r="L36" i="12"/>
  <c r="L37" i="12"/>
  <c r="L38" i="12"/>
  <c r="L39" i="12"/>
  <c r="L40" i="12"/>
  <c r="H22" i="12" l="1"/>
  <c r="R22" i="12" s="1"/>
  <c r="H23" i="12"/>
  <c r="R23" i="12" s="1"/>
  <c r="H24" i="12"/>
  <c r="R24" i="12" s="1"/>
  <c r="H25" i="12"/>
  <c r="R25" i="12" s="1"/>
  <c r="H26" i="12"/>
  <c r="R26" i="12" s="1"/>
  <c r="H28" i="12"/>
  <c r="R28" i="12" s="1"/>
  <c r="H29" i="12"/>
  <c r="R29" i="12" s="1"/>
  <c r="H30" i="12"/>
  <c r="R30" i="12" s="1"/>
  <c r="H31" i="12"/>
  <c r="R31" i="12" s="1"/>
  <c r="H32" i="12"/>
  <c r="R32" i="12" s="1"/>
  <c r="H33" i="12"/>
  <c r="H34" i="12"/>
  <c r="H35" i="12"/>
  <c r="H36" i="12"/>
  <c r="H37" i="12"/>
  <c r="H38" i="12"/>
  <c r="H39" i="12"/>
  <c r="H40" i="12"/>
  <c r="H21" i="12"/>
  <c r="C182" i="14" l="1"/>
  <c r="C183" i="14"/>
  <c r="C184" i="14"/>
  <c r="C185" i="14"/>
  <c r="C186" i="14"/>
  <c r="C187" i="14"/>
  <c r="C188" i="14"/>
  <c r="C189" i="14"/>
  <c r="C190" i="14"/>
  <c r="C191" i="14"/>
  <c r="C192" i="14"/>
  <c r="C193" i="14"/>
  <c r="C194" i="14"/>
  <c r="C195" i="14"/>
  <c r="C196" i="14"/>
  <c r="C197" i="14"/>
  <c r="C198" i="14"/>
  <c r="C199" i="14"/>
  <c r="C200" i="14"/>
  <c r="C154" i="14"/>
  <c r="C155" i="14"/>
  <c r="C156" i="14"/>
  <c r="C157" i="14"/>
  <c r="C158" i="14"/>
  <c r="C159" i="14"/>
  <c r="C160" i="14"/>
  <c r="C162" i="14"/>
  <c r="C163" i="14"/>
  <c r="C164" i="14"/>
  <c r="C165" i="14"/>
  <c r="C166" i="14"/>
  <c r="C167" i="14"/>
  <c r="C168" i="14"/>
  <c r="C169" i="14"/>
  <c r="C170" i="14"/>
  <c r="C171" i="14"/>
  <c r="C172" i="14"/>
  <c r="C99" i="14"/>
  <c r="D99" i="14" s="1"/>
  <c r="C100" i="14"/>
  <c r="D100" i="14" s="1"/>
  <c r="C101" i="14"/>
  <c r="D101" i="14" s="1"/>
  <c r="D102" i="14"/>
  <c r="C103" i="14"/>
  <c r="D103" i="14" s="1"/>
  <c r="C104" i="14"/>
  <c r="D104" i="14" s="1"/>
  <c r="C105" i="14"/>
  <c r="D105" i="14" s="1"/>
  <c r="C106" i="14"/>
  <c r="C107" i="14"/>
  <c r="C108" i="14"/>
  <c r="C109" i="14"/>
  <c r="C110" i="14"/>
  <c r="C111" i="14"/>
  <c r="C112" i="14"/>
  <c r="C113" i="14"/>
  <c r="C114" i="14"/>
  <c r="C115" i="14"/>
  <c r="C116" i="14"/>
  <c r="C117" i="14"/>
  <c r="C98" i="14"/>
  <c r="D98" i="14" s="1"/>
  <c r="C72" i="14"/>
  <c r="C47" i="14"/>
  <c r="C51" i="14"/>
  <c r="C54" i="14"/>
  <c r="C55" i="14"/>
  <c r="C56" i="14"/>
  <c r="C57" i="14"/>
  <c r="C58" i="14"/>
  <c r="C59" i="14"/>
  <c r="C60" i="14"/>
  <c r="C61" i="14"/>
  <c r="C62" i="14"/>
  <c r="C63" i="14"/>
  <c r="C64" i="14"/>
  <c r="C65" i="14"/>
  <c r="C46" i="14"/>
  <c r="C21" i="14"/>
  <c r="C22" i="14"/>
  <c r="C23" i="14"/>
  <c r="C24" i="14"/>
  <c r="C25" i="14"/>
  <c r="C26" i="14"/>
  <c r="C27" i="14"/>
  <c r="C28" i="14"/>
  <c r="C29" i="14"/>
  <c r="C30" i="14"/>
  <c r="C31" i="14"/>
  <c r="C32" i="14"/>
  <c r="C33" i="14"/>
  <c r="C34" i="14"/>
  <c r="C35" i="14"/>
  <c r="C36" i="14"/>
  <c r="C37" i="14"/>
  <c r="C38" i="14"/>
  <c r="C39" i="14"/>
  <c r="C20" i="14"/>
  <c r="D192" i="14" l="1"/>
  <c r="D164" i="14"/>
  <c r="G200" i="14"/>
  <c r="G199" i="14"/>
  <c r="G198" i="14"/>
  <c r="G197" i="14"/>
  <c r="G196" i="14"/>
  <c r="G195" i="14"/>
  <c r="G194" i="14"/>
  <c r="G193" i="14"/>
  <c r="G192" i="14"/>
  <c r="G191" i="14"/>
  <c r="G190" i="14"/>
  <c r="G189" i="14"/>
  <c r="G188" i="14"/>
  <c r="G187" i="14"/>
  <c r="G186" i="14"/>
  <c r="G185" i="14"/>
  <c r="G184" i="14"/>
  <c r="G183" i="14"/>
  <c r="G182" i="14"/>
  <c r="G181" i="14"/>
  <c r="G91" i="14"/>
  <c r="G90" i="14"/>
  <c r="G89" i="14"/>
  <c r="G88" i="14"/>
  <c r="G87" i="14"/>
  <c r="G86" i="14"/>
  <c r="G85" i="14"/>
  <c r="G84" i="14"/>
  <c r="G83" i="14"/>
  <c r="G82" i="14"/>
  <c r="G81" i="14"/>
  <c r="G80" i="14"/>
  <c r="G79" i="14"/>
  <c r="G78" i="14"/>
  <c r="G77" i="14"/>
  <c r="G76" i="14"/>
  <c r="G75" i="14"/>
  <c r="G74" i="14"/>
  <c r="G73" i="14"/>
  <c r="G72" i="14"/>
  <c r="G65" i="14"/>
  <c r="G64" i="14"/>
  <c r="G63" i="14"/>
  <c r="G62" i="14"/>
  <c r="G61" i="14"/>
  <c r="G60" i="14"/>
  <c r="G59" i="14"/>
  <c r="G58" i="14"/>
  <c r="G57" i="14"/>
  <c r="G56" i="14"/>
  <c r="G55" i="14"/>
  <c r="G54" i="14"/>
  <c r="G53" i="14"/>
  <c r="G52" i="14"/>
  <c r="G51" i="14"/>
  <c r="G50" i="14"/>
  <c r="G49" i="14"/>
  <c r="G48" i="14"/>
  <c r="G47" i="14"/>
  <c r="G46" i="14"/>
  <c r="B21" i="14"/>
  <c r="B99" i="14" s="1"/>
  <c r="B22" i="14"/>
  <c r="B100" i="14" s="1"/>
  <c r="B23" i="14"/>
  <c r="B101" i="14" s="1"/>
  <c r="B24" i="14"/>
  <c r="B102" i="14" s="1"/>
  <c r="B25" i="14"/>
  <c r="B130" i="14" s="1"/>
  <c r="D130" i="14" s="1"/>
  <c r="B26" i="14"/>
  <c r="B131" i="14" s="1"/>
  <c r="D131" i="14" s="1"/>
  <c r="B27" i="14"/>
  <c r="B132" i="14" s="1"/>
  <c r="D132" i="14" s="1"/>
  <c r="B28" i="14"/>
  <c r="B133" i="14" s="1"/>
  <c r="B29" i="14"/>
  <c r="B134" i="14" s="1"/>
  <c r="B30" i="14"/>
  <c r="B135" i="14" s="1"/>
  <c r="B31" i="14"/>
  <c r="B136" i="14" s="1"/>
  <c r="B32" i="14"/>
  <c r="B137" i="14" s="1"/>
  <c r="B33" i="14"/>
  <c r="B138" i="14" s="1"/>
  <c r="B34" i="14"/>
  <c r="B139" i="14" s="1"/>
  <c r="B35" i="14"/>
  <c r="B140" i="14" s="1"/>
  <c r="B36" i="14"/>
  <c r="B141" i="14" s="1"/>
  <c r="B37" i="14"/>
  <c r="B142" i="14" s="1"/>
  <c r="B38" i="14"/>
  <c r="B143" i="14" s="1"/>
  <c r="B39" i="14"/>
  <c r="B144" i="14" s="1"/>
  <c r="B20" i="14"/>
  <c r="G143" i="14"/>
  <c r="G142" i="14"/>
  <c r="G140" i="14"/>
  <c r="G139" i="14"/>
  <c r="G138" i="14"/>
  <c r="G136" i="14"/>
  <c r="G135" i="14"/>
  <c r="G134" i="14"/>
  <c r="G132" i="14"/>
  <c r="G131" i="14"/>
  <c r="G130" i="14"/>
  <c r="G129" i="14"/>
  <c r="G128" i="14"/>
  <c r="G127" i="14"/>
  <c r="G126" i="14"/>
  <c r="G125" i="14"/>
  <c r="G117" i="14"/>
  <c r="G116" i="14"/>
  <c r="G113" i="14"/>
  <c r="G110" i="14"/>
  <c r="G109" i="14"/>
  <c r="G108" i="14"/>
  <c r="G107" i="14"/>
  <c r="G105" i="14"/>
  <c r="G104" i="14"/>
  <c r="G103" i="14"/>
  <c r="G102" i="14"/>
  <c r="G101" i="14"/>
  <c r="G100" i="14"/>
  <c r="G99" i="14"/>
  <c r="G98" i="14"/>
  <c r="D77" i="14"/>
  <c r="D81" i="14"/>
  <c r="D83" i="14"/>
  <c r="D87" i="14"/>
  <c r="D59" i="14"/>
  <c r="B98" i="14" l="1"/>
  <c r="B127" i="14"/>
  <c r="D127" i="14" s="1"/>
  <c r="B126" i="14"/>
  <c r="D126" i="14" s="1"/>
  <c r="B125" i="14"/>
  <c r="B117" i="14"/>
  <c r="B116" i="14"/>
  <c r="B115" i="14"/>
  <c r="B112" i="14"/>
  <c r="B111" i="14"/>
  <c r="B110" i="14"/>
  <c r="B109" i="14"/>
  <c r="B108" i="14"/>
  <c r="B107" i="14"/>
  <c r="B106" i="14"/>
  <c r="B105" i="14"/>
  <c r="B104" i="14"/>
  <c r="B103" i="14"/>
  <c r="B129" i="14"/>
  <c r="D129" i="14" s="1"/>
  <c r="B128" i="14"/>
  <c r="D128" i="14" s="1"/>
  <c r="B114" i="14"/>
  <c r="B113" i="14"/>
  <c r="G141" i="14"/>
  <c r="G137" i="14"/>
  <c r="G133" i="14"/>
  <c r="G144" i="14"/>
  <c r="G114" i="14"/>
  <c r="G115" i="14"/>
  <c r="G106" i="14"/>
  <c r="G112" i="14"/>
  <c r="G111" i="14"/>
  <c r="B47" i="14"/>
  <c r="B48" i="14"/>
  <c r="B49" i="14"/>
  <c r="B50" i="14"/>
  <c r="B51" i="14"/>
  <c r="B52" i="14"/>
  <c r="B53" i="14"/>
  <c r="B54" i="14"/>
  <c r="B55" i="14"/>
  <c r="B56" i="14"/>
  <c r="B57" i="14"/>
  <c r="B58" i="14"/>
  <c r="B59" i="14"/>
  <c r="B60" i="14"/>
  <c r="B61" i="14"/>
  <c r="B62" i="14"/>
  <c r="B63" i="14"/>
  <c r="B64" i="14"/>
  <c r="B65" i="14"/>
  <c r="B46" i="14"/>
  <c r="Y40" i="13"/>
  <c r="X40" i="13"/>
  <c r="W40" i="13"/>
  <c r="V40" i="13"/>
  <c r="U40" i="13"/>
  <c r="T40" i="13"/>
  <c r="S40" i="13"/>
  <c r="R40" i="13"/>
  <c r="Q40" i="13"/>
  <c r="P40" i="13"/>
  <c r="O40" i="13"/>
  <c r="N40" i="13"/>
  <c r="M40" i="13"/>
  <c r="L40" i="13"/>
  <c r="K40" i="13"/>
  <c r="J40" i="13"/>
  <c r="I40" i="13"/>
  <c r="H40" i="13"/>
  <c r="F40" i="13"/>
  <c r="G40" i="13"/>
  <c r="D125" i="14" l="1"/>
  <c r="D74" i="14"/>
  <c r="D76" i="14"/>
  <c r="R21" i="12"/>
  <c r="D78" i="14"/>
  <c r="Q21" i="12"/>
  <c r="D72" i="14" l="1"/>
  <c r="D73" i="14"/>
  <c r="D75" i="14"/>
  <c r="D65" i="14"/>
  <c r="D63" i="14"/>
  <c r="D61" i="14"/>
  <c r="K41" i="12"/>
  <c r="N41" i="12"/>
  <c r="O41" i="12"/>
  <c r="P41" i="12"/>
  <c r="J41" i="12"/>
  <c r="Q41" i="12"/>
  <c r="D47" i="14"/>
  <c r="D48" i="14"/>
  <c r="D50" i="14"/>
  <c r="M21" i="12"/>
  <c r="L21" i="12"/>
  <c r="D46" i="14" s="1"/>
  <c r="D49" i="14" l="1"/>
  <c r="D51" i="14"/>
  <c r="D53" i="14"/>
  <c r="D55" i="14"/>
  <c r="D57" i="14"/>
  <c r="D60" i="14"/>
  <c r="D62" i="14"/>
  <c r="D64" i="14"/>
  <c r="D52" i="14"/>
  <c r="D54" i="14"/>
  <c r="D56" i="14"/>
  <c r="D58" i="14"/>
  <c r="M41" i="12"/>
  <c r="L41" i="12"/>
  <c r="Y41" i="12" l="1"/>
  <c r="BT39" i="2" l="1"/>
  <c r="BN39" i="2"/>
  <c r="BM39" i="2"/>
  <c r="BK39" i="2"/>
  <c r="BJ39" i="2"/>
  <c r="BI39" i="2"/>
  <c r="BF39" i="2"/>
  <c r="BE39" i="2"/>
  <c r="BD39" i="2"/>
  <c r="BA39" i="2"/>
  <c r="AZ39" i="2"/>
  <c r="AY39" i="2"/>
  <c r="AV39" i="2"/>
  <c r="AU39" i="2"/>
  <c r="AT39" i="2"/>
  <c r="AQ39" i="2"/>
  <c r="AP39" i="2"/>
  <c r="AO39" i="2"/>
  <c r="AL39" i="2"/>
  <c r="AK39" i="2"/>
  <c r="AJ39" i="2"/>
  <c r="AG39" i="2"/>
  <c r="AF39" i="2"/>
  <c r="AE39" i="2"/>
  <c r="AB39" i="2"/>
  <c r="AA39" i="2"/>
  <c r="Z39" i="2"/>
  <c r="W39" i="2"/>
  <c r="V39" i="2"/>
  <c r="U39" i="2"/>
  <c r="R39" i="2"/>
  <c r="Q39" i="2"/>
  <c r="P39" i="2"/>
  <c r="M39" i="2"/>
  <c r="L39" i="2"/>
  <c r="K39" i="2"/>
  <c r="J39" i="2"/>
  <c r="H39" i="2"/>
  <c r="G39" i="2"/>
  <c r="F39" i="2"/>
  <c r="E39" i="2"/>
  <c r="BK57" i="2"/>
  <c r="BJ57" i="2"/>
  <c r="BI57" i="2"/>
  <c r="BF57" i="2"/>
  <c r="BE57" i="2"/>
  <c r="BD57" i="2"/>
  <c r="BK41" i="2"/>
  <c r="BJ41" i="2"/>
  <c r="BI41" i="2"/>
  <c r="BF41" i="2"/>
  <c r="BE41" i="2"/>
  <c r="BD41" i="2"/>
  <c r="N37" i="2"/>
  <c r="T37" i="2" s="1"/>
  <c r="X37" i="2" s="1"/>
  <c r="AD37" i="2" s="1"/>
  <c r="AH37" i="2" s="1"/>
  <c r="AN37" i="2" s="1"/>
  <c r="AR37" i="2" s="1"/>
  <c r="AX37" i="2" s="1"/>
  <c r="BB37" i="2" s="1"/>
  <c r="I37" i="2"/>
  <c r="O37" i="2" s="1"/>
  <c r="S37" i="2" s="1"/>
  <c r="Y37" i="2" s="1"/>
  <c r="AC37" i="2" s="1"/>
  <c r="AI37" i="2" s="1"/>
  <c r="AM37" i="2" s="1"/>
  <c r="AS37" i="2" s="1"/>
  <c r="AW37" i="2" s="1"/>
  <c r="BC37" i="2" s="1"/>
  <c r="BG37" i="2" s="1"/>
  <c r="N36" i="2"/>
  <c r="T36" i="2" s="1"/>
  <c r="X36" i="2" s="1"/>
  <c r="AD36" i="2" s="1"/>
  <c r="AH36" i="2" s="1"/>
  <c r="AN36" i="2" s="1"/>
  <c r="AR36" i="2" s="1"/>
  <c r="AX36" i="2" s="1"/>
  <c r="BB36" i="2" s="1"/>
  <c r="I36" i="2"/>
  <c r="O36" i="2" s="1"/>
  <c r="S36" i="2" s="1"/>
  <c r="Y36" i="2" s="1"/>
  <c r="AC36" i="2" s="1"/>
  <c r="AI36" i="2" s="1"/>
  <c r="AM36" i="2" s="1"/>
  <c r="AS36" i="2" s="1"/>
  <c r="AW36" i="2" s="1"/>
  <c r="BJ40" i="2" l="1"/>
  <c r="BO37" i="2"/>
  <c r="BI40" i="2"/>
  <c r="BF40" i="2"/>
  <c r="BE40" i="2"/>
  <c r="BC36" i="2"/>
  <c r="BG36" i="2" s="1"/>
  <c r="BD62" i="2"/>
  <c r="BD68" i="2" s="1"/>
  <c r="BJ62" i="2"/>
  <c r="BJ68" i="2" s="1"/>
  <c r="BH36" i="2"/>
  <c r="BL36" i="2" s="1"/>
  <c r="BP36" i="2" s="1"/>
  <c r="BH37" i="2"/>
  <c r="BL37" i="2" s="1"/>
  <c r="BP37" i="2" s="1"/>
  <c r="BS37" i="2" s="1"/>
  <c r="D18" i="13" s="1"/>
  <c r="BE62" i="2"/>
  <c r="BE68" i="2" s="1"/>
  <c r="BK62" i="2"/>
  <c r="BK68" i="2" s="1"/>
  <c r="BI62" i="2"/>
  <c r="BI68" i="2" s="1"/>
  <c r="BF62" i="2"/>
  <c r="BF68" i="2" s="1"/>
  <c r="BK40" i="2"/>
  <c r="BD40" i="2"/>
  <c r="N34" i="2"/>
  <c r="T34" i="2" s="1"/>
  <c r="X34" i="2" s="1"/>
  <c r="AD34" i="2" s="1"/>
  <c r="AH34" i="2" s="1"/>
  <c r="AN34" i="2" s="1"/>
  <c r="AR34" i="2" s="1"/>
  <c r="AX34" i="2" s="1"/>
  <c r="BB34" i="2" s="1"/>
  <c r="BH34" i="2" s="1"/>
  <c r="BL34" i="2" s="1"/>
  <c r="BP34" i="2" s="1"/>
  <c r="I34" i="2"/>
  <c r="O34" i="2" s="1"/>
  <c r="S34" i="2" s="1"/>
  <c r="Y34" i="2" s="1"/>
  <c r="AC34" i="2" s="1"/>
  <c r="AI34" i="2" s="1"/>
  <c r="AM34" i="2" s="1"/>
  <c r="AS34" i="2" s="1"/>
  <c r="AW34" i="2" s="1"/>
  <c r="BO36" i="2" l="1"/>
  <c r="BU36" i="2"/>
  <c r="E36" i="11" s="1"/>
  <c r="BU37" i="2"/>
  <c r="E37" i="11" s="1"/>
  <c r="BS36" i="2"/>
  <c r="D17" i="13" s="1"/>
  <c r="H17" i="13" s="1"/>
  <c r="BC34" i="2"/>
  <c r="BG34" i="2" s="1"/>
  <c r="H18" i="13"/>
  <c r="G18" i="13"/>
  <c r="F18" i="13"/>
  <c r="D41" i="12"/>
  <c r="I24" i="2"/>
  <c r="W41" i="12"/>
  <c r="O80" i="2"/>
  <c r="S80" i="2" s="1"/>
  <c r="Y80" i="2" s="1"/>
  <c r="AC80" i="2" s="1"/>
  <c r="AI80" i="2" s="1"/>
  <c r="AM80" i="2" s="1"/>
  <c r="AS80" i="2" s="1"/>
  <c r="AW80" i="2" s="1"/>
  <c r="N80" i="2"/>
  <c r="T80" i="2" s="1"/>
  <c r="X80" i="2" s="1"/>
  <c r="AD80" i="2" s="1"/>
  <c r="AH80" i="2" s="1"/>
  <c r="AN80" i="2" s="1"/>
  <c r="AR80" i="2" s="1"/>
  <c r="AX80" i="2" s="1"/>
  <c r="BB80" i="2" s="1"/>
  <c r="O79" i="2"/>
  <c r="S79" i="2" s="1"/>
  <c r="Y79" i="2" s="1"/>
  <c r="AC79" i="2" s="1"/>
  <c r="AI79" i="2" s="1"/>
  <c r="AM79" i="2" s="1"/>
  <c r="AS79" i="2" s="1"/>
  <c r="AW79" i="2" s="1"/>
  <c r="N79" i="2"/>
  <c r="T79" i="2" s="1"/>
  <c r="X79" i="2" s="1"/>
  <c r="AD79" i="2" s="1"/>
  <c r="AH79" i="2" s="1"/>
  <c r="AN79" i="2" s="1"/>
  <c r="AR79" i="2" s="1"/>
  <c r="AX79" i="2" s="1"/>
  <c r="BB79" i="2" s="1"/>
  <c r="O78" i="2"/>
  <c r="S78" i="2" s="1"/>
  <c r="Y78" i="2" s="1"/>
  <c r="AC78" i="2" s="1"/>
  <c r="AI78" i="2" s="1"/>
  <c r="AM78" i="2" s="1"/>
  <c r="AS78" i="2" s="1"/>
  <c r="AW78" i="2" s="1"/>
  <c r="N78" i="2"/>
  <c r="T78" i="2" s="1"/>
  <c r="X78" i="2" s="1"/>
  <c r="AD78" i="2" s="1"/>
  <c r="AH78" i="2" s="1"/>
  <c r="AN78" i="2" s="1"/>
  <c r="AR78" i="2" s="1"/>
  <c r="AX78" i="2" s="1"/>
  <c r="BB78" i="2" s="1"/>
  <c r="BH78" i="2" s="1"/>
  <c r="BL78" i="2" s="1"/>
  <c r="BP78" i="2" s="1"/>
  <c r="O77" i="2"/>
  <c r="S77" i="2" s="1"/>
  <c r="Y77" i="2" s="1"/>
  <c r="AC77" i="2" s="1"/>
  <c r="AI77" i="2" s="1"/>
  <c r="AM77" i="2" s="1"/>
  <c r="AS77" i="2" s="1"/>
  <c r="AW77" i="2" s="1"/>
  <c r="N77" i="2"/>
  <c r="T77" i="2" s="1"/>
  <c r="X77" i="2" s="1"/>
  <c r="AD77" i="2" s="1"/>
  <c r="AH77" i="2" s="1"/>
  <c r="AN77" i="2" s="1"/>
  <c r="AR77" i="2" s="1"/>
  <c r="AX77" i="2" s="1"/>
  <c r="BB77" i="2" s="1"/>
  <c r="BT57" i="2"/>
  <c r="I44" i="2"/>
  <c r="O44" i="2" s="1"/>
  <c r="I45" i="2"/>
  <c r="O45" i="2" s="1"/>
  <c r="S45" i="2" s="1"/>
  <c r="Y45" i="2" s="1"/>
  <c r="AC45" i="2" s="1"/>
  <c r="AI45" i="2" s="1"/>
  <c r="AM45" i="2" s="1"/>
  <c r="AS45" i="2" s="1"/>
  <c r="AW45" i="2" s="1"/>
  <c r="BC45" i="2" s="1"/>
  <c r="BG45" i="2" s="1"/>
  <c r="Y46" i="2"/>
  <c r="AC46" i="2" s="1"/>
  <c r="AI46" i="2" s="1"/>
  <c r="AM46" i="2" s="1"/>
  <c r="AS46" i="2" s="1"/>
  <c r="AW46" i="2" s="1"/>
  <c r="BC46" i="2" s="1"/>
  <c r="BG46" i="2" s="1"/>
  <c r="Y47" i="2"/>
  <c r="AC47" i="2" s="1"/>
  <c r="AI47" i="2" s="1"/>
  <c r="AM47" i="2" s="1"/>
  <c r="AS47" i="2" s="1"/>
  <c r="AW47" i="2" s="1"/>
  <c r="BC47" i="2" s="1"/>
  <c r="BG47" i="2" s="1"/>
  <c r="I48" i="2"/>
  <c r="O48" i="2" s="1"/>
  <c r="S48" i="2" s="1"/>
  <c r="Y48" i="2" s="1"/>
  <c r="AC48" i="2" s="1"/>
  <c r="AI48" i="2" s="1"/>
  <c r="AM48" i="2" s="1"/>
  <c r="AS48" i="2" s="1"/>
  <c r="AW48" i="2" s="1"/>
  <c r="I49" i="2"/>
  <c r="O49" i="2" s="1"/>
  <c r="S49" i="2" s="1"/>
  <c r="Y49" i="2" s="1"/>
  <c r="AC49" i="2" s="1"/>
  <c r="AI49" i="2" s="1"/>
  <c r="AM49" i="2" s="1"/>
  <c r="AS49" i="2" s="1"/>
  <c r="AW49" i="2" s="1"/>
  <c r="BC49" i="2" s="1"/>
  <c r="BG49" i="2" s="1"/>
  <c r="I50" i="2"/>
  <c r="O50" i="2" s="1"/>
  <c r="S50" i="2" s="1"/>
  <c r="Y50" i="2" s="1"/>
  <c r="AC50" i="2" s="1"/>
  <c r="AI50" i="2" s="1"/>
  <c r="AM50" i="2" s="1"/>
  <c r="AS50" i="2" s="1"/>
  <c r="AW50" i="2" s="1"/>
  <c r="BC50" i="2" s="1"/>
  <c r="BG50" i="2" s="1"/>
  <c r="O70" i="2"/>
  <c r="S70" i="2" s="1"/>
  <c r="Y70" i="2" s="1"/>
  <c r="AC70" i="2" s="1"/>
  <c r="AI70" i="2" s="1"/>
  <c r="AM70" i="2" s="1"/>
  <c r="AS70" i="2" s="1"/>
  <c r="AW70" i="2" s="1"/>
  <c r="BC70" i="2" s="1"/>
  <c r="BG70" i="2" s="1"/>
  <c r="O71" i="2"/>
  <c r="S71" i="2" s="1"/>
  <c r="Y71" i="2" s="1"/>
  <c r="AC71" i="2" s="1"/>
  <c r="AI71" i="2" s="1"/>
  <c r="AM71" i="2" s="1"/>
  <c r="AS71" i="2" s="1"/>
  <c r="AW71" i="2" s="1"/>
  <c r="BC71" i="2" s="1"/>
  <c r="BG71" i="2" s="1"/>
  <c r="O72" i="2"/>
  <c r="S72" i="2" s="1"/>
  <c r="Y72" i="2" s="1"/>
  <c r="AC72" i="2" s="1"/>
  <c r="AI72" i="2" s="1"/>
  <c r="AM72" i="2" s="1"/>
  <c r="AS72" i="2" s="1"/>
  <c r="AW72" i="2" s="1"/>
  <c r="BC72" i="2" s="1"/>
  <c r="BG72" i="2" s="1"/>
  <c r="O73" i="2"/>
  <c r="S73" i="2" s="1"/>
  <c r="Y73" i="2" s="1"/>
  <c r="AC73" i="2" s="1"/>
  <c r="AI73" i="2" s="1"/>
  <c r="AM73" i="2" s="1"/>
  <c r="AS73" i="2" s="1"/>
  <c r="AW73" i="2" s="1"/>
  <c r="BC73" i="2" s="1"/>
  <c r="BG73" i="2" s="1"/>
  <c r="O74" i="2"/>
  <c r="S74" i="2" s="1"/>
  <c r="Y74" i="2" s="1"/>
  <c r="AC74" i="2" s="1"/>
  <c r="AI74" i="2" s="1"/>
  <c r="AM74" i="2" s="1"/>
  <c r="AS74" i="2" s="1"/>
  <c r="AW74" i="2" s="1"/>
  <c r="O75" i="2"/>
  <c r="S75" i="2" s="1"/>
  <c r="Y75" i="2" s="1"/>
  <c r="AC75" i="2" s="1"/>
  <c r="AI75" i="2" s="1"/>
  <c r="AM75" i="2" s="1"/>
  <c r="AS75" i="2" s="1"/>
  <c r="AW75" i="2" s="1"/>
  <c r="O76" i="2"/>
  <c r="S76" i="2" s="1"/>
  <c r="Y76" i="2" s="1"/>
  <c r="AC76" i="2" s="1"/>
  <c r="AI76" i="2" s="1"/>
  <c r="AM76" i="2" s="1"/>
  <c r="AS76" i="2" s="1"/>
  <c r="AW76" i="2" s="1"/>
  <c r="BC76" i="2" s="1"/>
  <c r="BG76" i="2" s="1"/>
  <c r="S51" i="2"/>
  <c r="Y51" i="2" s="1"/>
  <c r="AC51" i="2" s="1"/>
  <c r="AI51" i="2" s="1"/>
  <c r="AM51" i="2" s="1"/>
  <c r="AS51" i="2" s="1"/>
  <c r="AW51" i="2" s="1"/>
  <c r="BC51" i="2" s="1"/>
  <c r="BG51" i="2" s="1"/>
  <c r="I52" i="2"/>
  <c r="O52" i="2" s="1"/>
  <c r="S52" i="2" s="1"/>
  <c r="Y52" i="2" s="1"/>
  <c r="AC52" i="2" s="1"/>
  <c r="AI52" i="2" s="1"/>
  <c r="AM52" i="2" s="1"/>
  <c r="AS52" i="2" s="1"/>
  <c r="AW52" i="2" s="1"/>
  <c r="BC52" i="2" s="1"/>
  <c r="BG52" i="2" s="1"/>
  <c r="I53" i="2"/>
  <c r="O53" i="2" s="1"/>
  <c r="S53" i="2" s="1"/>
  <c r="Y53" i="2" s="1"/>
  <c r="AC53" i="2" s="1"/>
  <c r="AI53" i="2" s="1"/>
  <c r="AM53" i="2" s="1"/>
  <c r="AS53" i="2" s="1"/>
  <c r="AW53" i="2" s="1"/>
  <c r="I54" i="2"/>
  <c r="O54" i="2" s="1"/>
  <c r="S54" i="2" s="1"/>
  <c r="Y54" i="2" s="1"/>
  <c r="AC54" i="2" s="1"/>
  <c r="AI54" i="2" s="1"/>
  <c r="AM54" i="2" s="1"/>
  <c r="AS54" i="2" s="1"/>
  <c r="AW54" i="2" s="1"/>
  <c r="BC54" i="2" s="1"/>
  <c r="BG54" i="2" s="1"/>
  <c r="I55" i="2"/>
  <c r="O55" i="2" s="1"/>
  <c r="S55" i="2" s="1"/>
  <c r="Y55" i="2" s="1"/>
  <c r="AC55" i="2" s="1"/>
  <c r="AI55" i="2" s="1"/>
  <c r="AM55" i="2" s="1"/>
  <c r="AS55" i="2" s="1"/>
  <c r="AW55" i="2" s="1"/>
  <c r="I25" i="2"/>
  <c r="O25" i="2" s="1"/>
  <c r="S25" i="2" s="1"/>
  <c r="Y25" i="2" s="1"/>
  <c r="AC25" i="2" s="1"/>
  <c r="AI25" i="2" s="1"/>
  <c r="AM25" i="2" s="1"/>
  <c r="AS25" i="2" s="1"/>
  <c r="AW25" i="2" s="1"/>
  <c r="I26" i="2"/>
  <c r="I27" i="2"/>
  <c r="O27" i="2" s="1"/>
  <c r="S27" i="2" s="1"/>
  <c r="Y27" i="2" s="1"/>
  <c r="AC27" i="2" s="1"/>
  <c r="AI27" i="2" s="1"/>
  <c r="AM27" i="2" s="1"/>
  <c r="AS27" i="2" s="1"/>
  <c r="AW27" i="2" s="1"/>
  <c r="I28" i="2"/>
  <c r="O28" i="2" s="1"/>
  <c r="S28" i="2" s="1"/>
  <c r="Y28" i="2" s="1"/>
  <c r="AC28" i="2" s="1"/>
  <c r="AI28" i="2" s="1"/>
  <c r="AM28" i="2" s="1"/>
  <c r="AS28" i="2" s="1"/>
  <c r="AW28" i="2" s="1"/>
  <c r="I29" i="2"/>
  <c r="O29" i="2" s="1"/>
  <c r="S29" i="2" s="1"/>
  <c r="Y29" i="2" s="1"/>
  <c r="AC29" i="2" s="1"/>
  <c r="AI29" i="2" s="1"/>
  <c r="AM29" i="2" s="1"/>
  <c r="AS29" i="2" s="1"/>
  <c r="AW29" i="2" s="1"/>
  <c r="I30" i="2"/>
  <c r="O30" i="2" s="1"/>
  <c r="S30" i="2" s="1"/>
  <c r="Y30" i="2" s="1"/>
  <c r="AC30" i="2" s="1"/>
  <c r="AI30" i="2" s="1"/>
  <c r="AM30" i="2" s="1"/>
  <c r="AS30" i="2" s="1"/>
  <c r="AW30" i="2" s="1"/>
  <c r="I31" i="2"/>
  <c r="O31" i="2" s="1"/>
  <c r="S31" i="2" s="1"/>
  <c r="Y31" i="2" s="1"/>
  <c r="AC31" i="2" s="1"/>
  <c r="AI31" i="2" s="1"/>
  <c r="AM31" i="2" s="1"/>
  <c r="AS31" i="2" s="1"/>
  <c r="AW31" i="2" s="1"/>
  <c r="I32" i="2"/>
  <c r="O32" i="2" s="1"/>
  <c r="S32" i="2" s="1"/>
  <c r="Y32" i="2" s="1"/>
  <c r="AC32" i="2" s="1"/>
  <c r="AI32" i="2" s="1"/>
  <c r="AM32" i="2" s="1"/>
  <c r="AS32" i="2" s="1"/>
  <c r="AW32" i="2" s="1"/>
  <c r="I33" i="2"/>
  <c r="O33" i="2" s="1"/>
  <c r="S33" i="2" s="1"/>
  <c r="Y33" i="2" s="1"/>
  <c r="AC33" i="2" s="1"/>
  <c r="AI33" i="2" s="1"/>
  <c r="AM33" i="2" s="1"/>
  <c r="AS33" i="2" s="1"/>
  <c r="AW33" i="2" s="1"/>
  <c r="I35" i="2"/>
  <c r="O35" i="2" s="1"/>
  <c r="S35" i="2" s="1"/>
  <c r="Y35" i="2" s="1"/>
  <c r="AC35" i="2" s="1"/>
  <c r="AI35" i="2" s="1"/>
  <c r="AM35" i="2" s="1"/>
  <c r="AS35" i="2" s="1"/>
  <c r="AW35" i="2" s="1"/>
  <c r="I59" i="2"/>
  <c r="I60" i="2"/>
  <c r="O60" i="2" s="1"/>
  <c r="S60" i="2" s="1"/>
  <c r="Y60" i="2" s="1"/>
  <c r="AC60" i="2" s="1"/>
  <c r="AI60" i="2" s="1"/>
  <c r="AM60" i="2" s="1"/>
  <c r="AS60" i="2" s="1"/>
  <c r="AW60" i="2" s="1"/>
  <c r="S65" i="2"/>
  <c r="Y65" i="2" s="1"/>
  <c r="AC65" i="2" s="1"/>
  <c r="AI65" i="2" s="1"/>
  <c r="AM65" i="2" s="1"/>
  <c r="AS65" i="2" s="1"/>
  <c r="AW65" i="2" s="1"/>
  <c r="N44" i="2"/>
  <c r="T44" i="2" s="1"/>
  <c r="X44" i="2" s="1"/>
  <c r="AD44" i="2" s="1"/>
  <c r="AH44" i="2" s="1"/>
  <c r="AN44" i="2" s="1"/>
  <c r="AR44" i="2" s="1"/>
  <c r="AX44" i="2" s="1"/>
  <c r="BB44" i="2" s="1"/>
  <c r="N45" i="2"/>
  <c r="T45" i="2" s="1"/>
  <c r="X45" i="2" s="1"/>
  <c r="AD45" i="2" s="1"/>
  <c r="AH45" i="2" s="1"/>
  <c r="AN45" i="2" s="1"/>
  <c r="AR45" i="2" s="1"/>
  <c r="AX45" i="2" s="1"/>
  <c r="BB45" i="2" s="1"/>
  <c r="BH45" i="2" s="1"/>
  <c r="BL45" i="2" s="1"/>
  <c r="BP45" i="2" s="1"/>
  <c r="AD46" i="2"/>
  <c r="AH46" i="2" s="1"/>
  <c r="AN46" i="2" s="1"/>
  <c r="AR46" i="2" s="1"/>
  <c r="AX46" i="2" s="1"/>
  <c r="BB46" i="2" s="1"/>
  <c r="AD47" i="2"/>
  <c r="AH47" i="2" s="1"/>
  <c r="AN47" i="2" s="1"/>
  <c r="AR47" i="2" s="1"/>
  <c r="AX47" i="2" s="1"/>
  <c r="BB47" i="2" s="1"/>
  <c r="BH47" i="2" s="1"/>
  <c r="BL47" i="2" s="1"/>
  <c r="BP47" i="2" s="1"/>
  <c r="N48" i="2"/>
  <c r="T48" i="2" s="1"/>
  <c r="X48" i="2" s="1"/>
  <c r="AD48" i="2" s="1"/>
  <c r="AH48" i="2" s="1"/>
  <c r="AN48" i="2" s="1"/>
  <c r="AR48" i="2" s="1"/>
  <c r="AX48" i="2" s="1"/>
  <c r="BB48" i="2" s="1"/>
  <c r="BH48" i="2" s="1"/>
  <c r="BL48" i="2" s="1"/>
  <c r="BP48" i="2" s="1"/>
  <c r="N49" i="2"/>
  <c r="T49" i="2" s="1"/>
  <c r="X49" i="2" s="1"/>
  <c r="AD49" i="2" s="1"/>
  <c r="AH49" i="2" s="1"/>
  <c r="AN49" i="2" s="1"/>
  <c r="AR49" i="2" s="1"/>
  <c r="AX49" i="2" s="1"/>
  <c r="BB49" i="2" s="1"/>
  <c r="N50" i="2"/>
  <c r="T50" i="2" s="1"/>
  <c r="X50" i="2" s="1"/>
  <c r="AD50" i="2" s="1"/>
  <c r="AH50" i="2" s="1"/>
  <c r="AN50" i="2" s="1"/>
  <c r="AR50" i="2" s="1"/>
  <c r="AX50" i="2" s="1"/>
  <c r="BB50" i="2" s="1"/>
  <c r="N70" i="2"/>
  <c r="T70" i="2" s="1"/>
  <c r="X70" i="2" s="1"/>
  <c r="AD70" i="2" s="1"/>
  <c r="AH70" i="2" s="1"/>
  <c r="AN70" i="2" s="1"/>
  <c r="AR70" i="2" s="1"/>
  <c r="AX70" i="2" s="1"/>
  <c r="BB70" i="2" s="1"/>
  <c r="N71" i="2"/>
  <c r="T71" i="2" s="1"/>
  <c r="X71" i="2" s="1"/>
  <c r="AD71" i="2" s="1"/>
  <c r="AH71" i="2" s="1"/>
  <c r="AN71" i="2" s="1"/>
  <c r="AR71" i="2" s="1"/>
  <c r="AX71" i="2" s="1"/>
  <c r="BB71" i="2" s="1"/>
  <c r="N72" i="2"/>
  <c r="T72" i="2" s="1"/>
  <c r="X72" i="2" s="1"/>
  <c r="AD72" i="2" s="1"/>
  <c r="AH72" i="2" s="1"/>
  <c r="AN72" i="2" s="1"/>
  <c r="AR72" i="2" s="1"/>
  <c r="AX72" i="2" s="1"/>
  <c r="BB72" i="2" s="1"/>
  <c r="BH72" i="2" s="1"/>
  <c r="BL72" i="2" s="1"/>
  <c r="BP72" i="2" s="1"/>
  <c r="N73" i="2"/>
  <c r="T73" i="2" s="1"/>
  <c r="X73" i="2" s="1"/>
  <c r="AD73" i="2" s="1"/>
  <c r="AH73" i="2" s="1"/>
  <c r="AN73" i="2" s="1"/>
  <c r="AR73" i="2" s="1"/>
  <c r="AX73" i="2" s="1"/>
  <c r="BB73" i="2" s="1"/>
  <c r="BH73" i="2" s="1"/>
  <c r="BL73" i="2" s="1"/>
  <c r="BP73" i="2" s="1"/>
  <c r="N74" i="2"/>
  <c r="T74" i="2" s="1"/>
  <c r="X74" i="2" s="1"/>
  <c r="N75" i="2"/>
  <c r="T75" i="2" s="1"/>
  <c r="X75" i="2" s="1"/>
  <c r="AD75" i="2" s="1"/>
  <c r="AH75" i="2" s="1"/>
  <c r="AN75" i="2" s="1"/>
  <c r="AR75" i="2" s="1"/>
  <c r="AX75" i="2" s="1"/>
  <c r="BB75" i="2" s="1"/>
  <c r="BH75" i="2" s="1"/>
  <c r="BL75" i="2" s="1"/>
  <c r="BP75" i="2" s="1"/>
  <c r="N76" i="2"/>
  <c r="T76" i="2" s="1"/>
  <c r="X76" i="2" s="1"/>
  <c r="AD76" i="2" s="1"/>
  <c r="AH76" i="2" s="1"/>
  <c r="AN76" i="2" s="1"/>
  <c r="AR76" i="2" s="1"/>
  <c r="AX76" i="2" s="1"/>
  <c r="BB76" i="2" s="1"/>
  <c r="BH76" i="2" s="1"/>
  <c r="BL76" i="2" s="1"/>
  <c r="BP76" i="2" s="1"/>
  <c r="N51" i="2"/>
  <c r="T51" i="2" s="1"/>
  <c r="X51" i="2" s="1"/>
  <c r="AD51" i="2" s="1"/>
  <c r="AH51" i="2" s="1"/>
  <c r="AN51" i="2" s="1"/>
  <c r="AR51" i="2" s="1"/>
  <c r="AX51" i="2" s="1"/>
  <c r="BB51" i="2" s="1"/>
  <c r="BH51" i="2" s="1"/>
  <c r="BL51" i="2" s="1"/>
  <c r="BP51" i="2" s="1"/>
  <c r="N52" i="2"/>
  <c r="T52" i="2" s="1"/>
  <c r="X52" i="2" s="1"/>
  <c r="AD52" i="2" s="1"/>
  <c r="AH52" i="2" s="1"/>
  <c r="AN52" i="2" s="1"/>
  <c r="AR52" i="2" s="1"/>
  <c r="AX52" i="2" s="1"/>
  <c r="BB52" i="2" s="1"/>
  <c r="BH52" i="2" s="1"/>
  <c r="BL52" i="2" s="1"/>
  <c r="BP52" i="2" s="1"/>
  <c r="N53" i="2"/>
  <c r="T53" i="2" s="1"/>
  <c r="X53" i="2" s="1"/>
  <c r="AD53" i="2" s="1"/>
  <c r="AH53" i="2" s="1"/>
  <c r="AN53" i="2" s="1"/>
  <c r="AR53" i="2" s="1"/>
  <c r="AX53" i="2" s="1"/>
  <c r="BB53" i="2" s="1"/>
  <c r="BH53" i="2" s="1"/>
  <c r="BL53" i="2" s="1"/>
  <c r="BP53" i="2" s="1"/>
  <c r="N54" i="2"/>
  <c r="T54" i="2" s="1"/>
  <c r="N55" i="2"/>
  <c r="T55" i="2" s="1"/>
  <c r="X55" i="2" s="1"/>
  <c r="AD55" i="2" s="1"/>
  <c r="AH55" i="2" s="1"/>
  <c r="AN55" i="2" s="1"/>
  <c r="AR55" i="2" s="1"/>
  <c r="AX55" i="2" s="1"/>
  <c r="BB55" i="2" s="1"/>
  <c r="BH55" i="2" s="1"/>
  <c r="BL55" i="2" s="1"/>
  <c r="BP55" i="2" s="1"/>
  <c r="N24" i="2"/>
  <c r="N25" i="2"/>
  <c r="T25" i="2" s="1"/>
  <c r="X25" i="2" s="1"/>
  <c r="AD25" i="2" s="1"/>
  <c r="AH25" i="2" s="1"/>
  <c r="N26" i="2"/>
  <c r="N27" i="2"/>
  <c r="T27" i="2" s="1"/>
  <c r="X27" i="2" s="1"/>
  <c r="N28" i="2"/>
  <c r="T28" i="2" s="1"/>
  <c r="X28" i="2" s="1"/>
  <c r="AD28" i="2" s="1"/>
  <c r="AH28" i="2" s="1"/>
  <c r="AN28" i="2" s="1"/>
  <c r="AR28" i="2" s="1"/>
  <c r="AX28" i="2" s="1"/>
  <c r="BB28" i="2" s="1"/>
  <c r="BH28" i="2" s="1"/>
  <c r="BL28" i="2" s="1"/>
  <c r="BP28" i="2" s="1"/>
  <c r="N29" i="2"/>
  <c r="T29" i="2" s="1"/>
  <c r="X29" i="2" s="1"/>
  <c r="AD29" i="2" s="1"/>
  <c r="AH29" i="2" s="1"/>
  <c r="AN29" i="2" s="1"/>
  <c r="AR29" i="2" s="1"/>
  <c r="AX29" i="2" s="1"/>
  <c r="BB29" i="2" s="1"/>
  <c r="BH29" i="2" s="1"/>
  <c r="BL29" i="2" s="1"/>
  <c r="BP29" i="2" s="1"/>
  <c r="N30" i="2"/>
  <c r="T30" i="2" s="1"/>
  <c r="N31" i="2"/>
  <c r="T31" i="2" s="1"/>
  <c r="X31" i="2" s="1"/>
  <c r="AD31" i="2" s="1"/>
  <c r="AH31" i="2" s="1"/>
  <c r="AN31" i="2" s="1"/>
  <c r="AR31" i="2" s="1"/>
  <c r="AX31" i="2" s="1"/>
  <c r="BB31" i="2" s="1"/>
  <c r="BH31" i="2" s="1"/>
  <c r="BL31" i="2" s="1"/>
  <c r="BP31" i="2" s="1"/>
  <c r="N32" i="2"/>
  <c r="T32" i="2" s="1"/>
  <c r="N33" i="2"/>
  <c r="T33" i="2" s="1"/>
  <c r="X33" i="2" s="1"/>
  <c r="AD33" i="2" s="1"/>
  <c r="AH33" i="2" s="1"/>
  <c r="AN33" i="2" s="1"/>
  <c r="AR33" i="2" s="1"/>
  <c r="AX33" i="2" s="1"/>
  <c r="BB33" i="2" s="1"/>
  <c r="BH33" i="2" s="1"/>
  <c r="BL33" i="2" s="1"/>
  <c r="BP33" i="2" s="1"/>
  <c r="N35" i="2"/>
  <c r="T35" i="2" s="1"/>
  <c r="X35" i="2" s="1"/>
  <c r="AD35" i="2" s="1"/>
  <c r="AH35" i="2" s="1"/>
  <c r="AN35" i="2" s="1"/>
  <c r="AR35" i="2" s="1"/>
  <c r="N59" i="2"/>
  <c r="T59" i="2" s="1"/>
  <c r="X59" i="2" s="1"/>
  <c r="AD59" i="2" s="1"/>
  <c r="AH59" i="2" s="1"/>
  <c r="AN59" i="2" s="1"/>
  <c r="AR59" i="2" s="1"/>
  <c r="AX59" i="2" s="1"/>
  <c r="BB59" i="2" s="1"/>
  <c r="BH59" i="2" s="1"/>
  <c r="BL59" i="2" s="1"/>
  <c r="BP59" i="2" s="1"/>
  <c r="N60" i="2"/>
  <c r="X65" i="2"/>
  <c r="AD65" i="2" s="1"/>
  <c r="AH65" i="2" s="1"/>
  <c r="AN65" i="2" s="1"/>
  <c r="AR65" i="2" s="1"/>
  <c r="AX65" i="2" s="1"/>
  <c r="BB65" i="2" s="1"/>
  <c r="BH65" i="2" s="1"/>
  <c r="BL65" i="2" s="1"/>
  <c r="BP65" i="2" s="1"/>
  <c r="BT41" i="2"/>
  <c r="C41" i="2"/>
  <c r="I5" i="16" s="1"/>
  <c r="I18" i="16"/>
  <c r="I19" i="16"/>
  <c r="G23" i="16"/>
  <c r="I31" i="16"/>
  <c r="F32" i="16"/>
  <c r="I33" i="16"/>
  <c r="I34" i="16"/>
  <c r="I35" i="16"/>
  <c r="I36" i="16"/>
  <c r="D40" i="16"/>
  <c r="G41" i="16"/>
  <c r="J42" i="16"/>
  <c r="BA57" i="2"/>
  <c r="BA62" i="2" s="1"/>
  <c r="AZ57" i="2"/>
  <c r="AZ62" i="2" s="1"/>
  <c r="AY57" i="2"/>
  <c r="AY62" i="2" s="1"/>
  <c r="AV57" i="2"/>
  <c r="AV62" i="2" s="1"/>
  <c r="AU57" i="2"/>
  <c r="AT57" i="2"/>
  <c r="AT62" i="2" s="1"/>
  <c r="BA41" i="2"/>
  <c r="AZ41" i="2"/>
  <c r="AY41" i="2"/>
  <c r="AV41" i="2"/>
  <c r="AU41" i="2"/>
  <c r="AU40" i="2" s="1"/>
  <c r="AT41" i="2"/>
  <c r="G154" i="14"/>
  <c r="G155" i="14"/>
  <c r="G156" i="14"/>
  <c r="G157" i="14"/>
  <c r="G158" i="14"/>
  <c r="G159" i="14"/>
  <c r="G160" i="14"/>
  <c r="G161" i="14"/>
  <c r="G162" i="14"/>
  <c r="G163" i="14"/>
  <c r="G164" i="14"/>
  <c r="G165" i="14"/>
  <c r="G166" i="14"/>
  <c r="G167" i="14"/>
  <c r="G168" i="14"/>
  <c r="G169" i="14"/>
  <c r="G170" i="14"/>
  <c r="G171" i="14"/>
  <c r="G172" i="14"/>
  <c r="G153" i="14"/>
  <c r="V41" i="12"/>
  <c r="AJ41" i="2"/>
  <c r="AQ57" i="2"/>
  <c r="AQ62" i="2" s="1"/>
  <c r="AP57" i="2"/>
  <c r="AO57" i="2"/>
  <c r="AO62" i="2" s="1"/>
  <c r="AL57" i="2"/>
  <c r="AL62" i="2" s="1"/>
  <c r="AK57" i="2"/>
  <c r="AJ57" i="2"/>
  <c r="AJ62" i="2" s="1"/>
  <c r="AQ41" i="2"/>
  <c r="AP41" i="2"/>
  <c r="AO41" i="2"/>
  <c r="AL41" i="2"/>
  <c r="AL40" i="2" s="1"/>
  <c r="AK41" i="2"/>
  <c r="G20" i="14"/>
  <c r="D20" i="14"/>
  <c r="D90" i="14"/>
  <c r="D88" i="14"/>
  <c r="D86" i="14"/>
  <c r="D85" i="14"/>
  <c r="D84" i="14"/>
  <c r="D82" i="14"/>
  <c r="D80" i="14"/>
  <c r="D79" i="14"/>
  <c r="G23" i="14"/>
  <c r="G25" i="14"/>
  <c r="G26" i="14"/>
  <c r="D27" i="14"/>
  <c r="G28" i="14"/>
  <c r="D29" i="14"/>
  <c r="D30" i="14"/>
  <c r="D31" i="14"/>
  <c r="G32" i="14"/>
  <c r="D34" i="14"/>
  <c r="D35" i="14"/>
  <c r="G36" i="14"/>
  <c r="G38" i="14"/>
  <c r="D39" i="14"/>
  <c r="B185" i="14"/>
  <c r="E185" i="14" s="1"/>
  <c r="B186" i="14"/>
  <c r="E186" i="14" s="1"/>
  <c r="B78" i="14"/>
  <c r="B188" i="14"/>
  <c r="E188" i="14" s="1"/>
  <c r="B189" i="14"/>
  <c r="E189" i="14" s="1"/>
  <c r="B162" i="14"/>
  <c r="B163" i="14"/>
  <c r="B192" i="14"/>
  <c r="E192" i="14" s="1"/>
  <c r="B193" i="14"/>
  <c r="E193" i="14" s="1"/>
  <c r="B194" i="14"/>
  <c r="E194" i="14" s="1"/>
  <c r="B195" i="14"/>
  <c r="E195" i="14" s="1"/>
  <c r="B196" i="14"/>
  <c r="E196" i="14" s="1"/>
  <c r="B197" i="14"/>
  <c r="E197" i="14" s="1"/>
  <c r="B171" i="14"/>
  <c r="B200" i="14"/>
  <c r="E200" i="14" s="1"/>
  <c r="D41" i="13"/>
  <c r="G24" i="14"/>
  <c r="D24" i="14"/>
  <c r="G22" i="14"/>
  <c r="D22" i="14"/>
  <c r="G39" i="14"/>
  <c r="D37" i="14"/>
  <c r="G37" i="14"/>
  <c r="D33" i="14"/>
  <c r="G33" i="14"/>
  <c r="D21" i="14"/>
  <c r="G21" i="14"/>
  <c r="F41" i="12"/>
  <c r="G41" i="12"/>
  <c r="S41" i="12"/>
  <c r="T41" i="12"/>
  <c r="U41" i="12"/>
  <c r="Z41" i="12"/>
  <c r="E41" i="12"/>
  <c r="BN57" i="2"/>
  <c r="BN62" i="2" s="1"/>
  <c r="BM57" i="2"/>
  <c r="AG57" i="2"/>
  <c r="AF57" i="2"/>
  <c r="AA57" i="2"/>
  <c r="AA62" i="2" s="1"/>
  <c r="AA68" i="2" s="1"/>
  <c r="Z57" i="2"/>
  <c r="W57" i="2"/>
  <c r="W62" i="2" s="1"/>
  <c r="W68" i="2" s="1"/>
  <c r="V57" i="2"/>
  <c r="V62" i="2" s="1"/>
  <c r="P57" i="2"/>
  <c r="P62" i="2" s="1"/>
  <c r="F57" i="2"/>
  <c r="AE57" i="2"/>
  <c r="AE62" i="2" s="1"/>
  <c r="AE68" i="2" s="1"/>
  <c r="AB57" i="2"/>
  <c r="AB62" i="2" s="1"/>
  <c r="AG41" i="2"/>
  <c r="AF41" i="2"/>
  <c r="AF40" i="2" s="1"/>
  <c r="AE41" i="2"/>
  <c r="AE40" i="2" s="1"/>
  <c r="AB41" i="2"/>
  <c r="AB40" i="2" s="1"/>
  <c r="AA41" i="2"/>
  <c r="AA40" i="2" s="1"/>
  <c r="Z41" i="2"/>
  <c r="Z40" i="2" s="1"/>
  <c r="BM41" i="2"/>
  <c r="BM40" i="2" s="1"/>
  <c r="BN41" i="2"/>
  <c r="BN40" i="2" s="1"/>
  <c r="G57" i="2"/>
  <c r="H57" i="2"/>
  <c r="H62" i="2" s="1"/>
  <c r="K57" i="2"/>
  <c r="L57" i="2"/>
  <c r="M57" i="2"/>
  <c r="Q57" i="2"/>
  <c r="R57" i="2"/>
  <c r="U57" i="2"/>
  <c r="U62" i="2" s="1"/>
  <c r="F41" i="2"/>
  <c r="F40" i="2" s="1"/>
  <c r="G41" i="2"/>
  <c r="G40" i="2" s="1"/>
  <c r="H41" i="2"/>
  <c r="K41" i="2"/>
  <c r="K40" i="2" s="1"/>
  <c r="L41" i="2"/>
  <c r="L40" i="2" s="1"/>
  <c r="M41" i="2"/>
  <c r="M40" i="2" s="1"/>
  <c r="P41" i="2"/>
  <c r="P40" i="2" s="1"/>
  <c r="Q41" i="2"/>
  <c r="Q40" i="2" s="1"/>
  <c r="R41" i="2"/>
  <c r="R40" i="2" s="1"/>
  <c r="U41" i="2"/>
  <c r="V41" i="2"/>
  <c r="W41" i="2"/>
  <c r="J57" i="2"/>
  <c r="J62" i="2" s="1"/>
  <c r="E41" i="2"/>
  <c r="E40" i="2" s="1"/>
  <c r="J41" i="2"/>
  <c r="E57" i="2"/>
  <c r="E62" i="2" s="1"/>
  <c r="N41" i="2"/>
  <c r="D163" i="14" l="1"/>
  <c r="D191" i="14"/>
  <c r="D190" i="14"/>
  <c r="D162" i="14"/>
  <c r="G28" i="16"/>
  <c r="G13" i="16"/>
  <c r="D42" i="16"/>
  <c r="G39" i="16"/>
  <c r="F27" i="16"/>
  <c r="F22" i="16"/>
  <c r="F17" i="16"/>
  <c r="F12" i="16"/>
  <c r="I38" i="16"/>
  <c r="I30" i="16"/>
  <c r="D21" i="16"/>
  <c r="I15" i="16"/>
  <c r="G10" i="16"/>
  <c r="F44" i="16"/>
  <c r="J40" i="16"/>
  <c r="G37" i="16"/>
  <c r="G29" i="16"/>
  <c r="I24" i="16"/>
  <c r="G14" i="16"/>
  <c r="G8" i="16"/>
  <c r="BO71" i="2"/>
  <c r="I43" i="16"/>
  <c r="I42" i="16"/>
  <c r="C42" i="16"/>
  <c r="E42" i="16" s="1"/>
  <c r="H42" i="16" s="1"/>
  <c r="F41" i="16"/>
  <c r="I40" i="16"/>
  <c r="C40" i="16"/>
  <c r="E40" i="16" s="1"/>
  <c r="H40" i="16" s="1"/>
  <c r="F39" i="16"/>
  <c r="G38" i="16"/>
  <c r="F37" i="16"/>
  <c r="G30" i="16"/>
  <c r="F29" i="16"/>
  <c r="F28" i="16"/>
  <c r="I25" i="16"/>
  <c r="G24" i="16"/>
  <c r="F23" i="16"/>
  <c r="I21" i="16"/>
  <c r="I20" i="16"/>
  <c r="I16" i="16"/>
  <c r="G15" i="16"/>
  <c r="F14" i="16"/>
  <c r="F13" i="16"/>
  <c r="I11" i="16"/>
  <c r="F10" i="16"/>
  <c r="G7" i="16"/>
  <c r="BO52" i="2"/>
  <c r="C27" i="16" s="1"/>
  <c r="BU52" i="2"/>
  <c r="BO49" i="2"/>
  <c r="I44" i="16"/>
  <c r="G43" i="16"/>
  <c r="G42" i="16"/>
  <c r="J41" i="16"/>
  <c r="D41" i="16"/>
  <c r="G40" i="16"/>
  <c r="J39" i="16"/>
  <c r="D39" i="16"/>
  <c r="F38" i="16"/>
  <c r="I32" i="16"/>
  <c r="F30" i="16"/>
  <c r="D29" i="16"/>
  <c r="I27" i="16"/>
  <c r="I26" i="16"/>
  <c r="G25" i="16"/>
  <c r="F24" i="16"/>
  <c r="I22" i="16"/>
  <c r="G21" i="16"/>
  <c r="G20" i="16"/>
  <c r="I17" i="16"/>
  <c r="G16" i="16"/>
  <c r="F15" i="16"/>
  <c r="G11" i="16"/>
  <c r="G9" i="16"/>
  <c r="F7" i="16"/>
  <c r="BO51" i="2"/>
  <c r="C25" i="16" s="1"/>
  <c r="BU51" i="2"/>
  <c r="BO73" i="2"/>
  <c r="C14" i="16" s="1"/>
  <c r="BU73" i="2"/>
  <c r="BO70" i="2"/>
  <c r="BO47" i="2"/>
  <c r="BU47" i="2"/>
  <c r="G17" i="13"/>
  <c r="BO45" i="2"/>
  <c r="BS45" i="2" s="1"/>
  <c r="D22" i="13" s="1"/>
  <c r="BU45" i="2"/>
  <c r="AC41" i="2"/>
  <c r="I4" i="16"/>
  <c r="G44" i="16"/>
  <c r="F43" i="16"/>
  <c r="F42" i="16"/>
  <c r="I41" i="16"/>
  <c r="C41" i="16"/>
  <c r="E41" i="16" s="1"/>
  <c r="H41" i="16" s="1"/>
  <c r="F40" i="16"/>
  <c r="I39" i="16"/>
  <c r="C39" i="16"/>
  <c r="E39" i="16" s="1"/>
  <c r="H39" i="16" s="1"/>
  <c r="I37" i="16"/>
  <c r="G32" i="16"/>
  <c r="I29" i="16"/>
  <c r="I28" i="16"/>
  <c r="G27" i="16"/>
  <c r="F25" i="16"/>
  <c r="I23" i="16"/>
  <c r="G22" i="16"/>
  <c r="F21" i="16"/>
  <c r="F20" i="16"/>
  <c r="G17" i="16"/>
  <c r="F16" i="16"/>
  <c r="I14" i="16"/>
  <c r="I13" i="16"/>
  <c r="I12" i="16"/>
  <c r="I10" i="16"/>
  <c r="F9" i="16"/>
  <c r="F6" i="16"/>
  <c r="BT40" i="2"/>
  <c r="BO54" i="2"/>
  <c r="C32" i="16" s="1"/>
  <c r="BO76" i="2"/>
  <c r="C17" i="16" s="1"/>
  <c r="BU76" i="2"/>
  <c r="BO72" i="2"/>
  <c r="C13" i="16" s="1"/>
  <c r="BU72" i="2"/>
  <c r="BO50" i="2"/>
  <c r="BO46" i="2"/>
  <c r="F17" i="13"/>
  <c r="BO34" i="2"/>
  <c r="BS34" i="2" s="1"/>
  <c r="D15" i="13" s="1"/>
  <c r="M15" i="13" s="1"/>
  <c r="BU34" i="2"/>
  <c r="E34" i="11" s="1"/>
  <c r="I57" i="2"/>
  <c r="D7" i="16"/>
  <c r="C30" i="16"/>
  <c r="C29" i="16"/>
  <c r="E29" i="16" s="1"/>
  <c r="H29" i="16" s="1"/>
  <c r="L62" i="2"/>
  <c r="L68" i="2" s="1"/>
  <c r="T24" i="2"/>
  <c r="N39" i="2"/>
  <c r="BH44" i="2"/>
  <c r="BC53" i="2"/>
  <c r="BG53" i="2" s="1"/>
  <c r="BC77" i="2"/>
  <c r="BG77" i="2" s="1"/>
  <c r="AI41" i="2"/>
  <c r="I41" i="2"/>
  <c r="K62" i="2"/>
  <c r="K68" i="2" s="1"/>
  <c r="AG62" i="2"/>
  <c r="AG68" i="2" s="1"/>
  <c r="BH70" i="2"/>
  <c r="BL70" i="2" s="1"/>
  <c r="BP70" i="2" s="1"/>
  <c r="D11" i="16" s="1"/>
  <c r="BC65" i="2"/>
  <c r="BG65" i="2" s="1"/>
  <c r="BC33" i="2"/>
  <c r="BG33" i="2" s="1"/>
  <c r="BC29" i="2"/>
  <c r="BG29" i="2" s="1"/>
  <c r="BC25" i="2"/>
  <c r="BG25" i="2" s="1"/>
  <c r="BC74" i="2"/>
  <c r="BG74" i="2" s="1"/>
  <c r="BC48" i="2"/>
  <c r="BG48" i="2" s="1"/>
  <c r="BH80" i="2"/>
  <c r="BL80" i="2" s="1"/>
  <c r="BP80" i="2" s="1"/>
  <c r="O24" i="2"/>
  <c r="I39" i="2"/>
  <c r="BH71" i="2"/>
  <c r="BL71" i="2" s="1"/>
  <c r="BP71" i="2" s="1"/>
  <c r="D12" i="16" s="1"/>
  <c r="BC35" i="2"/>
  <c r="BG35" i="2" s="1"/>
  <c r="BC75" i="2"/>
  <c r="BG75" i="2" s="1"/>
  <c r="F62" i="2"/>
  <c r="F68" i="2" s="1"/>
  <c r="Z62" i="2"/>
  <c r="Z68" i="2" s="1"/>
  <c r="AP62" i="2"/>
  <c r="AP68" i="2" s="1"/>
  <c r="AS41" i="2"/>
  <c r="AU62" i="2"/>
  <c r="AU68" i="2" s="1"/>
  <c r="BH50" i="2"/>
  <c r="BL50" i="2" s="1"/>
  <c r="BP50" i="2" s="1"/>
  <c r="D10" i="16" s="1"/>
  <c r="BH46" i="2"/>
  <c r="BL46" i="2" s="1"/>
  <c r="BP46" i="2" s="1"/>
  <c r="D6" i="16" s="1"/>
  <c r="BC60" i="2"/>
  <c r="BG60" i="2" s="1"/>
  <c r="BC32" i="2"/>
  <c r="BG32" i="2" s="1"/>
  <c r="BC28" i="2"/>
  <c r="BG28" i="2" s="1"/>
  <c r="BC55" i="2"/>
  <c r="BG55" i="2" s="1"/>
  <c r="BT62" i="2"/>
  <c r="BC78" i="2"/>
  <c r="BG78" i="2" s="1"/>
  <c r="C23" i="16"/>
  <c r="BC80" i="2"/>
  <c r="BG80" i="2" s="1"/>
  <c r="AF62" i="2"/>
  <c r="AF68" i="2" s="1"/>
  <c r="BC30" i="2"/>
  <c r="BC79" i="2"/>
  <c r="BG79" i="2" s="1"/>
  <c r="R62" i="2"/>
  <c r="R68" i="2" s="1"/>
  <c r="Y41" i="2"/>
  <c r="O41" i="2"/>
  <c r="Q62" i="2"/>
  <c r="Q68" i="2" s="1"/>
  <c r="AM41" i="2"/>
  <c r="S41" i="2"/>
  <c r="N57" i="2"/>
  <c r="N62" i="2" s="1"/>
  <c r="N68" i="2" s="1"/>
  <c r="M62" i="2"/>
  <c r="M68" i="2" s="1"/>
  <c r="G62" i="2"/>
  <c r="G68" i="2" s="1"/>
  <c r="AK62" i="2"/>
  <c r="AK68" i="2" s="1"/>
  <c r="BH49" i="2"/>
  <c r="BL49" i="2" s="1"/>
  <c r="BP49" i="2" s="1"/>
  <c r="D9" i="16" s="1"/>
  <c r="O59" i="2"/>
  <c r="BC31" i="2"/>
  <c r="BG31" i="2" s="1"/>
  <c r="BC27" i="2"/>
  <c r="BG27" i="2" s="1"/>
  <c r="D20" i="16"/>
  <c r="BH77" i="2"/>
  <c r="BL77" i="2" s="1"/>
  <c r="BP77" i="2" s="1"/>
  <c r="BH79" i="2"/>
  <c r="BL79" i="2" s="1"/>
  <c r="BP79" i="2" s="1"/>
  <c r="J29" i="16"/>
  <c r="D52" i="13"/>
  <c r="F192" i="14"/>
  <c r="F194" i="14"/>
  <c r="F197" i="14"/>
  <c r="F193" i="14"/>
  <c r="F196" i="14"/>
  <c r="F195" i="14"/>
  <c r="F200" i="14"/>
  <c r="Y13" i="13"/>
  <c r="Y12" i="13"/>
  <c r="Y14" i="13"/>
  <c r="Y16" i="13"/>
  <c r="Y17" i="13"/>
  <c r="Y15" i="13"/>
  <c r="Y18" i="13"/>
  <c r="X15" i="13"/>
  <c r="X12" i="13"/>
  <c r="X13" i="13"/>
  <c r="X16" i="13"/>
  <c r="X18" i="13"/>
  <c r="X14" i="13"/>
  <c r="X17" i="13"/>
  <c r="W16" i="13"/>
  <c r="W12" i="13"/>
  <c r="W15" i="13"/>
  <c r="W13" i="13"/>
  <c r="W14" i="13"/>
  <c r="W17" i="13"/>
  <c r="W18" i="13"/>
  <c r="V17" i="13"/>
  <c r="V12" i="13"/>
  <c r="V18" i="13"/>
  <c r="V13" i="13"/>
  <c r="V14" i="13"/>
  <c r="V15" i="13"/>
  <c r="V16" i="13"/>
  <c r="U16" i="13"/>
  <c r="U18" i="13"/>
  <c r="U12" i="13"/>
  <c r="U17" i="13"/>
  <c r="U14" i="13"/>
  <c r="U13" i="13"/>
  <c r="U15" i="13"/>
  <c r="T16" i="13"/>
  <c r="T13" i="13"/>
  <c r="T14" i="13"/>
  <c r="T15" i="13"/>
  <c r="T12" i="13"/>
  <c r="T17" i="13"/>
  <c r="T18" i="13"/>
  <c r="S13" i="13"/>
  <c r="S14" i="13"/>
  <c r="S15" i="13"/>
  <c r="S16" i="13"/>
  <c r="S17" i="13"/>
  <c r="S12" i="13"/>
  <c r="S18" i="13"/>
  <c r="R18" i="13"/>
  <c r="R16" i="13"/>
  <c r="R17" i="13"/>
  <c r="R12" i="13"/>
  <c r="R13" i="13"/>
  <c r="R14" i="13"/>
  <c r="R15" i="13"/>
  <c r="Q17" i="13"/>
  <c r="Q15" i="13"/>
  <c r="Q18" i="13"/>
  <c r="P17" i="13"/>
  <c r="P15" i="13"/>
  <c r="P18" i="13"/>
  <c r="O17" i="13"/>
  <c r="O18" i="13"/>
  <c r="N17" i="13"/>
  <c r="N18" i="13"/>
  <c r="M18" i="13"/>
  <c r="M17" i="13"/>
  <c r="L17" i="13"/>
  <c r="L18" i="13"/>
  <c r="K17" i="13"/>
  <c r="K18" i="13"/>
  <c r="J18" i="13"/>
  <c r="J17" i="13"/>
  <c r="I18" i="13"/>
  <c r="I17" i="13"/>
  <c r="D23" i="14"/>
  <c r="D25" i="14"/>
  <c r="G35" i="14"/>
  <c r="D28" i="14"/>
  <c r="G30" i="14"/>
  <c r="D32" i="14"/>
  <c r="D26" i="14"/>
  <c r="D89" i="14"/>
  <c r="D91" i="14"/>
  <c r="G34" i="14"/>
  <c r="Y7" i="13"/>
  <c r="Y10" i="13"/>
  <c r="X10" i="13"/>
  <c r="X7" i="13"/>
  <c r="W7" i="13"/>
  <c r="W10" i="13"/>
  <c r="V7" i="13"/>
  <c r="V10" i="13"/>
  <c r="U10" i="13"/>
  <c r="U7" i="13"/>
  <c r="T10" i="13"/>
  <c r="T7" i="13"/>
  <c r="S10" i="13"/>
  <c r="S7" i="13"/>
  <c r="R10" i="13"/>
  <c r="R7" i="13"/>
  <c r="B184" i="14"/>
  <c r="E184" i="14" s="1"/>
  <c r="B183" i="14"/>
  <c r="E183" i="14" s="1"/>
  <c r="B182" i="14"/>
  <c r="E182" i="14" s="1"/>
  <c r="B181" i="14"/>
  <c r="E181" i="14" s="1"/>
  <c r="Y53" i="13"/>
  <c r="Y21" i="13"/>
  <c r="Y25" i="13"/>
  <c r="Y30" i="13"/>
  <c r="Y46" i="13"/>
  <c r="Y5" i="13"/>
  <c r="Y22" i="13"/>
  <c r="Y26" i="13"/>
  <c r="Y31" i="13"/>
  <c r="Y8" i="13"/>
  <c r="Y29" i="13"/>
  <c r="Y23" i="13"/>
  <c r="Y27" i="13"/>
  <c r="Y32" i="13"/>
  <c r="Y9" i="13"/>
  <c r="Y33" i="13"/>
  <c r="Y24" i="13"/>
  <c r="X53" i="13"/>
  <c r="X21" i="13"/>
  <c r="X23" i="13"/>
  <c r="X25" i="13"/>
  <c r="X27" i="13"/>
  <c r="X30" i="13"/>
  <c r="X32" i="13"/>
  <c r="X9" i="13"/>
  <c r="X46" i="13"/>
  <c r="X5" i="13"/>
  <c r="X22" i="13"/>
  <c r="X24" i="13"/>
  <c r="X26" i="13"/>
  <c r="X29" i="13"/>
  <c r="X31" i="13"/>
  <c r="X33" i="13"/>
  <c r="X8" i="13"/>
  <c r="W52" i="13"/>
  <c r="W21" i="13"/>
  <c r="W25" i="13"/>
  <c r="W30" i="13"/>
  <c r="W46" i="13"/>
  <c r="W5" i="13"/>
  <c r="W24" i="13"/>
  <c r="W29" i="13"/>
  <c r="W33" i="13"/>
  <c r="W23" i="13"/>
  <c r="W27" i="13"/>
  <c r="W32" i="13"/>
  <c r="W9" i="13"/>
  <c r="W22" i="13"/>
  <c r="W26" i="13"/>
  <c r="W31" i="13"/>
  <c r="W8" i="13"/>
  <c r="V52" i="13"/>
  <c r="V21" i="13"/>
  <c r="V22" i="13"/>
  <c r="V23" i="13"/>
  <c r="V24" i="13"/>
  <c r="V25" i="13"/>
  <c r="V26" i="13"/>
  <c r="V27" i="13"/>
  <c r="V29" i="13"/>
  <c r="V30" i="13"/>
  <c r="V31" i="13"/>
  <c r="V32" i="13"/>
  <c r="V33" i="13"/>
  <c r="V8" i="13"/>
  <c r="V9" i="13"/>
  <c r="V46" i="13"/>
  <c r="V5" i="13"/>
  <c r="U53" i="13"/>
  <c r="U21" i="13"/>
  <c r="U25" i="13"/>
  <c r="U30" i="13"/>
  <c r="U46" i="13"/>
  <c r="U5" i="13"/>
  <c r="U22" i="13"/>
  <c r="U26" i="13"/>
  <c r="U31" i="13"/>
  <c r="U8" i="13"/>
  <c r="U23" i="13"/>
  <c r="U27" i="13"/>
  <c r="U32" i="13"/>
  <c r="U9" i="13"/>
  <c r="U24" i="13"/>
  <c r="U29" i="13"/>
  <c r="U33" i="13"/>
  <c r="T53" i="13"/>
  <c r="T21" i="13"/>
  <c r="T23" i="13"/>
  <c r="T25" i="13"/>
  <c r="T27" i="13"/>
  <c r="T30" i="13"/>
  <c r="T32" i="13"/>
  <c r="T9" i="13"/>
  <c r="T46" i="13"/>
  <c r="T5" i="13"/>
  <c r="T22" i="13"/>
  <c r="T24" i="13"/>
  <c r="T26" i="13"/>
  <c r="T29" i="13"/>
  <c r="T31" i="13"/>
  <c r="T33" i="13"/>
  <c r="T8" i="13"/>
  <c r="S52" i="13"/>
  <c r="S21" i="13"/>
  <c r="S25" i="13"/>
  <c r="S30" i="13"/>
  <c r="S46" i="13"/>
  <c r="S5" i="13"/>
  <c r="S24" i="13"/>
  <c r="S29" i="13"/>
  <c r="S33" i="13"/>
  <c r="S23" i="13"/>
  <c r="S27" i="13"/>
  <c r="S32" i="13"/>
  <c r="S9" i="13"/>
  <c r="S22" i="13"/>
  <c r="S26" i="13"/>
  <c r="S31" i="13"/>
  <c r="S8" i="13"/>
  <c r="R53" i="13"/>
  <c r="R21" i="13"/>
  <c r="R22" i="13"/>
  <c r="R23" i="13"/>
  <c r="R24" i="13"/>
  <c r="R25" i="13"/>
  <c r="R26" i="13"/>
  <c r="R27" i="13"/>
  <c r="R29" i="13"/>
  <c r="R30" i="13"/>
  <c r="R31" i="13"/>
  <c r="R32" i="13"/>
  <c r="R33" i="13"/>
  <c r="R8" i="13"/>
  <c r="R9" i="13"/>
  <c r="R46" i="13"/>
  <c r="R5" i="13"/>
  <c r="Q53" i="13"/>
  <c r="Q22" i="13"/>
  <c r="P53" i="13"/>
  <c r="P22" i="13"/>
  <c r="N52" i="13"/>
  <c r="M52" i="13"/>
  <c r="L52" i="13"/>
  <c r="R52" i="13"/>
  <c r="B72" i="14"/>
  <c r="V53" i="13"/>
  <c r="Q52" i="13"/>
  <c r="P52" i="13"/>
  <c r="Y52" i="13"/>
  <c r="T52" i="13"/>
  <c r="B90" i="14"/>
  <c r="X52" i="13"/>
  <c r="U52" i="13"/>
  <c r="B87" i="14"/>
  <c r="B167" i="14"/>
  <c r="B86" i="14"/>
  <c r="B85" i="14"/>
  <c r="B82" i="14"/>
  <c r="B80" i="14"/>
  <c r="B79" i="14"/>
  <c r="B77" i="14"/>
  <c r="B157" i="14"/>
  <c r="BM62" i="2"/>
  <c r="BM68" i="2" s="1"/>
  <c r="H41" i="12"/>
  <c r="R41" i="12"/>
  <c r="B74" i="14"/>
  <c r="B155" i="14"/>
  <c r="B73" i="14"/>
  <c r="B159" i="14"/>
  <c r="Y36" i="13"/>
  <c r="W36" i="13"/>
  <c r="S53" i="13"/>
  <c r="O52" i="13"/>
  <c r="B153" i="14"/>
  <c r="G29" i="14"/>
  <c r="D38" i="14"/>
  <c r="B156" i="14"/>
  <c r="B164" i="14"/>
  <c r="B172" i="14"/>
  <c r="B165" i="14"/>
  <c r="B75" i="14"/>
  <c r="B83" i="14"/>
  <c r="B91" i="14"/>
  <c r="B88" i="14"/>
  <c r="W53" i="13"/>
  <c r="B160" i="14"/>
  <c r="B168" i="14"/>
  <c r="G27" i="14"/>
  <c r="G31" i="14"/>
  <c r="D36" i="14"/>
  <c r="B81" i="14"/>
  <c r="B89" i="14"/>
  <c r="B76" i="14"/>
  <c r="B84" i="14"/>
  <c r="T36" i="13"/>
  <c r="T37" i="13"/>
  <c r="B199" i="14"/>
  <c r="B191" i="14"/>
  <c r="B187" i="14"/>
  <c r="E187" i="14" s="1"/>
  <c r="X37" i="13"/>
  <c r="V37" i="13"/>
  <c r="B154" i="14"/>
  <c r="D182" i="14" s="1"/>
  <c r="B158" i="14"/>
  <c r="B166" i="14"/>
  <c r="B161" i="14"/>
  <c r="B169" i="14"/>
  <c r="S36" i="13"/>
  <c r="S37" i="13"/>
  <c r="B198" i="14"/>
  <c r="B190" i="14"/>
  <c r="X36" i="13"/>
  <c r="V36" i="13"/>
  <c r="R36" i="13"/>
  <c r="R37" i="13"/>
  <c r="Y37" i="13"/>
  <c r="W37" i="13"/>
  <c r="B170" i="14"/>
  <c r="U36" i="13"/>
  <c r="U37" i="13"/>
  <c r="T60" i="2"/>
  <c r="G12" i="16"/>
  <c r="F11" i="16"/>
  <c r="I9" i="16"/>
  <c r="F8" i="16"/>
  <c r="G6" i="16"/>
  <c r="AW41" i="2"/>
  <c r="O26" i="2"/>
  <c r="I40" i="2"/>
  <c r="T26" i="2"/>
  <c r="X30" i="2"/>
  <c r="AD30" i="2" s="1"/>
  <c r="T41" i="2"/>
  <c r="AO40" i="2"/>
  <c r="AQ40" i="2"/>
  <c r="G5" i="16"/>
  <c r="C24" i="16"/>
  <c r="D23" i="16"/>
  <c r="J68" i="2"/>
  <c r="AL68" i="2"/>
  <c r="AO68" i="2"/>
  <c r="V40" i="2"/>
  <c r="P68" i="2"/>
  <c r="AY68" i="2"/>
  <c r="BA68" i="2"/>
  <c r="AB68" i="2"/>
  <c r="I8" i="16"/>
  <c r="I7" i="16"/>
  <c r="I6" i="16"/>
  <c r="C20" i="16"/>
  <c r="O57" i="2"/>
  <c r="S44" i="2"/>
  <c r="C21" i="16"/>
  <c r="E21" i="16" s="1"/>
  <c r="H21" i="16" s="1"/>
  <c r="C22" i="16"/>
  <c r="V68" i="2"/>
  <c r="H40" i="2"/>
  <c r="BN68" i="2"/>
  <c r="AJ68" i="2"/>
  <c r="AQ68" i="2"/>
  <c r="AK40" i="2"/>
  <c r="F5" i="16"/>
  <c r="AP40" i="2"/>
  <c r="J40" i="2"/>
  <c r="H68" i="2"/>
  <c r="AJ40" i="2"/>
  <c r="BA40" i="2"/>
  <c r="AV40" i="2"/>
  <c r="D5" i="16"/>
  <c r="E68" i="2"/>
  <c r="AT40" i="2"/>
  <c r="AT68" i="2"/>
  <c r="AV68" i="2"/>
  <c r="AD27" i="2"/>
  <c r="AH27" i="2" s="1"/>
  <c r="AN27" i="2" s="1"/>
  <c r="AR27" i="2" s="1"/>
  <c r="AX27" i="2" s="1"/>
  <c r="BB27" i="2" s="1"/>
  <c r="BH27" i="2" s="1"/>
  <c r="BL27" i="2" s="1"/>
  <c r="BP27" i="2" s="1"/>
  <c r="X54" i="2"/>
  <c r="AD54" i="2" s="1"/>
  <c r="AH54" i="2" s="1"/>
  <c r="AN54" i="2" s="1"/>
  <c r="AR54" i="2" s="1"/>
  <c r="AX54" i="2" s="1"/>
  <c r="BB54" i="2" s="1"/>
  <c r="BH54" i="2" s="1"/>
  <c r="BL54" i="2" s="1"/>
  <c r="BP54" i="2" s="1"/>
  <c r="T57" i="2"/>
  <c r="X32" i="2"/>
  <c r="AD32" i="2" s="1"/>
  <c r="AH32" i="2" s="1"/>
  <c r="AN32" i="2" s="1"/>
  <c r="AR32" i="2" s="1"/>
  <c r="AX32" i="2" s="1"/>
  <c r="BB32" i="2" s="1"/>
  <c r="BH32" i="2" s="1"/>
  <c r="BL32" i="2" s="1"/>
  <c r="BP32" i="2" s="1"/>
  <c r="AD74" i="2"/>
  <c r="AN25" i="2"/>
  <c r="AG40" i="2"/>
  <c r="U68" i="2"/>
  <c r="AZ40" i="2"/>
  <c r="AY40" i="2"/>
  <c r="W40" i="2"/>
  <c r="AZ68" i="2"/>
  <c r="AX35" i="2"/>
  <c r="U40" i="2"/>
  <c r="I62" i="2" l="1"/>
  <c r="I68" i="2" s="1"/>
  <c r="D189" i="14"/>
  <c r="F189" i="14" s="1"/>
  <c r="D161" i="14"/>
  <c r="D188" i="14"/>
  <c r="F188" i="14" s="1"/>
  <c r="D160" i="14"/>
  <c r="G34" i="16"/>
  <c r="F34" i="16"/>
  <c r="G33" i="16"/>
  <c r="F33" i="16"/>
  <c r="G19" i="16"/>
  <c r="F19" i="16"/>
  <c r="G35" i="16"/>
  <c r="F35" i="16"/>
  <c r="E199" i="14"/>
  <c r="F199" i="14" s="1"/>
  <c r="E198" i="14"/>
  <c r="F198" i="14" s="1"/>
  <c r="E191" i="14"/>
  <c r="F191" i="14" s="1"/>
  <c r="E190" i="14"/>
  <c r="F190" i="14" s="1"/>
  <c r="D187" i="14"/>
  <c r="F187" i="14" s="1"/>
  <c r="D159" i="14"/>
  <c r="BU50" i="2"/>
  <c r="D186" i="14"/>
  <c r="F186" i="14" s="1"/>
  <c r="D158" i="14"/>
  <c r="D185" i="14"/>
  <c r="F185" i="14" s="1"/>
  <c r="D157" i="14"/>
  <c r="D184" i="14"/>
  <c r="F184" i="14" s="1"/>
  <c r="D156" i="14"/>
  <c r="D183" i="14"/>
  <c r="F183" i="14" s="1"/>
  <c r="D155" i="14"/>
  <c r="F182" i="14"/>
  <c r="D154" i="14"/>
  <c r="O22" i="13"/>
  <c r="I22" i="13"/>
  <c r="BO80" i="2"/>
  <c r="BS80" i="2" s="1"/>
  <c r="BU80" i="2"/>
  <c r="E65" i="11" s="1"/>
  <c r="BO35" i="2"/>
  <c r="BO29" i="2"/>
  <c r="C35" i="16" s="1"/>
  <c r="BU29" i="2"/>
  <c r="E29" i="11" s="1"/>
  <c r="BO77" i="2"/>
  <c r="BS77" i="2" s="1"/>
  <c r="BU77" i="2"/>
  <c r="BO27" i="2"/>
  <c r="C33" i="16" s="1"/>
  <c r="BU27" i="2"/>
  <c r="BO79" i="2"/>
  <c r="BS79" i="2" s="1"/>
  <c r="BU79" i="2"/>
  <c r="BO28" i="2"/>
  <c r="C34" i="16" s="1"/>
  <c r="BU28" i="2"/>
  <c r="J34" i="16" s="1"/>
  <c r="BO48" i="2"/>
  <c r="C8" i="16" s="1"/>
  <c r="BU48" i="2"/>
  <c r="E44" i="11" s="1"/>
  <c r="BO33" i="2"/>
  <c r="BS33" i="2" s="1"/>
  <c r="D14" i="13" s="1"/>
  <c r="BU33" i="2"/>
  <c r="E33" i="11" s="1"/>
  <c r="BO53" i="2"/>
  <c r="C28" i="16" s="1"/>
  <c r="BU53" i="2"/>
  <c r="E49" i="11" s="1"/>
  <c r="BU70" i="2"/>
  <c r="J11" i="16" s="1"/>
  <c r="BO31" i="2"/>
  <c r="BS31" i="2" s="1"/>
  <c r="D12" i="13" s="1"/>
  <c r="BU31" i="2"/>
  <c r="E31" i="11" s="1"/>
  <c r="BO78" i="2"/>
  <c r="BS78" i="2" s="1"/>
  <c r="BU78" i="2"/>
  <c r="E63" i="11" s="1"/>
  <c r="BO32" i="2"/>
  <c r="BS32" i="2" s="1"/>
  <c r="D13" i="13" s="1"/>
  <c r="BU32" i="2"/>
  <c r="E32" i="11" s="1"/>
  <c r="BO74" i="2"/>
  <c r="C15" i="16" s="1"/>
  <c r="BO65" i="2"/>
  <c r="BU65" i="2"/>
  <c r="BU46" i="2"/>
  <c r="J6" i="16" s="1"/>
  <c r="BU54" i="2"/>
  <c r="E50" i="11" s="1"/>
  <c r="BU71" i="2"/>
  <c r="E56" i="11" s="1"/>
  <c r="BO55" i="2"/>
  <c r="C44" i="16" s="1"/>
  <c r="BU55" i="2"/>
  <c r="J44" i="16" s="1"/>
  <c r="BS46" i="2"/>
  <c r="D23" i="13" s="1"/>
  <c r="BT68" i="2"/>
  <c r="BO60" i="2"/>
  <c r="C38" i="16" s="1"/>
  <c r="BO75" i="2"/>
  <c r="C16" i="16" s="1"/>
  <c r="BU75" i="2"/>
  <c r="J16" i="16" s="1"/>
  <c r="BO25" i="2"/>
  <c r="C19" i="16" s="1"/>
  <c r="BU49" i="2"/>
  <c r="J9" i="16" s="1"/>
  <c r="G52" i="13"/>
  <c r="J52" i="13"/>
  <c r="K52" i="13"/>
  <c r="H52" i="13"/>
  <c r="F52" i="13"/>
  <c r="I52" i="13"/>
  <c r="O39" i="2"/>
  <c r="O62" i="2" s="1"/>
  <c r="E20" i="16"/>
  <c r="H20" i="16" s="1"/>
  <c r="N15" i="13"/>
  <c r="K14" i="13"/>
  <c r="BH57" i="2"/>
  <c r="BL44" i="2"/>
  <c r="I23" i="13"/>
  <c r="N22" i="13"/>
  <c r="K12" i="13"/>
  <c r="O12" i="13"/>
  <c r="O14" i="13"/>
  <c r="S59" i="2"/>
  <c r="D22" i="16"/>
  <c r="E22" i="16" s="1"/>
  <c r="H22" i="16" s="1"/>
  <c r="J23" i="13"/>
  <c r="K22" i="13"/>
  <c r="L22" i="13"/>
  <c r="M22" i="13"/>
  <c r="I15" i="13"/>
  <c r="K15" i="13"/>
  <c r="S24" i="2"/>
  <c r="Y24" i="2" s="1"/>
  <c r="J22" i="13"/>
  <c r="K23" i="13"/>
  <c r="L23" i="13"/>
  <c r="M23" i="13"/>
  <c r="I12" i="13"/>
  <c r="J15" i="13"/>
  <c r="N12" i="13"/>
  <c r="O15" i="13"/>
  <c r="BC41" i="2"/>
  <c r="BG30" i="2"/>
  <c r="X24" i="2"/>
  <c r="T39" i="2"/>
  <c r="L15" i="13"/>
  <c r="H14" i="13"/>
  <c r="F14" i="13"/>
  <c r="G14" i="13"/>
  <c r="F12" i="13"/>
  <c r="H12" i="13"/>
  <c r="G12" i="13"/>
  <c r="L14" i="13"/>
  <c r="L12" i="13"/>
  <c r="M12" i="13"/>
  <c r="J14" i="13"/>
  <c r="M14" i="13"/>
  <c r="H15" i="13"/>
  <c r="G15" i="13"/>
  <c r="F15" i="13"/>
  <c r="P54" i="13"/>
  <c r="W54" i="13"/>
  <c r="Y54" i="13"/>
  <c r="U54" i="13"/>
  <c r="S54" i="13"/>
  <c r="X54" i="13"/>
  <c r="V54" i="13"/>
  <c r="R45" i="13"/>
  <c r="V45" i="13"/>
  <c r="R19" i="13"/>
  <c r="V19" i="13"/>
  <c r="S19" i="13"/>
  <c r="T19" i="13"/>
  <c r="U19" i="13"/>
  <c r="W19" i="13"/>
  <c r="X19" i="13"/>
  <c r="Y19" i="13"/>
  <c r="Q54" i="13"/>
  <c r="R44" i="13"/>
  <c r="V44" i="13"/>
  <c r="R50" i="13"/>
  <c r="T50" i="13"/>
  <c r="V50" i="13"/>
  <c r="X50" i="13"/>
  <c r="S50" i="13"/>
  <c r="U50" i="13"/>
  <c r="W50" i="13"/>
  <c r="Y50" i="13"/>
  <c r="S44" i="13"/>
  <c r="T44" i="13"/>
  <c r="U44" i="13"/>
  <c r="W44" i="13"/>
  <c r="X44" i="13"/>
  <c r="Y44" i="13"/>
  <c r="T45" i="13"/>
  <c r="X45" i="13"/>
  <c r="S45" i="13"/>
  <c r="U45" i="13"/>
  <c r="W45" i="13"/>
  <c r="Y45" i="13"/>
  <c r="F22" i="13"/>
  <c r="H22" i="13"/>
  <c r="G22" i="13"/>
  <c r="F23" i="13"/>
  <c r="H23" i="13"/>
  <c r="G23" i="13"/>
  <c r="R54" i="13"/>
  <c r="T54" i="13"/>
  <c r="W38" i="13"/>
  <c r="T38" i="13"/>
  <c r="Y38" i="13"/>
  <c r="X38" i="13"/>
  <c r="V38" i="13"/>
  <c r="S34" i="13"/>
  <c r="S38" i="13"/>
  <c r="T34" i="13"/>
  <c r="U38" i="13"/>
  <c r="R38" i="13"/>
  <c r="X34" i="13"/>
  <c r="V34" i="13"/>
  <c r="Y34" i="13"/>
  <c r="U34" i="13"/>
  <c r="W34" i="13"/>
  <c r="R34" i="13"/>
  <c r="X60" i="2"/>
  <c r="T62" i="2"/>
  <c r="E23" i="16"/>
  <c r="H23" i="16" s="1"/>
  <c r="C6" i="16"/>
  <c r="E6" i="16" s="1"/>
  <c r="H6" i="16" s="1"/>
  <c r="X41" i="2"/>
  <c r="N40" i="2"/>
  <c r="X26" i="2"/>
  <c r="T40" i="2"/>
  <c r="S26" i="2"/>
  <c r="O40" i="2"/>
  <c r="AH30" i="2"/>
  <c r="AN30" i="2" s="1"/>
  <c r="AD41" i="2"/>
  <c r="C9" i="16"/>
  <c r="E9" i="16" s="1"/>
  <c r="H9" i="16" s="1"/>
  <c r="BS49" i="2"/>
  <c r="D26" i="13" s="1"/>
  <c r="C5" i="16"/>
  <c r="E5" i="16" s="1"/>
  <c r="H5" i="16" s="1"/>
  <c r="X57" i="2"/>
  <c r="C7" i="16"/>
  <c r="E7" i="16" s="1"/>
  <c r="H7" i="16" s="1"/>
  <c r="BS47" i="2"/>
  <c r="D24" i="13" s="1"/>
  <c r="C12" i="16"/>
  <c r="E12" i="16" s="1"/>
  <c r="H12" i="16" s="1"/>
  <c r="BS71" i="2"/>
  <c r="D30" i="13" s="1"/>
  <c r="J10" i="16"/>
  <c r="E46" i="11"/>
  <c r="J7" i="16"/>
  <c r="E43" i="11"/>
  <c r="J14" i="16"/>
  <c r="D30" i="16"/>
  <c r="E30" i="16" s="1"/>
  <c r="H30" i="16" s="1"/>
  <c r="D53" i="13"/>
  <c r="BS70" i="2"/>
  <c r="D29" i="13" s="1"/>
  <c r="C11" i="16"/>
  <c r="E11" i="16" s="1"/>
  <c r="H11" i="16" s="1"/>
  <c r="J20" i="16"/>
  <c r="Y44" i="2"/>
  <c r="S57" i="2"/>
  <c r="E41" i="11"/>
  <c r="J5" i="16"/>
  <c r="D14" i="16"/>
  <c r="E14" i="16" s="1"/>
  <c r="H14" i="16" s="1"/>
  <c r="BS73" i="2"/>
  <c r="D32" i="13" s="1"/>
  <c r="J30" i="16"/>
  <c r="E47" i="11"/>
  <c r="D8" i="16"/>
  <c r="BS48" i="2"/>
  <c r="D25" i="13" s="1"/>
  <c r="E48" i="11"/>
  <c r="BS50" i="2"/>
  <c r="D27" i="13" s="1"/>
  <c r="C10" i="16"/>
  <c r="E10" i="16" s="1"/>
  <c r="H10" i="16" s="1"/>
  <c r="J22" i="16"/>
  <c r="D16" i="16"/>
  <c r="BS75" i="2"/>
  <c r="E58" i="11"/>
  <c r="D27" i="16"/>
  <c r="E27" i="16" s="1"/>
  <c r="H27" i="16" s="1"/>
  <c r="BS52" i="2"/>
  <c r="D24" i="16"/>
  <c r="E24" i="16" s="1"/>
  <c r="H24" i="16" s="1"/>
  <c r="BS72" i="2"/>
  <c r="D31" i="13" s="1"/>
  <c r="D13" i="16"/>
  <c r="E13" i="16" s="1"/>
  <c r="H13" i="16" s="1"/>
  <c r="BS76" i="2"/>
  <c r="D28" i="13" s="1"/>
  <c r="D17" i="16"/>
  <c r="E17" i="16" s="1"/>
  <c r="H17" i="16" s="1"/>
  <c r="J27" i="16"/>
  <c r="D35" i="16"/>
  <c r="AR25" i="2"/>
  <c r="J24" i="16"/>
  <c r="J13" i="16"/>
  <c r="J17" i="16"/>
  <c r="J25" i="16"/>
  <c r="E54" i="11"/>
  <c r="J26" i="16"/>
  <c r="E62" i="11"/>
  <c r="D28" i="16"/>
  <c r="D34" i="16"/>
  <c r="D37" i="16"/>
  <c r="E66" i="11"/>
  <c r="J23" i="16"/>
  <c r="E64" i="11"/>
  <c r="J21" i="16"/>
  <c r="D44" i="16"/>
  <c r="E61" i="11"/>
  <c r="BS51" i="2"/>
  <c r="D25" i="16"/>
  <c r="E25" i="16" s="1"/>
  <c r="H25" i="16" s="1"/>
  <c r="D26" i="16"/>
  <c r="AH74" i="2"/>
  <c r="AD57" i="2"/>
  <c r="E28" i="11"/>
  <c r="E60" i="11"/>
  <c r="C43" i="16"/>
  <c r="BB35" i="2"/>
  <c r="BH35" i="2" s="1"/>
  <c r="BL35" i="2" s="1"/>
  <c r="BP35" i="2" s="1"/>
  <c r="BR65" i="2" l="1"/>
  <c r="G26" i="16" s="1"/>
  <c r="BQ65" i="2"/>
  <c r="F26" i="16" s="1"/>
  <c r="C26" i="16"/>
  <c r="E26" i="16" s="1"/>
  <c r="Q13" i="13"/>
  <c r="P13" i="13"/>
  <c r="J12" i="13"/>
  <c r="Q12" i="13"/>
  <c r="P12" i="13"/>
  <c r="N14" i="13"/>
  <c r="Q14" i="13"/>
  <c r="P14" i="13"/>
  <c r="Q28" i="13"/>
  <c r="N28" i="13"/>
  <c r="O28" i="13"/>
  <c r="M28" i="13"/>
  <c r="P28" i="13"/>
  <c r="Q32" i="13"/>
  <c r="P32" i="13"/>
  <c r="Q29" i="13"/>
  <c r="P29" i="13"/>
  <c r="P30" i="13"/>
  <c r="Q30" i="13"/>
  <c r="P31" i="13"/>
  <c r="Q31" i="13"/>
  <c r="Q27" i="13"/>
  <c r="P27" i="13"/>
  <c r="P24" i="13"/>
  <c r="Q24" i="13"/>
  <c r="Q26" i="13"/>
  <c r="P26" i="13"/>
  <c r="O23" i="13"/>
  <c r="P23" i="13"/>
  <c r="N23" i="13"/>
  <c r="Q23" i="13"/>
  <c r="P25" i="13"/>
  <c r="Q25" i="13"/>
  <c r="L28" i="13"/>
  <c r="G28" i="13"/>
  <c r="I28" i="13"/>
  <c r="K28" i="13"/>
  <c r="J28" i="13"/>
  <c r="H28" i="13"/>
  <c r="F28" i="13"/>
  <c r="I14" i="13"/>
  <c r="BS28" i="2"/>
  <c r="D9" i="13" s="1"/>
  <c r="BS29" i="2"/>
  <c r="D10" i="13" s="1"/>
  <c r="J28" i="16"/>
  <c r="BS55" i="2"/>
  <c r="J12" i="16"/>
  <c r="J8" i="16"/>
  <c r="BS53" i="2"/>
  <c r="E45" i="11"/>
  <c r="E44" i="16"/>
  <c r="H44" i="16" s="1"/>
  <c r="E34" i="16"/>
  <c r="H34" i="16" s="1"/>
  <c r="E35" i="16"/>
  <c r="H35" i="16" s="1"/>
  <c r="E16" i="16"/>
  <c r="H16" i="16" s="1"/>
  <c r="F181" i="14"/>
  <c r="E8" i="16"/>
  <c r="H8" i="16" s="1"/>
  <c r="E28" i="16"/>
  <c r="H28" i="16" s="1"/>
  <c r="E42" i="11"/>
  <c r="J35" i="16"/>
  <c r="BU35" i="2"/>
  <c r="BL57" i="2"/>
  <c r="BP44" i="2"/>
  <c r="D4" i="16" s="1"/>
  <c r="BG41" i="2"/>
  <c r="BO30" i="2"/>
  <c r="K9" i="13"/>
  <c r="O9" i="13"/>
  <c r="O13" i="13"/>
  <c r="K13" i="13"/>
  <c r="L32" i="13"/>
  <c r="I32" i="13"/>
  <c r="J32" i="13"/>
  <c r="N32" i="13"/>
  <c r="O32" i="13"/>
  <c r="M32" i="13"/>
  <c r="K32" i="13"/>
  <c r="L53" i="13"/>
  <c r="L54" i="13" s="1"/>
  <c r="M53" i="13"/>
  <c r="M54" i="13" s="1"/>
  <c r="N53" i="13"/>
  <c r="N54" i="13" s="1"/>
  <c r="O53" i="13"/>
  <c r="O54" i="13" s="1"/>
  <c r="J53" i="13"/>
  <c r="J54" i="13" s="1"/>
  <c r="K53" i="13"/>
  <c r="K54" i="13" s="1"/>
  <c r="I53" i="13"/>
  <c r="I54" i="13" s="1"/>
  <c r="M30" i="13"/>
  <c r="N30" i="13"/>
  <c r="K30" i="13"/>
  <c r="O30" i="13"/>
  <c r="J30" i="13"/>
  <c r="I30" i="13"/>
  <c r="L30" i="13"/>
  <c r="S39" i="2"/>
  <c r="S62" i="2" s="1"/>
  <c r="N29" i="13"/>
  <c r="M29" i="13"/>
  <c r="L29" i="13"/>
  <c r="O29" i="13"/>
  <c r="J29" i="13"/>
  <c r="I29" i="13"/>
  <c r="K29" i="13"/>
  <c r="N24" i="13"/>
  <c r="M24" i="13"/>
  <c r="O24" i="13"/>
  <c r="K24" i="13"/>
  <c r="I24" i="13"/>
  <c r="L24" i="13"/>
  <c r="J24" i="13"/>
  <c r="O10" i="13"/>
  <c r="K10" i="13"/>
  <c r="J31" i="13"/>
  <c r="K31" i="13"/>
  <c r="L31" i="13"/>
  <c r="I31" i="13"/>
  <c r="O31" i="13"/>
  <c r="N31" i="13"/>
  <c r="M31" i="13"/>
  <c r="K25" i="13"/>
  <c r="M25" i="13"/>
  <c r="J25" i="13"/>
  <c r="N25" i="13"/>
  <c r="L25" i="13"/>
  <c r="I25" i="13"/>
  <c r="O25" i="13"/>
  <c r="J26" i="13"/>
  <c r="I26" i="13"/>
  <c r="O26" i="13"/>
  <c r="L26" i="13"/>
  <c r="N26" i="13"/>
  <c r="M26" i="13"/>
  <c r="K26" i="13"/>
  <c r="AD24" i="2"/>
  <c r="X39" i="2"/>
  <c r="X62" i="2" s="1"/>
  <c r="X68" i="2" s="1"/>
  <c r="Y59" i="2"/>
  <c r="O27" i="13"/>
  <c r="M27" i="13"/>
  <c r="K27" i="13"/>
  <c r="J27" i="13"/>
  <c r="I27" i="13"/>
  <c r="L27" i="13"/>
  <c r="N27" i="13"/>
  <c r="G13" i="13"/>
  <c r="F13" i="13"/>
  <c r="H13" i="13"/>
  <c r="L13" i="13"/>
  <c r="M13" i="13"/>
  <c r="J13" i="13"/>
  <c r="N13" i="13"/>
  <c r="I13" i="13"/>
  <c r="N9" i="13"/>
  <c r="M9" i="13"/>
  <c r="I9" i="13"/>
  <c r="L9" i="13"/>
  <c r="J9" i="13"/>
  <c r="N10" i="13"/>
  <c r="M10" i="13"/>
  <c r="L10" i="13"/>
  <c r="I10" i="13"/>
  <c r="H10" i="13"/>
  <c r="F10" i="13"/>
  <c r="G10" i="13"/>
  <c r="H31" i="13"/>
  <c r="G31" i="13"/>
  <c r="H25" i="13"/>
  <c r="G25" i="13"/>
  <c r="G26" i="13"/>
  <c r="H26" i="13"/>
  <c r="G27" i="13"/>
  <c r="H27" i="13"/>
  <c r="G29" i="13"/>
  <c r="H29" i="13"/>
  <c r="H24" i="13"/>
  <c r="G24" i="13"/>
  <c r="H9" i="13"/>
  <c r="H32" i="13"/>
  <c r="G32" i="13"/>
  <c r="G30" i="13"/>
  <c r="H30" i="13"/>
  <c r="F31" i="13"/>
  <c r="F29" i="13"/>
  <c r="F32" i="13"/>
  <c r="D54" i="13"/>
  <c r="H53" i="13"/>
  <c r="H54" i="13" s="1"/>
  <c r="F53" i="13"/>
  <c r="F54" i="13" s="1"/>
  <c r="E153" i="14" s="1"/>
  <c r="G53" i="13"/>
  <c r="G54" i="13" s="1"/>
  <c r="F30" i="13"/>
  <c r="F24" i="13"/>
  <c r="F25" i="13"/>
  <c r="F26" i="13"/>
  <c r="F27" i="13"/>
  <c r="F9" i="13"/>
  <c r="AD60" i="2"/>
  <c r="AH41" i="2"/>
  <c r="T68" i="2"/>
  <c r="O68" i="2"/>
  <c r="Y26" i="2"/>
  <c r="Y39" i="2" s="1"/>
  <c r="AD26" i="2"/>
  <c r="X40" i="2"/>
  <c r="AC44" i="2"/>
  <c r="Y57" i="2"/>
  <c r="AC24" i="2"/>
  <c r="D32" i="16"/>
  <c r="E32" i="16" s="1"/>
  <c r="H32" i="16" s="1"/>
  <c r="BS54" i="2"/>
  <c r="D33" i="16"/>
  <c r="E33" i="16" s="1"/>
  <c r="H33" i="16" s="1"/>
  <c r="BS27" i="2"/>
  <c r="D8" i="13" s="1"/>
  <c r="J32" i="16"/>
  <c r="E57" i="11"/>
  <c r="AN41" i="2"/>
  <c r="AR30" i="2"/>
  <c r="AX25" i="2"/>
  <c r="AN74" i="2"/>
  <c r="AH57" i="2"/>
  <c r="E27" i="11"/>
  <c r="J33" i="16"/>
  <c r="BS65" i="2" l="1"/>
  <c r="Z42" i="12" s="1"/>
  <c r="Z43" i="12" s="1"/>
  <c r="H26" i="16"/>
  <c r="J10" i="13"/>
  <c r="Q10" i="13"/>
  <c r="P10" i="13"/>
  <c r="Q8" i="13"/>
  <c r="P8" i="13"/>
  <c r="G9" i="13"/>
  <c r="Q9" i="13"/>
  <c r="P9" i="13"/>
  <c r="E157" i="14"/>
  <c r="E159" i="14"/>
  <c r="F159" i="14" s="1"/>
  <c r="E155" i="14"/>
  <c r="E156" i="14"/>
  <c r="E154" i="14"/>
  <c r="E158" i="14"/>
  <c r="F36" i="16"/>
  <c r="BQ41" i="2"/>
  <c r="G36" i="16"/>
  <c r="BR41" i="2"/>
  <c r="E169" i="14"/>
  <c r="F169" i="14" s="1"/>
  <c r="E172" i="14"/>
  <c r="F172" i="14" s="1"/>
  <c r="E162" i="14"/>
  <c r="F162" i="14" s="1"/>
  <c r="E165" i="14"/>
  <c r="F165" i="14" s="1"/>
  <c r="E161" i="14"/>
  <c r="F161" i="14" s="1"/>
  <c r="E164" i="14"/>
  <c r="F164" i="14" s="1"/>
  <c r="E167" i="14"/>
  <c r="F167" i="14" s="1"/>
  <c r="E170" i="14"/>
  <c r="F170" i="14" s="1"/>
  <c r="E168" i="14"/>
  <c r="F168" i="14" s="1"/>
  <c r="E160" i="14"/>
  <c r="F160" i="14" s="1"/>
  <c r="E163" i="14"/>
  <c r="F163" i="14" s="1"/>
  <c r="E166" i="14"/>
  <c r="F166" i="14" s="1"/>
  <c r="E171" i="14"/>
  <c r="F171" i="14" s="1"/>
  <c r="S40" i="2"/>
  <c r="C36" i="16"/>
  <c r="BO41" i="2"/>
  <c r="K8" i="13"/>
  <c r="O8" i="13"/>
  <c r="AD39" i="2"/>
  <c r="AD62" i="2" s="1"/>
  <c r="AH24" i="2"/>
  <c r="AC59" i="2"/>
  <c r="Y62" i="2"/>
  <c r="M8" i="13"/>
  <c r="L8" i="13"/>
  <c r="I8" i="13"/>
  <c r="J8" i="13"/>
  <c r="N8" i="13"/>
  <c r="G8" i="13"/>
  <c r="H8" i="13"/>
  <c r="F8" i="13"/>
  <c r="AH60" i="2"/>
  <c r="S68" i="2"/>
  <c r="AC26" i="2"/>
  <c r="AI26" i="2" s="1"/>
  <c r="AM26" i="2" s="1"/>
  <c r="AS26" i="2" s="1"/>
  <c r="AW26" i="2" s="1"/>
  <c r="Y40" i="2"/>
  <c r="AH26" i="2"/>
  <c r="AI24" i="2"/>
  <c r="AI44" i="2"/>
  <c r="AC57" i="2"/>
  <c r="BB25" i="2"/>
  <c r="BH25" i="2" s="1"/>
  <c r="BL25" i="2" s="1"/>
  <c r="AR74" i="2"/>
  <c r="AN57" i="2"/>
  <c r="AX30" i="2"/>
  <c r="AR41" i="2"/>
  <c r="D43" i="16"/>
  <c r="E43" i="16" s="1"/>
  <c r="H43" i="16" s="1"/>
  <c r="BS35" i="2"/>
  <c r="J43" i="16"/>
  <c r="E35" i="11"/>
  <c r="D40" i="13" l="1"/>
  <c r="D42" i="13" s="1"/>
  <c r="F156" i="14"/>
  <c r="F155" i="14"/>
  <c r="F157" i="14"/>
  <c r="F158" i="14"/>
  <c r="F153" i="14"/>
  <c r="F154" i="14"/>
  <c r="BP25" i="2"/>
  <c r="BU25" i="2"/>
  <c r="AI39" i="2"/>
  <c r="AI40" i="2" s="1"/>
  <c r="AC39" i="2"/>
  <c r="AC62" i="2" s="1"/>
  <c r="BC26" i="2"/>
  <c r="BG26" i="2" s="1"/>
  <c r="AI59" i="2"/>
  <c r="AH39" i="2"/>
  <c r="AH62" i="2" s="1"/>
  <c r="AN24" i="2"/>
  <c r="E173" i="14"/>
  <c r="AN60" i="2"/>
  <c r="Y68" i="2"/>
  <c r="AD40" i="2"/>
  <c r="AD68" i="2"/>
  <c r="AN26" i="2"/>
  <c r="AM24" i="2"/>
  <c r="AM39" i="2" s="1"/>
  <c r="AM44" i="2"/>
  <c r="AI57" i="2"/>
  <c r="AX74" i="2"/>
  <c r="AR57" i="2"/>
  <c r="BB30" i="2"/>
  <c r="BH30" i="2" s="1"/>
  <c r="AX41" i="2"/>
  <c r="D16" i="13"/>
  <c r="P16" i="13" l="1"/>
  <c r="Q16" i="13"/>
  <c r="G31" i="16"/>
  <c r="F31" i="16"/>
  <c r="BO26" i="2"/>
  <c r="C31" i="16" s="1"/>
  <c r="AC40" i="2"/>
  <c r="BL30" i="2"/>
  <c r="BU30" i="2" s="1"/>
  <c r="BH41" i="2"/>
  <c r="AM59" i="2"/>
  <c r="AI62" i="2"/>
  <c r="AI68" i="2" s="1"/>
  <c r="K16" i="13"/>
  <c r="O16" i="13"/>
  <c r="AN39" i="2"/>
  <c r="AN62" i="2" s="1"/>
  <c r="AR24" i="2"/>
  <c r="H16" i="13"/>
  <c r="G16" i="13"/>
  <c r="F16" i="13"/>
  <c r="I16" i="13"/>
  <c r="J16" i="13"/>
  <c r="L16" i="13"/>
  <c r="M16" i="13"/>
  <c r="N16" i="13"/>
  <c r="AR60" i="2"/>
  <c r="AC68" i="2"/>
  <c r="AH40" i="2"/>
  <c r="AH68" i="2"/>
  <c r="AR26" i="2"/>
  <c r="AM57" i="2"/>
  <c r="AS44" i="2"/>
  <c r="AS24" i="2"/>
  <c r="AS39" i="2" s="1"/>
  <c r="AM40" i="2"/>
  <c r="BB74" i="2"/>
  <c r="BH74" i="2" s="1"/>
  <c r="BL74" i="2" s="1"/>
  <c r="AX57" i="2"/>
  <c r="BB41" i="2"/>
  <c r="BS25" i="2"/>
  <c r="D6" i="13" s="1"/>
  <c r="D19" i="16"/>
  <c r="E19" i="16" s="1"/>
  <c r="H19" i="16" s="1"/>
  <c r="E25" i="11"/>
  <c r="J19" i="16"/>
  <c r="BP74" i="2" l="1"/>
  <c r="BU74" i="2"/>
  <c r="E59" i="11" s="1"/>
  <c r="BL41" i="2"/>
  <c r="BU41" i="2" s="1"/>
  <c r="BP30" i="2"/>
  <c r="BP41" i="2" s="1"/>
  <c r="BS41" i="2" s="1"/>
  <c r="AR39" i="2"/>
  <c r="AR62" i="2" s="1"/>
  <c r="AX24" i="2"/>
  <c r="AS59" i="2"/>
  <c r="AM62" i="2"/>
  <c r="AM68" i="2" s="1"/>
  <c r="AX60" i="2"/>
  <c r="AN40" i="2"/>
  <c r="AN68" i="2"/>
  <c r="AX26" i="2"/>
  <c r="AW24" i="2"/>
  <c r="AS40" i="2"/>
  <c r="AW44" i="2"/>
  <c r="BC44" i="2" s="1"/>
  <c r="AS57" i="2"/>
  <c r="BB57" i="2"/>
  <c r="J36" i="16"/>
  <c r="E30" i="11"/>
  <c r="D36" i="16" l="1"/>
  <c r="E36" i="16" s="1"/>
  <c r="H36" i="16" s="1"/>
  <c r="BS30" i="2"/>
  <c r="C57" i="13"/>
  <c r="C58" i="13"/>
  <c r="AW39" i="2"/>
  <c r="BC24" i="2"/>
  <c r="AW59" i="2"/>
  <c r="AS62" i="2"/>
  <c r="AS68" i="2" s="1"/>
  <c r="BC57" i="2"/>
  <c r="BG44" i="2"/>
  <c r="AX39" i="2"/>
  <c r="AX62" i="2" s="1"/>
  <c r="BB24" i="2"/>
  <c r="U48" i="13"/>
  <c r="T48" i="13"/>
  <c r="S48" i="13"/>
  <c r="R48" i="13"/>
  <c r="Q48" i="13"/>
  <c r="P48" i="13"/>
  <c r="O48" i="13"/>
  <c r="N48" i="13"/>
  <c r="L48" i="13"/>
  <c r="J48" i="13"/>
  <c r="H48" i="13"/>
  <c r="F48" i="13"/>
  <c r="E98" i="14" s="1"/>
  <c r="V48" i="13"/>
  <c r="M48" i="13"/>
  <c r="K48" i="13"/>
  <c r="I48" i="13"/>
  <c r="E101" i="14" s="1"/>
  <c r="Y48" i="13"/>
  <c r="G48" i="13"/>
  <c r="X48" i="13"/>
  <c r="W48" i="13"/>
  <c r="BB60" i="2"/>
  <c r="AR40" i="2"/>
  <c r="AR68" i="2"/>
  <c r="BB26" i="2"/>
  <c r="AW57" i="2"/>
  <c r="J15" i="16"/>
  <c r="E51" i="11"/>
  <c r="D15" i="16"/>
  <c r="E15" i="16" s="1"/>
  <c r="H15" i="16" s="1"/>
  <c r="BS74" i="2"/>
  <c r="D33" i="13" s="1"/>
  <c r="BP57" i="2"/>
  <c r="P33" i="13" l="1"/>
  <c r="Q33" i="13"/>
  <c r="E103" i="14"/>
  <c r="F103" i="14" s="1"/>
  <c r="E99" i="14"/>
  <c r="F99" i="14" s="1"/>
  <c r="E100" i="14"/>
  <c r="F100" i="14" s="1"/>
  <c r="E104" i="14"/>
  <c r="F104" i="14" s="1"/>
  <c r="E102" i="14"/>
  <c r="F102" i="14" s="1"/>
  <c r="E114" i="14"/>
  <c r="F114" i="14" s="1"/>
  <c r="E105" i="14"/>
  <c r="F105" i="14" s="1"/>
  <c r="E110" i="14"/>
  <c r="F110" i="14" s="1"/>
  <c r="E107" i="14"/>
  <c r="F107" i="14" s="1"/>
  <c r="E116" i="14"/>
  <c r="F116" i="14" s="1"/>
  <c r="E109" i="14"/>
  <c r="F109" i="14" s="1"/>
  <c r="E111" i="14"/>
  <c r="F111" i="14" s="1"/>
  <c r="E108" i="14"/>
  <c r="F108" i="14" s="1"/>
  <c r="E115" i="14"/>
  <c r="F115" i="14" s="1"/>
  <c r="E113" i="14"/>
  <c r="F113" i="14" s="1"/>
  <c r="E117" i="14"/>
  <c r="E112" i="14"/>
  <c r="F112" i="14" s="1"/>
  <c r="E106" i="14"/>
  <c r="F106" i="14" s="1"/>
  <c r="BU44" i="2"/>
  <c r="J4" i="16" s="1"/>
  <c r="D11" i="13"/>
  <c r="BG57" i="2"/>
  <c r="BU57" i="2" s="1"/>
  <c r="BO44" i="2"/>
  <c r="N33" i="13"/>
  <c r="K33" i="13"/>
  <c r="O33" i="13"/>
  <c r="M33" i="13"/>
  <c r="L33" i="13"/>
  <c r="J33" i="13"/>
  <c r="I33" i="13"/>
  <c r="BH24" i="2"/>
  <c r="BL24" i="2" s="1"/>
  <c r="BP24" i="2" s="1"/>
  <c r="D18" i="16" s="1"/>
  <c r="AW62" i="2"/>
  <c r="AW68" i="2" s="1"/>
  <c r="BC59" i="2"/>
  <c r="BG24" i="2"/>
  <c r="BC39" i="2"/>
  <c r="BC40" i="2" s="1"/>
  <c r="D48" i="13"/>
  <c r="F101" i="14"/>
  <c r="H33" i="13"/>
  <c r="G33" i="13"/>
  <c r="F33" i="13"/>
  <c r="BH26" i="2"/>
  <c r="BB39" i="2"/>
  <c r="BB62" i="2" s="1"/>
  <c r="BB68" i="2" s="1"/>
  <c r="BH60" i="2"/>
  <c r="AX40" i="2"/>
  <c r="AX68" i="2"/>
  <c r="AW40" i="2"/>
  <c r="BO57" i="2" l="1"/>
  <c r="BQ44" i="2"/>
  <c r="BQ57" i="2" s="1"/>
  <c r="BR44" i="2"/>
  <c r="BR57" i="2" s="1"/>
  <c r="E40" i="11"/>
  <c r="L11" i="13"/>
  <c r="L46" i="13" s="1"/>
  <c r="M11" i="13"/>
  <c r="M46" i="13" s="1"/>
  <c r="N11" i="13"/>
  <c r="N46" i="13" s="1"/>
  <c r="Q11" i="13"/>
  <c r="O11" i="13"/>
  <c r="O46" i="13" s="1"/>
  <c r="P11" i="13"/>
  <c r="G4" i="16"/>
  <c r="C4" i="16"/>
  <c r="E4" i="16" s="1"/>
  <c r="G11" i="13"/>
  <c r="G46" i="13" s="1"/>
  <c r="F11" i="13"/>
  <c r="F46" i="13" s="1"/>
  <c r="E72" i="14" s="1"/>
  <c r="K11" i="13"/>
  <c r="K46" i="13" s="1"/>
  <c r="I11" i="13"/>
  <c r="I46" i="13" s="1"/>
  <c r="J11" i="13"/>
  <c r="J46" i="13" s="1"/>
  <c r="H11" i="13"/>
  <c r="H46" i="13" s="1"/>
  <c r="E74" i="14" s="1"/>
  <c r="BO24" i="2"/>
  <c r="BO39" i="2" s="1"/>
  <c r="BO40" i="2" s="1"/>
  <c r="BU24" i="2"/>
  <c r="O21" i="13"/>
  <c r="N21" i="13"/>
  <c r="BC62" i="2"/>
  <c r="BC68" i="2" s="1"/>
  <c r="BG59" i="2"/>
  <c r="BG39" i="2"/>
  <c r="F98" i="14"/>
  <c r="BH39" i="2"/>
  <c r="BH40" i="2" s="1"/>
  <c r="BL26" i="2"/>
  <c r="BU26" i="2" s="1"/>
  <c r="J31" i="16" s="1"/>
  <c r="E55" i="11"/>
  <c r="BL60" i="2"/>
  <c r="BB40" i="2"/>
  <c r="F4" i="16" l="1"/>
  <c r="BS44" i="2"/>
  <c r="D21" i="13" s="1"/>
  <c r="M21" i="13" s="1"/>
  <c r="M34" i="13" s="1"/>
  <c r="Q46" i="13"/>
  <c r="P46" i="13"/>
  <c r="Q21" i="13"/>
  <c r="P21" i="13"/>
  <c r="E76" i="14"/>
  <c r="E75" i="14"/>
  <c r="E82" i="14"/>
  <c r="E84" i="14"/>
  <c r="E83" i="14"/>
  <c r="E77" i="14"/>
  <c r="E85" i="14"/>
  <c r="E87" i="14"/>
  <c r="E86" i="14"/>
  <c r="E81" i="14"/>
  <c r="E88" i="14"/>
  <c r="E90" i="14"/>
  <c r="E89" i="14"/>
  <c r="E73" i="14"/>
  <c r="E79" i="14"/>
  <c r="E91" i="14"/>
  <c r="E80" i="14"/>
  <c r="E78" i="14"/>
  <c r="H4" i="16"/>
  <c r="BQ39" i="2"/>
  <c r="BQ40" i="2" s="1"/>
  <c r="F18" i="16"/>
  <c r="BR39" i="2"/>
  <c r="BR40" i="2" s="1"/>
  <c r="G18" i="16"/>
  <c r="G21" i="13"/>
  <c r="G34" i="13" s="1"/>
  <c r="BS57" i="2"/>
  <c r="K21" i="13"/>
  <c r="K50" i="13" s="1"/>
  <c r="L21" i="13"/>
  <c r="L50" i="13" s="1"/>
  <c r="I21" i="13"/>
  <c r="I34" i="13" s="1"/>
  <c r="E26" i="11"/>
  <c r="BH62" i="2"/>
  <c r="BH68" i="2" s="1"/>
  <c r="BP60" i="2"/>
  <c r="BS60" i="2" s="1"/>
  <c r="D37" i="13" s="1"/>
  <c r="BU60" i="2"/>
  <c r="BG40" i="2"/>
  <c r="BS24" i="2"/>
  <c r="D5" i="13" s="1"/>
  <c r="BO59" i="2"/>
  <c r="BU59" i="2"/>
  <c r="C18" i="16"/>
  <c r="E18" i="16" s="1"/>
  <c r="E24" i="11"/>
  <c r="J18" i="16"/>
  <c r="D38" i="16"/>
  <c r="E38" i="16" s="1"/>
  <c r="H38" i="16" s="1"/>
  <c r="BL39" i="2"/>
  <c r="BL40" i="2" s="1"/>
  <c r="BP26" i="2"/>
  <c r="BG62" i="2"/>
  <c r="N34" i="13"/>
  <c r="N50" i="13"/>
  <c r="O50" i="13"/>
  <c r="O34" i="13"/>
  <c r="G5" i="13"/>
  <c r="M50" i="13" l="1"/>
  <c r="H21" i="13"/>
  <c r="H34" i="13" s="1"/>
  <c r="F21" i="13"/>
  <c r="F34" i="13" s="1"/>
  <c r="J21" i="13"/>
  <c r="J50" i="13" s="1"/>
  <c r="D34" i="13"/>
  <c r="D46" i="13"/>
  <c r="L5" i="13"/>
  <c r="L44" i="13" s="1"/>
  <c r="P5" i="13"/>
  <c r="Q5" i="13"/>
  <c r="N5" i="13"/>
  <c r="N44" i="13" s="1"/>
  <c r="O5" i="13"/>
  <c r="O44" i="13" s="1"/>
  <c r="M5" i="13"/>
  <c r="M44" i="13" s="1"/>
  <c r="Q37" i="13"/>
  <c r="P37" i="13"/>
  <c r="P34" i="13"/>
  <c r="P50" i="13"/>
  <c r="Q50" i="13"/>
  <c r="Q34" i="13"/>
  <c r="H18" i="16"/>
  <c r="F5" i="13"/>
  <c r="F44" i="13" s="1"/>
  <c r="BR62" i="2"/>
  <c r="BR68" i="2" s="1"/>
  <c r="BQ62" i="2"/>
  <c r="BQ68" i="2" s="1"/>
  <c r="G50" i="13"/>
  <c r="H5" i="13"/>
  <c r="H44" i="13" s="1"/>
  <c r="K34" i="13"/>
  <c r="L34" i="13"/>
  <c r="I50" i="13"/>
  <c r="BU39" i="2"/>
  <c r="BL62" i="2"/>
  <c r="BL68" i="2" s="1"/>
  <c r="J37" i="16"/>
  <c r="E52" i="11"/>
  <c r="BU40" i="2"/>
  <c r="BO62" i="2"/>
  <c r="BO68" i="2" s="1"/>
  <c r="C37" i="16"/>
  <c r="E37" i="16" s="1"/>
  <c r="H37" i="16" s="1"/>
  <c r="BS59" i="2"/>
  <c r="D36" i="13" s="1"/>
  <c r="E53" i="11"/>
  <c r="J38" i="16"/>
  <c r="BG68" i="2"/>
  <c r="I5" i="13"/>
  <c r="I44" i="13" s="1"/>
  <c r="J5" i="13"/>
  <c r="J44" i="13" s="1"/>
  <c r="K5" i="13"/>
  <c r="K44" i="13" s="1"/>
  <c r="BP39" i="2"/>
  <c r="BS26" i="2"/>
  <c r="D31" i="16"/>
  <c r="E31" i="16" s="1"/>
  <c r="H31" i="16" s="1"/>
  <c r="K37" i="13"/>
  <c r="M37" i="13"/>
  <c r="J37" i="13"/>
  <c r="I37" i="13"/>
  <c r="L37" i="13"/>
  <c r="O37" i="13"/>
  <c r="N37" i="13"/>
  <c r="G44" i="13"/>
  <c r="F37" i="13"/>
  <c r="G37" i="13"/>
  <c r="H37" i="13"/>
  <c r="H50" i="13" l="1"/>
  <c r="E127" i="14" s="1"/>
  <c r="J34" i="13"/>
  <c r="F50" i="13"/>
  <c r="E125" i="14" s="1"/>
  <c r="F125" i="14" s="1"/>
  <c r="E130" i="14"/>
  <c r="F130" i="14" s="1"/>
  <c r="E25" i="14"/>
  <c r="E21" i="14"/>
  <c r="F21" i="14" s="1"/>
  <c r="E23" i="14"/>
  <c r="E24" i="14"/>
  <c r="E22" i="14"/>
  <c r="Q44" i="13"/>
  <c r="P44" i="13"/>
  <c r="L36" i="13"/>
  <c r="L38" i="13" s="1"/>
  <c r="P36" i="13"/>
  <c r="P38" i="13" s="1"/>
  <c r="Q36" i="13"/>
  <c r="Q38" i="13" s="1"/>
  <c r="N36" i="13"/>
  <c r="N38" i="13" s="1"/>
  <c r="O36" i="13"/>
  <c r="O38" i="13" s="1"/>
  <c r="M36" i="13"/>
  <c r="M38" i="13" s="1"/>
  <c r="E126" i="14"/>
  <c r="F126" i="14" s="1"/>
  <c r="E144" i="14"/>
  <c r="F144" i="14" s="1"/>
  <c r="E132" i="14"/>
  <c r="F132" i="14" s="1"/>
  <c r="E143" i="14"/>
  <c r="F143" i="14" s="1"/>
  <c r="E134" i="14"/>
  <c r="F134" i="14" s="1"/>
  <c r="E141" i="14"/>
  <c r="F141" i="14" s="1"/>
  <c r="E131" i="14"/>
  <c r="F131" i="14" s="1"/>
  <c r="E140" i="14"/>
  <c r="F140" i="14" s="1"/>
  <c r="E135" i="14"/>
  <c r="F135" i="14" s="1"/>
  <c r="E138" i="14"/>
  <c r="F138" i="14" s="1"/>
  <c r="E129" i="14"/>
  <c r="F129" i="14" s="1"/>
  <c r="E139" i="14"/>
  <c r="F139" i="14" s="1"/>
  <c r="E20" i="14"/>
  <c r="F20" i="14" s="1"/>
  <c r="E31" i="14"/>
  <c r="F31" i="14" s="1"/>
  <c r="E39" i="14"/>
  <c r="F39" i="14" s="1"/>
  <c r="E29" i="14"/>
  <c r="F29" i="14" s="1"/>
  <c r="E28" i="14"/>
  <c r="F28" i="14" s="1"/>
  <c r="E38" i="14"/>
  <c r="F38" i="14" s="1"/>
  <c r="E27" i="14"/>
  <c r="F27" i="14" s="1"/>
  <c r="E33" i="14"/>
  <c r="F33" i="14" s="1"/>
  <c r="E37" i="14"/>
  <c r="F37" i="14" s="1"/>
  <c r="E36" i="14"/>
  <c r="F36" i="14" s="1"/>
  <c r="E32" i="14"/>
  <c r="F32" i="14" s="1"/>
  <c r="E34" i="14"/>
  <c r="F34" i="14" s="1"/>
  <c r="E35" i="14"/>
  <c r="F35" i="14" s="1"/>
  <c r="E30" i="14"/>
  <c r="F30" i="14" s="1"/>
  <c r="E26" i="14"/>
  <c r="F26" i="14" s="1"/>
  <c r="E142" i="14"/>
  <c r="F142" i="14" s="1"/>
  <c r="E137" i="14"/>
  <c r="F137" i="14" s="1"/>
  <c r="E133" i="14"/>
  <c r="F133" i="14" s="1"/>
  <c r="E136" i="14"/>
  <c r="F136" i="14" s="1"/>
  <c r="E128" i="14"/>
  <c r="F128" i="14" s="1"/>
  <c r="BU62" i="2"/>
  <c r="BU68" i="2"/>
  <c r="K36" i="13"/>
  <c r="K38" i="13" s="1"/>
  <c r="F36" i="13"/>
  <c r="F38" i="13" s="1"/>
  <c r="G36" i="13"/>
  <c r="G38" i="13" s="1"/>
  <c r="J36" i="13"/>
  <c r="J38" i="13" s="1"/>
  <c r="H36" i="13"/>
  <c r="H38" i="13" s="1"/>
  <c r="I36" i="13"/>
  <c r="I38" i="13" s="1"/>
  <c r="D38" i="13"/>
  <c r="D7" i="13"/>
  <c r="BS39" i="2"/>
  <c r="BS62" i="2" s="1"/>
  <c r="BS68" i="2" s="1"/>
  <c r="BP62" i="2"/>
  <c r="BP68" i="2" s="1"/>
  <c r="BP40" i="2"/>
  <c r="BS40" i="2" s="1"/>
  <c r="D50" i="13" l="1"/>
  <c r="D44" i="13"/>
  <c r="L7" i="13"/>
  <c r="L19" i="13" s="1"/>
  <c r="Q7" i="13"/>
  <c r="P7" i="13"/>
  <c r="M7" i="13"/>
  <c r="N7" i="13"/>
  <c r="O7" i="13"/>
  <c r="E145" i="14"/>
  <c r="F127" i="14"/>
  <c r="F80" i="14"/>
  <c r="F89" i="14"/>
  <c r="F83" i="14"/>
  <c r="F88" i="14"/>
  <c r="F84" i="14"/>
  <c r="F85" i="14"/>
  <c r="F81" i="14"/>
  <c r="F82" i="14"/>
  <c r="F90" i="14"/>
  <c r="F91" i="14"/>
  <c r="F86" i="14"/>
  <c r="F87" i="14"/>
  <c r="F79" i="14"/>
  <c r="F22" i="14"/>
  <c r="F25" i="14"/>
  <c r="F23" i="14"/>
  <c r="F24" i="14"/>
  <c r="D19" i="13"/>
  <c r="F7" i="13"/>
  <c r="I7" i="13"/>
  <c r="J7" i="13"/>
  <c r="G7" i="13"/>
  <c r="K7" i="13"/>
  <c r="H7" i="13"/>
  <c r="E40" i="14"/>
  <c r="E201" i="14"/>
  <c r="L45" i="13" l="1"/>
  <c r="M45" i="13"/>
  <c r="M19" i="13"/>
  <c r="P45" i="13"/>
  <c r="P19" i="13"/>
  <c r="O45" i="13"/>
  <c r="O19" i="13"/>
  <c r="Q45" i="13"/>
  <c r="Q19" i="13"/>
  <c r="N45" i="13"/>
  <c r="N19" i="13"/>
  <c r="F78" i="14"/>
  <c r="F117" i="14"/>
  <c r="E118" i="14"/>
  <c r="J19" i="13"/>
  <c r="J45" i="13"/>
  <c r="H45" i="13"/>
  <c r="H19" i="13"/>
  <c r="I45" i="13"/>
  <c r="I19" i="13"/>
  <c r="K45" i="13"/>
  <c r="K19" i="13"/>
  <c r="F45" i="13"/>
  <c r="F19" i="13"/>
  <c r="G45" i="13"/>
  <c r="G19" i="13"/>
  <c r="E52" i="14" l="1"/>
  <c r="F52" i="14" s="1"/>
  <c r="E47" i="14"/>
  <c r="F47" i="14" s="1"/>
  <c r="E63" i="14"/>
  <c r="F63" i="14" s="1"/>
  <c r="E60" i="14"/>
  <c r="F60" i="14" s="1"/>
  <c r="E53" i="14"/>
  <c r="F53" i="14" s="1"/>
  <c r="E56" i="14"/>
  <c r="F56" i="14" s="1"/>
  <c r="E61" i="14"/>
  <c r="F61" i="14" s="1"/>
  <c r="E65" i="14"/>
  <c r="F65" i="14" s="1"/>
  <c r="E62" i="14"/>
  <c r="F62" i="14" s="1"/>
  <c r="E64" i="14"/>
  <c r="F64" i="14" s="1"/>
  <c r="E58" i="14"/>
  <c r="F58" i="14" s="1"/>
  <c r="E59" i="14"/>
  <c r="F59" i="14" s="1"/>
  <c r="E54" i="14"/>
  <c r="F54" i="14" s="1"/>
  <c r="E55" i="14"/>
  <c r="F55" i="14" s="1"/>
  <c r="E57" i="14"/>
  <c r="F57" i="14" s="1"/>
  <c r="F77" i="14"/>
  <c r="E51" i="14"/>
  <c r="F51" i="14" s="1"/>
  <c r="F74" i="14"/>
  <c r="E48" i="14"/>
  <c r="F76" i="14"/>
  <c r="E50" i="14"/>
  <c r="F50" i="14" s="1"/>
  <c r="F72" i="14"/>
  <c r="E46" i="14"/>
  <c r="F75" i="14"/>
  <c r="E49" i="14"/>
  <c r="F49" i="14" s="1"/>
  <c r="F73" i="14"/>
  <c r="D45" i="13"/>
  <c r="E92" i="14" l="1"/>
  <c r="F48" i="14"/>
  <c r="F46" i="14"/>
  <c r="E66" i="14"/>
  <c r="I25" i="12" l="1"/>
  <c r="I27" i="12"/>
  <c r="I23" i="12"/>
  <c r="I28" i="12"/>
  <c r="I24" i="12"/>
  <c r="I21" i="12" l="1"/>
  <c r="I22" i="12" l="1"/>
  <c r="I26" i="12"/>
  <c r="I41" i="12" l="1"/>
</calcChain>
</file>

<file path=xl/comments1.xml><?xml version="1.0" encoding="utf-8"?>
<comments xmlns="http://schemas.openxmlformats.org/spreadsheetml/2006/main">
  <authors>
    <author>abramoma</author>
  </authors>
  <commentList>
    <comment ref="C6" authorId="0">
      <text>
        <r>
          <rPr>
            <b/>
            <sz val="9"/>
            <color indexed="81"/>
            <rFont val="Tahoma"/>
            <family val="2"/>
          </rPr>
          <t>OEB Staff:</t>
        </r>
        <r>
          <rPr>
            <sz val="9"/>
            <color indexed="81"/>
            <rFont val="Tahoma"/>
            <family val="2"/>
          </rPr>
          <t xml:space="preserve">
1551 balance is allocated to the residential and Gs&lt;50 class only.  A macro that runs in the background generates the formula based on inputs on sheet 4.</t>
        </r>
      </text>
    </comment>
  </commentList>
</comments>
</file>

<file path=xl/sharedStrings.xml><?xml version="1.0" encoding="utf-8"?>
<sst xmlns="http://schemas.openxmlformats.org/spreadsheetml/2006/main" count="488" uniqueCount="330">
  <si>
    <t>Account Number</t>
  </si>
  <si>
    <t>RSVA - Wholesale Market Service Charge</t>
  </si>
  <si>
    <t>RSVA - Retail Transmission Network Charge</t>
  </si>
  <si>
    <t>RSVA - Retail Transmission Connection Charge</t>
  </si>
  <si>
    <t>Retail Cost Variance Account - Retail</t>
  </si>
  <si>
    <t>Retail Cost Variance Account - STR</t>
  </si>
  <si>
    <t>Deferred Rate Impact Amounts</t>
  </si>
  <si>
    <t>Other Deferred Credits</t>
  </si>
  <si>
    <t>Deferred Payments in Lieu of Taxes</t>
  </si>
  <si>
    <t>Misc. Deferred Debits</t>
  </si>
  <si>
    <t>Extra-Ordinary Event Costs</t>
  </si>
  <si>
    <t>Please describe "other" components of 1508 and add more component lines if necessary.</t>
  </si>
  <si>
    <t>Claim before Forecasted Transactions</t>
  </si>
  <si>
    <t>Closing Principal Balance as of Dec-31-09</t>
  </si>
  <si>
    <t>Opening Interest Amounts as of Jan-1-09</t>
  </si>
  <si>
    <t>Closing Interest Amounts as of Dec-31-09</t>
  </si>
  <si>
    <t>Smart Grid Capital Deferral Account</t>
  </si>
  <si>
    <t>Smart Grid OM&amp;A Deferral Account</t>
  </si>
  <si>
    <t>Group 2 Sub-Total</t>
  </si>
  <si>
    <t>Closing Principal Balance as of Dec-31-10</t>
  </si>
  <si>
    <t>Opening Interest Amounts as of Jan-1-10</t>
  </si>
  <si>
    <t>Closing Interest Amounts as of Dec-31-10</t>
  </si>
  <si>
    <t>Smart Grid Funding Adder Deferral Account</t>
  </si>
  <si>
    <t>Account Descriptions</t>
  </si>
  <si>
    <t xml:space="preserve">Renewable Generation Connection Funding Adder Deferral Account </t>
  </si>
  <si>
    <t>Interest Jan-1 to Dec-31-09</t>
  </si>
  <si>
    <t>Interest Jan-1 to Dec-31-10</t>
  </si>
  <si>
    <t>Total Claim</t>
  </si>
  <si>
    <t>2.1.7 RRR</t>
  </si>
  <si>
    <t>Explanation</t>
  </si>
  <si>
    <t>Board-Approved Disposition during 2009</t>
  </si>
  <si>
    <t>Board-Approved Disposition during 2010</t>
  </si>
  <si>
    <t>Total of Group 1 and Group 2 Accounts (including 1562 and 1592)</t>
  </si>
  <si>
    <t>Group 1 Accounts</t>
  </si>
  <si>
    <t>Group 2 Accounts</t>
  </si>
  <si>
    <t>LV Variance Account</t>
  </si>
  <si>
    <t>RSVA - One-time</t>
  </si>
  <si>
    <t>Renewable Generation Connection Capital Deferral Account</t>
  </si>
  <si>
    <t>Renewable Generation Connection OM&amp;A Deferral Account</t>
  </si>
  <si>
    <t>Board-Approved CDM Variance Account</t>
  </si>
  <si>
    <t>Other Regulatory Assets - Sub-Account - Deferred IFRS Transition Costs</t>
  </si>
  <si>
    <t>Other Regulatory Assets - Sub-Account - Incremental Capital Charges</t>
  </si>
  <si>
    <t>PILs and Tax Variance for 2006 and Subsequent Years - Sub-Account HST/OVAT                          Input Tax Credits (ITCs)</t>
  </si>
  <si>
    <t>PILs and Tax Variance for 2006 and Subsequent Years                                                                          (excludes sub-account and contra account below)</t>
  </si>
  <si>
    <t>Opening Principal Amounts as of Jan-1-09</t>
  </si>
  <si>
    <t>Opening Principal Amounts as of Jan-1-10</t>
  </si>
  <si>
    <t>For all Board-Approved dispositions, please ensure that the disposition amount has the same sign (e.g: debit balances are to have a positive figure and credit balance are to have a negative figure) as per the related Board decision.</t>
  </si>
  <si>
    <t>Opening Principal Amounts as of Jan-1-11</t>
  </si>
  <si>
    <t>Board-Approved Disposition during 2011</t>
  </si>
  <si>
    <t>Closing Principal Balance as of Dec-31-11</t>
  </si>
  <si>
    <t>Opening Interest Amounts as of Jan-1-11</t>
  </si>
  <si>
    <t>Interest Jan-1 to Dec-31-11</t>
  </si>
  <si>
    <t>Closing Interest Amounts as of Dec-31-11</t>
  </si>
  <si>
    <t>Other Regulatory Assets - Sub-Account - Financial Assistance Payment and Recovery Carrying Charges</t>
  </si>
  <si>
    <t>As per the January 6, 2011 Letter from the Board, regarding the implementation of the Ontario Clean Energy Benefit:</t>
  </si>
  <si>
    <t>balances in "Sub account Financial Assistance Payment and Recovery Variance - Ontario Clean Energy Benefit Act" will be addressed through the monthly settlement process with the IESO or the host distributor, as applicable.</t>
  </si>
  <si>
    <r>
      <t xml:space="preserve">Other Regulatory Assets - Sub-Account - Other </t>
    </r>
    <r>
      <rPr>
        <vertAlign val="superscript"/>
        <sz val="11"/>
        <rFont val="Arial"/>
        <family val="2"/>
      </rPr>
      <t>4</t>
    </r>
  </si>
  <si>
    <r>
      <t>Other Regulatory Assets - Sub-Account - Financial Assistance Payment and Recovery Variance - Ontario Clean Energy Benefit Act</t>
    </r>
    <r>
      <rPr>
        <vertAlign val="superscript"/>
        <sz val="11"/>
        <rFont val="Arial"/>
        <family val="2"/>
      </rPr>
      <t>8</t>
    </r>
  </si>
  <si>
    <r>
      <t>Disposition and Recovery/Refund of Regulatory Balances (2008)</t>
    </r>
    <r>
      <rPr>
        <vertAlign val="superscript"/>
        <sz val="11"/>
        <rFont val="Arial"/>
        <family val="2"/>
      </rPr>
      <t>7</t>
    </r>
  </si>
  <si>
    <r>
      <t>Disposition and Recovery/Refund of Regulatory Balances (2009)</t>
    </r>
    <r>
      <rPr>
        <vertAlign val="superscript"/>
        <sz val="11"/>
        <rFont val="Arial"/>
        <family val="2"/>
      </rPr>
      <t>7</t>
    </r>
  </si>
  <si>
    <r>
      <t>Disposition and Recovery/Refund of Regulatory Balances (2010)</t>
    </r>
    <r>
      <rPr>
        <vertAlign val="superscript"/>
        <sz val="11"/>
        <rFont val="Arial"/>
        <family val="2"/>
      </rPr>
      <t>7</t>
    </r>
  </si>
  <si>
    <t xml:space="preserve">Deferral accounts related to Smart Meter deployment are not to be recovered/refunded through the Deferral and Variance Account rate rider. For details on how to dispose of balances in Smart Meter accounts see the Board's </t>
  </si>
  <si>
    <t>Guideline: Smart Meter Disposition and Cost Recovery (G-2011-0001)</t>
  </si>
  <si>
    <t>RSVA - Power (excluding Global Adjustment)</t>
  </si>
  <si>
    <t>"By way of exception... The Board does acticipate that licensed distributors that cannot adapt their invoices as of January 1, 2011 will require a variance account for OCEB purposes... The Board expects that any principal</t>
  </si>
  <si>
    <t>Version</t>
  </si>
  <si>
    <t xml:space="preserve">Utility Name   </t>
  </si>
  <si>
    <t>Service Territory</t>
  </si>
  <si>
    <t>Assigned EB Number</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</si>
  <si>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</si>
  <si>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</si>
  <si>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</si>
  <si>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</si>
  <si>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</si>
  <si>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</si>
  <si>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</si>
  <si>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r>
      <rPr>
        <b/>
        <u/>
        <sz val="11"/>
        <color theme="1"/>
        <rFont val="Calibri"/>
        <family val="2"/>
        <scheme val="minor"/>
      </rPr>
      <t>General Notes</t>
    </r>
    <r>
      <rPr>
        <sz val="11"/>
        <color theme="1"/>
        <rFont val="Calibri"/>
        <family val="2"/>
        <scheme val="minor"/>
      </rPr>
      <t xml:space="preserve">
1.  Please ensure that your macros have been enabled.  (Tools -&gt; Macro -&gt; Security)
2.  Due to the time lag of deferral/variance account dispositions, this model assumes that all opening balances include previously disposed of amounts.  Accordingly, all "Board Approved Dispositions" are deducted from the opening balance.
3.  Please provide information in this model since the last time your balances were disposed.
4.  For all Board-Approved dispositions, please ensure that the disposition amount has the same sign (e.g: debit balances are to have a positive figure and credit balance are to have a negative figure) as per the related Board decision.
</t>
    </r>
  </si>
  <si>
    <r>
      <t xml:space="preserve">Distribution Revenue </t>
    </r>
    <r>
      <rPr>
        <b/>
        <vertAlign val="superscript"/>
        <sz val="10"/>
        <rFont val="Arial"/>
        <family val="2"/>
      </rPr>
      <t>1</t>
    </r>
  </si>
  <si>
    <r>
      <t xml:space="preserve">1595 Recovery Share Proportion (2008) </t>
    </r>
    <r>
      <rPr>
        <b/>
        <vertAlign val="superscript"/>
        <sz val="10"/>
        <rFont val="Arial"/>
        <family val="2"/>
      </rPr>
      <t>2</t>
    </r>
  </si>
  <si>
    <r>
      <t xml:space="preserve">1595 Recovery Share Proportion (2009) </t>
    </r>
    <r>
      <rPr>
        <b/>
        <vertAlign val="superscript"/>
        <sz val="10"/>
        <rFont val="Arial"/>
        <family val="2"/>
      </rPr>
      <t>2</t>
    </r>
  </si>
  <si>
    <r>
      <t xml:space="preserve">1595 Recovery Share Proportion (2010) </t>
    </r>
    <r>
      <rPr>
        <b/>
        <vertAlign val="superscript"/>
        <sz val="10"/>
        <rFont val="Arial"/>
        <family val="2"/>
      </rPr>
      <t>2</t>
    </r>
  </si>
  <si>
    <t>LRAM Variance Account</t>
  </si>
  <si>
    <r>
      <t xml:space="preserve">1568 LRAM Variance Account Class Allocation 
</t>
    </r>
    <r>
      <rPr>
        <b/>
        <sz val="10"/>
        <color rgb="FFFF0000"/>
        <rFont val="Arial"/>
        <family val="2"/>
      </rPr>
      <t>($ amounts)</t>
    </r>
  </si>
  <si>
    <r>
      <t>1</t>
    </r>
    <r>
      <rPr>
        <sz val="10"/>
        <rFont val="Arial"/>
        <family val="2"/>
      </rPr>
      <t xml:space="preserve"> For Account 1562, the allocation to customer classes should be performed on the basis of the test year distribution revenue allocation to customer classes found in the Applicant’s Cost of Service application that was most recently approved at the time of disposition of the 1562 account balances</t>
    </r>
  </si>
  <si>
    <r>
      <t>2</t>
    </r>
    <r>
      <rPr>
        <sz val="10"/>
        <rFont val="Arial"/>
        <family val="2"/>
      </rPr>
      <t xml:space="preserve"> Residual Account balance to be allocated to rate classes in proportion to the recovery share as established when rate riders were implemented.</t>
    </r>
  </si>
  <si>
    <t>Units</t>
  </si>
  <si>
    <t>Total</t>
  </si>
  <si>
    <t>Balance as per Sheet 2</t>
  </si>
  <si>
    <t>Variance</t>
  </si>
  <si>
    <t>Disposition and Recovery/Refund of Regulatory Balances (2008)</t>
  </si>
  <si>
    <t>Disposition and Recovery/Refund of Regulatory Balances (2009)</t>
  </si>
  <si>
    <t>Disposition and Recovery/Refund of Regulatory Balances (2010)</t>
  </si>
  <si>
    <t>PILs and Tax Variance for 2006 and Subsequent Years -
      Sub-Account HST/OVAT Input Tax Credits (ITCs)</t>
  </si>
  <si>
    <t>Allocator</t>
  </si>
  <si>
    <t>Total of Group 2 Accounts</t>
  </si>
  <si>
    <t># of Customers</t>
  </si>
  <si>
    <r>
      <t xml:space="preserve">Rate Class 
</t>
    </r>
    <r>
      <rPr>
        <b/>
        <sz val="8"/>
        <rFont val="Arial"/>
        <family val="2"/>
      </rPr>
      <t>(Enter Rate Classes in cells below)</t>
    </r>
  </si>
  <si>
    <t>PILs and Tax Variance for 2006 and Subsequent Years 
      (excludes sub-account and contra account)</t>
  </si>
  <si>
    <t>Total of Account 1562 and Account 1592</t>
  </si>
  <si>
    <r>
      <t xml:space="preserve">LRAM Variance Account </t>
    </r>
    <r>
      <rPr>
        <b/>
        <sz val="10"/>
        <color rgb="FFFF0000"/>
        <rFont val="Arial"/>
        <family val="2"/>
      </rPr>
      <t>(Enter dollar amount for each class)</t>
    </r>
  </si>
  <si>
    <t>Amounts from Sheet 2</t>
  </si>
  <si>
    <t>(Account 1568 - total amount allocated to classes)</t>
  </si>
  <si>
    <t>Rate Rider for Deferral/Variance Accounts</t>
  </si>
  <si>
    <t xml:space="preserve"> Please indicate the Rate Rider Recovery Period (in years)</t>
  </si>
  <si>
    <t>kW / kWh / # of Customers</t>
  </si>
  <si>
    <t>Rate Rider Calculation for Deferral / Variance Accounts Balances (excluding Global Adj.)</t>
  </si>
  <si>
    <t xml:space="preserve">Accounts that produced a variance on the 2014 continuity schedule are listed below.  
Please provide a detailed explanation for each variance below.
</t>
  </si>
  <si>
    <t>RSVA - Global Adjustment</t>
  </si>
  <si>
    <t>Group 1 Sub-Total (including Account 1589 - Global Adjustment)</t>
  </si>
  <si>
    <t>Group 1 Sub-Total (excluding Account 1589 - Global Adjustment)</t>
  </si>
  <si>
    <r>
      <t>Disposition and Recovery/Refund of Regulatory Balances (2011)</t>
    </r>
    <r>
      <rPr>
        <vertAlign val="superscript"/>
        <sz val="11"/>
        <rFont val="Arial"/>
        <family val="2"/>
      </rPr>
      <t>7</t>
    </r>
  </si>
  <si>
    <t>Opening Principal Amounts as of Jan-1-12</t>
  </si>
  <si>
    <t>Board-Approved Disposition during 2012</t>
  </si>
  <si>
    <t>Closing Principal Balance as of Dec-31-12</t>
  </si>
  <si>
    <t>Opening Interest Amounts as of Jan-1-12</t>
  </si>
  <si>
    <t>Interest Jan-1 to Dec-31-12</t>
  </si>
  <si>
    <t>Closing Interest Amounts as of Dec-31-12</t>
  </si>
  <si>
    <r>
      <t>Smart Meter Capital and Recovery Offset Variance - Sub-Account - Capital</t>
    </r>
    <r>
      <rPr>
        <vertAlign val="superscript"/>
        <sz val="11"/>
        <rFont val="Arial"/>
        <family val="2"/>
      </rPr>
      <t>10</t>
    </r>
  </si>
  <si>
    <r>
      <t>Smart Meter Capital and Recovery Offset Variance - Sub-Account - Recoveries</t>
    </r>
    <r>
      <rPr>
        <vertAlign val="superscript"/>
        <sz val="11"/>
        <rFont val="Arial"/>
        <family val="2"/>
      </rPr>
      <t>10</t>
    </r>
  </si>
  <si>
    <r>
      <t>Smart Meter Capital and Recovery Offset Variance - Sub-Account - Stranded Meter Costs</t>
    </r>
    <r>
      <rPr>
        <vertAlign val="superscript"/>
        <sz val="11"/>
        <rFont val="Arial"/>
        <family val="2"/>
      </rPr>
      <t>10</t>
    </r>
  </si>
  <si>
    <r>
      <t>Smart Meter OM&amp;A Variance</t>
    </r>
    <r>
      <rPr>
        <vertAlign val="superscript"/>
        <sz val="11"/>
        <rFont val="Arial"/>
        <family val="2"/>
      </rPr>
      <t>10</t>
    </r>
  </si>
  <si>
    <t>Total including Account 1568</t>
  </si>
  <si>
    <t>Total of Group 1 Accounts (excluding 1589)</t>
  </si>
  <si>
    <t>Allocated Balance (excluding 1589)</t>
  </si>
  <si>
    <t>Total Balance Allocated to each class for Accounts 1575 and 1576</t>
  </si>
  <si>
    <t>Rate Rider Calculation for Accounts 1575 and 1576</t>
  </si>
  <si>
    <t>Balance of Accounts 1575 and 1576</t>
  </si>
  <si>
    <t>Rate Rider for Accounts 1575 and 1576</t>
  </si>
  <si>
    <t>Algoma Power Inc.</t>
  </si>
  <si>
    <t>Atikokan Hydro Inc.</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</si>
  <si>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</si>
  <si>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</si>
  <si>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</si>
  <si>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</si>
  <si>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</si>
  <si>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</si>
  <si>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</si>
  <si>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</si>
  <si>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</si>
  <si>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</si>
  <si>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</si>
  <si>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Entegrus Powerlines Inc.</t>
  </si>
  <si>
    <t>Erie Thames Powerlines Corporation</t>
  </si>
  <si>
    <t>Espanola Regional Hydro Distribution Corporation</t>
  </si>
  <si>
    <t>Essex Powerlines Corporation</t>
  </si>
  <si>
    <t>Festival Hydro Inc.</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</si>
  <si>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</si>
  <si>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</si>
  <si>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</si>
  <si>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</si>
  <si>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</si>
  <si>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</si>
  <si>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</si>
  <si>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</si>
  <si>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</si>
  <si>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</si>
  <si>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</si>
  <si>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</si>
  <si>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</si>
  <si>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Kenora Hydro Electric Corporation Ltd.</t>
  </si>
  <si>
    <t>Kingston Hydro Corporation</t>
  </si>
  <si>
    <t>Kitchener-Wilmot Hydro Inc.</t>
  </si>
  <si>
    <t>Lakefront Utilities Inc.</t>
  </si>
  <si>
    <t>Lakeland Power Distribution Ltd.</t>
  </si>
  <si>
    <t>London Hydro Inc.</t>
  </si>
  <si>
    <t>Midland Power Utility Corporation</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</si>
  <si>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</si>
  <si>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</si>
  <si>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</si>
  <si>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</si>
  <si>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</si>
  <si>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</si>
  <si>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</si>
  <si>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</si>
  <si>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</si>
  <si>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</si>
  <si>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</si>
  <si>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</si>
  <si>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</si>
  <si>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</si>
  <si>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</si>
  <si>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</si>
  <si>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</si>
  <si>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</si>
  <si>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</si>
  <si>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</si>
  <si>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</si>
  <si>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</si>
  <si>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</si>
  <si>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</si>
  <si>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</si>
  <si>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</si>
  <si>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</si>
  <si>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</si>
  <si>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</si>
  <si>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Disposition and Recovery/Refund of Regulatory Balances (2011)</t>
  </si>
  <si>
    <r>
      <t>IFRS-CGAAP Transition PP&amp;E Amounts Balance + Return Component</t>
    </r>
    <r>
      <rPr>
        <vertAlign val="superscript"/>
        <sz val="11"/>
        <rFont val="Arial"/>
        <family val="2"/>
      </rPr>
      <t>9</t>
    </r>
  </si>
  <si>
    <r>
      <t>Accounting Changes Under CGAAP Balance + Return Component</t>
    </r>
    <r>
      <rPr>
        <vertAlign val="superscript"/>
        <sz val="11"/>
        <rFont val="Arial"/>
        <family val="2"/>
      </rPr>
      <t>9</t>
    </r>
  </si>
  <si>
    <t>IFRS-CGAAP Transition PP&amp;E Amounts Balance + Return Component</t>
  </si>
  <si>
    <t>Accounting Changes Under CGAAP Balance + Return Component</t>
  </si>
  <si>
    <t>Rate Rider Calculation for RSVA - Power - Global Adjustment</t>
  </si>
  <si>
    <t>Balance of RSVA - Power - Global Adjustment</t>
  </si>
  <si>
    <t>Rate Rider for RSVA - Power - Global Adjustment</t>
  </si>
  <si>
    <t>Non-RPP kW / kWh / # of Customers</t>
  </si>
  <si>
    <r>
      <t xml:space="preserve">1595 Recovery Share Proportion (2011) </t>
    </r>
    <r>
      <rPr>
        <b/>
        <vertAlign val="superscript"/>
        <sz val="10"/>
        <rFont val="Arial"/>
        <family val="2"/>
      </rPr>
      <t>2</t>
    </r>
  </si>
  <si>
    <t>Milton Hydro Distribution Inc.</t>
  </si>
  <si>
    <r>
      <t>Disposition and Recovery/Refund of Regulatory Balances (2012)</t>
    </r>
    <r>
      <rPr>
        <vertAlign val="superscript"/>
        <sz val="11"/>
        <rFont val="Arial"/>
        <family val="2"/>
      </rPr>
      <t>7</t>
    </r>
  </si>
  <si>
    <t>Smart Metering Entity Charge Variance Account</t>
  </si>
  <si>
    <t>Opening Principal Amounts as of Jan-1-13</t>
  </si>
  <si>
    <t>Board-Approved Disposition during 2013</t>
  </si>
  <si>
    <t>Closing Principal Balance as of Dec-31-13</t>
  </si>
  <si>
    <t>Opening Interest Amounts as of Jan-1-13</t>
  </si>
  <si>
    <t>Interest Jan-1 to Dec-31-13</t>
  </si>
  <si>
    <t>Closing Interest Amounts as of Dec-31-13</t>
  </si>
  <si>
    <t>Closing Principal Balances as of Dec 31-13 Adjusted for Dispositions during 2014</t>
  </si>
  <si>
    <t>Closing Interest Balances as of Dec 31-13 Adjusted for Dispositions during 2014</t>
  </si>
  <si>
    <r>
      <t xml:space="preserve">Projected Interest from Jan 1, 2014 to December 31, 2014 on                        Dec 31 -13 balance adjusted for disposition during 2014 </t>
    </r>
    <r>
      <rPr>
        <b/>
        <vertAlign val="superscript"/>
        <sz val="10"/>
        <rFont val="Book Antiqua"/>
        <family val="1"/>
      </rPr>
      <t>6</t>
    </r>
  </si>
  <si>
    <r>
      <t xml:space="preserve">Variance                           RRR vs. 2013 Balance                        </t>
    </r>
    <r>
      <rPr>
        <b/>
        <i/>
        <sz val="10"/>
        <rFont val="Book Antiqua"/>
        <family val="1"/>
      </rPr>
      <t>(Principal + Interest)</t>
    </r>
  </si>
  <si>
    <r>
      <t xml:space="preserve">Projected Interest from January 1, 2015 to April 30, 2015 on Dec 31 -13 balance adjusted for disposition during 2014  </t>
    </r>
    <r>
      <rPr>
        <b/>
        <vertAlign val="superscript"/>
        <sz val="10"/>
        <rFont val="Book Antiqua"/>
        <family val="1"/>
      </rPr>
      <t>6</t>
    </r>
  </si>
  <si>
    <t>December 31, 2013 Audited Balances</t>
  </si>
  <si>
    <t>2.1.7
As of Dec 31-13</t>
  </si>
  <si>
    <t>Disposition and Recovery/Refund of Regulatory Balances (2012)</t>
  </si>
  <si>
    <r>
      <t xml:space="preserve">1595 Recovery Share Proportion (2012) </t>
    </r>
    <r>
      <rPr>
        <b/>
        <vertAlign val="superscript"/>
        <sz val="10"/>
        <rFont val="Arial"/>
        <family val="2"/>
      </rPr>
      <t>2</t>
    </r>
  </si>
  <si>
    <t>kWh</t>
  </si>
  <si>
    <t>Rate Rider Calculation for Accounts 1568</t>
  </si>
  <si>
    <t>Balance of 
Account 1568</t>
  </si>
  <si>
    <t>Rate Rider for Account 1568</t>
  </si>
  <si>
    <t>Attawapiskat Power Corporation</t>
  </si>
  <si>
    <t>COLLUS PowerStream Corp.</t>
  </si>
  <si>
    <t>EnWin Utilities Ltd.</t>
  </si>
  <si>
    <t>Fort Albany Power Corporation</t>
  </si>
  <si>
    <t>Hydro One Remote Communities Inc.</t>
  </si>
  <si>
    <t>Innpower Corporation</t>
  </si>
  <si>
    <t>Kashechewan Power Corporation</t>
  </si>
  <si>
    <t>Newmarket-Tay Power Distribution Ltd.</t>
  </si>
  <si>
    <t>Disposition and Recovery/Refund of Regulatory Balances (2013)</t>
  </si>
  <si>
    <t>Disposition and Recovery/Refund of Regulatory Balances (2014)</t>
  </si>
  <si>
    <t>Opening Principal Amounts as of Jan-1-14</t>
  </si>
  <si>
    <t>Board-Approved Disposition during 2014</t>
  </si>
  <si>
    <t>Closing Principal Balance as of Dec-31-14</t>
  </si>
  <si>
    <t>Opening Interest Amounts as of Jan-1-14</t>
  </si>
  <si>
    <t>Interest Jan-1 to Dec-31-14</t>
  </si>
  <si>
    <t>Closing Interest Amounts as of Dec-31-14</t>
  </si>
  <si>
    <t>Closing Principal Balances as of Dec 31-14 Adjusted for Dispositions during 2015</t>
  </si>
  <si>
    <t>Principal Disposition during 2015 - instructed by Board</t>
  </si>
  <si>
    <t>Interest Disposition during 2015 - instructed by Board</t>
  </si>
  <si>
    <t>Projected Interest on Dec-31-14 Balances</t>
  </si>
  <si>
    <t>As of Dec 31-14</t>
  </si>
  <si>
    <t>Other Regulatory Assets - Sub-Account - Financial Assistance Payment and Recovery Variance - Ontario Clean Energy Benefit Act8</t>
  </si>
  <si>
    <t>Other Regulatory Assets - Sub-Account - Other 4</t>
  </si>
  <si>
    <r>
      <t xml:space="preserve">1595 Recovery Share Proportion (2013) </t>
    </r>
    <r>
      <rPr>
        <b/>
        <vertAlign val="superscript"/>
        <sz val="10"/>
        <rFont val="Arial"/>
        <family val="2"/>
      </rPr>
      <t>2</t>
    </r>
  </si>
  <si>
    <r>
      <t xml:space="preserve">1595 Recovery Share Proportion (2014) </t>
    </r>
    <r>
      <rPr>
        <b/>
        <vertAlign val="superscript"/>
        <sz val="10"/>
        <rFont val="Arial"/>
        <family val="2"/>
      </rPr>
      <t>2</t>
    </r>
  </si>
  <si>
    <r>
      <t xml:space="preserve">Billed </t>
    </r>
    <r>
      <rPr>
        <b/>
        <sz val="11"/>
        <color rgb="FFFF0000"/>
        <rFont val="Arial"/>
        <family val="2"/>
      </rPr>
      <t>kWh</t>
    </r>
    <r>
      <rPr>
        <b/>
        <sz val="10"/>
        <rFont val="Arial"/>
        <family val="2"/>
      </rPr>
      <t xml:space="preserve"> for Wholesale Market Participants (WMP)</t>
    </r>
  </si>
  <si>
    <r>
      <t xml:space="preserve">Billed </t>
    </r>
    <r>
      <rPr>
        <b/>
        <sz val="11"/>
        <color rgb="FFFF0000"/>
        <rFont val="Arial"/>
        <family val="2"/>
      </rPr>
      <t>kW</t>
    </r>
    <r>
      <rPr>
        <b/>
        <sz val="10"/>
        <rFont val="Arial"/>
        <family val="2"/>
      </rPr>
      <t xml:space="preserve"> for Wholesale Market Participants (WMP)</t>
    </r>
  </si>
  <si>
    <r>
      <t xml:space="preserve">Total 
Metered </t>
    </r>
    <r>
      <rPr>
        <b/>
        <sz val="10"/>
        <color rgb="FFFF0000"/>
        <rFont val="Arial"/>
        <family val="2"/>
      </rPr>
      <t>kWh</t>
    </r>
  </si>
  <si>
    <r>
      <t xml:space="preserve">Total 
Metered </t>
    </r>
    <r>
      <rPr>
        <b/>
        <sz val="10"/>
        <color rgb="FFFF0000"/>
        <rFont val="Arial"/>
        <family val="2"/>
      </rPr>
      <t>kW</t>
    </r>
  </si>
  <si>
    <r>
      <t xml:space="preserve">Billed </t>
    </r>
    <r>
      <rPr>
        <b/>
        <sz val="10"/>
        <color rgb="FFFF0000"/>
        <rFont val="Arial"/>
        <family val="2"/>
      </rPr>
      <t>kWh</t>
    </r>
    <r>
      <rPr>
        <b/>
        <sz val="10"/>
        <rFont val="Arial"/>
        <family val="2"/>
      </rPr>
      <t xml:space="preserve"> for 
</t>
    </r>
    <r>
      <rPr>
        <b/>
        <sz val="10"/>
        <color rgb="FF0070C0"/>
        <rFont val="Arial"/>
        <family val="2"/>
      </rPr>
      <t>Non-RPP</t>
    </r>
    <r>
      <rPr>
        <b/>
        <sz val="10"/>
        <rFont val="Arial"/>
        <family val="2"/>
      </rPr>
      <t xml:space="preserve"> Customers</t>
    </r>
  </si>
  <si>
    <r>
      <t xml:space="preserve">Billed </t>
    </r>
    <r>
      <rPr>
        <b/>
        <sz val="10"/>
        <color rgb="FFFF0000"/>
        <rFont val="Arial"/>
        <family val="2"/>
      </rPr>
      <t>kW</t>
    </r>
    <r>
      <rPr>
        <b/>
        <sz val="10"/>
        <rFont val="Arial"/>
        <family val="2"/>
      </rPr>
      <t xml:space="preserve"> for 
</t>
    </r>
    <r>
      <rPr>
        <b/>
        <sz val="10"/>
        <color rgb="FF0070C0"/>
        <rFont val="Arial"/>
        <family val="2"/>
      </rPr>
      <t>Non-RPP</t>
    </r>
    <r>
      <rPr>
        <b/>
        <sz val="10"/>
        <rFont val="Arial"/>
        <family val="2"/>
      </rPr>
      <t xml:space="preserve"> Customers</t>
    </r>
  </si>
  <si>
    <r>
      <t xml:space="preserve">Rate Class 
</t>
    </r>
    <r>
      <rPr>
        <b/>
        <sz val="8"/>
        <color rgb="FFFF0000"/>
        <rFont val="Arial"/>
        <family val="2"/>
      </rPr>
      <t>(Enter Rate Classes in cells below as they appear on your current tariff of rates and charges)</t>
    </r>
  </si>
  <si>
    <r>
      <t xml:space="preserve">Total Metered </t>
    </r>
    <r>
      <rPr>
        <b/>
        <sz val="10"/>
        <color rgb="FFFF0000"/>
        <rFont val="Arial"/>
        <family val="2"/>
      </rPr>
      <t xml:space="preserve">kWh </t>
    </r>
    <r>
      <rPr>
        <b/>
        <u/>
        <sz val="10"/>
        <rFont val="Arial"/>
        <family val="2"/>
      </rPr>
      <t>less</t>
    </r>
    <r>
      <rPr>
        <b/>
        <sz val="10"/>
        <rFont val="Arial"/>
        <family val="2"/>
      </rPr>
      <t xml:space="preserve"> WMP consumption 
</t>
    </r>
    <r>
      <rPr>
        <b/>
        <i/>
        <sz val="10"/>
        <rFont val="Arial"/>
        <family val="2"/>
      </rPr>
      <t>(if applicable)</t>
    </r>
    <r>
      <rPr>
        <b/>
        <sz val="10"/>
        <rFont val="Arial"/>
        <family val="2"/>
      </rPr>
      <t xml:space="preserve"> </t>
    </r>
  </si>
  <si>
    <r>
      <t xml:space="preserve">Total Metered </t>
    </r>
    <r>
      <rPr>
        <b/>
        <sz val="10"/>
        <color rgb="FFFF0000"/>
        <rFont val="Arial"/>
        <family val="2"/>
      </rPr>
      <t xml:space="preserve">kW </t>
    </r>
    <r>
      <rPr>
        <b/>
        <u/>
        <sz val="10"/>
        <rFont val="Arial"/>
        <family val="2"/>
      </rPr>
      <t>less</t>
    </r>
    <r>
      <rPr>
        <b/>
        <sz val="10"/>
        <rFont val="Arial"/>
        <family val="2"/>
      </rPr>
      <t xml:space="preserve"> WMP Demand  
</t>
    </r>
    <r>
      <rPr>
        <b/>
        <i/>
        <sz val="10"/>
        <rFont val="Arial"/>
        <family val="2"/>
      </rPr>
      <t>(if applicable)</t>
    </r>
  </si>
  <si>
    <t>%</t>
  </si>
  <si>
    <t>Total of Group 1 Accounts (1550, 1551, 1584, 1586 and 1595)</t>
  </si>
  <si>
    <t>Group 2 Accounts - Total balance allocated to each class</t>
  </si>
  <si>
    <t>1580 and 1588</t>
  </si>
  <si>
    <r>
      <t xml:space="preserve">Billed </t>
    </r>
    <r>
      <rPr>
        <b/>
        <sz val="10"/>
        <color rgb="FFFF0000"/>
        <rFont val="Arial"/>
        <family val="2"/>
      </rPr>
      <t>kWh</t>
    </r>
    <r>
      <rPr>
        <b/>
        <sz val="10"/>
        <rFont val="Arial"/>
        <family val="2"/>
      </rPr>
      <t xml:space="preserve"> for
Non-RPP Customers LESS 
Class A Consumption</t>
    </r>
  </si>
  <si>
    <r>
      <t xml:space="preserve">Billed </t>
    </r>
    <r>
      <rPr>
        <b/>
        <sz val="10"/>
        <color rgb="FFFF0000"/>
        <rFont val="Arial"/>
        <family val="2"/>
      </rPr>
      <t>kW</t>
    </r>
    <r>
      <rPr>
        <b/>
        <sz val="10"/>
        <rFont val="Arial"/>
        <family val="2"/>
      </rPr>
      <t xml:space="preserve"> for
Non-RPP Customers </t>
    </r>
    <r>
      <rPr>
        <b/>
        <sz val="10"/>
        <rFont val="Arial"/>
        <family val="2"/>
      </rPr>
      <t>LESS 
Class A Demand</t>
    </r>
  </si>
  <si>
    <t>Total of Account 1580 and 1588 (not allocated to WMPs)</t>
  </si>
  <si>
    <r>
      <t xml:space="preserve">Billed </t>
    </r>
    <r>
      <rPr>
        <b/>
        <sz val="10"/>
        <color rgb="FFFF0000"/>
        <rFont val="Arial"/>
        <family val="2"/>
      </rPr>
      <t>kW</t>
    </r>
    <r>
      <rPr>
        <b/>
        <sz val="10"/>
        <rFont val="Arial"/>
        <family val="2"/>
      </rPr>
      <t xml:space="preserve"> for 
Class A Non-WMP Customers
 (if applicable)</t>
    </r>
  </si>
  <si>
    <r>
      <t xml:space="preserve">Billed </t>
    </r>
    <r>
      <rPr>
        <b/>
        <sz val="10"/>
        <color rgb="FFFF0000"/>
        <rFont val="Arial"/>
        <family val="2"/>
      </rPr>
      <t>kWh</t>
    </r>
    <r>
      <rPr>
        <b/>
        <sz val="10"/>
        <rFont val="Arial"/>
        <family val="2"/>
      </rPr>
      <t xml:space="preserve"> for Class A, Non-WMPs Customers 
(if applicable)</t>
    </r>
  </si>
  <si>
    <t>1589/total kwh</t>
  </si>
  <si>
    <t>Account 1589 reference calculation by customer and consumption</t>
  </si>
  <si>
    <t>Balance of Account 1589 allocated to Class A Non-WMP Customers</t>
  </si>
  <si>
    <t>Account 1589 / Number of Customers</t>
  </si>
  <si>
    <t>Balance of Account 1589 Allocated to Non-WMPs</t>
  </si>
  <si>
    <t>Rate Rider Calculation for RSVA - Power - Global Adjustment - Class A Non-WMP Customers</t>
  </si>
  <si>
    <t>Rate Rider Calculation for Group 2 Accounts</t>
  </si>
  <si>
    <t>Non-RPP kWh</t>
  </si>
  <si>
    <r>
      <t>GA Allocator for Class A, 
Non-WMP Customers 
(if applicable)</t>
    </r>
    <r>
      <rPr>
        <b/>
        <vertAlign val="superscript"/>
        <sz val="10"/>
        <rFont val="Arial"/>
        <family val="2"/>
      </rPr>
      <t>3</t>
    </r>
  </si>
  <si>
    <r>
      <t>3</t>
    </r>
    <r>
      <rPr>
        <b/>
        <sz val="10"/>
        <rFont val="Arial"/>
        <family val="2"/>
      </rPr>
      <t xml:space="preserve">  Enter the percentage of the balance in account 1589 allocated to Class A customers. Distributors typically settle GA costs with Class A customers on the basis of actual (i.e. non-estimated) costs. If this is the case, no amount of the balance in 1589 should be allocated to a distributor’s Class A customers. </t>
    </r>
  </si>
  <si>
    <t>Rate Rider Calculation for Deferral / Variance Accounts Balances (excluding Global Adj.) - NON-WMP</t>
  </si>
  <si>
    <t>1550, 1551, 1584, 1586, 1595</t>
  </si>
  <si>
    <t>Balance of Group 2 Accounts</t>
  </si>
  <si>
    <t>Do not include interest, adjustments, or OEB approved dispositions in this column</t>
  </si>
  <si>
    <t>Please provide explanations for the nature of the adjustments.  If the adjustment relates to previously OEB Approved disposed balances, please provide amounts for adjustments and include supporting documentations.</t>
  </si>
  <si>
    <t>The Board requires that disposition of Account 1575 and Account 1576 shall require the use of separate rate riders. In the "Adjustments during 2015" column of the continuity schedule, please enter the amounts to be included in the Account 1575 and 1576 rate rider calculation from the applicable Chapter 2 appendices. For Account 1575, please provide the value in cell F39 from the relevant Chapter 2 Appendix (i.e. 2-EA, 2-EB or 2-EC). For Account 1576, please provide the value in cell F39 from the relevant Chapter 2 Appendix (i.e. 2-ED or 2-EE).</t>
  </si>
  <si>
    <r>
      <t>Smart Meter Capital and Recovery Offset Variance - Sub-Account - Capital</t>
    </r>
    <r>
      <rPr>
        <vertAlign val="superscript"/>
        <sz val="11"/>
        <rFont val="Arial"/>
        <family val="2"/>
      </rPr>
      <t>5</t>
    </r>
  </si>
  <si>
    <r>
      <t>Smart Meter Capital and Recovery Offset Variance - Sub-Account - Stranded Meter Costs</t>
    </r>
    <r>
      <rPr>
        <vertAlign val="superscript"/>
        <sz val="11"/>
        <rFont val="Arial"/>
        <family val="2"/>
      </rPr>
      <t>5</t>
    </r>
  </si>
  <si>
    <r>
      <t>Smart Meter Capital and Recovery Offset Variance - Sub-Account - Recoveries</t>
    </r>
    <r>
      <rPr>
        <vertAlign val="superscript"/>
        <sz val="11"/>
        <rFont val="Arial"/>
        <family val="2"/>
      </rPr>
      <t>5</t>
    </r>
  </si>
  <si>
    <r>
      <t>Smart Meter OM&amp;A Variance</t>
    </r>
    <r>
      <rPr>
        <vertAlign val="superscript"/>
        <sz val="11"/>
        <rFont val="Arial"/>
        <family val="2"/>
      </rPr>
      <t>5</t>
    </r>
  </si>
  <si>
    <r>
      <t>IFRS-CGAAP Transition PP&amp;E Amounts Balance + Return Component</t>
    </r>
    <r>
      <rPr>
        <vertAlign val="superscript"/>
        <sz val="11"/>
        <rFont val="Arial"/>
        <family val="2"/>
      </rPr>
      <t>6</t>
    </r>
  </si>
  <si>
    <r>
      <t>Accounting Changes Under CGAAP Balance + Return Component</t>
    </r>
    <r>
      <rPr>
        <vertAlign val="superscript"/>
        <sz val="11"/>
        <rFont val="Arial"/>
        <family val="2"/>
      </rPr>
      <t>6</t>
    </r>
  </si>
  <si>
    <r>
      <t>Transactions</t>
    </r>
    <r>
      <rPr>
        <b/>
        <vertAlign val="superscript"/>
        <sz val="8"/>
        <rFont val="Book Antiqua"/>
        <family val="1"/>
      </rPr>
      <t xml:space="preserve">1 </t>
    </r>
    <r>
      <rPr>
        <b/>
        <sz val="10"/>
        <rFont val="Book Antiqua"/>
        <family val="1"/>
      </rPr>
      <t xml:space="preserve">Debit / (Credit) during 2009 </t>
    </r>
  </si>
  <si>
    <r>
      <t>Principal Adjustments</t>
    </r>
    <r>
      <rPr>
        <b/>
        <vertAlign val="superscript"/>
        <sz val="8"/>
        <rFont val="Book Antiqua"/>
        <family val="1"/>
      </rPr>
      <t>2</t>
    </r>
    <r>
      <rPr>
        <b/>
        <sz val="10"/>
        <rFont val="Book Antiqua"/>
        <family val="1"/>
      </rPr>
      <t xml:space="preserve"> during 2009</t>
    </r>
  </si>
  <si>
    <r>
      <t>Interest Adjustments</t>
    </r>
    <r>
      <rPr>
        <b/>
        <vertAlign val="superscript"/>
        <sz val="8"/>
        <rFont val="Book Antiqua"/>
        <family val="1"/>
      </rPr>
      <t>1</t>
    </r>
    <r>
      <rPr>
        <b/>
        <sz val="10"/>
        <rFont val="Book Antiqua"/>
        <family val="1"/>
      </rPr>
      <t xml:space="preserve"> during 2009</t>
    </r>
  </si>
  <si>
    <r>
      <t>Transactions</t>
    </r>
    <r>
      <rPr>
        <b/>
        <vertAlign val="superscript"/>
        <sz val="8"/>
        <rFont val="Book Antiqua"/>
        <family val="1"/>
      </rPr>
      <t>2</t>
    </r>
    <r>
      <rPr>
        <b/>
        <sz val="10"/>
        <rFont val="Book Antiqua"/>
        <family val="1"/>
      </rPr>
      <t xml:space="preserve"> Debit / (Credit) during 2010 </t>
    </r>
  </si>
  <si>
    <r>
      <t>Principal Adjustments</t>
    </r>
    <r>
      <rPr>
        <b/>
        <vertAlign val="superscript"/>
        <sz val="10"/>
        <rFont val="Book Antiqua"/>
        <family val="1"/>
      </rPr>
      <t>2</t>
    </r>
    <r>
      <rPr>
        <b/>
        <sz val="10"/>
        <rFont val="Book Antiqua"/>
        <family val="1"/>
      </rPr>
      <t xml:space="preserve"> during 2010 </t>
    </r>
  </si>
  <si>
    <r>
      <t xml:space="preserve">Projected Interest from Jan 1, 2015 to December 31, 2015 on                        Dec 31 -14 balance adjusted for disposition during 2014 </t>
    </r>
    <r>
      <rPr>
        <b/>
        <vertAlign val="superscript"/>
        <sz val="10"/>
        <rFont val="Book Antiqua"/>
        <family val="1"/>
      </rPr>
      <t>5</t>
    </r>
  </si>
  <si>
    <r>
      <t xml:space="preserve">Projected Interest from January 1, 2016 to April 30, 2016 on Dec 31 -14 balance adjusted for disposition during 2015  </t>
    </r>
    <r>
      <rPr>
        <b/>
        <vertAlign val="superscript"/>
        <sz val="11"/>
        <rFont val="Book Antiqua"/>
        <family val="1"/>
      </rPr>
      <t>5</t>
    </r>
  </si>
  <si>
    <r>
      <t xml:space="preserve">Variance                           RRR vs. 2014 Balance                        </t>
    </r>
    <r>
      <rPr>
        <b/>
        <i/>
        <sz val="10"/>
        <rFont val="Book Antiqua"/>
        <family val="1"/>
      </rPr>
      <t>(Principal + Interest)</t>
    </r>
  </si>
  <si>
    <r>
      <t>Interest Adjustments</t>
    </r>
    <r>
      <rPr>
        <b/>
        <vertAlign val="superscript"/>
        <sz val="8"/>
        <rFont val="Book Antiqua"/>
        <family val="1"/>
      </rPr>
      <t>1</t>
    </r>
    <r>
      <rPr>
        <b/>
        <sz val="10"/>
        <rFont val="Book Antiqua"/>
        <family val="1"/>
      </rPr>
      <t xml:space="preserve"> during 2014</t>
    </r>
  </si>
  <si>
    <r>
      <t>Principal Adjustments</t>
    </r>
    <r>
      <rPr>
        <b/>
        <vertAlign val="superscript"/>
        <sz val="10"/>
        <rFont val="Book Antiqua"/>
        <family val="1"/>
      </rPr>
      <t>2</t>
    </r>
    <r>
      <rPr>
        <b/>
        <sz val="10"/>
        <rFont val="Book Antiqua"/>
        <family val="1"/>
      </rPr>
      <t xml:space="preserve"> during 2014 </t>
    </r>
  </si>
  <si>
    <r>
      <t>Transactions</t>
    </r>
    <r>
      <rPr>
        <b/>
        <vertAlign val="superscript"/>
        <sz val="8"/>
        <rFont val="Book Antiqua"/>
        <family val="1"/>
      </rPr>
      <t>2</t>
    </r>
    <r>
      <rPr>
        <b/>
        <sz val="10"/>
        <rFont val="Book Antiqua"/>
        <family val="1"/>
      </rPr>
      <t xml:space="preserve"> Debit / (Credit) during 2014</t>
    </r>
  </si>
  <si>
    <r>
      <t>Interest Adjustments</t>
    </r>
    <r>
      <rPr>
        <b/>
        <vertAlign val="superscript"/>
        <sz val="8"/>
        <rFont val="Book Antiqua"/>
        <family val="1"/>
      </rPr>
      <t>1</t>
    </r>
    <r>
      <rPr>
        <b/>
        <sz val="10"/>
        <rFont val="Book Antiqua"/>
        <family val="1"/>
      </rPr>
      <t xml:space="preserve"> during 2013</t>
    </r>
  </si>
  <si>
    <r>
      <t>Principal Adjustments</t>
    </r>
    <r>
      <rPr>
        <b/>
        <vertAlign val="superscript"/>
        <sz val="10"/>
        <rFont val="Book Antiqua"/>
        <family val="1"/>
      </rPr>
      <t>2</t>
    </r>
    <r>
      <rPr>
        <b/>
        <sz val="10"/>
        <rFont val="Book Antiqua"/>
        <family val="1"/>
      </rPr>
      <t xml:space="preserve"> during 2013</t>
    </r>
  </si>
  <si>
    <r>
      <t>Transactions</t>
    </r>
    <r>
      <rPr>
        <b/>
        <vertAlign val="superscript"/>
        <sz val="8"/>
        <rFont val="Book Antiqua"/>
        <family val="1"/>
      </rPr>
      <t>2</t>
    </r>
    <r>
      <rPr>
        <b/>
        <sz val="10"/>
        <rFont val="Book Antiqua"/>
        <family val="1"/>
      </rPr>
      <t xml:space="preserve"> Debit / (Credit) during 2013</t>
    </r>
  </si>
  <si>
    <r>
      <t>Interest Adjustments</t>
    </r>
    <r>
      <rPr>
        <b/>
        <vertAlign val="superscript"/>
        <sz val="8"/>
        <rFont val="Book Antiqua"/>
        <family val="1"/>
      </rPr>
      <t>1</t>
    </r>
    <r>
      <rPr>
        <b/>
        <sz val="10"/>
        <rFont val="Book Antiqua"/>
        <family val="1"/>
      </rPr>
      <t xml:space="preserve"> during 2012</t>
    </r>
  </si>
  <si>
    <r>
      <t>Principal Adjustments</t>
    </r>
    <r>
      <rPr>
        <b/>
        <vertAlign val="superscript"/>
        <sz val="10"/>
        <rFont val="Book Antiqua"/>
        <family val="1"/>
      </rPr>
      <t>2</t>
    </r>
    <r>
      <rPr>
        <b/>
        <sz val="10"/>
        <rFont val="Book Antiqua"/>
        <family val="1"/>
      </rPr>
      <t xml:space="preserve"> during 2012</t>
    </r>
  </si>
  <si>
    <r>
      <t>Transactions</t>
    </r>
    <r>
      <rPr>
        <b/>
        <vertAlign val="superscript"/>
        <sz val="8"/>
        <rFont val="Book Antiqua"/>
        <family val="1"/>
      </rPr>
      <t>2</t>
    </r>
    <r>
      <rPr>
        <b/>
        <sz val="10"/>
        <rFont val="Book Antiqua"/>
        <family val="1"/>
      </rPr>
      <t xml:space="preserve"> Debit / (Credit) during 2012</t>
    </r>
  </si>
  <si>
    <r>
      <t>Interest Adjustments</t>
    </r>
    <r>
      <rPr>
        <b/>
        <vertAlign val="superscript"/>
        <sz val="8"/>
        <rFont val="Book Antiqua"/>
        <family val="1"/>
      </rPr>
      <t>1</t>
    </r>
    <r>
      <rPr>
        <b/>
        <sz val="10"/>
        <rFont val="Book Antiqua"/>
        <family val="1"/>
      </rPr>
      <t xml:space="preserve"> during 2011</t>
    </r>
  </si>
  <si>
    <r>
      <t>Principal Adjustments</t>
    </r>
    <r>
      <rPr>
        <b/>
        <vertAlign val="superscript"/>
        <sz val="10"/>
        <rFont val="Book Antiqua"/>
        <family val="1"/>
      </rPr>
      <t>2</t>
    </r>
    <r>
      <rPr>
        <b/>
        <sz val="10"/>
        <rFont val="Book Antiqua"/>
        <family val="1"/>
      </rPr>
      <t xml:space="preserve"> during 2011</t>
    </r>
  </si>
  <si>
    <r>
      <t>Transactions</t>
    </r>
    <r>
      <rPr>
        <b/>
        <vertAlign val="superscript"/>
        <sz val="8"/>
        <rFont val="Book Antiqua"/>
        <family val="1"/>
      </rPr>
      <t>2</t>
    </r>
    <r>
      <rPr>
        <b/>
        <sz val="10"/>
        <rFont val="Book Antiqua"/>
        <family val="1"/>
      </rPr>
      <t xml:space="preserve"> Debit / (Credit) during 2011</t>
    </r>
  </si>
  <si>
    <r>
      <t>Interest Adjustments</t>
    </r>
    <r>
      <rPr>
        <b/>
        <vertAlign val="superscript"/>
        <sz val="8"/>
        <rFont val="Book Antiqua"/>
        <family val="1"/>
      </rPr>
      <t>1</t>
    </r>
    <r>
      <rPr>
        <b/>
        <sz val="10"/>
        <rFont val="Book Antiqua"/>
        <family val="1"/>
      </rPr>
      <t xml:space="preserve"> during 2010</t>
    </r>
  </si>
  <si>
    <r>
      <t xml:space="preserve">In the green shaded cells, enter the data related to the </t>
    </r>
    <r>
      <rPr>
        <b/>
        <sz val="10"/>
        <rFont val="Arial"/>
        <family val="2"/>
      </rPr>
      <t>proposed</t>
    </r>
    <r>
      <rPr>
        <sz val="10"/>
        <rFont val="Arial"/>
        <family val="2"/>
      </rPr>
      <t xml:space="preserve"> load forecast.  Do not enter data for the MicroFit class.</t>
    </r>
  </si>
  <si>
    <t>Cameron McKenzie</t>
  </si>
  <si>
    <t>289-429-5212</t>
  </si>
  <si>
    <t>cameronmckenzie@miltonhydro.com</t>
  </si>
  <si>
    <t>RESIDENTIAL</t>
  </si>
  <si>
    <t>GENERAL SERVICE LESS THAN 50 KW</t>
  </si>
  <si>
    <t>GENERAL SERVICE 50 TO 999 KW</t>
  </si>
  <si>
    <t>LARGE USE</t>
  </si>
  <si>
    <t>UNMETERED AND SCATTERED</t>
  </si>
  <si>
    <t>SENTINEL</t>
  </si>
  <si>
    <t>STREETLIGHTING</t>
  </si>
  <si>
    <t>kW</t>
  </si>
  <si>
    <t>EB-2015-0089</t>
  </si>
  <si>
    <t>Added $5,000 for anticipated costs related to 2015 Bridge year in cell BF44 tab 2. 2015 Continuity Schedule</t>
  </si>
  <si>
    <t>GENERAL SERVICE 1,000 TO 4,999 KW</t>
  </si>
  <si>
    <t>Town of Milton</t>
  </si>
  <si>
    <t>LRAM to the end of 2014 was calculated using estimated values. kW Demand was not recorded for the years 2011-2014 (estimated). Milton Hydro  has updated as the Final IESO(OPA) report has been received.</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</si>
</sst>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6" formatCode="&quot;$&quot;#,##0;[Red]\-&quot;$&quot;#,##0"/>
    <numFmt numFmtId="8" formatCode="&quot;$&quot;#,##0.00;[Red]\-&quot;$&quot;#,##0.00"/>
    <numFmt numFmtId="44" formatCode="_-&quot;$&quot;* #,##0.00_-;\-&quot;$&quot;* #,##0.00_-;_-&quot;$&quot;* &quot;-&quot;??_-;_-@_-"/>
    <numFmt numFmtId="43" formatCode="_-* #,##0.00_-;\-* #,##0.00_-;_-* &quot;-&quot;??_-;_-@_-"/>
    <numFmt numFmtId="164" formatCode="&quot;$&quot;#,##0_);\(&quot;$&quot;#,##0\)"/>
    <numFmt numFmtId="165" formatCode="&quot;$&quot;#,##0.00_);[Red]\(&quot;$&quot;#,##0.00\)"/>
    <numFmt numFmtId="166" formatCode="_(&quot;$&quot;* #,##0.00_);_(&quot;$&quot;* \(#,##0.00\);_(&quot;$&quot;* &quot;-&quot;??_);_(@_)"/>
    <numFmt numFmtId="167" formatCode="_(* #,##0.0_);_(* \(#,##0.0\);_(* &quot;-&quot;??_);_(@_)"/>
    <numFmt numFmtId="168" formatCode="_(* #,##0_);_(* \(#,##0\);_(* &quot;-&quot;??_);_(@_)"/>
    <numFmt numFmtId="169" formatCode="&quot;£ &quot;#,##0.00;[Red]\-&quot;£ &quot;#,##0.00"/>
    <numFmt numFmtId="170" formatCode="#,##0.0"/>
    <numFmt numFmtId="171" formatCode="##\-#"/>
    <numFmt numFmtId="172" formatCode="mm/dd/yyyy"/>
    <numFmt numFmtId="173" formatCode="0\-0"/>
    <numFmt numFmtId="174" formatCode="_-&quot;$&quot;* #,##0_-;\-&quot;$&quot;* #,##0_-;_-&quot;$&quot;* &quot;-&quot;??_-;_-@_-"/>
    <numFmt numFmtId="175" formatCode="0.0"/>
    <numFmt numFmtId="176" formatCode="#,##0;[Red]\(#,##0\)"/>
    <numFmt numFmtId="177" formatCode="_-* #,##0_-;\-* #,##0_-;_-* &quot;-&quot;??_-;_-@_-"/>
    <numFmt numFmtId="178" formatCode="_-* #,##0.0000_-;\-* #,##0.0000_-;_-* &quot;-&quot;??_-;_-@_-"/>
    <numFmt numFmtId="179" formatCode="0.0%"/>
    <numFmt numFmtId="180" formatCode="&quot;$&quot;#,##0.0000_);[Red]\(&quot;$&quot;#,##0.0000\)"/>
    <numFmt numFmtId="181" formatCode="_-&quot;$&quot;* #,##0.0000_-;\-&quot;$&quot;* #,##0.0000_-;_-&quot;$&quot;* &quot;-&quot;??_-;_-@_-"/>
    <numFmt numFmtId="182" formatCode="_ #,##0;[Red]\(#,##0\)"/>
  </numFmts>
  <fonts count="7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1"/>
      <name val="Arial"/>
      <family val="2"/>
    </font>
    <font>
      <b/>
      <sz val="10"/>
      <name val="Arial"/>
      <family val="2"/>
    </font>
    <font>
      <sz val="8"/>
      <name val="Arial"/>
      <family val="2"/>
    </font>
    <font>
      <b/>
      <sz val="18"/>
      <name val="Arial"/>
      <family val="2"/>
    </font>
    <font>
      <b/>
      <sz val="12"/>
      <name val="Arial"/>
      <family val="2"/>
    </font>
    <font>
      <vertAlign val="superscript"/>
      <sz val="11"/>
      <name val="Arial"/>
      <family val="2"/>
    </font>
    <font>
      <sz val="10"/>
      <name val="Arial"/>
      <family val="2"/>
    </font>
    <font>
      <b/>
      <sz val="11"/>
      <color indexed="12"/>
      <name val="Arial"/>
      <family val="2"/>
    </font>
    <font>
      <sz val="8"/>
      <name val="Arial"/>
      <family val="2"/>
    </font>
    <font>
      <b/>
      <sz val="22"/>
      <name val="Book Antiqua"/>
      <family val="1"/>
    </font>
    <font>
      <sz val="10"/>
      <name val="Book Antiqua"/>
      <family val="1"/>
    </font>
    <font>
      <sz val="22"/>
      <name val="Book Antiqua"/>
      <family val="1"/>
    </font>
    <font>
      <b/>
      <sz val="10"/>
      <name val="Book Antiqua"/>
      <family val="1"/>
    </font>
    <font>
      <b/>
      <vertAlign val="superscript"/>
      <sz val="10"/>
      <name val="Book Antiqua"/>
      <family val="1"/>
    </font>
    <font>
      <b/>
      <vertAlign val="superscript"/>
      <sz val="11"/>
      <name val="Book Antiqua"/>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sz val="10"/>
      <color indexed="10"/>
      <name val="Arial"/>
      <family val="2"/>
    </font>
    <font>
      <b/>
      <sz val="16"/>
      <name val="Book Antiqua"/>
      <family val="1"/>
    </font>
    <font>
      <b/>
      <i/>
      <sz val="10"/>
      <name val="Book Antiqua"/>
      <family val="1"/>
    </font>
    <font>
      <b/>
      <sz val="8"/>
      <name val="Book Antiqua"/>
      <family val="1"/>
    </font>
    <font>
      <sz val="8"/>
      <name val="Book Antiqua"/>
      <family val="1"/>
    </font>
    <font>
      <b/>
      <sz val="16"/>
      <color indexed="10"/>
      <name val="Arial"/>
      <family val="2"/>
    </font>
    <font>
      <sz val="10"/>
      <name val="Arial"/>
      <family val="2"/>
    </font>
    <font>
      <b/>
      <sz val="11"/>
      <color theme="1"/>
      <name val="Calibri"/>
      <family val="2"/>
      <scheme val="minor"/>
    </font>
    <font>
      <b/>
      <sz val="11"/>
      <color theme="3"/>
      <name val="Calibri"/>
      <family val="2"/>
      <scheme val="minor"/>
    </font>
    <font>
      <b/>
      <sz val="11"/>
      <color theme="1"/>
      <name val="Arial"/>
      <family val="2"/>
    </font>
    <font>
      <sz val="11"/>
      <color theme="1"/>
      <name val="Arial"/>
      <family val="2"/>
    </font>
    <font>
      <i/>
      <sz val="11"/>
      <color theme="0" tint="-0.34998626667073579"/>
      <name val="Arial"/>
      <family val="2"/>
    </font>
    <font>
      <b/>
      <u/>
      <sz val="10"/>
      <name val="Arial"/>
      <family val="2"/>
    </font>
    <font>
      <b/>
      <u/>
      <sz val="11"/>
      <color theme="1"/>
      <name val="Calibri"/>
      <family val="2"/>
      <scheme val="minor"/>
    </font>
    <font>
      <b/>
      <vertAlign val="superscript"/>
      <sz val="10"/>
      <name val="Arial"/>
      <family val="2"/>
    </font>
    <font>
      <b/>
      <sz val="10"/>
      <color rgb="FFFF0000"/>
      <name val="Arial"/>
      <family val="2"/>
    </font>
    <font>
      <vertAlign val="superscript"/>
      <sz val="11"/>
      <color theme="1"/>
      <name val="Calibri"/>
      <family val="2"/>
      <scheme val="minor"/>
    </font>
    <font>
      <b/>
      <sz val="8"/>
      <name val="Arial"/>
      <family val="2"/>
    </font>
    <font>
      <b/>
      <sz val="14"/>
      <name val="Arial"/>
      <family val="2"/>
    </font>
    <font>
      <sz val="12"/>
      <color theme="1"/>
      <name val="Arial"/>
      <family val="2"/>
    </font>
    <font>
      <b/>
      <sz val="11"/>
      <color rgb="FFFF0000"/>
      <name val="Arial"/>
      <family val="2"/>
    </font>
    <font>
      <b/>
      <sz val="10"/>
      <color rgb="FF0070C0"/>
      <name val="Arial"/>
      <family val="2"/>
    </font>
    <font>
      <b/>
      <sz val="8"/>
      <color rgb="FFFF0000"/>
      <name val="Arial"/>
      <family val="2"/>
    </font>
    <font>
      <i/>
      <sz val="8"/>
      <color rgb="FFFF0000"/>
      <name val="Arial"/>
      <family val="2"/>
    </font>
    <font>
      <b/>
      <i/>
      <sz val="10"/>
      <name val="Arial"/>
      <family val="2"/>
    </font>
    <font>
      <sz val="9"/>
      <color indexed="81"/>
      <name val="Tahoma"/>
      <family val="2"/>
    </font>
    <font>
      <b/>
      <sz val="9"/>
      <color indexed="81"/>
      <name val="Tahoma"/>
      <family val="2"/>
    </font>
    <font>
      <b/>
      <vertAlign val="superscrip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sz val="11"/>
      <color rgb="FFFF0000"/>
      <name val="Calibri"/>
      <family val="2"/>
      <scheme val="minor"/>
    </font>
    <font>
      <b/>
      <vertAlign val="superscript"/>
      <sz val="8"/>
      <name val="Book Antiqua"/>
      <family val="1"/>
    </font>
  </fonts>
  <fills count="6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AF1DD"/>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style="medium">
        <color indexed="64"/>
      </left>
      <right/>
      <top/>
      <bottom/>
      <diagonal/>
    </border>
    <border>
      <left/>
      <right style="medium">
        <color indexed="64"/>
      </right>
      <top/>
      <bottom/>
      <diagonal/>
    </border>
    <border>
      <left/>
      <right style="medium">
        <color indexed="64"/>
      </right>
      <top style="medium">
        <color indexed="12"/>
      </top>
      <bottom/>
      <diagonal/>
    </border>
    <border>
      <left style="medium">
        <color indexed="64"/>
      </left>
      <right/>
      <top style="medium">
        <color indexed="12"/>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12"/>
      </top>
      <bottom/>
      <diagonal/>
    </border>
    <border>
      <left style="medium">
        <color indexed="64"/>
      </left>
      <right/>
      <top style="medium">
        <color indexed="64"/>
      </top>
      <bottom style="medium">
        <color indexed="64"/>
      </bottom>
      <diagonal/>
    </border>
    <border>
      <left/>
      <right/>
      <top style="medium">
        <color indexed="12"/>
      </top>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style="medium">
        <color indexed="64"/>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64"/>
      </left>
      <right style="medium">
        <color indexed="9"/>
      </right>
      <top/>
      <bottom/>
      <diagonal/>
    </border>
    <border>
      <left style="medium">
        <color indexed="9"/>
      </left>
      <right style="medium">
        <color indexed="9"/>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9"/>
      </left>
      <right style="medium">
        <color indexed="64"/>
      </right>
      <top style="medium">
        <color indexed="9"/>
      </top>
      <bottom style="medium">
        <color indexed="9"/>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12"/>
      </bottom>
      <diagonal/>
    </border>
    <border>
      <left/>
      <right/>
      <top/>
      <bottom style="medium">
        <color indexed="12"/>
      </bottom>
      <diagonal/>
    </border>
    <border>
      <left/>
      <right style="medium">
        <color indexed="64"/>
      </right>
      <top style="medium">
        <color indexed="64"/>
      </top>
      <bottom/>
      <diagonal/>
    </border>
    <border>
      <left/>
      <right style="medium">
        <color indexed="64"/>
      </right>
      <top/>
      <bottom style="medium">
        <color indexed="1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39"/>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9"/>
      </top>
      <bottom/>
      <diagonal/>
    </border>
    <border>
      <left style="medium">
        <color auto="1"/>
      </left>
      <right/>
      <top style="medium">
        <color indexed="12"/>
      </top>
      <bottom/>
      <diagonal/>
    </border>
    <border>
      <left style="medium">
        <color auto="1"/>
      </left>
      <right style="medium">
        <color indexed="9"/>
      </right>
      <top style="medium">
        <color indexed="9"/>
      </top>
      <bottom style="medium">
        <color indexed="9"/>
      </bottom>
      <diagonal/>
    </border>
    <border>
      <left style="medium">
        <color auto="1"/>
      </left>
      <right/>
      <top/>
      <bottom/>
      <diagonal/>
    </border>
    <border>
      <left style="medium">
        <color auto="1"/>
      </left>
      <right style="medium">
        <color indexed="9"/>
      </right>
      <top style="medium">
        <color indexed="9"/>
      </top>
      <bottom/>
      <diagonal/>
    </border>
    <border>
      <left style="medium">
        <color auto="1"/>
      </left>
      <right/>
      <top style="medium">
        <color indexed="9"/>
      </top>
      <bottom style="medium">
        <color auto="1"/>
      </bottom>
      <diagonal/>
    </border>
    <border>
      <left/>
      <right/>
      <top/>
      <bottom style="medium">
        <color auto="1"/>
      </bottom>
      <diagonal/>
    </border>
    <border>
      <left/>
      <right style="medium">
        <color indexed="64"/>
      </right>
      <top/>
      <bottom style="medium">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indexed="30"/>
      </bottom>
      <diagonal/>
    </border>
    <border>
      <left style="medium">
        <color indexed="9"/>
      </left>
      <right style="medium">
        <color indexed="9"/>
      </right>
      <top/>
      <bottom style="medium">
        <color indexed="9"/>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style="medium">
        <color auto="1"/>
      </left>
      <right style="medium">
        <color indexed="9"/>
      </right>
      <top/>
      <bottom style="medium">
        <color indexed="9"/>
      </bottom>
      <diagonal/>
    </border>
    <border>
      <left style="medium">
        <color indexed="64"/>
      </left>
      <right style="medium">
        <color indexed="9"/>
      </right>
      <top/>
      <bottom style="medium">
        <color indexed="9"/>
      </bottom>
      <diagonal/>
    </border>
    <border>
      <left style="medium">
        <color auto="1"/>
      </left>
      <right style="medium">
        <color indexed="64"/>
      </right>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rgb="FFFFFFFF"/>
      </left>
      <right style="medium">
        <color rgb="FFFFFFFF"/>
      </right>
      <top style="medium">
        <color rgb="FFFFFFFF"/>
      </top>
      <bottom style="medium">
        <color rgb="FFFFFFFF"/>
      </bottom>
      <diagonal/>
    </border>
  </borders>
  <cellStyleXfs count="251">
    <xf numFmtId="0" fontId="0" fillId="0" borderId="0"/>
    <xf numFmtId="167" fontId="5" fillId="0" borderId="0"/>
    <xf numFmtId="170" fontId="5" fillId="0" borderId="0"/>
    <xf numFmtId="172" fontId="5" fillId="0" borderId="0"/>
    <xf numFmtId="173" fontId="5"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3" fontId="5" fillId="0" borderId="0" applyFont="0" applyFill="0" applyBorder="0" applyAlignment="0" applyProtection="0"/>
    <xf numFmtId="164" fontId="5" fillId="0" borderId="0" applyFont="0" applyFill="0" applyBorder="0" applyAlignment="0" applyProtection="0"/>
    <xf numFmtId="14" fontId="5" fillId="0" borderId="0" applyFont="0" applyFill="0" applyBorder="0" applyAlignment="0" applyProtection="0"/>
    <xf numFmtId="0" fontId="27" fillId="0" borderId="0" applyNumberFormat="0" applyFill="0" applyBorder="0" applyAlignment="0" applyProtection="0"/>
    <xf numFmtId="2" fontId="5" fillId="0" borderId="0" applyFont="0" applyFill="0" applyBorder="0" applyAlignment="0" applyProtection="0"/>
    <xf numFmtId="0" fontId="28" fillId="4" borderId="0" applyNumberFormat="0" applyBorder="0" applyAlignment="0" applyProtection="0"/>
    <xf numFmtId="38" fontId="9" fillId="22" borderId="0" applyNumberFormat="0" applyBorder="0" applyAlignment="0" applyProtection="0"/>
    <xf numFmtId="0" fontId="10" fillId="0" borderId="0" applyNumberFormat="0" applyFont="0" applyFill="0" applyAlignment="0" applyProtection="0"/>
    <xf numFmtId="0" fontId="11" fillId="0" borderId="0" applyNumberFormat="0" applyFont="0" applyFill="0" applyAlignment="0" applyProtection="0"/>
    <xf numFmtId="0" fontId="29" fillId="0" borderId="3" applyNumberFormat="0" applyFill="0" applyAlignment="0" applyProtection="0"/>
    <xf numFmtId="0" fontId="29" fillId="0" borderId="0" applyNumberFormat="0" applyFill="0" applyBorder="0" applyAlignment="0" applyProtection="0"/>
    <xf numFmtId="0" fontId="30" fillId="7" borderId="1" applyNumberFormat="0" applyAlignment="0" applyProtection="0"/>
    <xf numFmtId="10" fontId="9" fillId="23" borderId="4" applyNumberFormat="0" applyBorder="0" applyAlignment="0" applyProtection="0"/>
    <xf numFmtId="0" fontId="31" fillId="0" borderId="5" applyNumberFormat="0" applyFill="0" applyAlignment="0" applyProtection="0"/>
    <xf numFmtId="171" fontId="5" fillId="0" borderId="0"/>
    <xf numFmtId="168" fontId="5" fillId="0" borderId="0"/>
    <xf numFmtId="0" fontId="32" fillId="24" borderId="0" applyNumberFormat="0" applyBorder="0" applyAlignment="0" applyProtection="0"/>
    <xf numFmtId="169" fontId="5" fillId="0" borderId="0"/>
    <xf numFmtId="0" fontId="13" fillId="25" borderId="6" applyNumberFormat="0" applyFont="0" applyAlignment="0" applyProtection="0"/>
    <xf numFmtId="0" fontId="33" fillId="20" borderId="7" applyNumberFormat="0" applyAlignment="0" applyProtection="0"/>
    <xf numFmtId="10" fontId="5" fillId="0" borderId="0" applyFont="0" applyFill="0" applyBorder="0" applyAlignment="0" applyProtection="0"/>
    <xf numFmtId="0" fontId="34" fillId="0" borderId="0" applyNumberFormat="0" applyFill="0" applyBorder="0" applyAlignment="0" applyProtection="0"/>
    <xf numFmtId="0" fontId="5" fillId="0" borderId="8" applyNumberFormat="0" applyFont="0" applyBorder="0" applyAlignment="0" applyProtection="0"/>
    <xf numFmtId="0" fontId="35" fillId="0" borderId="0" applyNumberFormat="0" applyFill="0" applyBorder="0" applyAlignment="0" applyProtection="0"/>
    <xf numFmtId="43" fontId="41" fillId="0" borderId="0" applyFont="0" applyFill="0" applyBorder="0" applyAlignment="0" applyProtection="0"/>
    <xf numFmtId="44" fontId="41" fillId="0" borderId="0" applyFont="0" applyFill="0" applyBorder="0" applyAlignment="0" applyProtection="0"/>
    <xf numFmtId="9" fontId="41" fillId="0" borderId="0" applyFont="0" applyFill="0" applyBorder="0" applyAlignment="0" applyProtection="0"/>
    <xf numFmtId="0" fontId="4" fillId="0" borderId="0"/>
    <xf numFmtId="167" fontId="5" fillId="0" borderId="0"/>
    <xf numFmtId="167" fontId="5" fillId="0" borderId="0"/>
    <xf numFmtId="167" fontId="5" fillId="0" borderId="0"/>
    <xf numFmtId="167" fontId="5" fillId="0" borderId="0"/>
    <xf numFmtId="172" fontId="5" fillId="0" borderId="0"/>
    <xf numFmtId="171" fontId="5" fillId="0" borderId="0"/>
    <xf numFmtId="171" fontId="5" fillId="0" borderId="0"/>
    <xf numFmtId="171" fontId="5" fillId="0" borderId="0"/>
    <xf numFmtId="171" fontId="5" fillId="0" borderId="0"/>
    <xf numFmtId="0" fontId="5" fillId="0" borderId="0"/>
    <xf numFmtId="0" fontId="5" fillId="0" borderId="0"/>
    <xf numFmtId="167" fontId="5" fillId="0" borderId="0"/>
    <xf numFmtId="167" fontId="5" fillId="0" borderId="0"/>
    <xf numFmtId="167" fontId="5" fillId="0" borderId="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63" fillId="46" borderId="0" applyNumberFormat="0" applyBorder="0" applyAlignment="0" applyProtection="0"/>
    <xf numFmtId="0" fontId="63" fillId="47" borderId="0" applyNumberFormat="0" applyBorder="0" applyAlignment="0" applyProtection="0"/>
    <xf numFmtId="0" fontId="63" fillId="48" borderId="0" applyNumberFormat="0" applyBorder="0" applyAlignment="0" applyProtection="0"/>
    <xf numFmtId="0" fontId="63" fillId="49" borderId="0" applyNumberFormat="0" applyBorder="0" applyAlignment="0" applyProtection="0"/>
    <xf numFmtId="0" fontId="63" fillId="50" borderId="0" applyNumberFormat="0" applyBorder="0" applyAlignment="0" applyProtection="0"/>
    <xf numFmtId="0" fontId="63" fillId="51" borderId="0" applyNumberFormat="0" applyBorder="0" applyAlignment="0" applyProtection="0"/>
    <xf numFmtId="0" fontId="63" fillId="52" borderId="0" applyNumberFormat="0" applyBorder="0" applyAlignment="0" applyProtection="0"/>
    <xf numFmtId="0" fontId="63" fillId="53" borderId="0" applyNumberFormat="0" applyBorder="0" applyAlignment="0" applyProtection="0"/>
    <xf numFmtId="0" fontId="63" fillId="54" borderId="0" applyNumberFormat="0" applyBorder="0" applyAlignment="0" applyProtection="0"/>
    <xf numFmtId="0" fontId="63" fillId="55" borderId="0" applyNumberFormat="0" applyBorder="0" applyAlignment="0" applyProtection="0"/>
    <xf numFmtId="0" fontId="63" fillId="56" borderId="0" applyNumberFormat="0" applyBorder="0" applyAlignment="0" applyProtection="0"/>
    <xf numFmtId="0" fontId="63" fillId="57" borderId="0" applyNumberFormat="0" applyBorder="0" applyAlignment="0" applyProtection="0"/>
    <xf numFmtId="0" fontId="64" fillId="58" borderId="0" applyNumberFormat="0" applyBorder="0" applyAlignment="0" applyProtection="0"/>
    <xf numFmtId="0" fontId="65" fillId="59" borderId="55" applyNumberFormat="0" applyAlignment="0" applyProtection="0"/>
    <xf numFmtId="0" fontId="66" fillId="60" borderId="56"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67" fillId="0" borderId="0" applyNumberFormat="0" applyFill="0" applyBorder="0" applyAlignment="0" applyProtection="0"/>
    <xf numFmtId="0" fontId="68" fillId="61" borderId="0" applyNumberFormat="0" applyBorder="0" applyAlignment="0" applyProtection="0"/>
    <xf numFmtId="0" fontId="69" fillId="0" borderId="57" applyNumberFormat="0" applyFill="0" applyAlignment="0" applyProtection="0"/>
    <xf numFmtId="0" fontId="70" fillId="0" borderId="58" applyNumberFormat="0" applyFill="0" applyAlignment="0" applyProtection="0"/>
    <xf numFmtId="0" fontId="43" fillId="0" borderId="59" applyNumberFormat="0" applyFill="0" applyAlignment="0" applyProtection="0"/>
    <xf numFmtId="0" fontId="43" fillId="0" borderId="0" applyNumberFormat="0" applyFill="0" applyBorder="0" applyAlignment="0" applyProtection="0"/>
    <xf numFmtId="0" fontId="71" fillId="62" borderId="55" applyNumberFormat="0" applyAlignment="0" applyProtection="0"/>
    <xf numFmtId="0" fontId="72" fillId="0" borderId="60" applyNumberFormat="0" applyFill="0" applyAlignment="0" applyProtection="0"/>
    <xf numFmtId="171" fontId="5" fillId="0" borderId="0"/>
    <xf numFmtId="171" fontId="5" fillId="0" borderId="0"/>
    <xf numFmtId="171" fontId="5" fillId="0" borderId="0"/>
    <xf numFmtId="0" fontId="73" fillId="63" borderId="0" applyNumberFormat="0" applyBorder="0" applyAlignment="0" applyProtection="0"/>
    <xf numFmtId="0" fontId="3" fillId="0" borderId="0"/>
    <xf numFmtId="0" fontId="3" fillId="0" borderId="0"/>
    <xf numFmtId="0" fontId="3" fillId="0" borderId="0"/>
    <xf numFmtId="0" fontId="3" fillId="64" borderId="61" applyNumberFormat="0" applyFont="0" applyAlignment="0" applyProtection="0"/>
    <xf numFmtId="0" fontId="74" fillId="59" borderId="62" applyNumberFormat="0" applyAlignment="0" applyProtection="0"/>
    <xf numFmtId="9" fontId="5" fillId="0" borderId="0" applyFont="0" applyFill="0" applyBorder="0" applyAlignment="0" applyProtection="0"/>
    <xf numFmtId="9" fontId="3" fillId="0" borderId="0" applyFont="0" applyFill="0" applyBorder="0" applyAlignment="0" applyProtection="0"/>
    <xf numFmtId="0" fontId="75" fillId="0" borderId="0" applyNumberFormat="0" applyFill="0" applyBorder="0" applyAlignment="0" applyProtection="0"/>
    <xf numFmtId="0" fontId="42" fillId="0" borderId="63" applyNumberFormat="0" applyFill="0" applyAlignment="0" applyProtection="0"/>
    <xf numFmtId="0" fontId="76" fillId="0" borderId="0" applyNumberForma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9" fillId="0" borderId="67" applyNumberFormat="0" applyFill="0" applyAlignment="0" applyProtection="0"/>
    <xf numFmtId="0" fontId="5" fillId="25" borderId="6" applyNumberFormat="0" applyFont="0" applyAlignment="0" applyProtection="0"/>
    <xf numFmtId="9" fontId="5" fillId="0" borderId="0" applyFont="0" applyFill="0" applyBorder="0" applyAlignment="0" applyProtection="0"/>
    <xf numFmtId="0" fontId="2" fillId="0" borderId="0"/>
    <xf numFmtId="9" fontId="5" fillId="0" borderId="0" applyFont="0" applyFill="0" applyBorder="0" applyAlignment="0" applyProtection="0"/>
    <xf numFmtId="9" fontId="5" fillId="0" borderId="0" applyFont="0" applyFill="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9"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9" fillId="0" borderId="69" applyNumberFormat="0" applyFill="0" applyAlignment="0" applyProtection="0"/>
    <xf numFmtId="0" fontId="29" fillId="0" borderId="66" applyNumberFormat="0" applyFill="0" applyAlignment="0" applyProtection="0"/>
    <xf numFmtId="0" fontId="2" fillId="0" borderId="0"/>
    <xf numFmtId="0" fontId="2" fillId="0" borderId="0"/>
    <xf numFmtId="0" fontId="2" fillId="0" borderId="0"/>
    <xf numFmtId="0" fontId="2" fillId="64" borderId="61" applyNumberFormat="0" applyFont="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25" borderId="6"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9" fillId="0" borderId="70" applyNumberFormat="0" applyFill="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9" fillId="0" borderId="64" applyNumberFormat="0" applyFill="0" applyAlignment="0" applyProtection="0"/>
    <xf numFmtId="0" fontId="29" fillId="0" borderId="68" applyNumberFormat="0" applyFill="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367">
    <xf numFmtId="0" fontId="0" fillId="0" borderId="0" xfId="0"/>
    <xf numFmtId="0" fontId="0" fillId="0" borderId="0" xfId="0" applyProtection="1"/>
    <xf numFmtId="0" fontId="8" fillId="0" borderId="0" xfId="0" applyFont="1" applyProtection="1"/>
    <xf numFmtId="0" fontId="19" fillId="0" borderId="0" xfId="0" applyFont="1" applyProtection="1"/>
    <xf numFmtId="0" fontId="6" fillId="0" borderId="0" xfId="0" applyFont="1" applyProtection="1"/>
    <xf numFmtId="0" fontId="6" fillId="0" borderId="0" xfId="0" applyFont="1" applyBorder="1" applyProtection="1"/>
    <xf numFmtId="0" fontId="0" fillId="0" borderId="10" xfId="0" applyBorder="1" applyProtection="1"/>
    <xf numFmtId="0" fontId="6" fillId="0" borderId="0" xfId="0" applyFont="1" applyAlignment="1" applyProtection="1">
      <alignment horizontal="center"/>
    </xf>
    <xf numFmtId="0" fontId="6" fillId="0" borderId="0" xfId="0" applyFont="1" applyAlignment="1" applyProtection="1"/>
    <xf numFmtId="0" fontId="6" fillId="0" borderId="0" xfId="0" applyFont="1" applyAlignment="1" applyProtection="1">
      <alignment horizontal="left"/>
    </xf>
    <xf numFmtId="0" fontId="7" fillId="0" borderId="0" xfId="0" applyFont="1" applyAlignment="1" applyProtection="1"/>
    <xf numFmtId="0" fontId="7" fillId="0" borderId="0" xfId="0" applyFont="1" applyAlignment="1" applyProtection="1">
      <alignment horizontal="left"/>
    </xf>
    <xf numFmtId="0" fontId="7" fillId="0" borderId="0" xfId="0" applyFont="1" applyAlignment="1" applyProtection="1">
      <alignment horizontal="center"/>
    </xf>
    <xf numFmtId="0" fontId="6" fillId="0" borderId="0" xfId="0" applyFont="1" applyBorder="1" applyAlignment="1" applyProtection="1">
      <alignment horizontal="center"/>
    </xf>
    <xf numFmtId="0" fontId="7" fillId="0" borderId="0" xfId="0" applyFont="1" applyBorder="1" applyProtection="1"/>
    <xf numFmtId="0" fontId="6" fillId="0" borderId="0" xfId="0" applyFont="1" applyFill="1" applyBorder="1" applyProtection="1"/>
    <xf numFmtId="0" fontId="7" fillId="0" borderId="0" xfId="0" applyFont="1" applyFill="1" applyBorder="1" applyProtection="1"/>
    <xf numFmtId="0" fontId="12" fillId="0" borderId="0" xfId="0" applyFont="1" applyProtection="1"/>
    <xf numFmtId="0" fontId="36" fillId="0" borderId="0" xfId="0" applyFont="1" applyAlignment="1" applyProtection="1">
      <alignment vertical="center"/>
    </xf>
    <xf numFmtId="0" fontId="6" fillId="0" borderId="10" xfId="0" applyFont="1" applyBorder="1" applyProtection="1"/>
    <xf numFmtId="0" fontId="18" fillId="0" borderId="13" xfId="0" applyFont="1" applyBorder="1" applyAlignment="1" applyProtection="1"/>
    <xf numFmtId="0" fontId="18" fillId="0" borderId="14" xfId="0" applyFont="1" applyBorder="1" applyAlignment="1" applyProtection="1"/>
    <xf numFmtId="0" fontId="0" fillId="0" borderId="16" xfId="0" applyBorder="1" applyProtection="1"/>
    <xf numFmtId="0" fontId="18" fillId="0" borderId="17" xfId="0" applyFont="1" applyBorder="1" applyAlignment="1" applyProtection="1"/>
    <xf numFmtId="166" fontId="0" fillId="0" borderId="15" xfId="0" applyNumberFormat="1" applyBorder="1" applyAlignment="1" applyProtection="1">
      <alignment vertical="center"/>
    </xf>
    <xf numFmtId="0" fontId="7" fillId="0" borderId="10" xfId="0" applyFont="1" applyBorder="1" applyAlignment="1" applyProtection="1">
      <alignment horizontal="left" vertical="center"/>
    </xf>
    <xf numFmtId="0" fontId="40" fillId="0" borderId="9" xfId="0" applyFont="1" applyBorder="1" applyAlignment="1" applyProtection="1">
      <alignment vertical="center"/>
    </xf>
    <xf numFmtId="0" fontId="6" fillId="0" borderId="0" xfId="0" applyFont="1" applyAlignment="1" applyProtection="1">
      <alignment vertical="center" wrapText="1"/>
    </xf>
    <xf numFmtId="0" fontId="6" fillId="0" borderId="0" xfId="0" applyFont="1" applyBorder="1" applyAlignment="1" applyProtection="1">
      <alignment horizontal="center" vertical="center"/>
    </xf>
    <xf numFmtId="0" fontId="6" fillId="0" borderId="0" xfId="0" applyFont="1" applyAlignment="1" applyProtection="1">
      <alignment wrapText="1"/>
    </xf>
    <xf numFmtId="0" fontId="6" fillId="0" borderId="0" xfId="0" applyFont="1" applyAlignment="1" applyProtection="1">
      <alignment horizontal="center" vertical="center"/>
    </xf>
    <xf numFmtId="0" fontId="6" fillId="0" borderId="9" xfId="0" applyFont="1" applyBorder="1" applyAlignment="1" applyProtection="1">
      <alignment vertical="center"/>
    </xf>
    <xf numFmtId="0" fontId="6" fillId="0" borderId="9" xfId="0" applyFont="1" applyBorder="1" applyAlignment="1" applyProtection="1">
      <alignment horizontal="left" vertical="center"/>
    </xf>
    <xf numFmtId="0" fontId="4" fillId="0" borderId="0" xfId="59" applyProtection="1"/>
    <xf numFmtId="0" fontId="4" fillId="0" borderId="0" xfId="59" applyFill="1" applyProtection="1"/>
    <xf numFmtId="0" fontId="4" fillId="28" borderId="0" xfId="59" applyFill="1" applyAlignment="1" applyProtection="1">
      <alignment horizontal="left"/>
    </xf>
    <xf numFmtId="0" fontId="42" fillId="0" borderId="0" xfId="59" applyFont="1" applyProtection="1"/>
    <xf numFmtId="175" fontId="43" fillId="0" borderId="0" xfId="59" applyNumberFormat="1" applyFont="1" applyAlignment="1" applyProtection="1">
      <alignment horizontal="left"/>
    </xf>
    <xf numFmtId="0" fontId="44" fillId="0" borderId="0" xfId="59" applyFont="1" applyAlignment="1" applyProtection="1">
      <alignment horizontal="right" vertical="center"/>
    </xf>
    <xf numFmtId="0" fontId="4" fillId="0" borderId="0" xfId="59" applyAlignment="1" applyProtection="1">
      <alignment horizontal="right" vertical="center"/>
    </xf>
    <xf numFmtId="0" fontId="4" fillId="0" borderId="0" xfId="59" applyAlignment="1" applyProtection="1">
      <alignment vertical="center"/>
    </xf>
    <xf numFmtId="0" fontId="4" fillId="0" borderId="0" xfId="59" applyFill="1" applyAlignment="1" applyProtection="1">
      <alignment vertical="center"/>
    </xf>
    <xf numFmtId="0" fontId="44" fillId="0" borderId="0" xfId="59" applyFont="1" applyAlignment="1" applyProtection="1">
      <alignment horizontal="right" vertical="center" indent="1"/>
    </xf>
    <xf numFmtId="0" fontId="45" fillId="0" borderId="0" xfId="59" applyFont="1" applyProtection="1"/>
    <xf numFmtId="0" fontId="45" fillId="0" borderId="0" xfId="59" applyFont="1" applyAlignment="1" applyProtection="1">
      <alignment horizontal="right" vertical="center"/>
    </xf>
    <xf numFmtId="0" fontId="47" fillId="0" borderId="0" xfId="59" applyFont="1"/>
    <xf numFmtId="0" fontId="4" fillId="0" borderId="0" xfId="59"/>
    <xf numFmtId="0" fontId="4" fillId="30" borderId="14" xfId="59" applyFill="1" applyBorder="1"/>
    <xf numFmtId="0" fontId="4" fillId="29" borderId="14" xfId="59" applyFill="1" applyBorder="1"/>
    <xf numFmtId="0" fontId="4" fillId="0" borderId="0" xfId="59" applyAlignment="1">
      <alignment wrapText="1"/>
    </xf>
    <xf numFmtId="0" fontId="4" fillId="0" borderId="14" xfId="59" applyBorder="1"/>
    <xf numFmtId="0" fontId="10" fillId="0" borderId="0" xfId="0" applyFont="1" applyAlignment="1" applyProtection="1">
      <alignment vertical="center"/>
    </xf>
    <xf numFmtId="0" fontId="14" fillId="0" borderId="0" xfId="59" applyFont="1" applyBorder="1" applyProtection="1"/>
    <xf numFmtId="0" fontId="14" fillId="0" borderId="0" xfId="59" applyFont="1" applyBorder="1" applyAlignment="1" applyProtection="1">
      <alignment horizontal="center"/>
    </xf>
    <xf numFmtId="0" fontId="5" fillId="0" borderId="4" xfId="0" applyFont="1" applyBorder="1" applyProtection="1"/>
    <xf numFmtId="0" fontId="5" fillId="0" borderId="4" xfId="0" applyFont="1" applyBorder="1" applyAlignment="1" applyProtection="1">
      <alignment horizontal="center"/>
    </xf>
    <xf numFmtId="176" fontId="5" fillId="0" borderId="4" xfId="57" applyNumberFormat="1" applyFont="1" applyBorder="1" applyAlignment="1" applyProtection="1">
      <alignment horizontal="center" vertical="center"/>
    </xf>
    <xf numFmtId="0" fontId="5" fillId="0" borderId="4" xfId="0" applyFont="1" applyBorder="1" applyAlignment="1" applyProtection="1"/>
    <xf numFmtId="0" fontId="5" fillId="0" borderId="4" xfId="0" applyFont="1" applyBorder="1" applyAlignment="1" applyProtection="1">
      <alignment horizontal="left"/>
    </xf>
    <xf numFmtId="0" fontId="8" fillId="0" borderId="0" xfId="0" applyFont="1" applyAlignment="1" applyProtection="1"/>
    <xf numFmtId="174" fontId="8" fillId="0" borderId="0" xfId="57" applyNumberFormat="1" applyFont="1" applyAlignment="1" applyProtection="1"/>
    <xf numFmtId="0" fontId="5" fillId="0" borderId="4" xfId="0" applyFont="1" applyBorder="1" applyAlignment="1" applyProtection="1">
      <alignment wrapText="1"/>
    </xf>
    <xf numFmtId="0" fontId="8" fillId="0" borderId="0" xfId="0" applyFont="1" applyBorder="1" applyProtection="1"/>
    <xf numFmtId="0" fontId="5" fillId="0" borderId="0" xfId="0" applyFont="1" applyBorder="1" applyAlignment="1" applyProtection="1">
      <alignment horizontal="center"/>
    </xf>
    <xf numFmtId="176" fontId="5" fillId="0" borderId="0" xfId="57" applyNumberFormat="1" applyFont="1" applyBorder="1" applyAlignment="1" applyProtection="1">
      <alignment horizontal="center" vertical="center"/>
    </xf>
    <xf numFmtId="0" fontId="5" fillId="0" borderId="0" xfId="0" applyFont="1" applyBorder="1" applyProtection="1"/>
    <xf numFmtId="174" fontId="5" fillId="0" borderId="0" xfId="57" applyNumberFormat="1" applyFont="1" applyBorder="1" applyProtection="1"/>
    <xf numFmtId="0" fontId="5" fillId="0" borderId="4" xfId="0" applyFont="1" applyBorder="1" applyAlignment="1" applyProtection="1">
      <alignment horizontal="center" vertical="center"/>
    </xf>
    <xf numFmtId="0" fontId="5" fillId="0" borderId="4" xfId="0" applyFont="1" applyBorder="1" applyAlignment="1" applyProtection="1">
      <alignment horizontal="left" vertical="center" wrapText="1"/>
    </xf>
    <xf numFmtId="0" fontId="8" fillId="31" borderId="4" xfId="0" applyFont="1" applyFill="1" applyBorder="1" applyProtection="1"/>
    <xf numFmtId="176" fontId="8" fillId="31" borderId="4" xfId="57" applyNumberFormat="1" applyFont="1" applyFill="1" applyBorder="1" applyAlignment="1" applyProtection="1">
      <alignment horizontal="center" vertical="center"/>
    </xf>
    <xf numFmtId="0" fontId="8" fillId="31" borderId="4" xfId="0" applyFont="1" applyFill="1" applyBorder="1" applyAlignment="1" applyProtection="1">
      <alignment horizontal="center" vertical="center"/>
    </xf>
    <xf numFmtId="0" fontId="5" fillId="28" borderId="0" xfId="0" applyFont="1" applyFill="1" applyBorder="1" applyAlignment="1" applyProtection="1">
      <alignment horizontal="center" vertical="center"/>
    </xf>
    <xf numFmtId="0" fontId="5" fillId="28" borderId="4" xfId="0" applyFont="1" applyFill="1" applyBorder="1" applyAlignment="1" applyProtection="1">
      <alignment horizontal="center" vertical="center"/>
    </xf>
    <xf numFmtId="174" fontId="0" fillId="0" borderId="4" xfId="57" applyNumberFormat="1" applyFont="1" applyBorder="1"/>
    <xf numFmtId="176" fontId="8" fillId="28" borderId="4" xfId="57" applyNumberFormat="1" applyFont="1" applyFill="1" applyBorder="1" applyAlignment="1" applyProtection="1">
      <alignment horizontal="center" vertical="center"/>
    </xf>
    <xf numFmtId="0" fontId="8" fillId="28" borderId="4" xfId="0" applyFont="1" applyFill="1" applyBorder="1" applyAlignment="1" applyProtection="1">
      <alignment horizontal="center" vertical="center"/>
    </xf>
    <xf numFmtId="0" fontId="8" fillId="0" borderId="0" xfId="70" applyFont="1" applyAlignment="1" applyProtection="1">
      <alignment vertical="top"/>
    </xf>
    <xf numFmtId="0" fontId="8" fillId="0" borderId="0" xfId="70" applyFont="1" applyAlignment="1" applyProtection="1">
      <alignment vertical="top" wrapText="1"/>
    </xf>
    <xf numFmtId="0" fontId="8" fillId="29" borderId="4" xfId="70" applyFont="1" applyFill="1" applyBorder="1" applyAlignment="1" applyProtection="1">
      <alignment horizontal="center"/>
      <protection locked="0"/>
    </xf>
    <xf numFmtId="0" fontId="12" fillId="0" borderId="0" xfId="0" applyFont="1" applyAlignment="1" applyProtection="1">
      <alignment vertical="top"/>
    </xf>
    <xf numFmtId="0" fontId="0" fillId="0" borderId="4" xfId="0" applyFill="1" applyBorder="1"/>
    <xf numFmtId="8" fontId="0" fillId="0" borderId="0" xfId="0" applyNumberFormat="1" applyProtection="1"/>
    <xf numFmtId="8" fontId="6" fillId="0" borderId="0" xfId="0" applyNumberFormat="1" applyFont="1" applyFill="1" applyBorder="1" applyProtection="1"/>
    <xf numFmtId="0" fontId="0" fillId="0" borderId="0" xfId="0" applyNumberFormat="1" applyProtection="1"/>
    <xf numFmtId="0" fontId="7" fillId="0" borderId="0" xfId="0" applyNumberFormat="1" applyFont="1" applyProtection="1"/>
    <xf numFmtId="0" fontId="7" fillId="0" borderId="0" xfId="0" applyNumberFormat="1" applyFont="1" applyAlignment="1" applyProtection="1">
      <alignment wrapText="1"/>
    </xf>
    <xf numFmtId="0" fontId="18" fillId="0" borderId="14" xfId="0" applyNumberFormat="1" applyFont="1" applyBorder="1" applyAlignment="1" applyProtection="1">
      <alignment horizontal="center"/>
    </xf>
    <xf numFmtId="0" fontId="18" fillId="0" borderId="13" xfId="0" applyNumberFormat="1" applyFont="1" applyBorder="1" applyAlignment="1" applyProtection="1"/>
    <xf numFmtId="0" fontId="5" fillId="29" borderId="4" xfId="0" applyFont="1" applyFill="1" applyBorder="1" applyAlignment="1" applyProtection="1">
      <alignment horizontal="center" vertical="center"/>
      <protection locked="0"/>
    </xf>
    <xf numFmtId="177" fontId="5" fillId="30" borderId="4" xfId="56" applyNumberFormat="1" applyFont="1" applyFill="1" applyBorder="1" applyProtection="1">
      <protection locked="0"/>
    </xf>
    <xf numFmtId="9" fontId="5" fillId="30" borderId="4" xfId="58" applyFont="1" applyFill="1" applyBorder="1" applyProtection="1">
      <protection locked="0"/>
    </xf>
    <xf numFmtId="6" fontId="6" fillId="0" borderId="9" xfId="0" applyNumberFormat="1" applyFont="1" applyBorder="1" applyProtection="1"/>
    <xf numFmtId="6" fontId="6" fillId="0" borderId="0" xfId="0" applyNumberFormat="1" applyFont="1" applyBorder="1" applyProtection="1"/>
    <xf numFmtId="6" fontId="0" fillId="0" borderId="0" xfId="0" applyNumberFormat="1" applyBorder="1" applyAlignment="1" applyProtection="1">
      <alignment wrapText="1"/>
    </xf>
    <xf numFmtId="6" fontId="7" fillId="0" borderId="10" xfId="0" applyNumberFormat="1" applyFont="1" applyBorder="1" applyAlignment="1" applyProtection="1">
      <alignment horizontal="center" vertical="center" wrapText="1"/>
    </xf>
    <xf numFmtId="6" fontId="0" fillId="0" borderId="12" xfId="0" applyNumberFormat="1" applyBorder="1" applyAlignment="1" applyProtection="1">
      <alignment wrapText="1"/>
    </xf>
    <xf numFmtId="6" fontId="0" fillId="0" borderId="18" xfId="0" applyNumberFormat="1" applyBorder="1" applyAlignment="1" applyProtection="1">
      <alignment wrapText="1"/>
    </xf>
    <xf numFmtId="6" fontId="0" fillId="0" borderId="11" xfId="0" applyNumberFormat="1" applyBorder="1" applyAlignment="1" applyProtection="1">
      <alignment wrapText="1"/>
    </xf>
    <xf numFmtId="6" fontId="0" fillId="0" borderId="0" xfId="0" applyNumberFormat="1" applyBorder="1" applyProtection="1"/>
    <xf numFmtId="6" fontId="0" fillId="0" borderId="10" xfId="0" applyNumberFormat="1" applyBorder="1" applyProtection="1"/>
    <xf numFmtId="6" fontId="0" fillId="0" borderId="15" xfId="0" applyNumberFormat="1" applyBorder="1" applyProtection="1"/>
    <xf numFmtId="6" fontId="0" fillId="0" borderId="11" xfId="0" applyNumberFormat="1" applyBorder="1" applyProtection="1"/>
    <xf numFmtId="6" fontId="0" fillId="0" borderId="0" xfId="0" applyNumberFormat="1" applyProtection="1"/>
    <xf numFmtId="6" fontId="6" fillId="30" borderId="19" xfId="0" applyNumberFormat="1" applyFont="1" applyFill="1" applyBorder="1" applyProtection="1">
      <protection locked="0"/>
    </xf>
    <xf numFmtId="6" fontId="6" fillId="30" borderId="20" xfId="0" applyNumberFormat="1" applyFont="1" applyFill="1" applyBorder="1" applyProtection="1">
      <protection locked="0"/>
    </xf>
    <xf numFmtId="6" fontId="6" fillId="0" borderId="0" xfId="0" applyNumberFormat="1" applyFont="1" applyFill="1" applyBorder="1" applyProtection="1"/>
    <xf numFmtId="6" fontId="6" fillId="0" borderId="10" xfId="0" applyNumberFormat="1" applyFont="1" applyFill="1" applyBorder="1" applyProtection="1"/>
    <xf numFmtId="6" fontId="6" fillId="26" borderId="19" xfId="0" applyNumberFormat="1" applyFont="1" applyFill="1" applyBorder="1" applyProtection="1"/>
    <xf numFmtId="6" fontId="6" fillId="26" borderId="20" xfId="0" applyNumberFormat="1" applyFont="1" applyFill="1" applyBorder="1" applyProtection="1"/>
    <xf numFmtId="6" fontId="6" fillId="26" borderId="30" xfId="0" applyNumberFormat="1" applyFont="1" applyFill="1" applyBorder="1" applyProtection="1"/>
    <xf numFmtId="6" fontId="6" fillId="30" borderId="21" xfId="0" applyNumberFormat="1" applyFont="1" applyFill="1" applyBorder="1" applyProtection="1">
      <protection locked="0"/>
    </xf>
    <xf numFmtId="6" fontId="6" fillId="30" borderId="22" xfId="0" applyNumberFormat="1" applyFont="1" applyFill="1" applyBorder="1" applyProtection="1">
      <protection locked="0"/>
    </xf>
    <xf numFmtId="6" fontId="6" fillId="0" borderId="9" xfId="0" applyNumberFormat="1" applyFont="1" applyFill="1" applyBorder="1" applyProtection="1"/>
    <xf numFmtId="6" fontId="6" fillId="0" borderId="15" xfId="0" applyNumberFormat="1" applyFont="1" applyFill="1" applyBorder="1" applyProtection="1"/>
    <xf numFmtId="6" fontId="6" fillId="22" borderId="20" xfId="0" applyNumberFormat="1" applyFont="1" applyFill="1" applyBorder="1" applyProtection="1"/>
    <xf numFmtId="6" fontId="6" fillId="30" borderId="23" xfId="0" applyNumberFormat="1" applyFont="1" applyFill="1" applyBorder="1" applyProtection="1">
      <protection locked="0"/>
    </xf>
    <xf numFmtId="6" fontId="6" fillId="30" borderId="24" xfId="0" applyNumberFormat="1" applyFont="1" applyFill="1" applyBorder="1" applyProtection="1">
      <protection locked="0"/>
    </xf>
    <xf numFmtId="6" fontId="6" fillId="30" borderId="25" xfId="0" applyNumberFormat="1" applyFont="1" applyFill="1" applyBorder="1" applyProtection="1">
      <protection locked="0"/>
    </xf>
    <xf numFmtId="6" fontId="6" fillId="22" borderId="24" xfId="0" applyNumberFormat="1" applyFont="1" applyFill="1" applyBorder="1" applyProtection="1"/>
    <xf numFmtId="6" fontId="6" fillId="22" borderId="0" xfId="0" applyNumberFormat="1" applyFont="1" applyFill="1" applyBorder="1" applyProtection="1"/>
    <xf numFmtId="6" fontId="6" fillId="22" borderId="10" xfId="0" applyNumberFormat="1" applyFont="1" applyFill="1" applyBorder="1" applyProtection="1"/>
    <xf numFmtId="6" fontId="6" fillId="30" borderId="26" xfId="0" applyNumberFormat="1" applyFont="1" applyFill="1" applyBorder="1" applyProtection="1">
      <protection locked="0"/>
    </xf>
    <xf numFmtId="6" fontId="6" fillId="30" borderId="27" xfId="0" applyNumberFormat="1" applyFont="1" applyFill="1" applyBorder="1" applyProtection="1">
      <protection locked="0"/>
    </xf>
    <xf numFmtId="6" fontId="6" fillId="30" borderId="15" xfId="0" applyNumberFormat="1" applyFont="1" applyFill="1" applyBorder="1" applyProtection="1">
      <protection locked="0"/>
    </xf>
    <xf numFmtId="6" fontId="6" fillId="26" borderId="23" xfId="0" applyNumberFormat="1" applyFont="1" applyFill="1" applyBorder="1" applyProtection="1"/>
    <xf numFmtId="6" fontId="6" fillId="26" borderId="24" xfId="0" applyNumberFormat="1" applyFont="1" applyFill="1" applyBorder="1" applyProtection="1"/>
    <xf numFmtId="6" fontId="6" fillId="30" borderId="45" xfId="0" applyNumberFormat="1" applyFont="1" applyFill="1" applyBorder="1" applyProtection="1">
      <protection locked="0"/>
    </xf>
    <xf numFmtId="6" fontId="6" fillId="0" borderId="46" xfId="0" applyNumberFormat="1" applyFont="1" applyBorder="1" applyProtection="1"/>
    <xf numFmtId="6" fontId="6" fillId="30" borderId="47" xfId="0" applyNumberFormat="1" applyFont="1" applyFill="1" applyBorder="1" applyProtection="1">
      <protection locked="0"/>
    </xf>
    <xf numFmtId="6" fontId="6" fillId="0" borderId="48" xfId="0" applyNumberFormat="1" applyFont="1" applyFill="1" applyBorder="1" applyProtection="1"/>
    <xf numFmtId="6" fontId="6" fillId="22" borderId="49" xfId="0" applyNumberFormat="1" applyFont="1" applyFill="1" applyBorder="1" applyProtection="1"/>
    <xf numFmtId="6" fontId="6" fillId="22" borderId="48" xfId="0" applyNumberFormat="1" applyFont="1" applyFill="1" applyBorder="1" applyProtection="1"/>
    <xf numFmtId="6" fontId="6" fillId="26" borderId="47" xfId="0" applyNumberFormat="1" applyFont="1" applyFill="1" applyBorder="1" applyProtection="1"/>
    <xf numFmtId="6" fontId="6" fillId="0" borderId="50" xfId="0" applyNumberFormat="1" applyFont="1" applyFill="1" applyBorder="1" applyProtection="1"/>
    <xf numFmtId="6" fontId="6" fillId="0" borderId="51" xfId="0" applyNumberFormat="1" applyFont="1" applyFill="1" applyBorder="1" applyProtection="1"/>
    <xf numFmtId="6" fontId="0" fillId="0" borderId="52" xfId="0" applyNumberFormat="1" applyBorder="1" applyProtection="1"/>
    <xf numFmtId="0" fontId="13" fillId="0" borderId="0" xfId="0" applyFont="1" applyAlignment="1" applyProtection="1">
      <alignment vertical="top"/>
    </xf>
    <xf numFmtId="0" fontId="0" fillId="0" borderId="0" xfId="0" applyAlignment="1" applyProtection="1">
      <alignment vertical="top"/>
    </xf>
    <xf numFmtId="8" fontId="0" fillId="0" borderId="0" xfId="0" applyNumberFormat="1" applyAlignment="1" applyProtection="1">
      <alignment vertical="top"/>
    </xf>
    <xf numFmtId="0" fontId="6" fillId="0" borderId="0" xfId="0" applyFont="1" applyAlignment="1" applyProtection="1">
      <alignment horizontal="center" vertical="top"/>
    </xf>
    <xf numFmtId="8" fontId="5" fillId="0" borderId="0" xfId="0" applyNumberFormat="1" applyFont="1" applyProtection="1"/>
    <xf numFmtId="0" fontId="6" fillId="0" borderId="4" xfId="0" applyFont="1" applyBorder="1" applyProtection="1"/>
    <xf numFmtId="0" fontId="6" fillId="0" borderId="4" xfId="0" applyFont="1" applyBorder="1" applyAlignment="1" applyProtection="1">
      <alignment horizontal="center"/>
    </xf>
    <xf numFmtId="0" fontId="6" fillId="0" borderId="4" xfId="0" applyFont="1" applyBorder="1" applyAlignment="1" applyProtection="1">
      <alignment wrapText="1"/>
    </xf>
    <xf numFmtId="0" fontId="6" fillId="0" borderId="4" xfId="0" applyFont="1" applyBorder="1" applyAlignment="1" applyProtection="1"/>
    <xf numFmtId="0" fontId="6" fillId="0" borderId="4" xfId="0" applyFont="1" applyBorder="1" applyAlignment="1" applyProtection="1">
      <alignment vertical="center" wrapText="1"/>
    </xf>
    <xf numFmtId="0" fontId="6" fillId="0" borderId="4" xfId="0" applyFont="1" applyBorder="1" applyAlignment="1" applyProtection="1">
      <alignment horizontal="center" vertical="center"/>
    </xf>
    <xf numFmtId="0" fontId="6" fillId="0" borderId="4" xfId="0" applyFont="1" applyBorder="1" applyAlignment="1" applyProtection="1">
      <alignment horizontal="left"/>
    </xf>
    <xf numFmtId="0" fontId="0" fillId="0" borderId="28" xfId="0" applyBorder="1" applyProtection="1">
      <protection locked="0"/>
    </xf>
    <xf numFmtId="0" fontId="5" fillId="0" borderId="4" xfId="0" applyFont="1" applyBorder="1" applyAlignment="1" applyProtection="1">
      <alignment horizontal="left" vertical="top" wrapText="1"/>
    </xf>
    <xf numFmtId="0" fontId="54" fillId="0" borderId="4" xfId="0" applyFont="1" applyBorder="1" applyAlignment="1">
      <alignment vertical="top"/>
    </xf>
    <xf numFmtId="0" fontId="54" fillId="0" borderId="4" xfId="0" applyFont="1" applyBorder="1" applyAlignment="1">
      <alignment vertical="center"/>
    </xf>
    <xf numFmtId="0" fontId="0" fillId="0" borderId="0" xfId="0" applyAlignment="1" applyProtection="1">
      <alignment vertical="center"/>
    </xf>
    <xf numFmtId="0" fontId="0" fillId="0" borderId="0" xfId="0" applyBorder="1" applyProtection="1"/>
    <xf numFmtId="166" fontId="0" fillId="0" borderId="28" xfId="0" applyNumberFormat="1" applyBorder="1" applyAlignment="1" applyProtection="1">
      <alignment vertical="center"/>
    </xf>
    <xf numFmtId="0" fontId="5" fillId="30" borderId="4" xfId="0" applyFont="1" applyFill="1" applyBorder="1" applyAlignment="1" applyProtection="1">
      <alignment horizontal="left" vertical="center"/>
      <protection locked="0"/>
    </xf>
    <xf numFmtId="176" fontId="5" fillId="0" borderId="4" xfId="56" applyNumberFormat="1" applyFont="1" applyBorder="1" applyAlignment="1" applyProtection="1">
      <alignment horizontal="center" vertical="center"/>
    </xf>
    <xf numFmtId="176" fontId="8" fillId="0" borderId="4" xfId="57" applyNumberFormat="1" applyFont="1" applyBorder="1" applyAlignment="1" applyProtection="1">
      <alignment horizontal="center" vertical="center"/>
    </xf>
    <xf numFmtId="179" fontId="5" fillId="30" borderId="4" xfId="56" applyNumberFormat="1" applyFont="1" applyFill="1" applyBorder="1" applyProtection="1">
      <protection locked="0"/>
    </xf>
    <xf numFmtId="0" fontId="5" fillId="0" borderId="0" xfId="0" applyFont="1" applyAlignment="1" applyProtection="1">
      <alignment horizontal="left" vertical="top" wrapText="1"/>
    </xf>
    <xf numFmtId="0" fontId="0" fillId="0" borderId="0" xfId="0" applyAlignment="1" applyProtection="1">
      <alignment horizontal="center" vertical="center"/>
    </xf>
    <xf numFmtId="0" fontId="5" fillId="30" borderId="4" xfId="0" applyFont="1" applyFill="1" applyBorder="1" applyAlignment="1" applyProtection="1">
      <alignment horizontal="left" vertical="center"/>
    </xf>
    <xf numFmtId="0" fontId="5" fillId="29" borderId="4" xfId="0" applyFont="1" applyFill="1" applyBorder="1" applyAlignment="1" applyProtection="1">
      <alignment horizontal="center" vertical="center"/>
    </xf>
    <xf numFmtId="177" fontId="5" fillId="28" borderId="4" xfId="0" applyNumberFormat="1" applyFont="1" applyFill="1" applyBorder="1" applyAlignment="1" applyProtection="1">
      <alignment horizontal="right" vertical="center"/>
    </xf>
    <xf numFmtId="177" fontId="5" fillId="28" borderId="4" xfId="56" applyNumberFormat="1" applyFont="1" applyFill="1" applyBorder="1" applyProtection="1"/>
    <xf numFmtId="0" fontId="0" fillId="33" borderId="0" xfId="0" applyFill="1" applyProtection="1"/>
    <xf numFmtId="0" fontId="8" fillId="0" borderId="4" xfId="0" applyFont="1" applyBorder="1" applyProtection="1"/>
    <xf numFmtId="0" fontId="0" fillId="0" borderId="4" xfId="0" applyBorder="1" applyProtection="1"/>
    <xf numFmtId="3" fontId="8" fillId="0" borderId="4" xfId="0" applyNumberFormat="1" applyFont="1" applyBorder="1" applyProtection="1"/>
    <xf numFmtId="174" fontId="8" fillId="0" borderId="4" xfId="57" applyNumberFormat="1" applyFont="1" applyBorder="1" applyProtection="1"/>
    <xf numFmtId="177" fontId="8" fillId="0" borderId="4" xfId="56" applyNumberFormat="1" applyFont="1" applyBorder="1" applyProtection="1"/>
    <xf numFmtId="9" fontId="8" fillId="0" borderId="4" xfId="58" applyFont="1" applyBorder="1" applyProtection="1"/>
    <xf numFmtId="0" fontId="5" fillId="0" borderId="0" xfId="0" applyFont="1" applyProtection="1"/>
    <xf numFmtId="0" fontId="9" fillId="0" borderId="0" xfId="0" applyFont="1" applyAlignment="1" applyProtection="1">
      <alignment horizontal="right" indent="1"/>
    </xf>
    <xf numFmtId="174" fontId="9" fillId="0" borderId="0" xfId="57" applyNumberFormat="1" applyFont="1" applyAlignment="1" applyProtection="1">
      <alignment horizontal="right" indent="1"/>
    </xf>
    <xf numFmtId="174" fontId="9" fillId="0" borderId="0" xfId="0" applyNumberFormat="1" applyFont="1" applyAlignment="1" applyProtection="1">
      <alignment horizontal="right" indent="1"/>
    </xf>
    <xf numFmtId="179" fontId="5" fillId="30" borderId="4" xfId="58" applyNumberFormat="1" applyFont="1" applyFill="1" applyBorder="1" applyProtection="1">
      <protection locked="0"/>
    </xf>
    <xf numFmtId="0" fontId="53" fillId="0" borderId="0" xfId="0" applyFont="1" applyProtection="1"/>
    <xf numFmtId="0" fontId="58" fillId="0" borderId="0" xfId="0" applyFont="1" applyProtection="1"/>
    <xf numFmtId="0" fontId="5" fillId="28" borderId="4" xfId="0" applyFont="1" applyFill="1" applyBorder="1" applyProtection="1"/>
    <xf numFmtId="177" fontId="0" fillId="0" borderId="4" xfId="56" applyNumberFormat="1" applyFont="1" applyBorder="1" applyAlignment="1" applyProtection="1">
      <alignment horizontal="center" vertical="center"/>
    </xf>
    <xf numFmtId="174" fontId="0" fillId="0" borderId="4" xfId="57" applyNumberFormat="1" applyFont="1" applyBorder="1" applyProtection="1"/>
    <xf numFmtId="178" fontId="8" fillId="0" borderId="4" xfId="56" applyNumberFormat="1" applyFont="1" applyBorder="1" applyAlignment="1" applyProtection="1">
      <alignment horizontal="center" vertical="center"/>
    </xf>
    <xf numFmtId="0" fontId="59" fillId="0" borderId="0" xfId="0" applyFont="1" applyProtection="1"/>
    <xf numFmtId="177" fontId="0" fillId="0" borderId="0" xfId="0" applyNumberFormat="1" applyProtection="1"/>
    <xf numFmtId="0" fontId="8" fillId="32" borderId="4" xfId="0" applyFont="1" applyFill="1" applyBorder="1" applyProtection="1"/>
    <xf numFmtId="0" fontId="8" fillId="32" borderId="4" xfId="0" applyFont="1" applyFill="1" applyBorder="1" applyAlignment="1" applyProtection="1">
      <alignment horizontal="center" vertical="center"/>
    </xf>
    <xf numFmtId="177" fontId="8" fillId="32" borderId="4" xfId="56" applyNumberFormat="1" applyFont="1" applyFill="1" applyBorder="1" applyAlignment="1" applyProtection="1">
      <alignment horizontal="center" vertical="center"/>
    </xf>
    <xf numFmtId="174" fontId="8" fillId="32" borderId="4" xfId="57" applyNumberFormat="1" applyFont="1" applyFill="1" applyBorder="1" applyProtection="1"/>
    <xf numFmtId="0" fontId="11" fillId="0" borderId="0" xfId="0" applyFont="1" applyProtection="1"/>
    <xf numFmtId="0" fontId="8" fillId="28" borderId="0" xfId="0" applyFont="1" applyFill="1" applyBorder="1" applyAlignment="1" applyProtection="1">
      <alignment vertical="center" wrapText="1"/>
    </xf>
    <xf numFmtId="44" fontId="8" fillId="0" borderId="4" xfId="57" applyFont="1" applyBorder="1" applyAlignment="1" applyProtection="1">
      <alignment horizontal="center" vertical="center"/>
    </xf>
    <xf numFmtId="0" fontId="8" fillId="0" borderId="43" xfId="0" applyFont="1" applyBorder="1" applyAlignment="1" applyProtection="1">
      <alignment horizontal="center" vertical="center" wrapText="1"/>
    </xf>
    <xf numFmtId="0" fontId="8" fillId="0" borderId="43" xfId="0" applyFont="1" applyBorder="1" applyAlignment="1" applyProtection="1">
      <alignment horizontal="center" vertical="center"/>
    </xf>
    <xf numFmtId="176" fontId="5" fillId="30" borderId="4" xfId="57" applyNumberFormat="1" applyFont="1" applyFill="1" applyBorder="1" applyAlignment="1" applyProtection="1">
      <alignment horizontal="center" vertical="center"/>
    </xf>
    <xf numFmtId="176" fontId="5" fillId="0" borderId="4" xfId="0" applyNumberFormat="1" applyFont="1" applyBorder="1" applyAlignment="1" applyProtection="1">
      <alignment horizontal="center" vertical="center"/>
    </xf>
    <xf numFmtId="0" fontId="5" fillId="28" borderId="0" xfId="0" applyFont="1" applyFill="1" applyBorder="1" applyProtection="1"/>
    <xf numFmtId="0" fontId="5" fillId="28" borderId="0" xfId="0" applyFont="1" applyFill="1" applyProtection="1"/>
    <xf numFmtId="0" fontId="8" fillId="33" borderId="4" xfId="0" applyFont="1" applyFill="1" applyBorder="1" applyAlignment="1" applyProtection="1">
      <alignment vertical="center"/>
    </xf>
    <xf numFmtId="0" fontId="8" fillId="28" borderId="4" xfId="0" applyFont="1" applyFill="1" applyBorder="1" applyAlignment="1" applyProtection="1">
      <alignment horizontal="right" indent="2"/>
    </xf>
    <xf numFmtId="165" fontId="5" fillId="28" borderId="4" xfId="57" applyNumberFormat="1" applyFont="1" applyFill="1" applyBorder="1" applyProtection="1"/>
    <xf numFmtId="180" fontId="5" fillId="28" borderId="4" xfId="57" applyNumberFormat="1" applyFont="1" applyFill="1" applyBorder="1" applyProtection="1"/>
    <xf numFmtId="0" fontId="5" fillId="33" borderId="0" xfId="0" applyFont="1" applyFill="1" applyAlignment="1" applyProtection="1">
      <alignment horizontal="center" vertical="center"/>
      <protection locked="0"/>
    </xf>
    <xf numFmtId="176" fontId="8" fillId="31" borderId="4" xfId="0" applyNumberFormat="1" applyFont="1" applyFill="1" applyBorder="1" applyAlignment="1" applyProtection="1">
      <alignment vertical="center"/>
      <protection locked="0"/>
    </xf>
    <xf numFmtId="0" fontId="8" fillId="0" borderId="0" xfId="0" applyFont="1" applyAlignment="1" applyProtection="1">
      <alignment vertical="center"/>
      <protection locked="0"/>
    </xf>
    <xf numFmtId="0" fontId="8" fillId="31" borderId="4"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0" xfId="0" applyFont="1" applyAlignment="1" applyProtection="1">
      <alignment vertical="top"/>
    </xf>
    <xf numFmtId="0" fontId="5" fillId="0" borderId="0" xfId="0" applyFont="1" applyAlignment="1" applyProtection="1">
      <alignment vertical="top" wrapText="1"/>
    </xf>
    <xf numFmtId="0" fontId="0" fillId="30" borderId="29" xfId="0" applyFill="1" applyBorder="1" applyAlignment="1" applyProtection="1">
      <alignment horizontal="left" vertical="top" wrapText="1"/>
      <protection locked="0"/>
    </xf>
    <xf numFmtId="0" fontId="0" fillId="30" borderId="10" xfId="0" applyFill="1" applyBorder="1" applyAlignment="1" applyProtection="1">
      <alignment horizontal="left" vertical="top" wrapText="1"/>
      <protection locked="0"/>
    </xf>
    <xf numFmtId="0" fontId="0" fillId="30" borderId="54" xfId="0" applyFill="1" applyBorder="1" applyAlignment="1" applyProtection="1">
      <alignment horizontal="left" vertical="top" wrapText="1"/>
      <protection locked="0"/>
    </xf>
    <xf numFmtId="6" fontId="6" fillId="30" borderId="49" xfId="0" applyNumberFormat="1" applyFont="1" applyFill="1" applyBorder="1" applyProtection="1">
      <protection locked="0"/>
    </xf>
    <xf numFmtId="6" fontId="6" fillId="30" borderId="47" xfId="0" applyNumberFormat="1" applyFont="1" applyFill="1" applyBorder="1" applyProtection="1">
      <protection locked="0"/>
    </xf>
    <xf numFmtId="6" fontId="6" fillId="30" borderId="20" xfId="0" applyNumberFormat="1" applyFont="1" applyFill="1" applyBorder="1" applyProtection="1">
      <protection locked="0"/>
    </xf>
    <xf numFmtId="6" fontId="6" fillId="30" borderId="24" xfId="0" applyNumberFormat="1" applyFont="1" applyFill="1" applyBorder="1" applyProtection="1">
      <protection locked="0"/>
    </xf>
    <xf numFmtId="6" fontId="6" fillId="30" borderId="20" xfId="0" applyNumberFormat="1" applyFont="1" applyFill="1" applyBorder="1" applyProtection="1">
      <protection locked="0"/>
    </xf>
    <xf numFmtId="6" fontId="6" fillId="30" borderId="20" xfId="0" applyNumberFormat="1" applyFont="1" applyFill="1" applyBorder="1" applyProtection="1">
      <protection locked="0"/>
    </xf>
    <xf numFmtId="6" fontId="6" fillId="30" borderId="22" xfId="0" applyNumberFormat="1" applyFont="1" applyFill="1" applyBorder="1" applyProtection="1">
      <protection locked="0"/>
    </xf>
    <xf numFmtId="0" fontId="5" fillId="30" borderId="4" xfId="0" applyFont="1" applyFill="1" applyBorder="1" applyProtection="1">
      <protection locked="0"/>
    </xf>
    <xf numFmtId="0" fontId="5" fillId="29" borderId="4" xfId="0" applyFont="1" applyFill="1" applyBorder="1" applyProtection="1">
      <protection locked="0"/>
    </xf>
    <xf numFmtId="177" fontId="5" fillId="30" borderId="4" xfId="0" applyNumberFormat="1" applyFont="1" applyFill="1" applyBorder="1" applyAlignment="1" applyProtection="1">
      <alignment horizontal="right" vertical="center"/>
      <protection locked="0"/>
    </xf>
    <xf numFmtId="177" fontId="5" fillId="30" borderId="4" xfId="103" applyNumberFormat="1" applyFont="1" applyFill="1" applyBorder="1" applyProtection="1">
      <protection locked="0"/>
    </xf>
    <xf numFmtId="9" fontId="5" fillId="30" borderId="4" xfId="130" applyFont="1" applyFill="1" applyBorder="1" applyProtection="1">
      <protection locked="0"/>
    </xf>
    <xf numFmtId="6" fontId="6" fillId="26" borderId="71" xfId="0" applyNumberFormat="1" applyFont="1" applyFill="1" applyBorder="1" applyProtection="1"/>
    <xf numFmtId="6" fontId="6" fillId="26" borderId="65" xfId="0" applyNumberFormat="1" applyFont="1" applyFill="1" applyBorder="1" applyProtection="1"/>
    <xf numFmtId="6" fontId="6" fillId="26" borderId="72" xfId="0" applyNumberFormat="1" applyFont="1" applyFill="1" applyBorder="1" applyProtection="1"/>
    <xf numFmtId="6" fontId="0" fillId="0" borderId="73" xfId="0" applyNumberFormat="1" applyBorder="1" applyProtection="1"/>
    <xf numFmtId="176" fontId="5" fillId="0" borderId="4" xfId="104" applyNumberFormat="1" applyFont="1" applyBorder="1" applyAlignment="1" applyProtection="1">
      <alignment horizontal="center" vertical="center"/>
    </xf>
    <xf numFmtId="0" fontId="6" fillId="0" borderId="74" xfId="0" applyFont="1" applyBorder="1" applyAlignment="1" applyProtection="1">
      <alignment vertical="center"/>
    </xf>
    <xf numFmtId="0" fontId="6" fillId="0" borderId="75" xfId="0" applyFont="1" applyBorder="1" applyAlignment="1" applyProtection="1">
      <alignment horizontal="center" vertical="center"/>
    </xf>
    <xf numFmtId="181" fontId="8" fillId="0" borderId="4" xfId="57" applyNumberFormat="1" applyFont="1" applyBorder="1" applyAlignment="1" applyProtection="1">
      <alignment horizontal="center" vertical="center"/>
    </xf>
    <xf numFmtId="9" fontId="0" fillId="0" borderId="0" xfId="58" applyFont="1" applyProtection="1"/>
    <xf numFmtId="8" fontId="0" fillId="30" borderId="0" xfId="0" applyNumberFormat="1" applyFill="1" applyProtection="1"/>
    <xf numFmtId="6" fontId="6" fillId="30" borderId="47" xfId="201" applyNumberFormat="1" applyFont="1" applyFill="1" applyBorder="1" applyProtection="1">
      <protection locked="0"/>
    </xf>
    <xf numFmtId="6" fontId="6" fillId="30" borderId="20" xfId="202" applyNumberFormat="1" applyFont="1" applyFill="1" applyBorder="1" applyProtection="1">
      <protection locked="0"/>
    </xf>
    <xf numFmtId="6" fontId="6" fillId="30" borderId="49" xfId="201" applyNumberFormat="1" applyFont="1" applyFill="1" applyBorder="1" applyProtection="1">
      <protection locked="0"/>
    </xf>
    <xf numFmtId="6" fontId="6" fillId="30" borderId="24" xfId="202" applyNumberFormat="1" applyFont="1" applyFill="1" applyBorder="1" applyProtection="1">
      <protection locked="0"/>
    </xf>
    <xf numFmtId="6" fontId="6" fillId="30" borderId="20" xfId="203" applyNumberFormat="1" applyFont="1" applyFill="1" applyBorder="1" applyProtection="1">
      <protection locked="0"/>
    </xf>
    <xf numFmtId="6" fontId="6" fillId="30" borderId="20" xfId="204" applyNumberFormat="1" applyFont="1" applyFill="1" applyBorder="1" applyProtection="1">
      <protection locked="0"/>
    </xf>
    <xf numFmtId="6" fontId="6" fillId="30" borderId="20" xfId="205" applyNumberFormat="1" applyFont="1" applyFill="1" applyBorder="1" applyProtection="1">
      <protection locked="0"/>
    </xf>
    <xf numFmtId="6" fontId="6" fillId="30" borderId="20" xfId="206" applyNumberFormat="1" applyFont="1" applyFill="1" applyBorder="1" applyProtection="1">
      <protection locked="0"/>
    </xf>
    <xf numFmtId="6" fontId="6" fillId="30" borderId="47" xfId="207" applyNumberFormat="1" applyFont="1" applyFill="1" applyBorder="1" applyProtection="1">
      <protection locked="0"/>
    </xf>
    <xf numFmtId="6" fontId="6" fillId="30" borderId="20" xfId="208" applyNumberFormat="1" applyFont="1" applyFill="1" applyBorder="1" applyProtection="1">
      <protection locked="0"/>
    </xf>
    <xf numFmtId="6" fontId="6" fillId="30" borderId="47" xfId="209" applyNumberFormat="1" applyFont="1" applyFill="1" applyBorder="1" applyProtection="1">
      <protection locked="0"/>
    </xf>
    <xf numFmtId="6" fontId="6" fillId="30" borderId="20" xfId="210" applyNumberFormat="1" applyFont="1" applyFill="1" applyBorder="1" applyProtection="1">
      <protection locked="0"/>
    </xf>
    <xf numFmtId="6" fontId="6" fillId="30" borderId="47" xfId="211" applyNumberFormat="1" applyFont="1" applyFill="1" applyBorder="1" applyProtection="1">
      <protection locked="0"/>
    </xf>
    <xf numFmtId="6" fontId="6" fillId="30" borderId="24" xfId="212" applyNumberFormat="1" applyFont="1" applyFill="1" applyBorder="1" applyProtection="1">
      <protection locked="0"/>
    </xf>
    <xf numFmtId="6" fontId="6" fillId="30" borderId="49" xfId="213" applyNumberFormat="1" applyFont="1" applyFill="1" applyBorder="1" applyProtection="1">
      <protection locked="0"/>
    </xf>
    <xf numFmtId="6" fontId="6" fillId="30" borderId="24" xfId="214" applyNumberFormat="1" applyFont="1" applyFill="1" applyBorder="1" applyProtection="1">
      <protection locked="0"/>
    </xf>
    <xf numFmtId="6" fontId="6" fillId="30" borderId="49" xfId="215" applyNumberFormat="1" applyFont="1" applyFill="1" applyBorder="1" applyProtection="1">
      <protection locked="0"/>
    </xf>
    <xf numFmtId="6" fontId="6" fillId="30" borderId="76" xfId="0" applyNumberFormat="1" applyFont="1" applyFill="1" applyBorder="1" applyProtection="1">
      <protection locked="0"/>
    </xf>
    <xf numFmtId="6" fontId="6" fillId="30" borderId="20" xfId="216" applyNumberFormat="1" applyFont="1" applyFill="1" applyBorder="1" applyProtection="1">
      <protection locked="0"/>
    </xf>
    <xf numFmtId="6" fontId="6" fillId="30" borderId="20" xfId="217" applyNumberFormat="1" applyFont="1" applyFill="1" applyBorder="1" applyProtection="1">
      <protection locked="0"/>
    </xf>
    <xf numFmtId="6" fontId="6" fillId="30" borderId="24" xfId="218" applyNumberFormat="1" applyFont="1" applyFill="1" applyBorder="1" applyProtection="1">
      <protection locked="0"/>
    </xf>
    <xf numFmtId="6" fontId="6" fillId="30" borderId="24" xfId="219" applyNumberFormat="1" applyFont="1" applyFill="1" applyBorder="1" applyProtection="1">
      <protection locked="0"/>
    </xf>
    <xf numFmtId="6" fontId="6" fillId="30" borderId="24" xfId="220" applyNumberFormat="1" applyFont="1" applyFill="1" applyBorder="1" applyProtection="1">
      <protection locked="0"/>
    </xf>
    <xf numFmtId="6" fontId="6" fillId="30" borderId="20" xfId="221" applyNumberFormat="1" applyFont="1" applyFill="1" applyBorder="1" applyProtection="1">
      <protection locked="0"/>
    </xf>
    <xf numFmtId="6" fontId="6" fillId="30" borderId="20" xfId="222" applyNumberFormat="1" applyFont="1" applyFill="1" applyBorder="1" applyProtection="1">
      <protection locked="0"/>
    </xf>
    <xf numFmtId="6" fontId="6" fillId="30" borderId="20" xfId="223" applyNumberFormat="1" applyFont="1" applyFill="1" applyBorder="1" applyProtection="1">
      <protection locked="0"/>
    </xf>
    <xf numFmtId="6" fontId="6" fillId="30" borderId="20" xfId="224" applyNumberFormat="1" applyFont="1" applyFill="1" applyBorder="1" applyProtection="1">
      <protection locked="0"/>
    </xf>
    <xf numFmtId="6" fontId="6" fillId="30" borderId="24" xfId="223" applyNumberFormat="1" applyFont="1" applyFill="1" applyBorder="1" applyProtection="1">
      <protection locked="0"/>
    </xf>
    <xf numFmtId="6" fontId="6" fillId="30" borderId="24" xfId="225" applyNumberFormat="1" applyFont="1" applyFill="1" applyBorder="1" applyProtection="1">
      <protection locked="0"/>
    </xf>
    <xf numFmtId="6" fontId="6" fillId="30" borderId="20" xfId="226" applyNumberFormat="1" applyFont="1" applyFill="1" applyBorder="1" applyProtection="1">
      <protection locked="0"/>
    </xf>
    <xf numFmtId="6" fontId="6" fillId="30" borderId="20" xfId="227" applyNumberFormat="1" applyFont="1" applyFill="1" applyBorder="1" applyProtection="1">
      <protection locked="0"/>
    </xf>
    <xf numFmtId="6" fontId="6" fillId="30" borderId="20" xfId="228" applyNumberFormat="1" applyFont="1" applyFill="1" applyBorder="1" applyProtection="1">
      <protection locked="0"/>
    </xf>
    <xf numFmtId="6" fontId="6" fillId="30" borderId="20" xfId="229" applyNumberFormat="1" applyFont="1" applyFill="1" applyBorder="1" applyProtection="1">
      <protection locked="0"/>
    </xf>
    <xf numFmtId="6" fontId="6" fillId="30" borderId="20" xfId="230" applyNumberFormat="1" applyFont="1" applyFill="1" applyBorder="1" applyProtection="1">
      <protection locked="0"/>
    </xf>
    <xf numFmtId="6" fontId="6" fillId="30" borderId="20" xfId="231" applyNumberFormat="1" applyFont="1" applyFill="1" applyBorder="1" applyProtection="1">
      <protection locked="0"/>
    </xf>
    <xf numFmtId="6" fontId="6" fillId="30" borderId="20" xfId="234" applyNumberFormat="1" applyFont="1" applyFill="1" applyBorder="1" applyProtection="1">
      <protection locked="0"/>
    </xf>
    <xf numFmtId="6" fontId="6" fillId="30" borderId="20" xfId="235" applyNumberFormat="1" applyFont="1" applyFill="1" applyBorder="1" applyProtection="1">
      <protection locked="0"/>
    </xf>
    <xf numFmtId="6" fontId="6" fillId="30" borderId="20" xfId="236" applyNumberFormat="1" applyFont="1" applyFill="1" applyBorder="1" applyProtection="1">
      <protection locked="0"/>
    </xf>
    <xf numFmtId="6" fontId="6" fillId="30" borderId="24" xfId="237" applyNumberFormat="1" applyFont="1" applyFill="1" applyBorder="1" applyProtection="1">
      <protection locked="0"/>
    </xf>
    <xf numFmtId="6" fontId="6" fillId="30" borderId="20" xfId="238" applyNumberFormat="1" applyFont="1" applyFill="1" applyBorder="1" applyProtection="1">
      <protection locked="0"/>
    </xf>
    <xf numFmtId="6" fontId="6" fillId="30" borderId="20" xfId="239" applyNumberFormat="1" applyFont="1" applyFill="1" applyBorder="1" applyProtection="1">
      <protection locked="0"/>
    </xf>
    <xf numFmtId="6" fontId="6" fillId="30" borderId="20" xfId="240" applyNumberFormat="1" applyFont="1" applyFill="1" applyBorder="1" applyProtection="1">
      <protection locked="0"/>
    </xf>
    <xf numFmtId="6" fontId="6" fillId="30" borderId="24" xfId="241" applyNumberFormat="1" applyFont="1" applyFill="1" applyBorder="1" applyProtection="1">
      <protection locked="0"/>
    </xf>
    <xf numFmtId="6" fontId="6" fillId="30" borderId="20" xfId="242" applyNumberFormat="1" applyFont="1" applyFill="1" applyBorder="1" applyProtection="1">
      <protection locked="0"/>
    </xf>
    <xf numFmtId="6" fontId="6" fillId="30" borderId="20" xfId="244" applyNumberFormat="1" applyFont="1" applyFill="1" applyBorder="1" applyProtection="1">
      <protection locked="0"/>
    </xf>
    <xf numFmtId="6" fontId="6" fillId="30" borderId="20" xfId="245" applyNumberFormat="1" applyFont="1" applyFill="1" applyBorder="1" applyProtection="1">
      <protection locked="0"/>
    </xf>
    <xf numFmtId="6" fontId="6" fillId="30" borderId="77" xfId="0" applyNumberFormat="1" applyFont="1" applyFill="1" applyBorder="1" applyProtection="1">
      <protection locked="0"/>
    </xf>
    <xf numFmtId="177" fontId="5" fillId="30" borderId="4" xfId="246" applyNumberFormat="1" applyFont="1" applyFill="1" applyBorder="1" applyProtection="1">
      <protection locked="0"/>
    </xf>
    <xf numFmtId="177" fontId="5" fillId="30" borderId="4" xfId="247" applyNumberFormat="1" applyFont="1" applyFill="1" applyBorder="1" applyProtection="1">
      <protection locked="0"/>
    </xf>
    <xf numFmtId="177" fontId="5" fillId="30" borderId="4" xfId="248" applyNumberFormat="1" applyFont="1" applyFill="1" applyBorder="1" applyProtection="1">
      <protection locked="0"/>
    </xf>
    <xf numFmtId="177" fontId="5" fillId="30" borderId="4" xfId="249" applyNumberFormat="1" applyFont="1" applyFill="1" applyBorder="1" applyProtection="1">
      <protection locked="0"/>
    </xf>
    <xf numFmtId="177" fontId="5" fillId="30" borderId="4" xfId="250" applyNumberFormat="1" applyFont="1" applyFill="1" applyBorder="1" applyProtection="1">
      <protection locked="0"/>
    </xf>
    <xf numFmtId="176" fontId="5" fillId="30" borderId="4" xfId="246" applyNumberFormat="1" applyFont="1" applyFill="1" applyBorder="1" applyProtection="1">
      <protection locked="0"/>
    </xf>
    <xf numFmtId="182" fontId="6" fillId="65" borderId="78" xfId="0" applyNumberFormat="1" applyFont="1" applyFill="1" applyBorder="1" applyAlignment="1" applyProtection="1">
      <protection locked="0"/>
    </xf>
    <xf numFmtId="182" fontId="6" fillId="30" borderId="24" xfId="59" applyNumberFormat="1" applyFont="1" applyFill="1" applyBorder="1" applyProtection="1">
      <protection locked="0"/>
    </xf>
    <xf numFmtId="182" fontId="6" fillId="30" borderId="20" xfId="59" applyNumberFormat="1" applyFont="1" applyFill="1" applyBorder="1" applyProtection="1">
      <protection locked="0"/>
    </xf>
    <xf numFmtId="0" fontId="5" fillId="30" borderId="53" xfId="0" applyFont="1" applyFill="1" applyBorder="1" applyAlignment="1" applyProtection="1">
      <alignment horizontal="left" vertical="top" wrapText="1"/>
      <protection locked="0"/>
    </xf>
    <xf numFmtId="0" fontId="5" fillId="30" borderId="29" xfId="0" applyFont="1" applyFill="1" applyBorder="1" applyAlignment="1" applyProtection="1">
      <alignment horizontal="left" vertical="top" wrapText="1"/>
      <protection locked="0"/>
    </xf>
    <xf numFmtId="0" fontId="4" fillId="0" borderId="0" xfId="59" applyAlignment="1">
      <alignment horizontal="left"/>
    </xf>
    <xf numFmtId="0" fontId="5" fillId="0" borderId="9" xfId="59" applyFont="1" applyBorder="1" applyAlignment="1">
      <alignment horizontal="left" vertical="top" wrapText="1"/>
    </xf>
    <xf numFmtId="0" fontId="5" fillId="0" borderId="0" xfId="59" applyFont="1" applyBorder="1" applyAlignment="1">
      <alignment horizontal="left" vertical="top" wrapText="1"/>
    </xf>
    <xf numFmtId="0" fontId="5" fillId="0" borderId="0" xfId="59" applyFont="1" applyAlignment="1">
      <alignment horizontal="left" wrapText="1"/>
    </xf>
    <xf numFmtId="0" fontId="4" fillId="0" borderId="0" xfId="59" applyAlignment="1">
      <alignment horizontal="left" wrapText="1"/>
    </xf>
    <xf numFmtId="0" fontId="4" fillId="0" borderId="0" xfId="59" applyAlignment="1" applyProtection="1">
      <alignment horizontal="left" vertical="top" wrapText="1"/>
    </xf>
    <xf numFmtId="0" fontId="45" fillId="29" borderId="40" xfId="59" applyFont="1" applyFill="1" applyBorder="1" applyAlignment="1" applyProtection="1">
      <alignment horizontal="left" vertical="center" wrapText="1"/>
      <protection locked="0"/>
    </xf>
    <xf numFmtId="0" fontId="45" fillId="29" borderId="41" xfId="59" applyFont="1" applyFill="1" applyBorder="1" applyAlignment="1" applyProtection="1">
      <alignment horizontal="left" vertical="center" wrapText="1"/>
      <protection locked="0"/>
    </xf>
    <xf numFmtId="0" fontId="45" fillId="29" borderId="42" xfId="59" applyFont="1" applyFill="1" applyBorder="1" applyAlignment="1" applyProtection="1">
      <alignment horizontal="left" vertical="center" wrapText="1"/>
      <protection locked="0"/>
    </xf>
    <xf numFmtId="0" fontId="46" fillId="30" borderId="40" xfId="59" applyFont="1" applyFill="1" applyBorder="1" applyAlignment="1" applyProtection="1">
      <alignment horizontal="left" vertical="center"/>
      <protection locked="0"/>
    </xf>
    <xf numFmtId="0" fontId="46" fillId="30" borderId="41" xfId="59" applyFont="1" applyFill="1" applyBorder="1" applyAlignment="1" applyProtection="1">
      <alignment horizontal="left" vertical="center"/>
      <protection locked="0"/>
    </xf>
    <xf numFmtId="0" fontId="46" fillId="30" borderId="42" xfId="59" applyFont="1" applyFill="1" applyBorder="1" applyAlignment="1" applyProtection="1">
      <alignment horizontal="left" vertical="center"/>
      <protection locked="0"/>
    </xf>
    <xf numFmtId="0" fontId="45" fillId="30" borderId="40" xfId="183" applyFont="1" applyFill="1" applyBorder="1" applyAlignment="1" applyProtection="1">
      <alignment horizontal="left" vertical="center"/>
      <protection locked="0"/>
    </xf>
    <xf numFmtId="0" fontId="45" fillId="30" borderId="41" xfId="183" applyFont="1" applyFill="1" applyBorder="1" applyAlignment="1" applyProtection="1">
      <alignment horizontal="left" vertical="center"/>
      <protection locked="0"/>
    </xf>
    <xf numFmtId="0" fontId="45" fillId="30" borderId="42" xfId="183" applyFont="1" applyFill="1" applyBorder="1" applyAlignment="1" applyProtection="1">
      <alignment horizontal="left" vertical="center"/>
      <protection locked="0"/>
    </xf>
    <xf numFmtId="0" fontId="45" fillId="30" borderId="40" xfId="183" applyNumberFormat="1" applyFont="1" applyFill="1" applyBorder="1" applyAlignment="1" applyProtection="1">
      <alignment horizontal="left" vertical="center"/>
      <protection locked="0"/>
    </xf>
    <xf numFmtId="0" fontId="45" fillId="30" borderId="41" xfId="183" applyNumberFormat="1" applyFont="1" applyFill="1" applyBorder="1" applyAlignment="1" applyProtection="1">
      <alignment horizontal="left" vertical="center"/>
      <protection locked="0"/>
    </xf>
    <xf numFmtId="0" fontId="45" fillId="30" borderId="42" xfId="183" applyNumberFormat="1" applyFont="1" applyFill="1" applyBorder="1" applyAlignment="1" applyProtection="1">
      <alignment horizontal="left" vertical="center"/>
      <protection locked="0"/>
    </xf>
    <xf numFmtId="0" fontId="16" fillId="0" borderId="17" xfId="0" applyNumberFormat="1" applyFont="1" applyFill="1" applyBorder="1" applyAlignment="1" applyProtection="1">
      <alignment horizontal="center" vertical="center"/>
    </xf>
    <xf numFmtId="0" fontId="16" fillId="0" borderId="32" xfId="0" applyNumberFormat="1" applyFont="1" applyFill="1" applyBorder="1" applyAlignment="1" applyProtection="1">
      <alignment horizontal="center" vertical="center"/>
    </xf>
    <xf numFmtId="0" fontId="16" fillId="0" borderId="13" xfId="0" applyNumberFormat="1" applyFont="1" applyFill="1" applyBorder="1" applyAlignment="1" applyProtection="1">
      <alignment horizontal="center" vertical="center"/>
    </xf>
    <xf numFmtId="8" fontId="19" fillId="0" borderId="33" xfId="0" applyNumberFormat="1" applyFont="1" applyFill="1" applyBorder="1" applyAlignment="1" applyProtection="1">
      <alignment horizontal="center" vertical="center" wrapText="1"/>
    </xf>
    <xf numFmtId="8" fontId="19" fillId="0" borderId="48" xfId="0" applyNumberFormat="1" applyFont="1" applyFill="1" applyBorder="1" applyAlignment="1" applyProtection="1">
      <alignment horizontal="center" vertical="center" wrapText="1"/>
    </xf>
    <xf numFmtId="8" fontId="19" fillId="0" borderId="34" xfId="0" applyNumberFormat="1" applyFont="1" applyFill="1" applyBorder="1" applyAlignment="1" applyProtection="1">
      <alignment horizontal="center" vertical="center" wrapText="1"/>
    </xf>
    <xf numFmtId="8" fontId="19" fillId="0" borderId="31" xfId="0" applyNumberFormat="1" applyFont="1" applyFill="1" applyBorder="1" applyAlignment="1" applyProtection="1">
      <alignment horizontal="center" vertical="center" wrapText="1"/>
    </xf>
    <xf numFmtId="8" fontId="19" fillId="0" borderId="0" xfId="0" applyNumberFormat="1" applyFont="1" applyFill="1" applyBorder="1" applyAlignment="1" applyProtection="1">
      <alignment horizontal="center" vertical="center" wrapText="1"/>
    </xf>
    <xf numFmtId="8" fontId="19" fillId="0" borderId="35" xfId="0" applyNumberFormat="1" applyFont="1" applyFill="1" applyBorder="1" applyAlignment="1" applyProtection="1">
      <alignment horizontal="center" vertical="center" wrapText="1"/>
    </xf>
    <xf numFmtId="8" fontId="17" fillId="0" borderId="0" xfId="0" applyNumberFormat="1" applyFont="1" applyFill="1" applyBorder="1" applyAlignment="1" applyProtection="1">
      <alignment horizontal="center" vertical="center" wrapText="1"/>
    </xf>
    <xf numFmtId="8" fontId="17" fillId="0" borderId="35" xfId="0" applyNumberFormat="1" applyFont="1" applyFill="1" applyBorder="1" applyAlignment="1" applyProtection="1">
      <alignment horizontal="center" vertical="center" wrapText="1"/>
    </xf>
    <xf numFmtId="8" fontId="19" fillId="0" borderId="36" xfId="0" applyNumberFormat="1" applyFont="1" applyFill="1" applyBorder="1" applyAlignment="1" applyProtection="1">
      <alignment horizontal="center" vertical="center" wrapText="1"/>
    </xf>
    <xf numFmtId="8" fontId="19" fillId="0" borderId="10" xfId="0" applyNumberFormat="1" applyFont="1" applyFill="1" applyBorder="1" applyAlignment="1" applyProtection="1">
      <alignment horizontal="center" vertical="center" wrapText="1"/>
    </xf>
    <xf numFmtId="8" fontId="19" fillId="0" borderId="37" xfId="0" applyNumberFormat="1" applyFont="1" applyFill="1" applyBorder="1" applyAlignment="1" applyProtection="1">
      <alignment horizontal="center" vertical="center" wrapText="1"/>
    </xf>
    <xf numFmtId="0" fontId="18" fillId="0" borderId="17" xfId="0" applyNumberFormat="1" applyFont="1" applyBorder="1" applyAlignment="1" applyProtection="1">
      <alignment horizontal="center"/>
    </xf>
    <xf numFmtId="0" fontId="18" fillId="0" borderId="32" xfId="0" applyNumberFormat="1" applyFont="1" applyBorder="1" applyAlignment="1" applyProtection="1">
      <alignment horizontal="center"/>
    </xf>
    <xf numFmtId="0" fontId="18" fillId="0" borderId="13" xfId="0" applyNumberFormat="1" applyFont="1" applyBorder="1" applyAlignment="1" applyProtection="1">
      <alignment horizontal="center"/>
    </xf>
    <xf numFmtId="8" fontId="19" fillId="0" borderId="38" xfId="0" applyNumberFormat="1" applyFont="1" applyFill="1" applyBorder="1" applyAlignment="1" applyProtection="1">
      <alignment horizontal="center" vertical="center" wrapText="1"/>
    </xf>
    <xf numFmtId="8" fontId="19" fillId="0" borderId="15" xfId="0" applyNumberFormat="1" applyFont="1" applyFill="1" applyBorder="1" applyAlignment="1" applyProtection="1">
      <alignment horizontal="center" vertical="center" wrapText="1"/>
    </xf>
    <xf numFmtId="8" fontId="19" fillId="0" borderId="39" xfId="0" applyNumberFormat="1" applyFont="1" applyFill="1" applyBorder="1" applyAlignment="1" applyProtection="1">
      <alignment horizontal="center" vertical="center" wrapText="1"/>
    </xf>
    <xf numFmtId="8" fontId="38" fillId="0" borderId="31" xfId="0" applyNumberFormat="1" applyFont="1" applyFill="1" applyBorder="1" applyAlignment="1" applyProtection="1">
      <alignment horizontal="center" vertical="center" wrapText="1"/>
    </xf>
    <xf numFmtId="8" fontId="39" fillId="0" borderId="0" xfId="0" applyNumberFormat="1" applyFont="1" applyFill="1" applyBorder="1" applyAlignment="1" applyProtection="1">
      <alignment horizontal="center" vertical="center" wrapText="1"/>
    </xf>
    <xf numFmtId="8" fontId="39" fillId="0" borderId="35" xfId="0" applyNumberFormat="1" applyFont="1" applyFill="1" applyBorder="1" applyAlignment="1" applyProtection="1">
      <alignment horizontal="center" vertical="center" wrapText="1"/>
    </xf>
    <xf numFmtId="0" fontId="36" fillId="0" borderId="33" xfId="0" applyFont="1" applyFill="1" applyBorder="1" applyAlignment="1" applyProtection="1">
      <alignment horizontal="left" vertical="center"/>
    </xf>
    <xf numFmtId="0" fontId="36" fillId="0" borderId="48" xfId="0" applyFont="1" applyFill="1" applyBorder="1" applyAlignment="1" applyProtection="1">
      <alignment horizontal="left" vertical="center"/>
    </xf>
    <xf numFmtId="0" fontId="36" fillId="0" borderId="34" xfId="0" applyFont="1" applyFill="1" applyBorder="1" applyAlignment="1" applyProtection="1">
      <alignment horizontal="left" vertical="center"/>
    </xf>
    <xf numFmtId="0" fontId="19" fillId="0" borderId="36"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wrapText="1"/>
    </xf>
    <xf numFmtId="0" fontId="19" fillId="0" borderId="37" xfId="0" applyFont="1" applyFill="1" applyBorder="1" applyAlignment="1" applyProtection="1">
      <alignment horizontal="center" vertical="center" wrapText="1"/>
    </xf>
    <xf numFmtId="0" fontId="12" fillId="0" borderId="0" xfId="0" applyFont="1" applyAlignment="1" applyProtection="1">
      <alignment vertical="center"/>
    </xf>
    <xf numFmtId="0" fontId="5" fillId="0" borderId="0" xfId="0" applyFont="1" applyAlignment="1" applyProtection="1">
      <alignment horizontal="left" vertical="top" wrapText="1"/>
    </xf>
    <xf numFmtId="0" fontId="7" fillId="27" borderId="0" xfId="0" applyFont="1" applyFill="1" applyBorder="1" applyAlignment="1" applyProtection="1">
      <alignment horizontal="left" vertical="top" wrapText="1"/>
    </xf>
    <xf numFmtId="0" fontId="19" fillId="0" borderId="36" xfId="0" applyFont="1" applyBorder="1" applyAlignment="1" applyProtection="1">
      <alignment horizontal="center" vertical="center" wrapText="1"/>
    </xf>
    <xf numFmtId="0" fontId="19" fillId="0" borderId="10" xfId="0" applyFont="1" applyBorder="1" applyAlignment="1" applyProtection="1">
      <alignment horizontal="center" vertical="center" wrapText="1"/>
    </xf>
    <xf numFmtId="0" fontId="19" fillId="0" borderId="37" xfId="0" applyFont="1" applyBorder="1" applyAlignment="1" applyProtection="1">
      <alignment horizontal="center" vertical="center" wrapText="1"/>
    </xf>
    <xf numFmtId="0" fontId="36" fillId="0" borderId="33" xfId="0" applyFont="1" applyBorder="1" applyAlignment="1" applyProtection="1">
      <alignment horizontal="left" vertical="center" wrapText="1"/>
    </xf>
    <xf numFmtId="0" fontId="36" fillId="0" borderId="9" xfId="0" applyFont="1" applyBorder="1" applyAlignment="1" applyProtection="1">
      <alignment horizontal="left" vertical="center" wrapText="1"/>
    </xf>
    <xf numFmtId="0" fontId="36" fillId="0" borderId="34" xfId="0" applyFont="1" applyBorder="1" applyAlignment="1" applyProtection="1">
      <alignment horizontal="left" vertical="center" wrapText="1"/>
    </xf>
    <xf numFmtId="0" fontId="8" fillId="0" borderId="0" xfId="0" applyFont="1" applyAlignment="1" applyProtection="1">
      <alignment horizontal="left" vertical="top" wrapText="1"/>
    </xf>
    <xf numFmtId="0" fontId="62" fillId="0" borderId="0" xfId="0" applyFont="1" applyAlignment="1" applyProtection="1">
      <alignment horizontal="left" wrapText="1"/>
    </xf>
    <xf numFmtId="176" fontId="8" fillId="28" borderId="4" xfId="69" applyNumberFormat="1" applyFont="1" applyFill="1" applyBorder="1" applyAlignment="1" applyProtection="1">
      <alignment horizontal="center" vertical="center" wrapText="1"/>
    </xf>
    <xf numFmtId="0" fontId="51" fillId="0" borderId="0" xfId="0" applyFont="1" applyAlignment="1" applyProtection="1">
      <alignment horizontal="left" vertical="top" wrapText="1"/>
    </xf>
    <xf numFmtId="176" fontId="8" fillId="28" borderId="4" xfId="69" applyNumberFormat="1" applyFont="1" applyFill="1" applyBorder="1" applyAlignment="1" applyProtection="1">
      <alignment horizontal="center" vertical="center"/>
    </xf>
    <xf numFmtId="0" fontId="8" fillId="28" borderId="4" xfId="69" applyFont="1" applyFill="1" applyBorder="1" applyAlignment="1" applyProtection="1">
      <alignment horizontal="center" vertical="center"/>
    </xf>
    <xf numFmtId="0" fontId="8" fillId="0" borderId="4" xfId="69" applyFont="1" applyBorder="1" applyAlignment="1" applyProtection="1">
      <alignment horizontal="center" vertical="center" wrapText="1"/>
    </xf>
    <xf numFmtId="0" fontId="8" fillId="0" borderId="4" xfId="69" applyFont="1" applyBorder="1" applyAlignment="1" applyProtection="1">
      <alignment horizontal="center" vertical="center"/>
    </xf>
    <xf numFmtId="10" fontId="8" fillId="28" borderId="4" xfId="69" applyNumberFormat="1" applyFont="1" applyFill="1" applyBorder="1" applyAlignment="1" applyProtection="1">
      <alignment horizontal="center" vertical="center" wrapText="1"/>
    </xf>
    <xf numFmtId="0" fontId="8" fillId="28" borderId="4" xfId="69" applyNumberFormat="1" applyFont="1" applyFill="1" applyBorder="1" applyAlignment="1" applyProtection="1">
      <alignment horizontal="center" vertical="center" wrapText="1"/>
    </xf>
    <xf numFmtId="0" fontId="8" fillId="28" borderId="4" xfId="0" applyFont="1" applyFill="1" applyBorder="1" applyAlignment="1" applyProtection="1">
      <alignment horizontal="right" vertical="center" wrapText="1" indent="1"/>
    </xf>
    <xf numFmtId="0" fontId="5" fillId="0" borderId="4" xfId="0" applyFont="1" applyBorder="1" applyAlignment="1" applyProtection="1">
      <alignment horizontal="right" vertical="center" wrapText="1" indent="1"/>
    </xf>
    <xf numFmtId="0" fontId="8" fillId="0" borderId="4" xfId="0" applyFont="1" applyBorder="1" applyAlignment="1" applyProtection="1">
      <alignment horizontal="right" vertical="center" wrapText="1" indent="1"/>
    </xf>
    <xf numFmtId="0" fontId="8" fillId="28" borderId="43" xfId="69" applyFont="1" applyFill="1" applyBorder="1" applyAlignment="1" applyProtection="1">
      <alignment horizontal="center" vertical="center" wrapText="1"/>
    </xf>
    <xf numFmtId="0" fontId="8" fillId="28" borderId="44" xfId="69" applyFont="1" applyFill="1" applyBorder="1" applyAlignment="1" applyProtection="1">
      <alignment horizontal="center" vertical="center" wrapText="1"/>
    </xf>
    <xf numFmtId="0" fontId="8" fillId="28" borderId="4" xfId="69" applyFont="1" applyFill="1" applyBorder="1" applyAlignment="1" applyProtection="1">
      <alignment horizontal="center" vertical="center" wrapText="1"/>
    </xf>
    <xf numFmtId="8" fontId="19" fillId="0" borderId="4" xfId="0" applyNumberFormat="1" applyFont="1" applyBorder="1" applyAlignment="1" applyProtection="1">
      <alignment horizontal="center" vertical="center" wrapText="1"/>
    </xf>
    <xf numFmtId="8" fontId="17" fillId="0" borderId="4" xfId="0" applyNumberFormat="1" applyFont="1" applyBorder="1" applyAlignment="1" applyProtection="1">
      <alignment horizontal="center" vertical="center" wrapText="1"/>
    </xf>
  </cellXfs>
  <cellStyles count="251">
    <cellStyle name="$" xfId="1"/>
    <cellStyle name="$.00" xfId="2"/>
    <cellStyle name="$_9. Rev2Cost_GDPIPI" xfId="60"/>
    <cellStyle name="$_9. Rev2Cost_GDPIPI 2" xfId="71"/>
    <cellStyle name="$_lists" xfId="61"/>
    <cellStyle name="$_lists 2" xfId="72"/>
    <cellStyle name="$_lists_4. Current Monthly Fixed Charge" xfId="62"/>
    <cellStyle name="$_Sheet4" xfId="63"/>
    <cellStyle name="$_Sheet4 2" xfId="73"/>
    <cellStyle name="$M" xfId="3"/>
    <cellStyle name="$M.00" xfId="4"/>
    <cellStyle name="$M_9. Rev2Cost_GDPIPI" xfId="64"/>
    <cellStyle name="20% - Accent1" xfId="5" builtinId="30" customBuiltin="1"/>
    <cellStyle name="20% - Accent1 2" xfId="74"/>
    <cellStyle name="20% - Accent1 2 2" xfId="140"/>
    <cellStyle name="20% - Accent2" xfId="6" builtinId="34" customBuiltin="1"/>
    <cellStyle name="20% - Accent2 2" xfId="75"/>
    <cellStyle name="20% - Accent2 2 2" xfId="141"/>
    <cellStyle name="20% - Accent3" xfId="7" builtinId="38" customBuiltin="1"/>
    <cellStyle name="20% - Accent3 2" xfId="76"/>
    <cellStyle name="20% - Accent3 2 2" xfId="142"/>
    <cellStyle name="20% - Accent4" xfId="8" builtinId="42" customBuiltin="1"/>
    <cellStyle name="20% - Accent4 2" xfId="77"/>
    <cellStyle name="20% - Accent4 2 2" xfId="143"/>
    <cellStyle name="20% - Accent5" xfId="9" builtinId="46" customBuiltin="1"/>
    <cellStyle name="20% - Accent5 2" xfId="78"/>
    <cellStyle name="20% - Accent5 2 2" xfId="144"/>
    <cellStyle name="20% - Accent6" xfId="10" builtinId="50" customBuiltin="1"/>
    <cellStyle name="20% - Accent6 2" xfId="79"/>
    <cellStyle name="20% - Accent6 2 2" xfId="145"/>
    <cellStyle name="40% - Accent1" xfId="11" builtinId="31" customBuiltin="1"/>
    <cellStyle name="40% - Accent1 2" xfId="80"/>
    <cellStyle name="40% - Accent1 2 2" xfId="146"/>
    <cellStyle name="40% - Accent2" xfId="12" builtinId="35" customBuiltin="1"/>
    <cellStyle name="40% - Accent2 2" xfId="81"/>
    <cellStyle name="40% - Accent2 2 2" xfId="147"/>
    <cellStyle name="40% - Accent3" xfId="13" builtinId="39" customBuiltin="1"/>
    <cellStyle name="40% - Accent3 2" xfId="82"/>
    <cellStyle name="40% - Accent3 2 2" xfId="148"/>
    <cellStyle name="40% - Accent4" xfId="14" builtinId="43" customBuiltin="1"/>
    <cellStyle name="40% - Accent4 2" xfId="83"/>
    <cellStyle name="40% - Accent4 2 2" xfId="149"/>
    <cellStyle name="40% - Accent5" xfId="15" builtinId="47" customBuiltin="1"/>
    <cellStyle name="40% - Accent5 2" xfId="84"/>
    <cellStyle name="40% - Accent5 2 2" xfId="150"/>
    <cellStyle name="40% - Accent6" xfId="16" builtinId="51" customBuiltin="1"/>
    <cellStyle name="40% - Accent6 2" xfId="85"/>
    <cellStyle name="40% - Accent6 2 2" xfId="151"/>
    <cellStyle name="60% - Accent1" xfId="17" builtinId="32" customBuiltin="1"/>
    <cellStyle name="60% - Accent1 2" xfId="86"/>
    <cellStyle name="60% - Accent2" xfId="18" builtinId="36" customBuiltin="1"/>
    <cellStyle name="60% - Accent2 2" xfId="87"/>
    <cellStyle name="60% - Accent3" xfId="19" builtinId="40" customBuiltin="1"/>
    <cellStyle name="60% - Accent3 2" xfId="88"/>
    <cellStyle name="60% - Accent4" xfId="20" builtinId="44" customBuiltin="1"/>
    <cellStyle name="60% - Accent4 2" xfId="89"/>
    <cellStyle name="60% - Accent5" xfId="21" builtinId="48" customBuiltin="1"/>
    <cellStyle name="60% - Accent5 2" xfId="90"/>
    <cellStyle name="60% - Accent6" xfId="22" builtinId="52" customBuiltin="1"/>
    <cellStyle name="60% - Accent6 2" xfId="91"/>
    <cellStyle name="Accent1" xfId="23" builtinId="29" customBuiltin="1"/>
    <cellStyle name="Accent1 2" xfId="92"/>
    <cellStyle name="Accent2" xfId="24" builtinId="33" customBuiltin="1"/>
    <cellStyle name="Accent2 2" xfId="93"/>
    <cellStyle name="Accent3" xfId="25" builtinId="37" customBuiltin="1"/>
    <cellStyle name="Accent3 2" xfId="94"/>
    <cellStyle name="Accent4" xfId="26" builtinId="41" customBuiltin="1"/>
    <cellStyle name="Accent4 2" xfId="95"/>
    <cellStyle name="Accent5" xfId="27" builtinId="45" customBuiltin="1"/>
    <cellStyle name="Accent5 2" xfId="96"/>
    <cellStyle name="Accent6" xfId="28" builtinId="49" customBuiltin="1"/>
    <cellStyle name="Accent6 2" xfId="97"/>
    <cellStyle name="Bad" xfId="29" builtinId="27" customBuiltin="1"/>
    <cellStyle name="Bad 2" xfId="98"/>
    <cellStyle name="Calculation" xfId="30" builtinId="22" customBuiltin="1"/>
    <cellStyle name="Calculation 2" xfId="99"/>
    <cellStyle name="Check Cell" xfId="31" builtinId="23" customBuiltin="1"/>
    <cellStyle name="Check Cell 2" xfId="100"/>
    <cellStyle name="Comma" xfId="56" builtinId="3"/>
    <cellStyle name="Comma 2" xfId="101"/>
    <cellStyle name="Comma 2 2" xfId="153"/>
    <cellStyle name="Comma 3" xfId="102"/>
    <cellStyle name="Comma 3 2" xfId="154"/>
    <cellStyle name="Comma 32" xfId="246"/>
    <cellStyle name="Comma 33" xfId="247"/>
    <cellStyle name="Comma 34" xfId="248"/>
    <cellStyle name="Comma 35" xfId="249"/>
    <cellStyle name="Comma 36" xfId="250"/>
    <cellStyle name="Comma 4" xfId="103"/>
    <cellStyle name="Comma0" xfId="32"/>
    <cellStyle name="Currency" xfId="57" builtinId="4"/>
    <cellStyle name="Currency 2" xfId="104"/>
    <cellStyle name="Currency0" xfId="33"/>
    <cellStyle name="Date" xfId="34"/>
    <cellStyle name="Explanatory Text" xfId="35" builtinId="53" customBuiltin="1"/>
    <cellStyle name="Explanatory Text 2" xfId="105"/>
    <cellStyle name="Fixed" xfId="36"/>
    <cellStyle name="Good" xfId="37" builtinId="26" customBuiltin="1"/>
    <cellStyle name="Good 2" xfId="106"/>
    <cellStyle name="Grey" xfId="38"/>
    <cellStyle name="Heading 1" xfId="39" builtinId="16" customBuiltin="1"/>
    <cellStyle name="Heading 1 2" xfId="107"/>
    <cellStyle name="Heading 2" xfId="40" builtinId="17" customBuiltin="1"/>
    <cellStyle name="Heading 2 2" xfId="108"/>
    <cellStyle name="Heading 3" xfId="41" builtinId="18" customBuiltin="1"/>
    <cellStyle name="Heading 3 2" xfId="109"/>
    <cellStyle name="Heading 3 3" xfId="197"/>
    <cellStyle name="Heading 3 4" xfId="158"/>
    <cellStyle name="Heading 3 5" xfId="134"/>
    <cellStyle name="Heading 3 6" xfId="198"/>
    <cellStyle name="Heading 3 7" xfId="157"/>
    <cellStyle name="Heading 3 8" xfId="192"/>
    <cellStyle name="Heading 4" xfId="42" builtinId="19" customBuiltin="1"/>
    <cellStyle name="Heading 4 2" xfId="110"/>
    <cellStyle name="Input" xfId="43" builtinId="20" customBuiltin="1"/>
    <cellStyle name="Input [yellow]" xfId="44"/>
    <cellStyle name="Input 2" xfId="111"/>
    <cellStyle name="Linked Cell" xfId="45" builtinId="24" customBuiltin="1"/>
    <cellStyle name="Linked Cell 2" xfId="112"/>
    <cellStyle name="M" xfId="46"/>
    <cellStyle name="M.00" xfId="47"/>
    <cellStyle name="M_9. Rev2Cost_GDPIPI" xfId="65"/>
    <cellStyle name="M_9. Rev2Cost_GDPIPI 2" xfId="113"/>
    <cellStyle name="M_lists" xfId="66"/>
    <cellStyle name="M_lists 2" xfId="114"/>
    <cellStyle name="M_lists_4. Current Monthly Fixed Charge" xfId="67"/>
    <cellStyle name="M_Sheet4" xfId="68"/>
    <cellStyle name="M_Sheet4 2" xfId="115"/>
    <cellStyle name="Neutral" xfId="48" builtinId="28" customBuiltin="1"/>
    <cellStyle name="Neutral 2" xfId="116"/>
    <cellStyle name="Normal" xfId="0" builtinId="0"/>
    <cellStyle name="Normal - Style1" xfId="49"/>
    <cellStyle name="Normal 19" xfId="201"/>
    <cellStyle name="Normal 2" xfId="59"/>
    <cellStyle name="Normal 2 2" xfId="183"/>
    <cellStyle name="Normal 2 3" xfId="137"/>
    <cellStyle name="Normal 20" xfId="207"/>
    <cellStyle name="Normal 21" xfId="215"/>
    <cellStyle name="Normal 22" xfId="209"/>
    <cellStyle name="Normal 23" xfId="211"/>
    <cellStyle name="Normal 24" xfId="213"/>
    <cellStyle name="Normal 25" xfId="202"/>
    <cellStyle name="Normal 26" xfId="208"/>
    <cellStyle name="Normal 27" xfId="214"/>
    <cellStyle name="Normal 28" xfId="210"/>
    <cellStyle name="Normal 29" xfId="212"/>
    <cellStyle name="Normal 3" xfId="117"/>
    <cellStyle name="Normal 3 2" xfId="159"/>
    <cellStyle name="Normal 30" xfId="203"/>
    <cellStyle name="Normal 31" xfId="205"/>
    <cellStyle name="Normal 32" xfId="223"/>
    <cellStyle name="Normal 34" xfId="216"/>
    <cellStyle name="Normal 35" xfId="225"/>
    <cellStyle name="Normal 37" xfId="220"/>
    <cellStyle name="Normal 38" xfId="218"/>
    <cellStyle name="Normal 4" xfId="118"/>
    <cellStyle name="Normal 4 2" xfId="160"/>
    <cellStyle name="Normal 41" xfId="204"/>
    <cellStyle name="Normal 42" xfId="206"/>
    <cellStyle name="Normal 44" xfId="222"/>
    <cellStyle name="Normal 45" xfId="224"/>
    <cellStyle name="Normal 46" xfId="217"/>
    <cellStyle name="Normal 48" xfId="221"/>
    <cellStyle name="Normal 49" xfId="219"/>
    <cellStyle name="Normal 5" xfId="119"/>
    <cellStyle name="Normal 5 2" xfId="161"/>
    <cellStyle name="Normal 50" xfId="226"/>
    <cellStyle name="Normal 51" xfId="227"/>
    <cellStyle name="Normal 52" xfId="228"/>
    <cellStyle name="Normal 53" xfId="229"/>
    <cellStyle name="Normal 54" xfId="232"/>
    <cellStyle name="Normal 55" xfId="233"/>
    <cellStyle name="Normal 56" xfId="235"/>
    <cellStyle name="Normal 57" xfId="236"/>
    <cellStyle name="Normal 58" xfId="234"/>
    <cellStyle name="Normal 59" xfId="237"/>
    <cellStyle name="Normal 60" xfId="230"/>
    <cellStyle name="Normal 61" xfId="231"/>
    <cellStyle name="Normal 62" xfId="243"/>
    <cellStyle name="Normal 63" xfId="244"/>
    <cellStyle name="Normal 65" xfId="238"/>
    <cellStyle name="Normal 66" xfId="239"/>
    <cellStyle name="Normal 67" xfId="240"/>
    <cellStyle name="Normal 68" xfId="245"/>
    <cellStyle name="Normal 70" xfId="242"/>
    <cellStyle name="Normal 71" xfId="241"/>
    <cellStyle name="Normal_6. Cost Allocation for Def-Var" xfId="69"/>
    <cellStyle name="Normal_Sheet7" xfId="70"/>
    <cellStyle name="Note" xfId="50" builtinId="10" customBuiltin="1"/>
    <cellStyle name="Note 2" xfId="120"/>
    <cellStyle name="Note 2 2" xfId="162"/>
    <cellStyle name="Note 3" xfId="180"/>
    <cellStyle name="Note 4" xfId="135"/>
    <cellStyle name="Output" xfId="51" builtinId="21" customBuiltin="1"/>
    <cellStyle name="Output 2" xfId="121"/>
    <cellStyle name="Percent" xfId="58" builtinId="5"/>
    <cellStyle name="Percent [2]" xfId="52"/>
    <cellStyle name="Percent 10" xfId="184"/>
    <cellStyle name="Percent 11" xfId="168"/>
    <cellStyle name="Percent 12" xfId="177"/>
    <cellStyle name="Percent 13" xfId="169"/>
    <cellStyle name="Percent 14" xfId="176"/>
    <cellStyle name="Percent 15" xfId="170"/>
    <cellStyle name="Percent 16" xfId="175"/>
    <cellStyle name="Percent 17" xfId="171"/>
    <cellStyle name="Percent 18" xfId="174"/>
    <cellStyle name="Percent 19" xfId="172"/>
    <cellStyle name="Percent 2" xfId="122"/>
    <cellStyle name="Percent 20" xfId="188"/>
    <cellStyle name="Percent 21" xfId="187"/>
    <cellStyle name="Percent 22" xfId="189"/>
    <cellStyle name="Percent 23" xfId="185"/>
    <cellStyle name="Percent 24" xfId="165"/>
    <cellStyle name="Percent 25" xfId="167"/>
    <cellStyle name="Percent 26" xfId="173"/>
    <cellStyle name="Percent 27" xfId="178"/>
    <cellStyle name="Percent 28" xfId="190"/>
    <cellStyle name="Percent 29" xfId="136"/>
    <cellStyle name="Percent 3" xfId="123"/>
    <cellStyle name="Percent 3 2" xfId="163"/>
    <cellStyle name="Percent 30" xfId="129"/>
    <cellStyle name="Percent 31" xfId="156"/>
    <cellStyle name="Percent 32" xfId="155"/>
    <cellStyle name="Percent 33" xfId="132"/>
    <cellStyle name="Percent 34" xfId="193"/>
    <cellStyle name="Percent 35" xfId="138"/>
    <cellStyle name="Percent 36" xfId="195"/>
    <cellStyle name="Percent 37" xfId="139"/>
    <cellStyle name="Percent 38" xfId="199"/>
    <cellStyle name="Percent 39" xfId="152"/>
    <cellStyle name="Percent 4" xfId="182"/>
    <cellStyle name="Percent 40" xfId="133"/>
    <cellStyle name="Percent 41" xfId="194"/>
    <cellStyle name="Percent 42" xfId="128"/>
    <cellStyle name="Percent 43" xfId="200"/>
    <cellStyle name="Percent 44" xfId="131"/>
    <cellStyle name="Percent 45" xfId="127"/>
    <cellStyle name="Percent 46" xfId="191"/>
    <cellStyle name="Percent 47" xfId="196"/>
    <cellStyle name="Percent 48" xfId="130"/>
    <cellStyle name="Percent 5" xfId="164"/>
    <cellStyle name="Percent 6" xfId="179"/>
    <cellStyle name="Percent 7" xfId="186"/>
    <cellStyle name="Percent 8" xfId="181"/>
    <cellStyle name="Percent 9" xfId="166"/>
    <cellStyle name="Title" xfId="53" builtinId="15" customBuiltin="1"/>
    <cellStyle name="Title 2" xfId="124"/>
    <cellStyle name="Total" xfId="54" builtinId="25" customBuiltin="1"/>
    <cellStyle name="Total 2" xfId="125"/>
    <cellStyle name="Warning Text" xfId="55" builtinId="11" customBuiltin="1"/>
    <cellStyle name="Warning Text 2" xfId="126"/>
  </cellStyles>
  <dxfs count="1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indexed="42"/>
        </patternFill>
      </fill>
    </dxf>
  </dxfs>
  <tableStyles count="0" defaultTableStyle="TableStyleMedium9"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182217</xdr:colOff>
      <xdr:row>36</xdr:row>
      <xdr:rowOff>8266</xdr:rowOff>
    </xdr:from>
    <xdr:to>
      <xdr:col>14</xdr:col>
      <xdr:colOff>157368</xdr:colOff>
      <xdr:row>41</xdr:row>
      <xdr:rowOff>24838</xdr:rowOff>
    </xdr:to>
    <xdr:sp macro="" textlink="">
      <xdr:nvSpPr>
        <xdr:cNvPr id="6" name="Text Box 50"/>
        <xdr:cNvSpPr txBox="1">
          <a:spLocks noChangeArrowheads="1"/>
        </xdr:cNvSpPr>
      </xdr:nvSpPr>
      <xdr:spPr bwMode="auto">
        <a:xfrm>
          <a:off x="182217" y="7123441"/>
          <a:ext cx="8785776" cy="969072"/>
        </a:xfrm>
        <a:prstGeom prst="rect">
          <a:avLst/>
        </a:prstGeom>
        <a:noFill/>
        <a:ln>
          <a:noFill/>
        </a:ln>
        <a:effectLst>
          <a:softEdge rad="31750"/>
        </a:effectLst>
        <a:extLst/>
      </xdr:spPr>
      <xdr:txBody>
        <a:bodyPr vertOverflow="clip" wrap="square" lIns="27432" tIns="22860" rIns="0" bIns="0" anchor="t" upright="1"/>
        <a:lstStyle/>
        <a:p>
          <a:pPr rtl="0"/>
          <a:r>
            <a:rPr lang="en-CA" sz="800" b="1" i="1" baseline="0">
              <a:effectLst/>
              <a:latin typeface="Arial" pitchFamily="34" charset="0"/>
              <a:ea typeface="+mn-ea"/>
              <a:cs typeface="Arial" pitchFamily="34" charset="0"/>
            </a:rPr>
            <a:t>This Workbook Model is protected by copyright and is being made available to you solely for the purpose of preparing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or reviewing your draft rate order, you must ensure that the person understands and agrees to the restrictions noted above.</a:t>
          </a:r>
          <a:endParaRPr lang="en-CA" sz="800">
            <a:effectLst/>
            <a:latin typeface="Arial" pitchFamily="34" charset="0"/>
            <a:cs typeface="Arial" pitchFamily="34" charset="0"/>
          </a:endParaRPr>
        </a:p>
      </xdr:txBody>
    </xdr:sp>
    <xdr:clientData/>
  </xdr:twoCellAnchor>
  <xdr:twoCellAnchor>
    <xdr:from>
      <xdr:col>0</xdr:col>
      <xdr:colOff>0</xdr:colOff>
      <xdr:row>0</xdr:row>
      <xdr:rowOff>0</xdr:rowOff>
    </xdr:from>
    <xdr:to>
      <xdr:col>14</xdr:col>
      <xdr:colOff>46795</xdr:colOff>
      <xdr:row>10</xdr:row>
      <xdr:rowOff>10766</xdr:rowOff>
    </xdr:to>
    <xdr:grpSp>
      <xdr:nvGrpSpPr>
        <xdr:cNvPr id="11" name="Group 10"/>
        <xdr:cNvGrpSpPr/>
      </xdr:nvGrpSpPr>
      <xdr:grpSpPr>
        <a:xfrm>
          <a:off x="0" y="0"/>
          <a:ext cx="8821701" cy="1915766"/>
          <a:chOff x="0" y="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sp macro="" textlink="">
        <xdr:nvSpPr>
          <xdr:cNvPr id="8" name="Rectangle 7"/>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2016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44823</xdr:rowOff>
    </xdr:from>
    <xdr:to>
      <xdr:col>5</xdr:col>
      <xdr:colOff>139053</xdr:colOff>
      <xdr:row>14</xdr:row>
      <xdr:rowOff>22411</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44823"/>
          <a:ext cx="8420200" cy="2173941"/>
        </a:xfrm>
        <a:prstGeom prst="rect">
          <a:avLst/>
        </a:prstGeom>
        <a:ln>
          <a:noFill/>
        </a:ln>
        <a:effectLst>
          <a:softEdge rad="112500"/>
        </a:effectLst>
      </xdr:spPr>
    </xdr:pic>
    <xdr:clientData/>
  </xdr:twoCellAnchor>
  <xdr:twoCellAnchor>
    <xdr:from>
      <xdr:col>0</xdr:col>
      <xdr:colOff>156883</xdr:colOff>
      <xdr:row>3</xdr:row>
      <xdr:rowOff>87476</xdr:rowOff>
    </xdr:from>
    <xdr:to>
      <xdr:col>5</xdr:col>
      <xdr:colOff>0</xdr:colOff>
      <xdr:row>11</xdr:row>
      <xdr:rowOff>22409</xdr:rowOff>
    </xdr:to>
    <xdr:sp macro="" textlink="">
      <xdr:nvSpPr>
        <xdr:cNvPr id="7" name="Rectangle 6"/>
        <xdr:cNvSpPr/>
      </xdr:nvSpPr>
      <xdr:spPr>
        <a:xfrm>
          <a:off x="156883" y="558123"/>
          <a:ext cx="8124264" cy="1189992"/>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2016 Deferral/Variance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205824</xdr:colOff>
      <xdr:row>1</xdr:row>
      <xdr:rowOff>26550</xdr:rowOff>
    </xdr:from>
    <xdr:to>
      <xdr:col>0</xdr:col>
      <xdr:colOff>595106</xdr:colOff>
      <xdr:row>3</xdr:row>
      <xdr:rowOff>80845</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546371</xdr:colOff>
      <xdr:row>0</xdr:row>
      <xdr:rowOff>158221</xdr:rowOff>
    </xdr:from>
    <xdr:to>
      <xdr:col>2</xdr:col>
      <xdr:colOff>2329485</xdr:colOff>
      <xdr:row>3</xdr:row>
      <xdr:rowOff>8696</xdr:rowOff>
    </xdr:to>
    <xdr:sp macro="" textlink="">
      <xdr:nvSpPr>
        <xdr:cNvPr id="9" name="Rectangle 8"/>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699135</xdr:colOff>
      <xdr:row>12</xdr:row>
      <xdr:rowOff>7620</xdr:rowOff>
    </xdr:from>
    <xdr:to>
      <xdr:col>4</xdr:col>
      <xdr:colOff>1266830</xdr:colOff>
      <xdr:row>13</xdr:row>
      <xdr:rowOff>144780</xdr:rowOff>
    </xdr:to>
    <xdr:sp macro="" textlink="#REF!">
      <xdr:nvSpPr>
        <xdr:cNvPr id="12302" name="Text Box 14"/>
        <xdr:cNvSpPr txBox="1">
          <a:spLocks noChangeArrowheads="1" noTextEdit="1"/>
        </xdr:cNvSpPr>
      </xdr:nvSpPr>
      <xdr:spPr bwMode="auto">
        <a:xfrm>
          <a:off x="1127760" y="2019300"/>
          <a:ext cx="8168640" cy="304800"/>
        </a:xfrm>
        <a:prstGeom prst="rect">
          <a:avLst/>
        </a:prstGeom>
        <a:noFill/>
        <a:ln w="9525">
          <a:noFill/>
          <a:miter lim="800000"/>
          <a:headEnd/>
          <a:tailEnd/>
        </a:ln>
      </xdr:spPr>
      <xdr:txBody>
        <a:bodyPr vertOverflow="clip" wrap="square" lIns="36576" tIns="32004" rIns="0" bIns="0" anchor="t" upright="1"/>
        <a:lstStyle/>
        <a:p>
          <a:pPr algn="l" rtl="0">
            <a:defRPr sz="1000"/>
          </a:pPr>
          <a:fld id="{806C0CFF-A928-4D4F-9047-D2845C89EA71}" type="TxLink">
            <a:rPr lang="en-CA" sz="1200" b="1" i="0" u="none" strike="noStrike" baseline="0">
              <a:solidFill>
                <a:srgbClr val="FFFFFF"/>
              </a:solidFill>
              <a:latin typeface="Book Antiqua"/>
              <a:cs typeface="Arial"/>
            </a:rPr>
            <a:pPr algn="l" rtl="0">
              <a:defRPr sz="1000"/>
            </a:pPr>
            <a:t>Canadian Niagara Power Inc. - Eastern Ontario Power</a:t>
          </a:fld>
          <a:endParaRPr lang="en-CA" sz="1200" b="1" i="0" u="none" strike="noStrike" baseline="0">
            <a:solidFill>
              <a:srgbClr val="FFFFFF"/>
            </a:solidFill>
            <a:latin typeface="Book Antiqua"/>
          </a:endParaRPr>
        </a:p>
      </xdr:txBody>
    </xdr:sp>
    <xdr:clientData/>
  </xdr:twoCellAnchor>
  <xdr:twoCellAnchor>
    <xdr:from>
      <xdr:col>0</xdr:col>
      <xdr:colOff>0</xdr:colOff>
      <xdr:row>0</xdr:row>
      <xdr:rowOff>0</xdr:rowOff>
    </xdr:from>
    <xdr:to>
      <xdr:col>4</xdr:col>
      <xdr:colOff>647800</xdr:colOff>
      <xdr:row>13</xdr:row>
      <xdr:rowOff>68916</xdr:rowOff>
    </xdr:to>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420200" cy="2173941"/>
        </a:xfrm>
        <a:prstGeom prst="rect">
          <a:avLst/>
        </a:prstGeom>
        <a:ln>
          <a:noFill/>
        </a:ln>
        <a:effectLst>
          <a:softEdge rad="112500"/>
        </a:effectLst>
      </xdr:spPr>
    </xdr:pic>
    <xdr:clientData/>
  </xdr:twoCellAnchor>
  <xdr:twoCellAnchor>
    <xdr:from>
      <xdr:col>0</xdr:col>
      <xdr:colOff>156883</xdr:colOff>
      <xdr:row>3</xdr:row>
      <xdr:rowOff>27525</xdr:rowOff>
    </xdr:from>
    <xdr:to>
      <xdr:col>4</xdr:col>
      <xdr:colOff>508747</xdr:colOff>
      <xdr:row>10</xdr:row>
      <xdr:rowOff>84042</xdr:rowOff>
    </xdr:to>
    <xdr:sp macro="" textlink="">
      <xdr:nvSpPr>
        <xdr:cNvPr id="8" name="Rectangle 7"/>
        <xdr:cNvSpPr/>
      </xdr:nvSpPr>
      <xdr:spPr>
        <a:xfrm>
          <a:off x="156883" y="513300"/>
          <a:ext cx="8124264" cy="1189992"/>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2016 Deferral/Variance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205824</xdr:colOff>
      <xdr:row>0</xdr:row>
      <xdr:rowOff>138609</xdr:rowOff>
    </xdr:from>
    <xdr:to>
      <xdr:col>1</xdr:col>
      <xdr:colOff>195056</xdr:colOff>
      <xdr:row>3</xdr:row>
      <xdr:rowOff>20894</xdr:rowOff>
    </xdr:to>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38609"/>
          <a:ext cx="389282" cy="368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146321</xdr:colOff>
      <xdr:row>0</xdr:row>
      <xdr:rowOff>113398</xdr:rowOff>
    </xdr:from>
    <xdr:to>
      <xdr:col>2</xdr:col>
      <xdr:colOff>1724928</xdr:colOff>
      <xdr:row>2</xdr:row>
      <xdr:rowOff>110670</xdr:rowOff>
    </xdr:to>
    <xdr:sp macro="" textlink="">
      <xdr:nvSpPr>
        <xdr:cNvPr id="10" name="Rectangle 9"/>
        <xdr:cNvSpPr/>
      </xdr:nvSpPr>
      <xdr:spPr>
        <a:xfrm>
          <a:off x="546371" y="113398"/>
          <a:ext cx="2578732" cy="321122"/>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9525</xdr:rowOff>
    </xdr:from>
    <xdr:to>
      <xdr:col>8</xdr:col>
      <xdr:colOff>323850</xdr:colOff>
      <xdr:row>11</xdr:row>
      <xdr:rowOff>144116</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9525"/>
          <a:ext cx="8591550" cy="1915766"/>
        </a:xfrm>
        <a:prstGeom prst="rect">
          <a:avLst/>
        </a:prstGeom>
        <a:ln>
          <a:noFill/>
        </a:ln>
        <a:effectLst>
          <a:softEdge rad="112500"/>
        </a:effectLst>
      </xdr:spPr>
    </xdr:pic>
    <xdr:clientData/>
  </xdr:twoCellAnchor>
  <xdr:twoCellAnchor>
    <xdr:from>
      <xdr:col>0</xdr:col>
      <xdr:colOff>299136</xdr:colOff>
      <xdr:row>4</xdr:row>
      <xdr:rowOff>53861</xdr:rowOff>
    </xdr:from>
    <xdr:to>
      <xdr:col>7</xdr:col>
      <xdr:colOff>798031</xdr:colOff>
      <xdr:row>7</xdr:row>
      <xdr:rowOff>114715</xdr:rowOff>
    </xdr:to>
    <xdr:sp macro="" textlink="">
      <xdr:nvSpPr>
        <xdr:cNvPr id="7" name="Rectangle 6"/>
        <xdr:cNvSpPr/>
      </xdr:nvSpPr>
      <xdr:spPr>
        <a:xfrm>
          <a:off x="299136" y="701561"/>
          <a:ext cx="79188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2016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205824</xdr:colOff>
      <xdr:row>1</xdr:row>
      <xdr:rowOff>26550</xdr:rowOff>
    </xdr:from>
    <xdr:to>
      <xdr:col>0</xdr:col>
      <xdr:colOff>595106</xdr:colOff>
      <xdr:row>3</xdr:row>
      <xdr:rowOff>80845</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546371</xdr:colOff>
      <xdr:row>0</xdr:row>
      <xdr:rowOff>158221</xdr:rowOff>
    </xdr:from>
    <xdr:to>
      <xdr:col>1</xdr:col>
      <xdr:colOff>2519985</xdr:colOff>
      <xdr:row>3</xdr:row>
      <xdr:rowOff>8696</xdr:rowOff>
    </xdr:to>
    <xdr:sp macro="" textlink="">
      <xdr:nvSpPr>
        <xdr:cNvPr id="9" name="Rectangle 8"/>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189670</xdr:colOff>
      <xdr:row>1</xdr:row>
      <xdr:rowOff>96491</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xdr:col>
      <xdr:colOff>61011</xdr:colOff>
      <xdr:row>0</xdr:row>
      <xdr:rowOff>701561</xdr:rowOff>
    </xdr:from>
    <xdr:to>
      <xdr:col>6</xdr:col>
      <xdr:colOff>36031</xdr:colOff>
      <xdr:row>0</xdr:row>
      <xdr:rowOff>1248190</xdr:rowOff>
    </xdr:to>
    <xdr:sp macro="" textlink="">
      <xdr:nvSpPr>
        <xdr:cNvPr id="7" name="Rectangle 6"/>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2016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129624</xdr:colOff>
      <xdr:row>0</xdr:row>
      <xdr:rowOff>188475</xdr:rowOff>
    </xdr:from>
    <xdr:to>
      <xdr:col>1</xdr:col>
      <xdr:colOff>518906</xdr:colOff>
      <xdr:row>0</xdr:row>
      <xdr:rowOff>566620</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470171</xdr:colOff>
      <xdr:row>0</xdr:row>
      <xdr:rowOff>158221</xdr:rowOff>
    </xdr:from>
    <xdr:to>
      <xdr:col>1</xdr:col>
      <xdr:colOff>3053385</xdr:colOff>
      <xdr:row>0</xdr:row>
      <xdr:rowOff>494471</xdr:rowOff>
    </xdr:to>
    <xdr:sp macro="" textlink="">
      <xdr:nvSpPr>
        <xdr:cNvPr id="9" name="Rectangle 8"/>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0</xdr:rowOff>
    </xdr:from>
    <xdr:to>
      <xdr:col>8</xdr:col>
      <xdr:colOff>75370</xdr:colOff>
      <xdr:row>11</xdr:row>
      <xdr:rowOff>134591</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9050" y="0"/>
          <a:ext cx="8857420" cy="1915766"/>
        </a:xfrm>
        <a:prstGeom prst="rect">
          <a:avLst/>
        </a:prstGeom>
        <a:ln>
          <a:noFill/>
        </a:ln>
        <a:effectLst>
          <a:softEdge rad="112500"/>
        </a:effectLst>
      </xdr:spPr>
    </xdr:pic>
    <xdr:clientData/>
  </xdr:twoCellAnchor>
  <xdr:twoCellAnchor>
    <xdr:from>
      <xdr:col>0</xdr:col>
      <xdr:colOff>156261</xdr:colOff>
      <xdr:row>4</xdr:row>
      <xdr:rowOff>53861</xdr:rowOff>
    </xdr:from>
    <xdr:to>
      <xdr:col>7</xdr:col>
      <xdr:colOff>674206</xdr:colOff>
      <xdr:row>7</xdr:row>
      <xdr:rowOff>114715</xdr:rowOff>
    </xdr:to>
    <xdr:sp macro="" textlink="">
      <xdr:nvSpPr>
        <xdr:cNvPr id="7" name="Rectangle 6"/>
        <xdr:cNvSpPr/>
      </xdr:nvSpPr>
      <xdr:spPr>
        <a:xfrm>
          <a:off x="15626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2016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224874</xdr:colOff>
      <xdr:row>1</xdr:row>
      <xdr:rowOff>26550</xdr:rowOff>
    </xdr:from>
    <xdr:to>
      <xdr:col>1</xdr:col>
      <xdr:colOff>4556</xdr:colOff>
      <xdr:row>3</xdr:row>
      <xdr:rowOff>80845</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2487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565421</xdr:colOff>
      <xdr:row>0</xdr:row>
      <xdr:rowOff>158221</xdr:rowOff>
    </xdr:from>
    <xdr:to>
      <xdr:col>2</xdr:col>
      <xdr:colOff>157785</xdr:colOff>
      <xdr:row>3</xdr:row>
      <xdr:rowOff>8696</xdr:rowOff>
    </xdr:to>
    <xdr:sp macro="" textlink="">
      <xdr:nvSpPr>
        <xdr:cNvPr id="9" name="Rectangle 8"/>
        <xdr:cNvSpPr/>
      </xdr:nvSpPr>
      <xdr:spPr>
        <a:xfrm>
          <a:off x="56542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6</xdr:col>
      <xdr:colOff>114300</xdr:colOff>
      <xdr:row>123</xdr:row>
      <xdr:rowOff>647700</xdr:rowOff>
    </xdr:from>
    <xdr:to>
      <xdr:col>10</xdr:col>
      <xdr:colOff>238125</xdr:colOff>
      <xdr:row>129</xdr:row>
      <xdr:rowOff>123825</xdr:rowOff>
    </xdr:to>
    <xdr:sp macro="" textlink="">
      <xdr:nvSpPr>
        <xdr:cNvPr id="2" name="TextBox 1"/>
        <xdr:cNvSpPr txBox="1"/>
      </xdr:nvSpPr>
      <xdr:spPr>
        <a:xfrm>
          <a:off x="7858125" y="22298025"/>
          <a:ext cx="4000500" cy="9810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0" i="0">
              <a:solidFill>
                <a:schemeClr val="dk1"/>
              </a:solidFill>
              <a:effectLst/>
              <a:latin typeface="+mn-lt"/>
              <a:ea typeface="+mn-ea"/>
              <a:cs typeface="+mn-cs"/>
            </a:rPr>
            <a:t>As per the Board's</a:t>
          </a:r>
          <a:r>
            <a:rPr lang="en-CA" sz="1100" b="0" i="0" baseline="0">
              <a:solidFill>
                <a:schemeClr val="dk1"/>
              </a:solidFill>
              <a:effectLst/>
              <a:latin typeface="+mn-lt"/>
              <a:ea typeface="+mn-ea"/>
              <a:cs typeface="+mn-cs"/>
            </a:rPr>
            <a:t> letter issued July 16, 2015 </a:t>
          </a:r>
          <a:r>
            <a:rPr lang="en-CA" sz="1100" b="0" i="0">
              <a:solidFill>
                <a:schemeClr val="dk1"/>
              </a:solidFill>
              <a:effectLst/>
              <a:latin typeface="+mn-lt"/>
              <a:ea typeface="+mn-ea"/>
              <a:cs typeface="+mn-cs"/>
            </a:rPr>
            <a:t>outlining details regarding the implementation of the transition to fully fixed distribution charges for residential customers,</a:t>
          </a:r>
          <a:r>
            <a:rPr lang="en-CA" sz="1100" b="0" i="0" baseline="0">
              <a:solidFill>
                <a:schemeClr val="dk1"/>
              </a:solidFill>
              <a:effectLst/>
              <a:latin typeface="+mn-lt"/>
              <a:ea typeface="+mn-ea"/>
              <a:cs typeface="+mn-cs"/>
            </a:rPr>
            <a:t> Residential rates for group 2 accounts are to be on a per customer basis.  Please choose "# of customers" for the </a:t>
          </a:r>
          <a:r>
            <a:rPr lang="en-CA" sz="1100" b="1" i="0" baseline="0">
              <a:solidFill>
                <a:schemeClr val="dk1"/>
              </a:solidFill>
              <a:effectLst/>
              <a:latin typeface="+mn-lt"/>
              <a:ea typeface="+mn-ea"/>
              <a:cs typeface="+mn-cs"/>
            </a:rPr>
            <a:t>Residential class.</a:t>
          </a:r>
          <a:endParaRPr lang="en-CA"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LTON_HYDRO_%20EB-2015-0089_COS_Weather_%20Normalization_%20Regression%20Model_2016_by%20_customer_class_201512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P_%20Forecast_%202016_20150525_revised_20151207_20160125_nonrp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ate_Design_Model_2016_Corrected_For_Bill_Impacts_20151116_revised_201511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aInit"/>
      <sheetName val="Summary"/>
      <sheetName val="Residential"/>
      <sheetName val="GS &lt; 50 kW"/>
      <sheetName val="GS &gt; 50 kW"/>
      <sheetName val="Rate Class Energy Model"/>
      <sheetName val="Rate Class Customer Model"/>
      <sheetName val="Rate Class Load Model"/>
    </sheetNames>
    <sheetDataSet>
      <sheetData sheetId="0" refreshError="1"/>
      <sheetData sheetId="1">
        <row r="7">
          <cell r="T7">
            <v>871840466.18652356</v>
          </cell>
        </row>
        <row r="11">
          <cell r="T11">
            <v>34501</v>
          </cell>
        </row>
        <row r="12">
          <cell r="T12">
            <v>311504507.10565919</v>
          </cell>
        </row>
        <row r="15">
          <cell r="T15">
            <v>2642.0505332703788</v>
          </cell>
        </row>
        <row r="16">
          <cell r="T16">
            <v>91412831.730080053</v>
          </cell>
        </row>
        <row r="19">
          <cell r="T19">
            <v>301.93278392268166</v>
          </cell>
        </row>
        <row r="20">
          <cell r="T20">
            <v>206918158.48785442</v>
          </cell>
        </row>
        <row r="21">
          <cell r="T21">
            <v>555651.28348282422</v>
          </cell>
        </row>
        <row r="24">
          <cell r="T24">
            <v>13</v>
          </cell>
        </row>
        <row r="25">
          <cell r="T25">
            <v>116570267.303496</v>
          </cell>
        </row>
        <row r="26">
          <cell r="T26">
            <v>245808.10482149263</v>
          </cell>
        </row>
        <row r="29">
          <cell r="T29">
            <v>3</v>
          </cell>
        </row>
        <row r="30">
          <cell r="T30">
            <v>135893889.41732097</v>
          </cell>
        </row>
        <row r="31">
          <cell r="T31">
            <v>260162.16410264492</v>
          </cell>
        </row>
        <row r="34">
          <cell r="T34">
            <v>3233.7042464999763</v>
          </cell>
        </row>
        <row r="35">
          <cell r="T35">
            <v>8298678.7683863798</v>
          </cell>
        </row>
        <row r="36">
          <cell r="T36">
            <v>23290.889535479138</v>
          </cell>
        </row>
        <row r="39">
          <cell r="T39">
            <v>242.20347610658669</v>
          </cell>
        </row>
        <row r="40">
          <cell r="T40">
            <v>145710.64372659678</v>
          </cell>
        </row>
        <row r="41">
          <cell r="T41">
            <v>403.86488874638457</v>
          </cell>
        </row>
        <row r="44">
          <cell r="T44">
            <v>178</v>
          </cell>
        </row>
        <row r="45">
          <cell r="T45">
            <v>1096422.73</v>
          </cell>
        </row>
      </sheetData>
      <sheetData sheetId="2">
        <row r="15">
          <cell r="AB15">
            <v>0</v>
          </cell>
        </row>
      </sheetData>
      <sheetData sheetId="3">
        <row r="15">
          <cell r="AB15">
            <v>0</v>
          </cell>
        </row>
      </sheetData>
      <sheetData sheetId="4">
        <row r="15">
          <cell r="AB15">
            <v>0</v>
          </cell>
        </row>
      </sheetData>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 Forecast 2015 using % alloc"/>
      <sheetName val="COP Forecast 2016 using % alloc"/>
      <sheetName val="wap "/>
      <sheetName val="WCA Revised 2016"/>
      <sheetName val="COP Summary"/>
    </sheetNames>
    <sheetDataSet>
      <sheetData sheetId="0" refreshError="1"/>
      <sheetData sheetId="1">
        <row r="83">
          <cell r="F83">
            <v>113559514.44347686</v>
          </cell>
        </row>
      </sheetData>
      <sheetData sheetId="2">
        <row r="34">
          <cell r="I34">
            <v>15562305.658735953</v>
          </cell>
        </row>
        <row r="35">
          <cell r="I35">
            <v>12578993.647471223</v>
          </cell>
        </row>
        <row r="36">
          <cell r="I36">
            <v>190136152.36720785</v>
          </cell>
        </row>
        <row r="37">
          <cell r="I37">
            <v>99356499.264645159</v>
          </cell>
        </row>
        <row r="38">
          <cell r="I38">
            <v>135893889.41732097</v>
          </cell>
        </row>
        <row r="40">
          <cell r="I40">
            <v>8298678.7683863798</v>
          </cell>
        </row>
      </sheetData>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Input"/>
      <sheetName val="Transformer Allowance"/>
      <sheetName val="Forecast Data For 2016"/>
      <sheetName val="2015 Existing Rates"/>
      <sheetName val="2016 Test Yr On Existing Rates"/>
      <sheetName val="Cost Allocation Study"/>
      <sheetName val="Rates By Rate Class"/>
      <sheetName val="Allocation Low Voltage Costs"/>
      <sheetName val="Low Voltage Rates"/>
      <sheetName val="LRAM and SSM Rate Rider"/>
      <sheetName val="2016 Rate Riders"/>
      <sheetName val="Distribution Rate Schedule"/>
      <sheetName val="Other Electriciy Rates"/>
      <sheetName val="BILL IMPACTS 1YR"/>
      <sheetName val="BILL IMPACTS 3YR"/>
      <sheetName val="Bill Impact Summary"/>
      <sheetName val="Bill Impact by Class"/>
      <sheetName val="Rate Schedule (Part 1)"/>
      <sheetName val="Rate Schedule (Part 2)"/>
      <sheetName val="Dist. Rev. Reconciliation"/>
      <sheetName val="Revenue Deficiency Analysis"/>
      <sheetName val="Appendix 2-O Table a"/>
      <sheetName val="Appendix 2-O Table b"/>
      <sheetName val="Appendix 2-O Table c"/>
      <sheetName val="Appendix 2-O Table d"/>
      <sheetName val="Bill Impact Summary CMcK"/>
    </sheetNames>
    <sheetDataSet>
      <sheetData sheetId="0" refreshError="1"/>
      <sheetData sheetId="1">
        <row r="12">
          <cell r="B12">
            <v>90985.465986223222</v>
          </cell>
        </row>
      </sheetData>
      <sheetData sheetId="2">
        <row r="7">
          <cell r="C7">
            <v>33751</v>
          </cell>
        </row>
      </sheetData>
      <sheetData sheetId="3" refreshError="1"/>
      <sheetData sheetId="4">
        <row r="9">
          <cell r="J9">
            <v>10767401.022321492</v>
          </cell>
        </row>
      </sheetData>
      <sheetData sheetId="5">
        <row r="7">
          <cell r="K7">
            <v>10962581.267557979</v>
          </cell>
        </row>
        <row r="8">
          <cell r="K8">
            <v>2107773.6321178004</v>
          </cell>
        </row>
        <row r="9">
          <cell r="K9">
            <v>1896274.227450914</v>
          </cell>
        </row>
        <row r="10">
          <cell r="K10">
            <v>477715.51849307591</v>
          </cell>
        </row>
        <row r="11">
          <cell r="K11">
            <v>468597.9310379118</v>
          </cell>
        </row>
        <row r="12">
          <cell r="K12">
            <v>20652.522744592494</v>
          </cell>
        </row>
        <row r="13">
          <cell r="K13">
            <v>337478.1077652761</v>
          </cell>
        </row>
        <row r="14">
          <cell r="K14">
            <v>35002.885110781615</v>
          </cell>
        </row>
      </sheetData>
      <sheetData sheetId="6">
        <row r="8">
          <cell r="B8">
            <v>10962581.267557979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V78"/>
  <sheetViews>
    <sheetView showGridLines="0" zoomScale="80" zoomScaleNormal="80" workbookViewId="0"/>
  </sheetViews>
  <sheetFormatPr defaultRowHeight="15" x14ac:dyDescent="0.25"/>
  <cols>
    <col min="1" max="1" width="13.28515625" style="33" customWidth="1"/>
    <col min="2" max="4" width="9.140625" style="33"/>
    <col min="5" max="5" width="9.140625" style="33" customWidth="1"/>
    <col min="6" max="21" width="9.140625" style="33"/>
    <col min="22" max="22" width="54.140625" style="33" hidden="1" customWidth="1"/>
    <col min="23" max="16384" width="9.140625" style="33"/>
  </cols>
  <sheetData>
    <row r="1" spans="2:22" x14ac:dyDescent="0.25">
      <c r="V1" s="151" t="s">
        <v>128</v>
      </c>
    </row>
    <row r="2" spans="2:22" x14ac:dyDescent="0.25">
      <c r="V2" s="151" t="s">
        <v>129</v>
      </c>
    </row>
    <row r="3" spans="2:22" x14ac:dyDescent="0.25">
      <c r="V3" s="151" t="s">
        <v>227</v>
      </c>
    </row>
    <row r="4" spans="2:22" x14ac:dyDescent="0.25">
      <c r="V4" s="151" t="s">
        <v>130</v>
      </c>
    </row>
    <row r="5" spans="2:22" x14ac:dyDescent="0.25">
      <c r="V5" s="152" t="s">
        <v>131</v>
      </c>
    </row>
    <row r="6" spans="2:22" x14ac:dyDescent="0.25">
      <c r="V6" s="151" t="s">
        <v>132</v>
      </c>
    </row>
    <row r="7" spans="2:22" x14ac:dyDescent="0.25">
      <c r="V7" s="151" t="s">
        <v>133</v>
      </c>
    </row>
    <row r="8" spans="2:22" x14ac:dyDescent="0.25">
      <c r="V8" s="151" t="s">
        <v>134</v>
      </c>
    </row>
    <row r="9" spans="2:22" x14ac:dyDescent="0.25">
      <c r="V9" s="151" t="s">
        <v>135</v>
      </c>
    </row>
    <row r="10" spans="2:22" x14ac:dyDescent="0.25">
      <c r="V10" s="151" t="s">
        <v>136</v>
      </c>
    </row>
    <row r="11" spans="2:22" x14ac:dyDescent="0.25">
      <c r="G11" s="34"/>
      <c r="V11" s="151" t="s">
        <v>137</v>
      </c>
    </row>
    <row r="12" spans="2:22" x14ac:dyDescent="0.25">
      <c r="B12" s="35"/>
      <c r="C12" s="35"/>
      <c r="D12" s="35"/>
      <c r="E12" s="35"/>
      <c r="F12" s="35"/>
      <c r="G12" s="34"/>
      <c r="M12" s="36" t="s">
        <v>65</v>
      </c>
      <c r="N12" s="37">
        <v>2.6</v>
      </c>
      <c r="V12" s="151" t="s">
        <v>228</v>
      </c>
    </row>
    <row r="13" spans="2:22" ht="15.75" thickBot="1" x14ac:dyDescent="0.3">
      <c r="G13" s="34"/>
      <c r="V13" s="151" t="s">
        <v>138</v>
      </c>
    </row>
    <row r="14" spans="2:22" ht="16.5" thickTop="1" thickBot="1" x14ac:dyDescent="0.3">
      <c r="E14" s="38" t="s">
        <v>66</v>
      </c>
      <c r="F14" s="299" t="s">
        <v>205</v>
      </c>
      <c r="G14" s="300"/>
      <c r="H14" s="300"/>
      <c r="I14" s="300"/>
      <c r="J14" s="300"/>
      <c r="K14" s="300"/>
      <c r="L14" s="301"/>
      <c r="V14" s="151" t="s">
        <v>139</v>
      </c>
    </row>
    <row r="15" spans="2:22" ht="15.75" thickBot="1" x14ac:dyDescent="0.3">
      <c r="E15" s="39"/>
      <c r="F15" s="40"/>
      <c r="G15" s="41"/>
      <c r="H15" s="40"/>
      <c r="I15" s="40"/>
      <c r="J15" s="40"/>
      <c r="V15" s="151" t="s">
        <v>140</v>
      </c>
    </row>
    <row r="16" spans="2:22" ht="16.5" thickTop="1" thickBot="1" x14ac:dyDescent="0.3">
      <c r="E16" s="42" t="s">
        <v>67</v>
      </c>
      <c r="F16" s="302" t="s">
        <v>328</v>
      </c>
      <c r="G16" s="303"/>
      <c r="H16" s="303"/>
      <c r="I16" s="303"/>
      <c r="J16" s="304"/>
      <c r="V16" s="151" t="s">
        <v>141</v>
      </c>
    </row>
    <row r="17" spans="2:22" ht="15.75" thickBot="1" x14ac:dyDescent="0.3">
      <c r="E17" s="43"/>
      <c r="V17" s="151" t="s">
        <v>229</v>
      </c>
    </row>
    <row r="18" spans="2:22" ht="16.5" thickTop="1" thickBot="1" x14ac:dyDescent="0.3">
      <c r="E18" s="42" t="s">
        <v>68</v>
      </c>
      <c r="F18" s="305" t="s">
        <v>325</v>
      </c>
      <c r="G18" s="306"/>
      <c r="H18" s="306"/>
      <c r="I18" s="306"/>
      <c r="J18" s="307"/>
      <c r="V18" s="151" t="s">
        <v>142</v>
      </c>
    </row>
    <row r="19" spans="2:22" ht="12.75" customHeight="1" thickBot="1" x14ac:dyDescent="0.3">
      <c r="E19" s="43"/>
      <c r="V19" s="151" t="s">
        <v>143</v>
      </c>
    </row>
    <row r="20" spans="2:22" ht="16.5" thickTop="1" thickBot="1" x14ac:dyDescent="0.3">
      <c r="E20" s="42" t="s">
        <v>69</v>
      </c>
      <c r="F20" s="305" t="s">
        <v>314</v>
      </c>
      <c r="G20" s="306"/>
      <c r="H20" s="306"/>
      <c r="I20" s="306"/>
      <c r="J20" s="307"/>
      <c r="V20" s="151" t="s">
        <v>144</v>
      </c>
    </row>
    <row r="21" spans="2:22" ht="15.75" thickBot="1" x14ac:dyDescent="0.3">
      <c r="E21" s="44"/>
      <c r="F21" s="40"/>
      <c r="G21" s="41"/>
      <c r="H21" s="40"/>
      <c r="I21" s="40"/>
      <c r="J21" s="40"/>
      <c r="V21" s="151" t="s">
        <v>145</v>
      </c>
    </row>
    <row r="22" spans="2:22" ht="16.5" thickTop="1" thickBot="1" x14ac:dyDescent="0.3">
      <c r="E22" s="38" t="s">
        <v>70</v>
      </c>
      <c r="F22" s="305" t="s">
        <v>315</v>
      </c>
      <c r="G22" s="306"/>
      <c r="H22" s="306"/>
      <c r="I22" s="306"/>
      <c r="J22" s="307"/>
      <c r="V22" s="151" t="s">
        <v>230</v>
      </c>
    </row>
    <row r="23" spans="2:22" ht="15.75" thickBot="1" x14ac:dyDescent="0.3">
      <c r="E23" s="44"/>
      <c r="F23" s="40"/>
      <c r="G23" s="41"/>
      <c r="H23" s="40"/>
      <c r="I23" s="40"/>
      <c r="J23" s="40"/>
      <c r="V23" s="151" t="s">
        <v>146</v>
      </c>
    </row>
    <row r="24" spans="2:22" ht="16.5" thickTop="1" thickBot="1" x14ac:dyDescent="0.3">
      <c r="E24" s="38" t="s">
        <v>71</v>
      </c>
      <c r="F24" s="308" t="s">
        <v>316</v>
      </c>
      <c r="G24" s="309"/>
      <c r="H24" s="309"/>
      <c r="I24" s="309"/>
      <c r="J24" s="310"/>
      <c r="V24" s="151" t="s">
        <v>147</v>
      </c>
    </row>
    <row r="25" spans="2:22" x14ac:dyDescent="0.25">
      <c r="E25" s="44"/>
      <c r="F25" s="40"/>
      <c r="G25" s="41"/>
      <c r="H25" s="40"/>
      <c r="I25" s="40"/>
      <c r="J25" s="40"/>
      <c r="V25" s="151" t="s">
        <v>148</v>
      </c>
    </row>
    <row r="26" spans="2:22" x14ac:dyDescent="0.25">
      <c r="E26" s="38"/>
      <c r="I26" s="40"/>
      <c r="J26" s="40"/>
      <c r="V26" s="151" t="s">
        <v>149</v>
      </c>
    </row>
    <row r="27" spans="2:22" x14ac:dyDescent="0.25">
      <c r="B27" s="298" t="s">
        <v>76</v>
      </c>
      <c r="C27" s="298"/>
      <c r="D27" s="298"/>
      <c r="E27" s="298"/>
      <c r="F27" s="298"/>
      <c r="G27" s="298"/>
      <c r="H27" s="298"/>
      <c r="I27" s="298"/>
      <c r="J27" s="298"/>
      <c r="K27" s="298"/>
      <c r="L27" s="298"/>
      <c r="M27" s="298"/>
      <c r="V27" s="152" t="s">
        <v>150</v>
      </c>
    </row>
    <row r="28" spans="2:22" x14ac:dyDescent="0.25">
      <c r="V28" s="151" t="s">
        <v>151</v>
      </c>
    </row>
    <row r="29" spans="2:22" x14ac:dyDescent="0.25">
      <c r="B29" s="45" t="s">
        <v>72</v>
      </c>
      <c r="C29" s="46"/>
      <c r="D29" s="46"/>
      <c r="E29" s="46"/>
      <c r="F29" s="46"/>
      <c r="G29" s="46"/>
      <c r="H29" s="46"/>
      <c r="I29" s="46"/>
      <c r="J29" s="46"/>
      <c r="K29" s="46"/>
      <c r="L29" s="46"/>
      <c r="M29" s="46"/>
      <c r="N29" s="46"/>
      <c r="V29" s="151" t="s">
        <v>152</v>
      </c>
    </row>
    <row r="30" spans="2:22" ht="15.75" thickBot="1" x14ac:dyDescent="0.3">
      <c r="B30" s="46"/>
      <c r="C30" s="46"/>
      <c r="D30" s="46"/>
      <c r="E30" s="46"/>
      <c r="F30" s="46"/>
      <c r="G30" s="46"/>
      <c r="H30" s="46"/>
      <c r="I30" s="46"/>
      <c r="J30" s="46"/>
      <c r="K30" s="46"/>
      <c r="L30" s="46"/>
      <c r="M30" s="46"/>
      <c r="N30" s="46"/>
      <c r="V30" s="151" t="s">
        <v>153</v>
      </c>
    </row>
    <row r="31" spans="2:22" ht="15.75" thickBot="1" x14ac:dyDescent="0.3">
      <c r="B31" s="47"/>
      <c r="C31" s="293" t="s">
        <v>73</v>
      </c>
      <c r="D31" s="293"/>
      <c r="E31" s="293"/>
      <c r="F31" s="293"/>
      <c r="G31" s="293"/>
      <c r="H31" s="293"/>
      <c r="I31" s="293"/>
      <c r="J31" s="293"/>
      <c r="K31" s="293"/>
      <c r="L31" s="293"/>
      <c r="M31" s="46"/>
      <c r="N31" s="46"/>
      <c r="V31" s="151" t="s">
        <v>154</v>
      </c>
    </row>
    <row r="32" spans="2:22" ht="15.75" thickBot="1" x14ac:dyDescent="0.3">
      <c r="B32" s="46"/>
      <c r="C32" s="46"/>
      <c r="D32" s="46"/>
      <c r="E32" s="46"/>
      <c r="F32" s="46"/>
      <c r="G32" s="46"/>
      <c r="H32" s="46"/>
      <c r="I32" s="46"/>
      <c r="J32" s="46"/>
      <c r="K32" s="46"/>
      <c r="L32" s="46"/>
      <c r="M32" s="46"/>
      <c r="N32" s="46"/>
      <c r="V32" s="151" t="s">
        <v>155</v>
      </c>
    </row>
    <row r="33" spans="2:22" ht="15.75" thickBot="1" x14ac:dyDescent="0.3">
      <c r="B33" s="48"/>
      <c r="C33" s="294" t="s">
        <v>74</v>
      </c>
      <c r="D33" s="295"/>
      <c r="E33" s="295"/>
      <c r="F33" s="295"/>
      <c r="G33" s="295"/>
      <c r="H33" s="295"/>
      <c r="I33" s="295"/>
      <c r="J33" s="295"/>
      <c r="K33" s="295"/>
      <c r="L33" s="295"/>
      <c r="M33" s="295"/>
      <c r="N33" s="295"/>
      <c r="V33" s="151" t="s">
        <v>156</v>
      </c>
    </row>
    <row r="34" spans="2:22" ht="15.75" thickBot="1" x14ac:dyDescent="0.3">
      <c r="B34" s="49"/>
      <c r="C34" s="46"/>
      <c r="D34" s="46"/>
      <c r="E34" s="46"/>
      <c r="F34" s="46"/>
      <c r="G34" s="46"/>
      <c r="H34" s="46"/>
      <c r="I34" s="46"/>
      <c r="J34" s="46"/>
      <c r="K34" s="46"/>
      <c r="L34" s="46"/>
      <c r="M34" s="46"/>
      <c r="N34" s="46"/>
      <c r="V34" s="151" t="s">
        <v>157</v>
      </c>
    </row>
    <row r="35" spans="2:22" ht="15.75" thickBot="1" x14ac:dyDescent="0.3">
      <c r="B35" s="50"/>
      <c r="C35" s="296" t="s">
        <v>75</v>
      </c>
      <c r="D35" s="297"/>
      <c r="E35" s="297"/>
      <c r="F35" s="297"/>
      <c r="G35" s="297"/>
      <c r="H35" s="297"/>
      <c r="I35" s="297"/>
      <c r="J35" s="297"/>
      <c r="K35" s="297"/>
      <c r="L35" s="297"/>
      <c r="M35" s="297"/>
      <c r="N35" s="46"/>
      <c r="V35" s="151" t="s">
        <v>231</v>
      </c>
    </row>
    <row r="36" spans="2:22" x14ac:dyDescent="0.25">
      <c r="B36" s="46"/>
      <c r="C36" s="46"/>
      <c r="D36" s="46"/>
      <c r="E36" s="46"/>
      <c r="F36" s="46"/>
      <c r="G36" s="46"/>
      <c r="H36" s="46"/>
      <c r="I36" s="46"/>
      <c r="J36" s="46"/>
      <c r="K36" s="46"/>
      <c r="L36" s="46"/>
      <c r="M36" s="46"/>
      <c r="N36" s="46"/>
      <c r="V36" s="151" t="s">
        <v>158</v>
      </c>
    </row>
    <row r="37" spans="2:22" x14ac:dyDescent="0.25">
      <c r="V37" s="151" t="s">
        <v>232</v>
      </c>
    </row>
    <row r="38" spans="2:22" x14ac:dyDescent="0.25">
      <c r="V38" s="151" t="s">
        <v>233</v>
      </c>
    </row>
    <row r="39" spans="2:22" x14ac:dyDescent="0.25">
      <c r="V39" s="151" t="s">
        <v>159</v>
      </c>
    </row>
    <row r="40" spans="2:22" x14ac:dyDescent="0.25">
      <c r="V40" s="151" t="s">
        <v>160</v>
      </c>
    </row>
    <row r="41" spans="2:22" x14ac:dyDescent="0.25">
      <c r="V41" s="151" t="s">
        <v>161</v>
      </c>
    </row>
    <row r="42" spans="2:22" x14ac:dyDescent="0.25">
      <c r="V42" s="151" t="s">
        <v>162</v>
      </c>
    </row>
    <row r="43" spans="2:22" x14ac:dyDescent="0.25">
      <c r="V43" s="152" t="s">
        <v>163</v>
      </c>
    </row>
    <row r="44" spans="2:22" x14ac:dyDescent="0.25">
      <c r="V44" s="151" t="s">
        <v>164</v>
      </c>
    </row>
    <row r="45" spans="2:22" x14ac:dyDescent="0.25">
      <c r="V45" s="151" t="s">
        <v>165</v>
      </c>
    </row>
    <row r="46" spans="2:22" x14ac:dyDescent="0.25">
      <c r="V46" s="151" t="s">
        <v>205</v>
      </c>
    </row>
    <row r="47" spans="2:22" x14ac:dyDescent="0.25">
      <c r="V47" s="151" t="s">
        <v>234</v>
      </c>
    </row>
    <row r="48" spans="2:22" x14ac:dyDescent="0.25">
      <c r="V48" s="151" t="s">
        <v>166</v>
      </c>
    </row>
    <row r="49" spans="22:22" x14ac:dyDescent="0.25">
      <c r="V49" s="151" t="s">
        <v>167</v>
      </c>
    </row>
    <row r="50" spans="22:22" x14ac:dyDescent="0.25">
      <c r="V50" s="152" t="s">
        <v>168</v>
      </c>
    </row>
    <row r="51" spans="22:22" x14ac:dyDescent="0.25">
      <c r="V51" s="151" t="s">
        <v>169</v>
      </c>
    </row>
    <row r="52" spans="22:22" x14ac:dyDescent="0.25">
      <c r="V52" s="151" t="s">
        <v>170</v>
      </c>
    </row>
    <row r="53" spans="22:22" x14ac:dyDescent="0.25">
      <c r="V53" s="151" t="s">
        <v>171</v>
      </c>
    </row>
    <row r="54" spans="22:22" x14ac:dyDescent="0.25">
      <c r="V54" s="151" t="s">
        <v>172</v>
      </c>
    </row>
    <row r="55" spans="22:22" x14ac:dyDescent="0.25">
      <c r="V55" s="151" t="s">
        <v>173</v>
      </c>
    </row>
    <row r="56" spans="22:22" x14ac:dyDescent="0.25">
      <c r="V56" s="151" t="s">
        <v>174</v>
      </c>
    </row>
    <row r="57" spans="22:22" x14ac:dyDescent="0.25">
      <c r="V57" s="151" t="s">
        <v>175</v>
      </c>
    </row>
    <row r="58" spans="22:22" x14ac:dyDescent="0.25">
      <c r="V58" s="151" t="s">
        <v>176</v>
      </c>
    </row>
    <row r="59" spans="22:22" x14ac:dyDescent="0.25">
      <c r="V59" s="151" t="s">
        <v>177</v>
      </c>
    </row>
    <row r="60" spans="22:22" x14ac:dyDescent="0.25">
      <c r="V60" s="151" t="s">
        <v>178</v>
      </c>
    </row>
    <row r="61" spans="22:22" x14ac:dyDescent="0.25">
      <c r="V61" s="151" t="s">
        <v>179</v>
      </c>
    </row>
    <row r="62" spans="22:22" x14ac:dyDescent="0.25">
      <c r="V62" s="151" t="s">
        <v>180</v>
      </c>
    </row>
    <row r="63" spans="22:22" x14ac:dyDescent="0.25">
      <c r="V63" s="151" t="s">
        <v>181</v>
      </c>
    </row>
    <row r="64" spans="22:22" x14ac:dyDescent="0.25">
      <c r="V64" s="151" t="s">
        <v>182</v>
      </c>
    </row>
    <row r="65" spans="22:22" x14ac:dyDescent="0.25">
      <c r="V65" s="151" t="s">
        <v>183</v>
      </c>
    </row>
    <row r="66" spans="22:22" x14ac:dyDescent="0.25">
      <c r="V66" s="151" t="s">
        <v>184</v>
      </c>
    </row>
    <row r="67" spans="22:22" x14ac:dyDescent="0.25">
      <c r="V67" s="151" t="s">
        <v>185</v>
      </c>
    </row>
    <row r="68" spans="22:22" x14ac:dyDescent="0.25">
      <c r="V68" s="151" t="s">
        <v>186</v>
      </c>
    </row>
    <row r="69" spans="22:22" x14ac:dyDescent="0.25">
      <c r="V69" s="151" t="s">
        <v>187</v>
      </c>
    </row>
    <row r="70" spans="22:22" x14ac:dyDescent="0.25">
      <c r="V70" s="151" t="s">
        <v>188</v>
      </c>
    </row>
    <row r="71" spans="22:22" x14ac:dyDescent="0.25">
      <c r="V71" s="151" t="s">
        <v>189</v>
      </c>
    </row>
    <row r="72" spans="22:22" x14ac:dyDescent="0.25">
      <c r="V72" s="151" t="s">
        <v>190</v>
      </c>
    </row>
    <row r="73" spans="22:22" x14ac:dyDescent="0.25">
      <c r="V73" s="151" t="s">
        <v>191</v>
      </c>
    </row>
    <row r="74" spans="22:22" x14ac:dyDescent="0.25">
      <c r="V74" s="151" t="s">
        <v>192</v>
      </c>
    </row>
    <row r="75" spans="22:22" x14ac:dyDescent="0.25">
      <c r="V75" s="151" t="s">
        <v>193</v>
      </c>
    </row>
    <row r="76" spans="22:22" x14ac:dyDescent="0.25">
      <c r="V76" s="152" t="s">
        <v>194</v>
      </c>
    </row>
    <row r="77" spans="22:22" x14ac:dyDescent="0.25">
      <c r="V77"/>
    </row>
    <row r="78" spans="22:22" x14ac:dyDescent="0.25">
      <c r="V78" s="81"/>
    </row>
  </sheetData>
  <sheetProtection password="F8BD" sheet="1" objects="1" scenarios="1"/>
  <mergeCells count="10">
    <mergeCell ref="C31:L31"/>
    <mergeCell ref="C33:N33"/>
    <mergeCell ref="C35:M35"/>
    <mergeCell ref="B27:M27"/>
    <mergeCell ref="F14:L14"/>
    <mergeCell ref="F16:J16"/>
    <mergeCell ref="F18:J18"/>
    <mergeCell ref="F20:J20"/>
    <mergeCell ref="F22:J22"/>
    <mergeCell ref="F24:J24"/>
  </mergeCells>
  <dataValidations count="2">
    <dataValidation allowBlank="1" showInputMessage="1" showErrorMessage="1" prompt="First and last name, title" sqref="F20:J20"/>
    <dataValidation type="list" allowBlank="1" showInputMessage="1" showErrorMessage="1" sqref="F14:L14">
      <formula1>$V$1:$V$78</formula1>
    </dataValidation>
  </dataValidations>
  <pageMargins left="0.25" right="0.25" top="0.75" bottom="0.75" header="0.3" footer="0.3"/>
  <pageSetup scale="65" orientation="landscape" r:id="rId1"/>
  <rowBreaks count="1" manualBreakCount="1">
    <brk id="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8:BV102"/>
  <sheetViews>
    <sheetView showGridLines="0" topLeftCell="A49" zoomScale="60" zoomScaleNormal="60" workbookViewId="0">
      <pane xSplit="4" topLeftCell="BH1" activePane="topRight" state="frozenSplit"/>
      <selection activeCell="B23" sqref="B23"/>
      <selection pane="topRight" activeCell="BT65" sqref="BT65"/>
    </sheetView>
  </sheetViews>
  <sheetFormatPr defaultRowHeight="12.75" x14ac:dyDescent="0.2"/>
  <cols>
    <col min="1" max="1" width="9.140625" style="1" customWidth="1"/>
    <col min="2" max="2" width="2.85546875" style="1" bestFit="1" customWidth="1"/>
    <col min="3" max="3" width="86.42578125" style="1" customWidth="1"/>
    <col min="4" max="4" width="9.7109375" style="1" customWidth="1"/>
    <col min="5" max="5" width="16.140625" style="82" customWidth="1"/>
    <col min="6" max="6" width="23.140625" style="82" customWidth="1"/>
    <col min="7" max="8" width="18.42578125" style="82" customWidth="1"/>
    <col min="9" max="9" width="14.7109375" style="82" customWidth="1"/>
    <col min="10" max="10" width="14.140625" style="82" customWidth="1"/>
    <col min="11" max="13" width="14.85546875" style="82" customWidth="1"/>
    <col min="14" max="14" width="15.42578125" style="82" customWidth="1"/>
    <col min="15" max="15" width="16.140625" style="82" customWidth="1"/>
    <col min="16" max="16" width="23.140625" style="82" customWidth="1"/>
    <col min="17" max="18" width="18.42578125" style="82" customWidth="1"/>
    <col min="19" max="19" width="14.7109375" style="82" customWidth="1"/>
    <col min="20" max="20" width="14.140625" style="82" customWidth="1"/>
    <col min="21" max="23" width="14.85546875" style="82" customWidth="1"/>
    <col min="24" max="24" width="15.42578125" style="82" customWidth="1"/>
    <col min="25" max="25" width="16.140625" style="82" customWidth="1"/>
    <col min="26" max="26" width="23.140625" style="82" customWidth="1"/>
    <col min="27" max="28" width="18.42578125" style="82" customWidth="1"/>
    <col min="29" max="29" width="14.7109375" style="82" customWidth="1"/>
    <col min="30" max="30" width="14.140625" style="82" customWidth="1"/>
    <col min="31" max="33" width="14.85546875" style="82" customWidth="1"/>
    <col min="34" max="34" width="15.42578125" style="82" customWidth="1"/>
    <col min="35" max="35" width="16.140625" style="82" customWidth="1"/>
    <col min="36" max="36" width="23.140625" style="82" customWidth="1"/>
    <col min="37" max="38" width="18.42578125" style="82" customWidth="1"/>
    <col min="39" max="39" width="14.7109375" style="82" customWidth="1"/>
    <col min="40" max="40" width="14.140625" style="82" customWidth="1"/>
    <col min="41" max="43" width="14.85546875" style="82" customWidth="1"/>
    <col min="44" max="44" width="15.42578125" style="82" customWidth="1"/>
    <col min="45" max="45" width="16.140625" style="82" customWidth="1"/>
    <col min="46" max="46" width="23.140625" style="82" customWidth="1"/>
    <col min="47" max="48" width="18.42578125" style="82" customWidth="1"/>
    <col min="49" max="49" width="14.7109375" style="82" customWidth="1"/>
    <col min="50" max="50" width="14.140625" style="82" customWidth="1"/>
    <col min="51" max="53" width="14.85546875" style="82" customWidth="1"/>
    <col min="54" max="54" width="15.42578125" style="82" customWidth="1"/>
    <col min="55" max="55" width="16.140625" style="82" customWidth="1"/>
    <col min="56" max="56" width="23.140625" style="82" customWidth="1"/>
    <col min="57" max="58" width="18.42578125" style="82" customWidth="1"/>
    <col min="59" max="59" width="14.7109375" style="82" customWidth="1"/>
    <col min="60" max="60" width="14.140625" style="82" customWidth="1"/>
    <col min="61" max="63" width="14.85546875" style="82" customWidth="1"/>
    <col min="64" max="64" width="15.42578125" style="82" customWidth="1"/>
    <col min="65" max="66" width="14.85546875" style="82" customWidth="1"/>
    <col min="67" max="67" width="16.85546875" style="82" customWidth="1"/>
    <col min="68" max="68" width="17.28515625" style="82" customWidth="1"/>
    <col min="69" max="70" width="26.85546875" style="82" customWidth="1"/>
    <col min="71" max="71" width="22.28515625" style="82" bestFit="1" customWidth="1"/>
    <col min="72" max="72" width="22.42578125" style="82" bestFit="1" customWidth="1"/>
    <col min="73" max="73" width="19.85546875" style="82" customWidth="1"/>
    <col min="74" max="16384" width="9.140625" style="1"/>
  </cols>
  <sheetData>
    <row r="18" spans="1:73" ht="15.75" thickBot="1" x14ac:dyDescent="0.35">
      <c r="C18" s="3"/>
      <c r="R18" s="234"/>
      <c r="BO18" s="141"/>
      <c r="BP18" s="141"/>
      <c r="BQ18" s="141"/>
      <c r="BR18" s="141"/>
      <c r="BS18" s="141"/>
    </row>
    <row r="19" spans="1:73" s="84" customFormat="1" ht="29.25" thickBot="1" x14ac:dyDescent="0.5">
      <c r="C19" s="85"/>
      <c r="D19" s="86"/>
      <c r="E19" s="311">
        <v>2009</v>
      </c>
      <c r="F19" s="312"/>
      <c r="G19" s="312"/>
      <c r="H19" s="312"/>
      <c r="I19" s="312"/>
      <c r="J19" s="312"/>
      <c r="K19" s="312"/>
      <c r="L19" s="312"/>
      <c r="M19" s="312"/>
      <c r="N19" s="313"/>
      <c r="O19" s="311">
        <v>2010</v>
      </c>
      <c r="P19" s="312"/>
      <c r="Q19" s="312"/>
      <c r="R19" s="312"/>
      <c r="S19" s="312"/>
      <c r="T19" s="312"/>
      <c r="U19" s="312"/>
      <c r="V19" s="312"/>
      <c r="W19" s="312"/>
      <c r="X19" s="313"/>
      <c r="Y19" s="311">
        <v>2011</v>
      </c>
      <c r="Z19" s="312"/>
      <c r="AA19" s="312"/>
      <c r="AB19" s="312"/>
      <c r="AC19" s="312"/>
      <c r="AD19" s="312"/>
      <c r="AE19" s="312"/>
      <c r="AF19" s="312"/>
      <c r="AG19" s="312"/>
      <c r="AH19" s="313"/>
      <c r="AI19" s="311">
        <v>2012</v>
      </c>
      <c r="AJ19" s="312"/>
      <c r="AK19" s="312"/>
      <c r="AL19" s="312"/>
      <c r="AM19" s="312"/>
      <c r="AN19" s="312"/>
      <c r="AO19" s="312"/>
      <c r="AP19" s="312"/>
      <c r="AQ19" s="312"/>
      <c r="AR19" s="313"/>
      <c r="AS19" s="311">
        <v>2013</v>
      </c>
      <c r="AT19" s="312"/>
      <c r="AU19" s="312"/>
      <c r="AV19" s="312"/>
      <c r="AW19" s="312"/>
      <c r="AX19" s="312"/>
      <c r="AY19" s="312"/>
      <c r="AZ19" s="312"/>
      <c r="BA19" s="312"/>
      <c r="BB19" s="313"/>
      <c r="BC19" s="311">
        <v>2014</v>
      </c>
      <c r="BD19" s="312"/>
      <c r="BE19" s="312"/>
      <c r="BF19" s="312"/>
      <c r="BG19" s="312"/>
      <c r="BH19" s="312"/>
      <c r="BI19" s="312"/>
      <c r="BJ19" s="312"/>
      <c r="BK19" s="312"/>
      <c r="BL19" s="313"/>
      <c r="BM19" s="311">
        <v>2015</v>
      </c>
      <c r="BN19" s="312"/>
      <c r="BO19" s="312"/>
      <c r="BP19" s="313"/>
      <c r="BQ19" s="325" t="s">
        <v>246</v>
      </c>
      <c r="BR19" s="326"/>
      <c r="BS19" s="327"/>
      <c r="BT19" s="87" t="s">
        <v>28</v>
      </c>
      <c r="BU19" s="88"/>
    </row>
    <row r="20" spans="1:73" ht="14.25" customHeight="1" x14ac:dyDescent="0.2">
      <c r="C20" s="334" t="s">
        <v>23</v>
      </c>
      <c r="D20" s="337" t="s">
        <v>0</v>
      </c>
      <c r="E20" s="314" t="s">
        <v>44</v>
      </c>
      <c r="F20" s="317" t="s">
        <v>292</v>
      </c>
      <c r="G20" s="317" t="s">
        <v>30</v>
      </c>
      <c r="H20" s="317" t="s">
        <v>293</v>
      </c>
      <c r="I20" s="317" t="s">
        <v>13</v>
      </c>
      <c r="J20" s="317" t="s">
        <v>14</v>
      </c>
      <c r="K20" s="317" t="s">
        <v>25</v>
      </c>
      <c r="L20" s="317" t="s">
        <v>30</v>
      </c>
      <c r="M20" s="317" t="s">
        <v>294</v>
      </c>
      <c r="N20" s="322" t="s">
        <v>15</v>
      </c>
      <c r="O20" s="314" t="s">
        <v>45</v>
      </c>
      <c r="P20" s="317" t="s">
        <v>295</v>
      </c>
      <c r="Q20" s="317" t="s">
        <v>31</v>
      </c>
      <c r="R20" s="317" t="s">
        <v>296</v>
      </c>
      <c r="S20" s="317" t="s">
        <v>19</v>
      </c>
      <c r="T20" s="317" t="s">
        <v>20</v>
      </c>
      <c r="U20" s="317" t="s">
        <v>26</v>
      </c>
      <c r="V20" s="317" t="s">
        <v>31</v>
      </c>
      <c r="W20" s="317" t="s">
        <v>312</v>
      </c>
      <c r="X20" s="322" t="s">
        <v>21</v>
      </c>
      <c r="Y20" s="314" t="s">
        <v>47</v>
      </c>
      <c r="Z20" s="317" t="s">
        <v>311</v>
      </c>
      <c r="AA20" s="317" t="s">
        <v>48</v>
      </c>
      <c r="AB20" s="317" t="s">
        <v>310</v>
      </c>
      <c r="AC20" s="317" t="s">
        <v>49</v>
      </c>
      <c r="AD20" s="317" t="s">
        <v>50</v>
      </c>
      <c r="AE20" s="317" t="s">
        <v>51</v>
      </c>
      <c r="AF20" s="317" t="s">
        <v>48</v>
      </c>
      <c r="AG20" s="317" t="s">
        <v>309</v>
      </c>
      <c r="AH20" s="322" t="s">
        <v>52</v>
      </c>
      <c r="AI20" s="314" t="s">
        <v>111</v>
      </c>
      <c r="AJ20" s="317" t="s">
        <v>308</v>
      </c>
      <c r="AK20" s="317" t="s">
        <v>112</v>
      </c>
      <c r="AL20" s="317" t="s">
        <v>307</v>
      </c>
      <c r="AM20" s="317" t="s">
        <v>113</v>
      </c>
      <c r="AN20" s="317" t="s">
        <v>114</v>
      </c>
      <c r="AO20" s="317" t="s">
        <v>115</v>
      </c>
      <c r="AP20" s="317" t="s">
        <v>112</v>
      </c>
      <c r="AQ20" s="317" t="s">
        <v>306</v>
      </c>
      <c r="AR20" s="322" t="s">
        <v>116</v>
      </c>
      <c r="AS20" s="314" t="s">
        <v>208</v>
      </c>
      <c r="AT20" s="317" t="s">
        <v>305</v>
      </c>
      <c r="AU20" s="317" t="s">
        <v>209</v>
      </c>
      <c r="AV20" s="317" t="s">
        <v>304</v>
      </c>
      <c r="AW20" s="317" t="s">
        <v>210</v>
      </c>
      <c r="AX20" s="317" t="s">
        <v>211</v>
      </c>
      <c r="AY20" s="317" t="s">
        <v>212</v>
      </c>
      <c r="AZ20" s="317" t="s">
        <v>209</v>
      </c>
      <c r="BA20" s="317" t="s">
        <v>303</v>
      </c>
      <c r="BB20" s="322" t="s">
        <v>213</v>
      </c>
      <c r="BC20" s="314" t="s">
        <v>237</v>
      </c>
      <c r="BD20" s="317" t="s">
        <v>302</v>
      </c>
      <c r="BE20" s="317" t="s">
        <v>238</v>
      </c>
      <c r="BF20" s="317" t="s">
        <v>301</v>
      </c>
      <c r="BG20" s="317" t="s">
        <v>239</v>
      </c>
      <c r="BH20" s="317" t="s">
        <v>240</v>
      </c>
      <c r="BI20" s="317" t="s">
        <v>241</v>
      </c>
      <c r="BJ20" s="317" t="s">
        <v>238</v>
      </c>
      <c r="BK20" s="317" t="s">
        <v>300</v>
      </c>
      <c r="BL20" s="322" t="s">
        <v>242</v>
      </c>
      <c r="BM20" s="317" t="s">
        <v>244</v>
      </c>
      <c r="BN20" s="317" t="s">
        <v>245</v>
      </c>
      <c r="BO20" s="331" t="s">
        <v>243</v>
      </c>
      <c r="BP20" s="331" t="s">
        <v>215</v>
      </c>
      <c r="BQ20" s="314" t="s">
        <v>297</v>
      </c>
      <c r="BR20" s="317" t="s">
        <v>298</v>
      </c>
      <c r="BS20" s="322" t="s">
        <v>27</v>
      </c>
      <c r="BT20" s="328" t="s">
        <v>247</v>
      </c>
      <c r="BU20" s="322" t="s">
        <v>299</v>
      </c>
    </row>
    <row r="21" spans="1:73" ht="24.75" customHeight="1" x14ac:dyDescent="0.2">
      <c r="C21" s="335"/>
      <c r="D21" s="338"/>
      <c r="E21" s="315"/>
      <c r="F21" s="318"/>
      <c r="G21" s="320"/>
      <c r="H21" s="320"/>
      <c r="I21" s="320"/>
      <c r="J21" s="318"/>
      <c r="K21" s="320"/>
      <c r="L21" s="320"/>
      <c r="M21" s="320"/>
      <c r="N21" s="323"/>
      <c r="O21" s="315"/>
      <c r="P21" s="318"/>
      <c r="Q21" s="320"/>
      <c r="R21" s="320"/>
      <c r="S21" s="320"/>
      <c r="T21" s="318"/>
      <c r="U21" s="320"/>
      <c r="V21" s="320"/>
      <c r="W21" s="320"/>
      <c r="X21" s="323"/>
      <c r="Y21" s="315"/>
      <c r="Z21" s="318"/>
      <c r="AA21" s="320"/>
      <c r="AB21" s="320"/>
      <c r="AC21" s="320"/>
      <c r="AD21" s="318"/>
      <c r="AE21" s="320"/>
      <c r="AF21" s="320"/>
      <c r="AG21" s="320"/>
      <c r="AH21" s="323"/>
      <c r="AI21" s="315"/>
      <c r="AJ21" s="318"/>
      <c r="AK21" s="320"/>
      <c r="AL21" s="320"/>
      <c r="AM21" s="320"/>
      <c r="AN21" s="318"/>
      <c r="AO21" s="320"/>
      <c r="AP21" s="320"/>
      <c r="AQ21" s="320"/>
      <c r="AR21" s="323"/>
      <c r="AS21" s="315"/>
      <c r="AT21" s="318"/>
      <c r="AU21" s="320"/>
      <c r="AV21" s="320"/>
      <c r="AW21" s="320"/>
      <c r="AX21" s="318"/>
      <c r="AY21" s="320"/>
      <c r="AZ21" s="320"/>
      <c r="BA21" s="320"/>
      <c r="BB21" s="323"/>
      <c r="BC21" s="315"/>
      <c r="BD21" s="318"/>
      <c r="BE21" s="320"/>
      <c r="BF21" s="320"/>
      <c r="BG21" s="320"/>
      <c r="BH21" s="318"/>
      <c r="BI21" s="320"/>
      <c r="BJ21" s="320"/>
      <c r="BK21" s="320"/>
      <c r="BL21" s="323"/>
      <c r="BM21" s="320"/>
      <c r="BN21" s="320"/>
      <c r="BO21" s="332"/>
      <c r="BP21" s="332"/>
      <c r="BQ21" s="315"/>
      <c r="BR21" s="318"/>
      <c r="BS21" s="323"/>
      <c r="BT21" s="329"/>
      <c r="BU21" s="323"/>
    </row>
    <row r="22" spans="1:73" ht="36.75" customHeight="1" thickBot="1" x14ac:dyDescent="0.25">
      <c r="B22" s="18"/>
      <c r="C22" s="336"/>
      <c r="D22" s="339"/>
      <c r="E22" s="316"/>
      <c r="F22" s="319"/>
      <c r="G22" s="321"/>
      <c r="H22" s="321"/>
      <c r="I22" s="321"/>
      <c r="J22" s="319"/>
      <c r="K22" s="321"/>
      <c r="L22" s="321"/>
      <c r="M22" s="321"/>
      <c r="N22" s="324"/>
      <c r="O22" s="316"/>
      <c r="P22" s="319"/>
      <c r="Q22" s="321"/>
      <c r="R22" s="321"/>
      <c r="S22" s="321"/>
      <c r="T22" s="319"/>
      <c r="U22" s="321"/>
      <c r="V22" s="321"/>
      <c r="W22" s="321"/>
      <c r="X22" s="324"/>
      <c r="Y22" s="316"/>
      <c r="Z22" s="319"/>
      <c r="AA22" s="321"/>
      <c r="AB22" s="321"/>
      <c r="AC22" s="321"/>
      <c r="AD22" s="319"/>
      <c r="AE22" s="321"/>
      <c r="AF22" s="321"/>
      <c r="AG22" s="321"/>
      <c r="AH22" s="324"/>
      <c r="AI22" s="316"/>
      <c r="AJ22" s="319"/>
      <c r="AK22" s="321"/>
      <c r="AL22" s="321"/>
      <c r="AM22" s="321"/>
      <c r="AN22" s="319"/>
      <c r="AO22" s="321"/>
      <c r="AP22" s="321"/>
      <c r="AQ22" s="321"/>
      <c r="AR22" s="324"/>
      <c r="AS22" s="316"/>
      <c r="AT22" s="319"/>
      <c r="AU22" s="321"/>
      <c r="AV22" s="321"/>
      <c r="AW22" s="321"/>
      <c r="AX22" s="319"/>
      <c r="AY22" s="321"/>
      <c r="AZ22" s="321"/>
      <c r="BA22" s="321"/>
      <c r="BB22" s="324"/>
      <c r="BC22" s="316"/>
      <c r="BD22" s="319"/>
      <c r="BE22" s="321"/>
      <c r="BF22" s="321"/>
      <c r="BG22" s="321"/>
      <c r="BH22" s="319"/>
      <c r="BI22" s="321"/>
      <c r="BJ22" s="321"/>
      <c r="BK22" s="321"/>
      <c r="BL22" s="324"/>
      <c r="BM22" s="321"/>
      <c r="BN22" s="321"/>
      <c r="BO22" s="333"/>
      <c r="BP22" s="333"/>
      <c r="BQ22" s="316"/>
      <c r="BR22" s="319"/>
      <c r="BS22" s="324" t="s">
        <v>12</v>
      </c>
      <c r="BT22" s="330"/>
      <c r="BU22" s="324"/>
    </row>
    <row r="23" spans="1:73" s="103" customFormat="1" ht="33.75" customHeight="1" thickBot="1" x14ac:dyDescent="0.25">
      <c r="A23" s="1"/>
      <c r="B23" s="1"/>
      <c r="C23" s="51" t="s">
        <v>33</v>
      </c>
      <c r="D23" s="4"/>
      <c r="E23" s="128"/>
      <c r="F23" s="93"/>
      <c r="G23" s="94"/>
      <c r="H23" s="94"/>
      <c r="I23" s="94"/>
      <c r="J23" s="94"/>
      <c r="K23" s="94"/>
      <c r="L23" s="94"/>
      <c r="M23" s="94"/>
      <c r="N23" s="95"/>
      <c r="O23" s="92"/>
      <c r="P23" s="93"/>
      <c r="Q23" s="94"/>
      <c r="R23" s="94"/>
      <c r="S23" s="94"/>
      <c r="T23" s="94"/>
      <c r="U23" s="94"/>
      <c r="V23" s="94"/>
      <c r="W23" s="94"/>
      <c r="X23" s="95"/>
      <c r="Y23" s="92"/>
      <c r="Z23" s="106"/>
      <c r="AA23" s="94"/>
      <c r="AB23" s="94"/>
      <c r="AC23" s="94"/>
      <c r="AD23" s="94"/>
      <c r="AE23" s="94"/>
      <c r="AF23" s="94"/>
      <c r="AG23" s="94"/>
      <c r="AH23" s="95"/>
      <c r="AI23" s="92"/>
      <c r="AJ23" s="93"/>
      <c r="AK23" s="94"/>
      <c r="AL23" s="94"/>
      <c r="AM23" s="94"/>
      <c r="AN23" s="94"/>
      <c r="AO23" s="94"/>
      <c r="AP23" s="94"/>
      <c r="AQ23" s="94"/>
      <c r="AR23" s="95"/>
      <c r="AS23" s="92"/>
      <c r="AT23" s="93"/>
      <c r="AU23" s="94"/>
      <c r="AV23" s="94"/>
      <c r="AW23" s="94"/>
      <c r="AX23" s="94"/>
      <c r="AY23" s="94"/>
      <c r="AZ23" s="94"/>
      <c r="BA23" s="94"/>
      <c r="BB23" s="95"/>
      <c r="BC23" s="92"/>
      <c r="BD23" s="93"/>
      <c r="BE23" s="94"/>
      <c r="BF23" s="94"/>
      <c r="BG23" s="94"/>
      <c r="BH23" s="94"/>
      <c r="BI23" s="94"/>
      <c r="BJ23" s="94"/>
      <c r="BK23" s="94"/>
      <c r="BL23" s="95"/>
      <c r="BM23" s="96"/>
      <c r="BN23" s="97"/>
      <c r="BO23" s="94"/>
      <c r="BP23" s="98"/>
      <c r="BQ23" s="99"/>
      <c r="BR23" s="99"/>
      <c r="BS23" s="100"/>
      <c r="BT23" s="101"/>
      <c r="BU23" s="102"/>
    </row>
    <row r="24" spans="1:73" s="103" customFormat="1" ht="15" customHeight="1" thickBot="1" x14ac:dyDescent="0.25">
      <c r="A24" s="1">
        <v>1</v>
      </c>
      <c r="B24" s="1"/>
      <c r="C24" s="4" t="s">
        <v>35</v>
      </c>
      <c r="D24" s="7">
        <v>1550</v>
      </c>
      <c r="E24" s="235"/>
      <c r="F24" s="236"/>
      <c r="G24" s="105"/>
      <c r="H24" s="105"/>
      <c r="I24" s="106">
        <f>E24+F24-G24+H24</f>
        <v>0</v>
      </c>
      <c r="J24" s="239"/>
      <c r="K24" s="240"/>
      <c r="L24" s="105"/>
      <c r="M24" s="105"/>
      <c r="N24" s="107">
        <f>J24+K24-L24+M24</f>
        <v>0</v>
      </c>
      <c r="O24" s="108">
        <f>I24</f>
        <v>0</v>
      </c>
      <c r="P24" s="218"/>
      <c r="Q24" s="215"/>
      <c r="R24" s="218"/>
      <c r="S24" s="106">
        <f>O24+P24-Q24+R24</f>
        <v>0</v>
      </c>
      <c r="T24" s="109">
        <f>N24</f>
        <v>0</v>
      </c>
      <c r="U24" s="218"/>
      <c r="V24" s="217"/>
      <c r="W24" s="218"/>
      <c r="X24" s="107">
        <f>T24+U24-V24+W24</f>
        <v>0</v>
      </c>
      <c r="Y24" s="108">
        <f t="shared" ref="Y24:Y30" si="0">S24</f>
        <v>0</v>
      </c>
      <c r="Z24" s="218"/>
      <c r="AA24" s="218"/>
      <c r="AB24" s="218"/>
      <c r="AC24" s="106">
        <f t="shared" ref="AC24:AC33" si="1">Y24+Z24-AA24+SUM(AB24:AB24)</f>
        <v>0</v>
      </c>
      <c r="AD24" s="109">
        <f t="shared" ref="AD24:AD33" si="2">X24</f>
        <v>0</v>
      </c>
      <c r="AE24" s="218"/>
      <c r="AF24" s="218"/>
      <c r="AG24" s="218"/>
      <c r="AH24" s="107">
        <f>AD24+AE24-AF24+AG24</f>
        <v>0</v>
      </c>
      <c r="AI24" s="108">
        <f t="shared" ref="AI24:AI37" si="3">AC24</f>
        <v>0</v>
      </c>
      <c r="AJ24" s="289">
        <v>84785</v>
      </c>
      <c r="AK24" s="218"/>
      <c r="AL24" s="218"/>
      <c r="AM24" s="106">
        <f t="shared" ref="AM24:AM37" si="4">AI24+AJ24-AK24+SUM(AL24:AL24)</f>
        <v>84785</v>
      </c>
      <c r="AN24" s="109">
        <f t="shared" ref="AN24:AN37" si="5">AH24</f>
        <v>0</v>
      </c>
      <c r="AO24" s="290">
        <v>-296</v>
      </c>
      <c r="AP24" s="218"/>
      <c r="AQ24" s="105"/>
      <c r="AR24" s="107">
        <f>AN24+AO24-AP24+AQ24</f>
        <v>-296</v>
      </c>
      <c r="AS24" s="108">
        <f t="shared" ref="AS24:AS30" si="6">AM24</f>
        <v>84785</v>
      </c>
      <c r="AT24" s="290">
        <f>100651+271467.32-184146.11</f>
        <v>187972.21000000002</v>
      </c>
      <c r="AU24" s="290">
        <v>1290</v>
      </c>
      <c r="AV24" s="218"/>
      <c r="AW24" s="106">
        <f t="shared" ref="AW24:AW37" si="7">AS24+AT24-AU24+SUM(AV24:AV24)</f>
        <v>271467.21000000002</v>
      </c>
      <c r="AX24" s="109">
        <f t="shared" ref="AX24:AX37" si="8">AR24</f>
        <v>-296</v>
      </c>
      <c r="AY24" s="290">
        <f>2186+1484.41-2277.09+25</f>
        <v>1418.3199999999997</v>
      </c>
      <c r="AZ24" s="290">
        <v>-362</v>
      </c>
      <c r="BA24" s="105"/>
      <c r="BB24" s="107">
        <f>AX24+AY24-AZ24+BA24</f>
        <v>1484.3199999999997</v>
      </c>
      <c r="BC24" s="108">
        <f t="shared" ref="BC24:BC30" si="9">AW24</f>
        <v>271467.21000000002</v>
      </c>
      <c r="BD24" s="218">
        <f>355338.3+55.47</f>
        <v>355393.76999999996</v>
      </c>
      <c r="BE24" s="218"/>
      <c r="BF24" s="105"/>
      <c r="BG24" s="106">
        <f t="shared" ref="BG24:BG37" si="10">BC24+BD24-BE24+SUM(BF24:BF24)</f>
        <v>626860.98</v>
      </c>
      <c r="BH24" s="109">
        <f t="shared" ref="BH24:BH37" si="11">BB24</f>
        <v>1484.3199999999997</v>
      </c>
      <c r="BI24" s="218">
        <f>6215.38</f>
        <v>6215.38</v>
      </c>
      <c r="BJ24" s="218"/>
      <c r="BK24" s="105"/>
      <c r="BL24" s="107">
        <f>BH24+BI24-BJ24+BK24</f>
        <v>7699.7</v>
      </c>
      <c r="BM24" s="104"/>
      <c r="BN24" s="218"/>
      <c r="BO24" s="109">
        <f>BG24-BM24</f>
        <v>626860.98</v>
      </c>
      <c r="BP24" s="110">
        <f>BL24-BN24</f>
        <v>7699.7</v>
      </c>
      <c r="BQ24" s="111">
        <f>(+BO24*0.011)/12*9+(BO24*0.0147)/12*3</f>
        <v>7475.3171864999995</v>
      </c>
      <c r="BR24" s="218">
        <f>+BO24*(0.011/12*4)</f>
        <v>2298.49026</v>
      </c>
      <c r="BS24" s="100">
        <f>SUM(BO24:BR24)</f>
        <v>644334.48744649987</v>
      </c>
      <c r="BT24" s="219">
        <v>634561.26</v>
      </c>
      <c r="BU24" s="100">
        <f>BT24-SUM(BG24,BL24)</f>
        <v>0.58000000007450581</v>
      </c>
    </row>
    <row r="25" spans="1:73" s="103" customFormat="1" ht="15" thickBot="1" x14ac:dyDescent="0.25">
      <c r="A25" s="1">
        <v>2</v>
      </c>
      <c r="B25" s="1"/>
      <c r="C25" s="4" t="s">
        <v>207</v>
      </c>
      <c r="D25" s="7">
        <v>1551</v>
      </c>
      <c r="E25" s="237"/>
      <c r="F25" s="238"/>
      <c r="G25" s="117"/>
      <c r="H25" s="117"/>
      <c r="I25" s="106">
        <f>E25+F25-G25+H25</f>
        <v>0</v>
      </c>
      <c r="J25" s="239"/>
      <c r="K25" s="240"/>
      <c r="L25" s="105"/>
      <c r="M25" s="105"/>
      <c r="N25" s="107">
        <f>J25+K25-L25+M25</f>
        <v>0</v>
      </c>
      <c r="O25" s="108">
        <f>I25</f>
        <v>0</v>
      </c>
      <c r="P25" s="218"/>
      <c r="Q25" s="216"/>
      <c r="R25" s="218"/>
      <c r="S25" s="106">
        <f>O25+P25-Q25+SUM(R25:R25)</f>
        <v>0</v>
      </c>
      <c r="T25" s="109">
        <f>N25</f>
        <v>0</v>
      </c>
      <c r="U25" s="218"/>
      <c r="V25" s="217"/>
      <c r="W25" s="118"/>
      <c r="X25" s="107">
        <f>T25+U25-V25+W25</f>
        <v>0</v>
      </c>
      <c r="Y25" s="108">
        <f t="shared" si="0"/>
        <v>0</v>
      </c>
      <c r="Z25" s="218"/>
      <c r="AA25" s="218"/>
      <c r="AB25" s="218"/>
      <c r="AC25" s="106">
        <f>Y25+Z25-AA25+SUM(AB25:AB25)</f>
        <v>0</v>
      </c>
      <c r="AD25" s="109">
        <f>X25</f>
        <v>0</v>
      </c>
      <c r="AE25" s="218"/>
      <c r="AF25" s="281"/>
      <c r="AG25" s="216"/>
      <c r="AH25" s="107">
        <f>AD25+AE25-AF25+AG25</f>
        <v>0</v>
      </c>
      <c r="AI25" s="108">
        <f t="shared" si="3"/>
        <v>0</v>
      </c>
      <c r="AJ25" s="218"/>
      <c r="AK25" s="218"/>
      <c r="AL25" s="218"/>
      <c r="AM25" s="106">
        <f t="shared" si="4"/>
        <v>0</v>
      </c>
      <c r="AN25" s="109">
        <f t="shared" si="5"/>
        <v>0</v>
      </c>
      <c r="AO25" s="281"/>
      <c r="AP25" s="281"/>
      <c r="AQ25" s="117"/>
      <c r="AR25" s="107">
        <f>AN25+AO25-AP25+AQ25</f>
        <v>0</v>
      </c>
      <c r="AS25" s="108">
        <f t="shared" si="6"/>
        <v>0</v>
      </c>
      <c r="AT25" s="290">
        <v>1857.82</v>
      </c>
      <c r="AU25" s="290"/>
      <c r="AV25" s="218"/>
      <c r="AW25" s="106">
        <f t="shared" si="7"/>
        <v>1857.82</v>
      </c>
      <c r="AX25" s="109">
        <f t="shared" si="8"/>
        <v>0</v>
      </c>
      <c r="AY25" s="290">
        <v>279.14</v>
      </c>
      <c r="AZ25" s="290"/>
      <c r="BA25" s="117"/>
      <c r="BB25" s="107">
        <f>AX25+AY25-AZ25+BA25</f>
        <v>279.14</v>
      </c>
      <c r="BC25" s="108">
        <f t="shared" si="9"/>
        <v>1857.82</v>
      </c>
      <c r="BD25" s="218">
        <v>-19009.060000000001</v>
      </c>
      <c r="BE25" s="218"/>
      <c r="BF25" s="105"/>
      <c r="BG25" s="106">
        <f t="shared" si="10"/>
        <v>-17151.240000000002</v>
      </c>
      <c r="BH25" s="109">
        <f t="shared" si="11"/>
        <v>279.14</v>
      </c>
      <c r="BI25" s="218">
        <v>-97.44</v>
      </c>
      <c r="BJ25" s="281"/>
      <c r="BK25" s="117"/>
      <c r="BL25" s="107">
        <f>BH25+BI25-BJ25+BK25</f>
        <v>181.7</v>
      </c>
      <c r="BM25" s="104"/>
      <c r="BN25" s="218"/>
      <c r="BO25" s="109">
        <f t="shared" ref="BO25:BO37" si="12">BG25-BM25</f>
        <v>-17151.240000000002</v>
      </c>
      <c r="BP25" s="110">
        <f t="shared" ref="BP25:BP37" si="13">BL25-BN25</f>
        <v>181.7</v>
      </c>
      <c r="BQ25" s="111">
        <f t="shared" ref="BQ25:BQ34" si="14">(+BO25*0.011)/12*9+(BO25*0.0147)/12*3</f>
        <v>-204.52853700000003</v>
      </c>
      <c r="BR25" s="218">
        <f t="shared" ref="BR25:BR34" si="15">+BO25*(0.011/12*4)</f>
        <v>-62.887880000000003</v>
      </c>
      <c r="BS25" s="100">
        <f>SUM(BO25:BR25)</f>
        <v>-17236.956416999998</v>
      </c>
      <c r="BT25" s="219">
        <v>-16969.54</v>
      </c>
      <c r="BU25" s="100">
        <f t="shared" ref="BU25:BU41" si="16">BT25-SUM(BG25,BL25)</f>
        <v>0</v>
      </c>
    </row>
    <row r="26" spans="1:73" s="103" customFormat="1" ht="15" thickBot="1" x14ac:dyDescent="0.25">
      <c r="A26" s="1">
        <v>3</v>
      </c>
      <c r="B26" s="1"/>
      <c r="C26" s="8" t="s">
        <v>1</v>
      </c>
      <c r="D26" s="7">
        <v>1580</v>
      </c>
      <c r="E26" s="235"/>
      <c r="F26" s="236"/>
      <c r="G26" s="105"/>
      <c r="H26" s="105"/>
      <c r="I26" s="106">
        <f t="shared" ref="I26:I32" si="17">E26+F26-G26+H26</f>
        <v>0</v>
      </c>
      <c r="J26" s="239"/>
      <c r="K26" s="240"/>
      <c r="L26" s="105"/>
      <c r="M26" s="105"/>
      <c r="N26" s="107">
        <f t="shared" ref="N26:N32" si="18">J26+K26-L26+M26</f>
        <v>0</v>
      </c>
      <c r="O26" s="108">
        <f t="shared" ref="O26:O32" si="19">I26</f>
        <v>0</v>
      </c>
      <c r="P26" s="264"/>
      <c r="Q26" s="215"/>
      <c r="R26" s="218"/>
      <c r="S26" s="106">
        <f t="shared" ref="S26:S33" si="20">O26+P26-Q26+SUM(R26:R26)</f>
        <v>0</v>
      </c>
      <c r="T26" s="109">
        <f t="shared" ref="T26:T32" si="21">N26</f>
        <v>0</v>
      </c>
      <c r="U26" s="268"/>
      <c r="V26" s="217"/>
      <c r="W26" s="218"/>
      <c r="X26" s="107">
        <f t="shared" ref="X26:X32" si="22">T26+U26-V26+W26</f>
        <v>0</v>
      </c>
      <c r="Y26" s="108">
        <f t="shared" si="0"/>
        <v>0</v>
      </c>
      <c r="Z26" s="218"/>
      <c r="AA26" s="218"/>
      <c r="AB26" s="218"/>
      <c r="AC26" s="106">
        <f t="shared" si="1"/>
        <v>0</v>
      </c>
      <c r="AD26" s="109">
        <f t="shared" si="2"/>
        <v>0</v>
      </c>
      <c r="AE26" s="218"/>
      <c r="AF26" s="218"/>
      <c r="AG26" s="218"/>
      <c r="AH26" s="107">
        <f t="shared" ref="AH26:AH32" si="23">AD26+AE26-AF26+AG26</f>
        <v>0</v>
      </c>
      <c r="AI26" s="108">
        <f t="shared" si="3"/>
        <v>0</v>
      </c>
      <c r="AJ26" s="290">
        <v>-1778634</v>
      </c>
      <c r="AK26" s="218"/>
      <c r="AL26" s="218"/>
      <c r="AM26" s="106">
        <f t="shared" si="4"/>
        <v>-1778634</v>
      </c>
      <c r="AN26" s="109">
        <f t="shared" si="5"/>
        <v>0</v>
      </c>
      <c r="AO26" s="290">
        <v>-26644</v>
      </c>
      <c r="AP26" s="218"/>
      <c r="AQ26" s="105"/>
      <c r="AR26" s="107">
        <f t="shared" ref="AR26:AR32" si="24">AN26+AO26-AP26+AQ26</f>
        <v>-26644</v>
      </c>
      <c r="AS26" s="108">
        <f t="shared" si="6"/>
        <v>-1778634</v>
      </c>
      <c r="AT26" s="290">
        <f>-68822.01-101237.45-90126.72-8368.16-130493.49-67801.64+47691.67+113854.19-19690.41-43555.29+8363.11+2130.37+21368.57</f>
        <v>-336687.25999999995</v>
      </c>
      <c r="AU26" s="290">
        <v>-781071</v>
      </c>
      <c r="AV26" s="218"/>
      <c r="AW26" s="106">
        <f t="shared" si="7"/>
        <v>-1334250.2599999998</v>
      </c>
      <c r="AX26" s="109">
        <f t="shared" si="8"/>
        <v>-26644</v>
      </c>
      <c r="AY26" s="290">
        <f>-2220.61-2083.32-2432.93-2473.45-1743.66-1769.33-1768.77-1626.62-1597.94-1705.58-1640.46-1692.48</f>
        <v>-22755.149999999998</v>
      </c>
      <c r="AZ26" s="290">
        <v>-18343</v>
      </c>
      <c r="BA26" s="105"/>
      <c r="BB26" s="107">
        <f t="shared" ref="BB26:BB32" si="25">AX26+AY26-AZ26+BA26</f>
        <v>-31056.149999999994</v>
      </c>
      <c r="BC26" s="108">
        <f t="shared" si="9"/>
        <v>-1334250.2599999998</v>
      </c>
      <c r="BD26" s="218">
        <v>-3788.08</v>
      </c>
      <c r="BE26" s="218"/>
      <c r="BF26" s="105"/>
      <c r="BG26" s="106">
        <f t="shared" si="10"/>
        <v>-1338038.3399999999</v>
      </c>
      <c r="BH26" s="109">
        <f t="shared" si="11"/>
        <v>-31056.149999999994</v>
      </c>
      <c r="BI26" s="218">
        <v>-13976.6</v>
      </c>
      <c r="BJ26" s="218"/>
      <c r="BK26" s="105"/>
      <c r="BL26" s="107">
        <f t="shared" ref="BL26:BL32" si="26">BH26+BI26-BJ26+BK26</f>
        <v>-45032.749999999993</v>
      </c>
      <c r="BM26" s="104"/>
      <c r="BN26" s="218"/>
      <c r="BO26" s="109">
        <f t="shared" si="12"/>
        <v>-1338038.3399999999</v>
      </c>
      <c r="BP26" s="110">
        <f t="shared" si="13"/>
        <v>-45032.749999999993</v>
      </c>
      <c r="BQ26" s="111">
        <f t="shared" si="14"/>
        <v>-15956.107204499996</v>
      </c>
      <c r="BR26" s="218">
        <f t="shared" si="15"/>
        <v>-4906.1405799999993</v>
      </c>
      <c r="BS26" s="100">
        <f t="shared" ref="BS26:BS80" si="27">SUM(BO26:BR26)</f>
        <v>-1403933.3377844996</v>
      </c>
      <c r="BT26" s="219">
        <v>-1383070.97</v>
      </c>
      <c r="BU26" s="100">
        <f t="shared" si="16"/>
        <v>0.11999999987892807</v>
      </c>
    </row>
    <row r="27" spans="1:73" s="103" customFormat="1" ht="15" thickBot="1" x14ac:dyDescent="0.25">
      <c r="A27" s="1">
        <v>4</v>
      </c>
      <c r="B27" s="1"/>
      <c r="C27" s="8" t="s">
        <v>2</v>
      </c>
      <c r="D27" s="7">
        <v>1584</v>
      </c>
      <c r="E27" s="235"/>
      <c r="F27" s="236"/>
      <c r="G27" s="105"/>
      <c r="H27" s="105"/>
      <c r="I27" s="106">
        <f t="shared" si="17"/>
        <v>0</v>
      </c>
      <c r="J27" s="239"/>
      <c r="K27" s="240"/>
      <c r="L27" s="105"/>
      <c r="M27" s="105"/>
      <c r="N27" s="107">
        <f t="shared" si="18"/>
        <v>0</v>
      </c>
      <c r="O27" s="108">
        <f t="shared" si="19"/>
        <v>0</v>
      </c>
      <c r="P27" s="265"/>
      <c r="Q27" s="215"/>
      <c r="R27" s="218"/>
      <c r="S27" s="106">
        <f t="shared" si="20"/>
        <v>0</v>
      </c>
      <c r="T27" s="109">
        <f t="shared" si="21"/>
        <v>0</v>
      </c>
      <c r="U27" s="268"/>
      <c r="V27" s="217"/>
      <c r="W27" s="218"/>
      <c r="X27" s="107">
        <f t="shared" si="22"/>
        <v>0</v>
      </c>
      <c r="Y27" s="108">
        <f t="shared" si="0"/>
        <v>0</v>
      </c>
      <c r="Z27" s="218"/>
      <c r="AA27" s="218"/>
      <c r="AB27" s="218"/>
      <c r="AC27" s="106">
        <f t="shared" si="1"/>
        <v>0</v>
      </c>
      <c r="AD27" s="109">
        <f t="shared" si="2"/>
        <v>0</v>
      </c>
      <c r="AE27" s="218"/>
      <c r="AF27" s="218"/>
      <c r="AG27" s="218"/>
      <c r="AH27" s="107">
        <f t="shared" si="23"/>
        <v>0</v>
      </c>
      <c r="AI27" s="108">
        <f t="shared" si="3"/>
        <v>0</v>
      </c>
      <c r="AJ27" s="290">
        <v>1500260</v>
      </c>
      <c r="AK27" s="218"/>
      <c r="AL27" s="218"/>
      <c r="AM27" s="106">
        <f t="shared" si="4"/>
        <v>1500260</v>
      </c>
      <c r="AN27" s="109">
        <f t="shared" si="5"/>
        <v>0</v>
      </c>
      <c r="AO27" s="290">
        <v>22437</v>
      </c>
      <c r="AP27" s="218"/>
      <c r="AQ27" s="105"/>
      <c r="AR27" s="107">
        <f t="shared" si="24"/>
        <v>22437</v>
      </c>
      <c r="AS27" s="108">
        <f t="shared" si="6"/>
        <v>1500260</v>
      </c>
      <c r="AT27" s="290">
        <f>36254.78+53191.06+40277.68+3330.43-0.3-11922.08+143108.79+32224.39+138188.57-5330.25+109700.31+19557.77-17448.39+4072.82+31374.99</f>
        <v>576580.56999999995</v>
      </c>
      <c r="AU27" s="290">
        <v>723934</v>
      </c>
      <c r="AV27" s="218"/>
      <c r="AW27" s="106">
        <f t="shared" si="7"/>
        <v>1352906.5699999998</v>
      </c>
      <c r="AX27" s="109">
        <f t="shared" si="8"/>
        <v>22437</v>
      </c>
      <c r="AY27" s="290">
        <f>1873.06+1732.68+1984.73+1973.4+1120.47+1257.23+1339.37+1511.9+1456.69+1642.2+1612.86+1644.84</f>
        <v>19149.43</v>
      </c>
      <c r="AZ27" s="290">
        <v>17771</v>
      </c>
      <c r="BA27" s="105"/>
      <c r="BB27" s="107">
        <f t="shared" si="25"/>
        <v>23815.43</v>
      </c>
      <c r="BC27" s="108">
        <f t="shared" si="9"/>
        <v>1352906.5699999998</v>
      </c>
      <c r="BD27" s="218">
        <v>269919.13</v>
      </c>
      <c r="BE27" s="218"/>
      <c r="BF27" s="105"/>
      <c r="BG27" s="106">
        <f t="shared" si="10"/>
        <v>1622825.6999999997</v>
      </c>
      <c r="BH27" s="109">
        <f t="shared" si="11"/>
        <v>23815.43</v>
      </c>
      <c r="BI27" s="218">
        <v>22863.5</v>
      </c>
      <c r="BJ27" s="218"/>
      <c r="BK27" s="105"/>
      <c r="BL27" s="107">
        <f t="shared" si="26"/>
        <v>46678.93</v>
      </c>
      <c r="BM27" s="104"/>
      <c r="BN27" s="218"/>
      <c r="BO27" s="109">
        <f t="shared" si="12"/>
        <v>1622825.6999999997</v>
      </c>
      <c r="BP27" s="110">
        <f t="shared" si="13"/>
        <v>46678.93</v>
      </c>
      <c r="BQ27" s="111">
        <f t="shared" si="14"/>
        <v>19352.196472499996</v>
      </c>
      <c r="BR27" s="218">
        <f t="shared" si="15"/>
        <v>5950.3608999999988</v>
      </c>
      <c r="BS27" s="100">
        <f t="shared" si="27"/>
        <v>1694807.1873724996</v>
      </c>
      <c r="BT27" s="219">
        <v>1669504.99</v>
      </c>
      <c r="BU27" s="100">
        <f t="shared" si="16"/>
        <v>0.36000000033527613</v>
      </c>
    </row>
    <row r="28" spans="1:73" s="103" customFormat="1" ht="15" thickBot="1" x14ac:dyDescent="0.25">
      <c r="A28" s="1">
        <v>5</v>
      </c>
      <c r="B28" s="1"/>
      <c r="C28" s="8" t="s">
        <v>3</v>
      </c>
      <c r="D28" s="7">
        <v>1586</v>
      </c>
      <c r="E28" s="235"/>
      <c r="F28" s="236"/>
      <c r="G28" s="105"/>
      <c r="H28" s="105"/>
      <c r="I28" s="106">
        <f t="shared" si="17"/>
        <v>0</v>
      </c>
      <c r="J28" s="239"/>
      <c r="K28" s="240"/>
      <c r="L28" s="105"/>
      <c r="M28" s="105"/>
      <c r="N28" s="107">
        <f t="shared" si="18"/>
        <v>0</v>
      </c>
      <c r="O28" s="108">
        <f t="shared" si="19"/>
        <v>0</v>
      </c>
      <c r="P28" s="265"/>
      <c r="Q28" s="215"/>
      <c r="R28" s="218"/>
      <c r="S28" s="106">
        <f t="shared" si="20"/>
        <v>0</v>
      </c>
      <c r="T28" s="109">
        <f t="shared" si="21"/>
        <v>0</v>
      </c>
      <c r="U28" s="268"/>
      <c r="V28" s="217"/>
      <c r="W28" s="218"/>
      <c r="X28" s="107">
        <f t="shared" si="22"/>
        <v>0</v>
      </c>
      <c r="Y28" s="108">
        <f t="shared" si="0"/>
        <v>0</v>
      </c>
      <c r="Z28" s="218"/>
      <c r="AA28" s="218"/>
      <c r="AB28" s="218"/>
      <c r="AC28" s="106">
        <f t="shared" si="1"/>
        <v>0</v>
      </c>
      <c r="AD28" s="109">
        <f t="shared" si="2"/>
        <v>0</v>
      </c>
      <c r="AE28" s="218"/>
      <c r="AF28" s="218"/>
      <c r="AG28" s="218"/>
      <c r="AH28" s="107">
        <f t="shared" si="23"/>
        <v>0</v>
      </c>
      <c r="AI28" s="108">
        <f t="shared" si="3"/>
        <v>0</v>
      </c>
      <c r="AJ28" s="290">
        <v>825949</v>
      </c>
      <c r="AK28" s="218"/>
      <c r="AL28" s="218"/>
      <c r="AM28" s="106">
        <f t="shared" si="4"/>
        <v>825949</v>
      </c>
      <c r="AN28" s="109">
        <f t="shared" si="5"/>
        <v>0</v>
      </c>
      <c r="AO28" s="290">
        <v>12085</v>
      </c>
      <c r="AP28" s="218"/>
      <c r="AQ28" s="105"/>
      <c r="AR28" s="107">
        <f t="shared" si="24"/>
        <v>12085</v>
      </c>
      <c r="AS28" s="108">
        <f t="shared" si="6"/>
        <v>825949</v>
      </c>
      <c r="AT28" s="290">
        <f>-5460.47+12738.57+7721.14+811.86-20040.07+81745.39+24138.69+95418.19-24029.54+68494.51+7523.51+11053.94+7290.23+0.3+21177.81</f>
        <v>288584.05999999994</v>
      </c>
      <c r="AU28" s="290">
        <v>417403</v>
      </c>
      <c r="AV28" s="218"/>
      <c r="AW28" s="106">
        <f t="shared" si="7"/>
        <v>697130.06</v>
      </c>
      <c r="AX28" s="109">
        <f t="shared" si="8"/>
        <v>12085</v>
      </c>
      <c r="AY28" s="290">
        <f>1031.19+925.24+1040.28+1017.03+504.79+587.27+636.98+756.11+702.69+811.63+794.53+834.82</f>
        <v>9642.5599999999977</v>
      </c>
      <c r="AZ28" s="290">
        <v>9736</v>
      </c>
      <c r="BA28" s="105"/>
      <c r="BB28" s="107">
        <f t="shared" si="25"/>
        <v>11991.559999999998</v>
      </c>
      <c r="BC28" s="108">
        <f t="shared" si="9"/>
        <v>697130.06</v>
      </c>
      <c r="BD28" s="218">
        <v>171372.05</v>
      </c>
      <c r="BE28" s="218"/>
      <c r="BF28" s="105"/>
      <c r="BG28" s="106">
        <f t="shared" si="10"/>
        <v>868502.1100000001</v>
      </c>
      <c r="BH28" s="109">
        <f t="shared" si="11"/>
        <v>11991.559999999998</v>
      </c>
      <c r="BI28" s="218">
        <v>12064.58</v>
      </c>
      <c r="BJ28" s="218"/>
      <c r="BK28" s="105"/>
      <c r="BL28" s="107">
        <f t="shared" si="26"/>
        <v>24056.14</v>
      </c>
      <c r="BM28" s="104"/>
      <c r="BN28" s="218"/>
      <c r="BO28" s="109">
        <f t="shared" si="12"/>
        <v>868502.1100000001</v>
      </c>
      <c r="BP28" s="110">
        <f t="shared" si="13"/>
        <v>24056.14</v>
      </c>
      <c r="BQ28" s="111">
        <f t="shared" si="14"/>
        <v>10356.887661750001</v>
      </c>
      <c r="BR28" s="218">
        <f t="shared" si="15"/>
        <v>3184.5077366666669</v>
      </c>
      <c r="BS28" s="100">
        <f t="shared" si="27"/>
        <v>906099.64539841679</v>
      </c>
      <c r="BT28" s="219">
        <v>892558.06</v>
      </c>
      <c r="BU28" s="100">
        <f t="shared" si="16"/>
        <v>-0.19000000006053597</v>
      </c>
    </row>
    <row r="29" spans="1:73" s="103" customFormat="1" ht="15" thickBot="1" x14ac:dyDescent="0.25">
      <c r="A29" s="1">
        <v>6</v>
      </c>
      <c r="B29" s="1"/>
      <c r="C29" s="8" t="s">
        <v>63</v>
      </c>
      <c r="D29" s="7">
        <v>1588</v>
      </c>
      <c r="E29" s="214"/>
      <c r="F29" s="236"/>
      <c r="G29" s="105"/>
      <c r="H29" s="105"/>
      <c r="I29" s="106">
        <f t="shared" si="17"/>
        <v>0</v>
      </c>
      <c r="J29" s="218"/>
      <c r="K29" s="218"/>
      <c r="L29" s="105"/>
      <c r="M29" s="105"/>
      <c r="N29" s="107">
        <f t="shared" si="18"/>
        <v>0</v>
      </c>
      <c r="O29" s="108">
        <f t="shared" si="19"/>
        <v>0</v>
      </c>
      <c r="P29" s="218"/>
      <c r="Q29" s="215"/>
      <c r="R29" s="218"/>
      <c r="S29" s="106">
        <f t="shared" si="20"/>
        <v>0</v>
      </c>
      <c r="T29" s="109">
        <f t="shared" si="21"/>
        <v>0</v>
      </c>
      <c r="U29" s="218"/>
      <c r="V29" s="217"/>
      <c r="W29" s="218"/>
      <c r="X29" s="107">
        <f t="shared" si="22"/>
        <v>0</v>
      </c>
      <c r="Y29" s="108">
        <f t="shared" si="0"/>
        <v>0</v>
      </c>
      <c r="Z29" s="218"/>
      <c r="AA29" s="218"/>
      <c r="AB29" s="218"/>
      <c r="AC29" s="106">
        <f t="shared" si="1"/>
        <v>0</v>
      </c>
      <c r="AD29" s="109">
        <f t="shared" si="2"/>
        <v>0</v>
      </c>
      <c r="AE29" s="218"/>
      <c r="AF29" s="218"/>
      <c r="AG29" s="218"/>
      <c r="AH29" s="107">
        <f t="shared" si="23"/>
        <v>0</v>
      </c>
      <c r="AI29" s="108">
        <f t="shared" si="3"/>
        <v>0</v>
      </c>
      <c r="AJ29" s="290">
        <v>-696161</v>
      </c>
      <c r="AK29" s="218"/>
      <c r="AL29" s="218"/>
      <c r="AM29" s="106">
        <f t="shared" si="4"/>
        <v>-696161</v>
      </c>
      <c r="AN29" s="109">
        <f t="shared" si="5"/>
        <v>0</v>
      </c>
      <c r="AO29" s="290">
        <v>-20021</v>
      </c>
      <c r="AP29" s="218"/>
      <c r="AQ29" s="105"/>
      <c r="AR29" s="107">
        <f t="shared" si="24"/>
        <v>-20021</v>
      </c>
      <c r="AS29" s="108">
        <f t="shared" si="6"/>
        <v>-696161</v>
      </c>
      <c r="AT29" s="290">
        <f>563428.54-290567.28+28281.6-146493.49-226066.36-308257.74-11755.59+830398.37-722879.27+222558.02+70534.33-350348.8-47649.45+3</f>
        <v>-388814.12000000005</v>
      </c>
      <c r="AU29" s="290">
        <v>-433017</v>
      </c>
      <c r="AV29" s="218"/>
      <c r="AW29" s="106">
        <f t="shared" si="7"/>
        <v>-651958.12000000011</v>
      </c>
      <c r="AX29" s="109">
        <f t="shared" si="8"/>
        <v>-20021</v>
      </c>
      <c r="AY29" s="290">
        <f>-869.15-149.68-528.49-654.27-417.7-776.67-817.23+219.52-660.96-405.13-306.84-754.48-13015.6-17967</f>
        <v>-37103.68</v>
      </c>
      <c r="AZ29" s="290">
        <v>-17754</v>
      </c>
      <c r="BA29" s="105"/>
      <c r="BB29" s="107">
        <f t="shared" si="25"/>
        <v>-39370.68</v>
      </c>
      <c r="BC29" s="108">
        <f t="shared" si="9"/>
        <v>-651958.12000000011</v>
      </c>
      <c r="BD29" s="218">
        <v>-605465.5</v>
      </c>
      <c r="BE29" s="218"/>
      <c r="BF29" s="105"/>
      <c r="BG29" s="106">
        <f t="shared" si="10"/>
        <v>-1257423.6200000001</v>
      </c>
      <c r="BH29" s="109">
        <f t="shared" si="11"/>
        <v>-39370.68</v>
      </c>
      <c r="BI29" s="218">
        <v>-11527.19</v>
      </c>
      <c r="BJ29" s="218"/>
      <c r="BK29" s="105"/>
      <c r="BL29" s="107">
        <f t="shared" si="26"/>
        <v>-50897.87</v>
      </c>
      <c r="BM29" s="104"/>
      <c r="BN29" s="218"/>
      <c r="BO29" s="109">
        <f t="shared" si="12"/>
        <v>-1257423.6200000001</v>
      </c>
      <c r="BP29" s="110">
        <f t="shared" si="13"/>
        <v>-50897.87</v>
      </c>
      <c r="BQ29" s="111">
        <f t="shared" si="14"/>
        <v>-14994.776668500001</v>
      </c>
      <c r="BR29" s="218">
        <f t="shared" si="15"/>
        <v>-4610.5532733333339</v>
      </c>
      <c r="BS29" s="100">
        <f t="shared" si="27"/>
        <v>-1327926.8199418334</v>
      </c>
      <c r="BT29" s="219">
        <v>-1308321.31</v>
      </c>
      <c r="BU29" s="100">
        <f t="shared" si="16"/>
        <v>0.18000000016763806</v>
      </c>
    </row>
    <row r="30" spans="1:73" s="103" customFormat="1" ht="15" thickBot="1" x14ac:dyDescent="0.25">
      <c r="A30" s="1">
        <v>7</v>
      </c>
      <c r="B30" s="1"/>
      <c r="C30" s="8" t="s">
        <v>107</v>
      </c>
      <c r="D30" s="7">
        <v>1589</v>
      </c>
      <c r="E30" s="235"/>
      <c r="F30" s="236"/>
      <c r="G30" s="105"/>
      <c r="H30" s="105"/>
      <c r="I30" s="106">
        <f t="shared" si="17"/>
        <v>0</v>
      </c>
      <c r="J30" s="241"/>
      <c r="K30" s="242"/>
      <c r="L30" s="105"/>
      <c r="M30" s="105"/>
      <c r="N30" s="107">
        <f t="shared" si="18"/>
        <v>0</v>
      </c>
      <c r="O30" s="108">
        <f t="shared" si="19"/>
        <v>0</v>
      </c>
      <c r="P30" s="266"/>
      <c r="Q30" s="215"/>
      <c r="R30" s="218"/>
      <c r="S30" s="106">
        <f t="shared" si="20"/>
        <v>0</v>
      </c>
      <c r="T30" s="109">
        <f t="shared" si="21"/>
        <v>0</v>
      </c>
      <c r="U30" s="269"/>
      <c r="V30" s="217"/>
      <c r="W30" s="218"/>
      <c r="X30" s="107">
        <f t="shared" si="22"/>
        <v>0</v>
      </c>
      <c r="Y30" s="108">
        <f t="shared" si="0"/>
        <v>0</v>
      </c>
      <c r="Z30" s="218"/>
      <c r="AA30" s="218"/>
      <c r="AB30" s="218"/>
      <c r="AC30" s="106">
        <f t="shared" si="1"/>
        <v>0</v>
      </c>
      <c r="AD30" s="109">
        <f t="shared" si="2"/>
        <v>0</v>
      </c>
      <c r="AE30" s="218"/>
      <c r="AF30" s="218"/>
      <c r="AG30" s="218"/>
      <c r="AH30" s="107">
        <f t="shared" si="23"/>
        <v>0</v>
      </c>
      <c r="AI30" s="108">
        <f t="shared" si="3"/>
        <v>0</v>
      </c>
      <c r="AJ30" s="290">
        <v>1339371</v>
      </c>
      <c r="AK30" s="218"/>
      <c r="AL30" s="218"/>
      <c r="AM30" s="106">
        <f t="shared" si="4"/>
        <v>1339371</v>
      </c>
      <c r="AN30" s="109">
        <f t="shared" si="5"/>
        <v>0</v>
      </c>
      <c r="AO30" s="290">
        <v>45891</v>
      </c>
      <c r="AP30" s="218"/>
      <c r="AQ30" s="105"/>
      <c r="AR30" s="107">
        <f t="shared" si="24"/>
        <v>45891</v>
      </c>
      <c r="AS30" s="108">
        <f t="shared" si="6"/>
        <v>1339371</v>
      </c>
      <c r="AT30" s="290">
        <f>517455.19-343528.45+163306.89+57811.27-3+234455.5+786883.86-574201.32-643890.73+66789.24-133578.48+608385.89-328172.31+965448.64-1093380.58-349617.26</f>
        <v>-65835.649999999907</v>
      </c>
      <c r="AU30" s="290">
        <v>1643297</v>
      </c>
      <c r="AV30" s="218"/>
      <c r="AW30" s="106">
        <f t="shared" si="7"/>
        <v>-369761.64999999991</v>
      </c>
      <c r="AX30" s="109">
        <f t="shared" si="8"/>
        <v>45891</v>
      </c>
      <c r="AY30" s="290">
        <f>1672.19+2093.89+1889.34+2095.55+406.47+1344.09+672.01-131.89-208.33+544.29+130.23+1339.93+1+13015.6+17967</f>
        <v>42831.37</v>
      </c>
      <c r="AZ30" s="290">
        <v>63859</v>
      </c>
      <c r="BA30" s="105"/>
      <c r="BB30" s="107">
        <f t="shared" si="25"/>
        <v>24863.369999999995</v>
      </c>
      <c r="BC30" s="108">
        <f t="shared" si="9"/>
        <v>-369761.64999999991</v>
      </c>
      <c r="BD30" s="218">
        <v>2539953.81</v>
      </c>
      <c r="BE30" s="218"/>
      <c r="BF30" s="105"/>
      <c r="BG30" s="106">
        <f t="shared" si="10"/>
        <v>2170192.16</v>
      </c>
      <c r="BH30" s="109">
        <f t="shared" si="11"/>
        <v>24863.369999999995</v>
      </c>
      <c r="BI30" s="218">
        <v>11867.84</v>
      </c>
      <c r="BJ30" s="218"/>
      <c r="BK30" s="105"/>
      <c r="BL30" s="107">
        <f t="shared" si="26"/>
        <v>36731.209999999992</v>
      </c>
      <c r="BM30" s="104"/>
      <c r="BN30" s="218"/>
      <c r="BO30" s="109">
        <f t="shared" si="12"/>
        <v>2170192.16</v>
      </c>
      <c r="BP30" s="110">
        <f t="shared" si="13"/>
        <v>36731.209999999992</v>
      </c>
      <c r="BQ30" s="111">
        <f t="shared" si="14"/>
        <v>25879.541508000002</v>
      </c>
      <c r="BR30" s="218">
        <f t="shared" si="15"/>
        <v>7957.3712533333337</v>
      </c>
      <c r="BS30" s="100">
        <f t="shared" si="27"/>
        <v>2240760.2827613335</v>
      </c>
      <c r="BT30" s="219">
        <v>2206922.9500000002</v>
      </c>
      <c r="BU30" s="100">
        <f t="shared" si="16"/>
        <v>-0.41999999992549419</v>
      </c>
    </row>
    <row r="31" spans="1:73" s="103" customFormat="1" ht="15" thickBot="1" x14ac:dyDescent="0.25">
      <c r="A31" s="1">
        <v>8</v>
      </c>
      <c r="B31" s="1"/>
      <c r="C31" s="9" t="s">
        <v>89</v>
      </c>
      <c r="D31" s="7">
        <v>1595</v>
      </c>
      <c r="E31" s="214"/>
      <c r="F31" s="236"/>
      <c r="G31" s="105"/>
      <c r="H31" s="105"/>
      <c r="I31" s="106">
        <f t="shared" si="17"/>
        <v>0</v>
      </c>
      <c r="J31" s="218"/>
      <c r="K31" s="218"/>
      <c r="L31" s="105"/>
      <c r="M31" s="105"/>
      <c r="N31" s="107">
        <f t="shared" si="18"/>
        <v>0</v>
      </c>
      <c r="O31" s="108">
        <f>I31</f>
        <v>0</v>
      </c>
      <c r="P31" s="267"/>
      <c r="Q31" s="215"/>
      <c r="R31" s="288">
        <v>-343455.62000000011</v>
      </c>
      <c r="S31" s="106">
        <f t="shared" si="20"/>
        <v>-343455.62000000011</v>
      </c>
      <c r="T31" s="109">
        <f>N31</f>
        <v>0</v>
      </c>
      <c r="U31" s="218"/>
      <c r="V31" s="217"/>
      <c r="W31" s="288">
        <v>-240892</v>
      </c>
      <c r="X31" s="107">
        <f t="shared" si="22"/>
        <v>-240892</v>
      </c>
      <c r="Y31" s="108">
        <f t="shared" ref="Y31:Y37" si="28">S31</f>
        <v>-343455.62000000011</v>
      </c>
      <c r="Z31" s="288">
        <v>754267.1</v>
      </c>
      <c r="AA31" s="288"/>
      <c r="AB31" s="218"/>
      <c r="AC31" s="106">
        <f t="shared" si="1"/>
        <v>410811.47999999986</v>
      </c>
      <c r="AD31" s="109">
        <f t="shared" si="2"/>
        <v>-240892</v>
      </c>
      <c r="AE31" s="288">
        <v>4796.9799999999996</v>
      </c>
      <c r="AF31" s="288"/>
      <c r="AG31" s="218"/>
      <c r="AH31" s="107">
        <f t="shared" si="23"/>
        <v>-236095.02</v>
      </c>
      <c r="AI31" s="108">
        <f t="shared" si="3"/>
        <v>410811.47999999986</v>
      </c>
      <c r="AJ31" s="218"/>
      <c r="AK31" s="218"/>
      <c r="AL31" s="218"/>
      <c r="AM31" s="106">
        <f t="shared" si="4"/>
        <v>410811.47999999986</v>
      </c>
      <c r="AN31" s="109">
        <f t="shared" si="5"/>
        <v>-236095.02</v>
      </c>
      <c r="AO31" s="290">
        <v>-158</v>
      </c>
      <c r="AP31" s="218"/>
      <c r="AQ31" s="105"/>
      <c r="AR31" s="107">
        <f t="shared" si="24"/>
        <v>-236253.02</v>
      </c>
      <c r="AS31" s="108">
        <f t="shared" ref="AS31:AS37" si="29">AM31</f>
        <v>410811.47999999986</v>
      </c>
      <c r="AT31" s="218"/>
      <c r="AU31" s="218">
        <v>410811</v>
      </c>
      <c r="AV31" s="218"/>
      <c r="AW31" s="106">
        <f t="shared" si="7"/>
        <v>0.47999999986495823</v>
      </c>
      <c r="AX31" s="109">
        <f t="shared" si="8"/>
        <v>-236253.02</v>
      </c>
      <c r="AY31" s="290">
        <f>6039+2013</f>
        <v>8052</v>
      </c>
      <c r="AZ31" s="290">
        <f>-158-228043</f>
        <v>-228201</v>
      </c>
      <c r="BA31" s="105"/>
      <c r="BB31" s="107">
        <f t="shared" si="25"/>
        <v>-1.9999999989522621E-2</v>
      </c>
      <c r="BC31" s="108">
        <f t="shared" ref="BC31:BC37" si="30">AW31</f>
        <v>0.47999999986495823</v>
      </c>
      <c r="BD31" s="218"/>
      <c r="BE31" s="218"/>
      <c r="BF31" s="105"/>
      <c r="BG31" s="106">
        <f t="shared" si="10"/>
        <v>0.47999999986495823</v>
      </c>
      <c r="BH31" s="109">
        <f t="shared" si="11"/>
        <v>-1.9999999989522621E-2</v>
      </c>
      <c r="BI31" s="218"/>
      <c r="BJ31" s="218"/>
      <c r="BK31" s="105"/>
      <c r="BL31" s="107">
        <f t="shared" si="26"/>
        <v>-1.9999999989522621E-2</v>
      </c>
      <c r="BM31" s="104"/>
      <c r="BN31" s="218"/>
      <c r="BO31" s="109">
        <f t="shared" si="12"/>
        <v>0.47999999986495823</v>
      </c>
      <c r="BP31" s="110">
        <f t="shared" si="13"/>
        <v>-1.9999999989522621E-2</v>
      </c>
      <c r="BQ31" s="111">
        <f t="shared" si="14"/>
        <v>5.7239999983896266E-3</v>
      </c>
      <c r="BR31" s="218">
        <f t="shared" si="15"/>
        <v>1.7599999995048469E-3</v>
      </c>
      <c r="BS31" s="100">
        <f t="shared" si="27"/>
        <v>0.46748399987333006</v>
      </c>
      <c r="BT31" s="219"/>
      <c r="BU31" s="100">
        <f t="shared" si="16"/>
        <v>-0.45999999987543561</v>
      </c>
    </row>
    <row r="32" spans="1:73" s="103" customFormat="1" ht="15" thickBot="1" x14ac:dyDescent="0.25">
      <c r="A32" s="1">
        <v>9</v>
      </c>
      <c r="B32" s="1"/>
      <c r="C32" s="9" t="s">
        <v>90</v>
      </c>
      <c r="D32" s="7">
        <v>1595</v>
      </c>
      <c r="E32" s="129"/>
      <c r="F32" s="105"/>
      <c r="G32" s="105"/>
      <c r="H32" s="105"/>
      <c r="I32" s="106">
        <f t="shared" si="17"/>
        <v>0</v>
      </c>
      <c r="J32" s="105"/>
      <c r="K32" s="105"/>
      <c r="L32" s="105"/>
      <c r="M32" s="105"/>
      <c r="N32" s="107">
        <f t="shared" si="18"/>
        <v>0</v>
      </c>
      <c r="O32" s="108">
        <f t="shared" si="19"/>
        <v>0</v>
      </c>
      <c r="P32" s="215"/>
      <c r="Q32" s="215"/>
      <c r="R32" s="218"/>
      <c r="S32" s="106">
        <f t="shared" si="20"/>
        <v>0</v>
      </c>
      <c r="T32" s="109">
        <f t="shared" si="21"/>
        <v>0</v>
      </c>
      <c r="U32" s="217"/>
      <c r="V32" s="217"/>
      <c r="W32" s="218"/>
      <c r="X32" s="107">
        <f t="shared" si="22"/>
        <v>0</v>
      </c>
      <c r="Y32" s="108">
        <f t="shared" si="28"/>
        <v>0</v>
      </c>
      <c r="Z32" s="288">
        <v>-142337.30000000005</v>
      </c>
      <c r="AA32" s="288">
        <v>-110929.53000000003</v>
      </c>
      <c r="AB32" s="218"/>
      <c r="AC32" s="106">
        <f t="shared" si="1"/>
        <v>-31407.770000000019</v>
      </c>
      <c r="AD32" s="109">
        <f t="shared" si="2"/>
        <v>0</v>
      </c>
      <c r="AE32" s="288">
        <v>788.39</v>
      </c>
      <c r="AF32" s="288">
        <v>-34987.279999999999</v>
      </c>
      <c r="AG32" s="218"/>
      <c r="AH32" s="107">
        <f t="shared" si="23"/>
        <v>35775.67</v>
      </c>
      <c r="AI32" s="108">
        <f t="shared" si="3"/>
        <v>-31407.770000000019</v>
      </c>
      <c r="AJ32" s="218"/>
      <c r="AK32" s="218"/>
      <c r="AL32" s="218"/>
      <c r="AM32" s="106">
        <f t="shared" si="4"/>
        <v>-31407.770000000019</v>
      </c>
      <c r="AN32" s="109">
        <f t="shared" si="5"/>
        <v>35775.67</v>
      </c>
      <c r="AO32" s="218"/>
      <c r="AP32" s="218"/>
      <c r="AQ32" s="105"/>
      <c r="AR32" s="107">
        <f t="shared" si="24"/>
        <v>35775.67</v>
      </c>
      <c r="AS32" s="108">
        <f t="shared" si="29"/>
        <v>-31407.770000000019</v>
      </c>
      <c r="AT32" s="218"/>
      <c r="AU32" s="218">
        <v>-31408</v>
      </c>
      <c r="AV32" s="218"/>
      <c r="AW32" s="106">
        <f t="shared" si="7"/>
        <v>0.22999999998137355</v>
      </c>
      <c r="AX32" s="109">
        <f t="shared" si="8"/>
        <v>35775.67</v>
      </c>
      <c r="AY32" s="218">
        <f>-462-154</f>
        <v>-616</v>
      </c>
      <c r="AZ32" s="218">
        <v>35160</v>
      </c>
      <c r="BA32" s="105"/>
      <c r="BB32" s="107">
        <f t="shared" si="25"/>
        <v>-0.33000000000174623</v>
      </c>
      <c r="BC32" s="108">
        <f t="shared" si="30"/>
        <v>0.22999999998137355</v>
      </c>
      <c r="BD32" s="218"/>
      <c r="BE32" s="218"/>
      <c r="BF32" s="105"/>
      <c r="BG32" s="106">
        <f t="shared" si="10"/>
        <v>0.22999999998137355</v>
      </c>
      <c r="BH32" s="109">
        <f t="shared" si="11"/>
        <v>-0.33000000000174623</v>
      </c>
      <c r="BI32" s="218"/>
      <c r="BJ32" s="218"/>
      <c r="BK32" s="105"/>
      <c r="BL32" s="107">
        <f t="shared" si="26"/>
        <v>-0.33000000000174623</v>
      </c>
      <c r="BM32" s="104"/>
      <c r="BN32" s="218"/>
      <c r="BO32" s="109">
        <f t="shared" si="12"/>
        <v>0.22999999998137355</v>
      </c>
      <c r="BP32" s="110">
        <f t="shared" si="13"/>
        <v>-0.33000000000174623</v>
      </c>
      <c r="BQ32" s="111">
        <f t="shared" si="14"/>
        <v>2.7427499997778795E-3</v>
      </c>
      <c r="BR32" s="218">
        <f t="shared" si="15"/>
        <v>8.4333333326503637E-4</v>
      </c>
      <c r="BS32" s="100">
        <f t="shared" si="27"/>
        <v>-9.6413916687329765E-2</v>
      </c>
      <c r="BT32" s="219"/>
      <c r="BU32" s="100">
        <f t="shared" si="16"/>
        <v>0.10000000002037268</v>
      </c>
    </row>
    <row r="33" spans="1:73" s="103" customFormat="1" ht="15" thickBot="1" x14ac:dyDescent="0.25">
      <c r="A33" s="1">
        <v>10</v>
      </c>
      <c r="B33" s="1"/>
      <c r="C33" s="9" t="s">
        <v>91</v>
      </c>
      <c r="D33" s="7">
        <v>1595</v>
      </c>
      <c r="E33" s="129"/>
      <c r="F33" s="105"/>
      <c r="G33" s="105"/>
      <c r="H33" s="105"/>
      <c r="I33" s="106">
        <f>E33+F33-G33+H33</f>
        <v>0</v>
      </c>
      <c r="J33" s="105"/>
      <c r="K33" s="105"/>
      <c r="L33" s="105"/>
      <c r="M33" s="105"/>
      <c r="N33" s="107">
        <f>J33+K33-L33+M33</f>
        <v>0</v>
      </c>
      <c r="O33" s="108">
        <f>I33</f>
        <v>0</v>
      </c>
      <c r="P33" s="215"/>
      <c r="Q33" s="215"/>
      <c r="R33" s="218"/>
      <c r="S33" s="106">
        <f t="shared" si="20"/>
        <v>0</v>
      </c>
      <c r="T33" s="109">
        <f>N33</f>
        <v>0</v>
      </c>
      <c r="U33" s="217"/>
      <c r="V33" s="217"/>
      <c r="W33" s="105"/>
      <c r="X33" s="107">
        <f>T33+U33-V33+W33</f>
        <v>0</v>
      </c>
      <c r="Y33" s="108">
        <f t="shared" si="28"/>
        <v>0</v>
      </c>
      <c r="Z33" s="218"/>
      <c r="AA33" s="218"/>
      <c r="AB33" s="218"/>
      <c r="AC33" s="106">
        <f t="shared" si="1"/>
        <v>0</v>
      </c>
      <c r="AD33" s="109">
        <f t="shared" si="2"/>
        <v>0</v>
      </c>
      <c r="AE33" s="218"/>
      <c r="AF33" s="218"/>
      <c r="AG33" s="218"/>
      <c r="AH33" s="107">
        <f>AD33+AE33-AF33+AG33</f>
        <v>0</v>
      </c>
      <c r="AI33" s="108">
        <f t="shared" si="3"/>
        <v>0</v>
      </c>
      <c r="AJ33" s="218"/>
      <c r="AK33" s="218"/>
      <c r="AL33" s="218"/>
      <c r="AM33" s="106">
        <f t="shared" si="4"/>
        <v>0</v>
      </c>
      <c r="AN33" s="109">
        <f t="shared" si="5"/>
        <v>0</v>
      </c>
      <c r="AO33" s="218"/>
      <c r="AP33" s="218"/>
      <c r="AQ33" s="105"/>
      <c r="AR33" s="107">
        <f>AN33+AO33-AP33+AQ33</f>
        <v>0</v>
      </c>
      <c r="AS33" s="108">
        <f t="shared" si="29"/>
        <v>0</v>
      </c>
      <c r="AT33" s="218"/>
      <c r="AU33" s="218"/>
      <c r="AV33" s="218"/>
      <c r="AW33" s="106">
        <f t="shared" si="7"/>
        <v>0</v>
      </c>
      <c r="AX33" s="109">
        <f t="shared" si="8"/>
        <v>0</v>
      </c>
      <c r="AY33" s="218"/>
      <c r="AZ33" s="218"/>
      <c r="BA33" s="105"/>
      <c r="BB33" s="107">
        <f>AX33+AY33-AZ33+BA33</f>
        <v>0</v>
      </c>
      <c r="BC33" s="108">
        <f t="shared" si="30"/>
        <v>0</v>
      </c>
      <c r="BD33" s="218">
        <v>198176.91</v>
      </c>
      <c r="BE33" s="218"/>
      <c r="BF33" s="105"/>
      <c r="BG33" s="106">
        <f t="shared" si="10"/>
        <v>198176.91</v>
      </c>
      <c r="BH33" s="109">
        <f t="shared" si="11"/>
        <v>0</v>
      </c>
      <c r="BI33" s="218">
        <v>-57725.54</v>
      </c>
      <c r="BJ33" s="218"/>
      <c r="BK33" s="105"/>
      <c r="BL33" s="107">
        <f>BH33+BI33-BJ33+BK33</f>
        <v>-57725.54</v>
      </c>
      <c r="BM33" s="104"/>
      <c r="BN33" s="218"/>
      <c r="BO33" s="109">
        <f t="shared" si="12"/>
        <v>198176.91</v>
      </c>
      <c r="BP33" s="110">
        <f t="shared" si="13"/>
        <v>-57725.54</v>
      </c>
      <c r="BQ33" s="111">
        <f t="shared" si="14"/>
        <v>2363.2596517500001</v>
      </c>
      <c r="BR33" s="218">
        <f t="shared" si="15"/>
        <v>726.64867000000004</v>
      </c>
      <c r="BS33" s="100">
        <f t="shared" si="27"/>
        <v>143541.27832175</v>
      </c>
      <c r="BT33" s="219">
        <v>140451</v>
      </c>
      <c r="BU33" s="100">
        <f t="shared" si="16"/>
        <v>-0.36999999999534339</v>
      </c>
    </row>
    <row r="34" spans="1:73" s="103" customFormat="1" ht="15" thickBot="1" x14ac:dyDescent="0.25">
      <c r="A34" s="1">
        <v>11</v>
      </c>
      <c r="B34" s="1"/>
      <c r="C34" s="9" t="s">
        <v>195</v>
      </c>
      <c r="D34" s="7">
        <v>1595</v>
      </c>
      <c r="E34" s="129"/>
      <c r="F34" s="105"/>
      <c r="G34" s="105"/>
      <c r="H34" s="105"/>
      <c r="I34" s="106">
        <f>E34+F34-G34+H34</f>
        <v>0</v>
      </c>
      <c r="J34" s="105"/>
      <c r="K34" s="105"/>
      <c r="L34" s="105"/>
      <c r="M34" s="105"/>
      <c r="N34" s="107">
        <f>J34+K34-L34+M34</f>
        <v>0</v>
      </c>
      <c r="O34" s="108">
        <f>I34</f>
        <v>0</v>
      </c>
      <c r="P34" s="105"/>
      <c r="Q34" s="105"/>
      <c r="R34" s="218"/>
      <c r="S34" s="106">
        <f>O34+P34-Q34+SUM(R34:R34)</f>
        <v>0</v>
      </c>
      <c r="T34" s="109">
        <f>N34</f>
        <v>0</v>
      </c>
      <c r="U34" s="217"/>
      <c r="V34" s="217"/>
      <c r="W34" s="105"/>
      <c r="X34" s="107">
        <f>T34+U34-V34+W34</f>
        <v>0</v>
      </c>
      <c r="Y34" s="108">
        <f t="shared" si="28"/>
        <v>0</v>
      </c>
      <c r="Z34" s="218"/>
      <c r="AA34" s="218"/>
      <c r="AB34" s="218"/>
      <c r="AC34" s="106">
        <f>Y34+Z34-AA34+SUM(AB34:AB34)</f>
        <v>0</v>
      </c>
      <c r="AD34" s="109">
        <f>X34</f>
        <v>0</v>
      </c>
      <c r="AE34" s="218"/>
      <c r="AF34" s="218"/>
      <c r="AG34" s="218"/>
      <c r="AH34" s="107">
        <f>AD34+AE34-AF34+AG34</f>
        <v>0</v>
      </c>
      <c r="AI34" s="108">
        <f t="shared" si="3"/>
        <v>0</v>
      </c>
      <c r="AJ34" s="218"/>
      <c r="AK34" s="218"/>
      <c r="AL34" s="218"/>
      <c r="AM34" s="106">
        <f t="shared" si="4"/>
        <v>0</v>
      </c>
      <c r="AN34" s="109">
        <f t="shared" si="5"/>
        <v>0</v>
      </c>
      <c r="AO34" s="218"/>
      <c r="AP34" s="218"/>
      <c r="AQ34" s="105"/>
      <c r="AR34" s="107">
        <f>AN34+AO34-AP34+AQ34</f>
        <v>0</v>
      </c>
      <c r="AS34" s="108">
        <f t="shared" si="29"/>
        <v>0</v>
      </c>
      <c r="AT34" s="218"/>
      <c r="AU34" s="218"/>
      <c r="AV34" s="218"/>
      <c r="AW34" s="106">
        <f t="shared" si="7"/>
        <v>0</v>
      </c>
      <c r="AX34" s="109">
        <f t="shared" si="8"/>
        <v>0</v>
      </c>
      <c r="AY34" s="218"/>
      <c r="AZ34" s="218"/>
      <c r="BA34" s="105"/>
      <c r="BB34" s="107">
        <f>AX34+AY34-AZ34+BA34</f>
        <v>0</v>
      </c>
      <c r="BC34" s="108">
        <f t="shared" si="30"/>
        <v>0</v>
      </c>
      <c r="BD34" s="218">
        <v>-93058.19</v>
      </c>
      <c r="BE34" s="218"/>
      <c r="BF34" s="105"/>
      <c r="BG34" s="106">
        <f t="shared" si="10"/>
        <v>-93058.19</v>
      </c>
      <c r="BH34" s="109">
        <f t="shared" si="11"/>
        <v>0</v>
      </c>
      <c r="BI34" s="218">
        <v>-126228.34</v>
      </c>
      <c r="BJ34" s="218"/>
      <c r="BK34" s="105"/>
      <c r="BL34" s="107">
        <f>BH34+BI34-BJ34+BK34</f>
        <v>-126228.34</v>
      </c>
      <c r="BM34" s="104"/>
      <c r="BN34" s="105"/>
      <c r="BO34" s="109">
        <f t="shared" si="12"/>
        <v>-93058.19</v>
      </c>
      <c r="BP34" s="110">
        <f t="shared" si="13"/>
        <v>-126228.34</v>
      </c>
      <c r="BQ34" s="111">
        <f t="shared" si="14"/>
        <v>-1109.71891575</v>
      </c>
      <c r="BR34" s="218">
        <f t="shared" si="15"/>
        <v>-341.21336333333335</v>
      </c>
      <c r="BS34" s="100">
        <f t="shared" si="27"/>
        <v>-220737.46227908335</v>
      </c>
      <c r="BT34" s="219">
        <v>-219287</v>
      </c>
      <c r="BU34" s="100">
        <f t="shared" si="16"/>
        <v>-0.47000000000116415</v>
      </c>
    </row>
    <row r="35" spans="1:73" s="103" customFormat="1" ht="15" thickBot="1" x14ac:dyDescent="0.25">
      <c r="A35" s="1">
        <v>12</v>
      </c>
      <c r="B35" s="1"/>
      <c r="C35" s="9" t="s">
        <v>221</v>
      </c>
      <c r="D35" s="7">
        <v>1595</v>
      </c>
      <c r="E35" s="129"/>
      <c r="F35" s="105"/>
      <c r="G35" s="105"/>
      <c r="H35" s="105"/>
      <c r="I35" s="106">
        <f>E35+F35-G35+H35</f>
        <v>0</v>
      </c>
      <c r="J35" s="105"/>
      <c r="K35" s="105"/>
      <c r="L35" s="105"/>
      <c r="M35" s="105"/>
      <c r="N35" s="107">
        <f>J35+K35-L35+M35</f>
        <v>0</v>
      </c>
      <c r="O35" s="108">
        <f>I35</f>
        <v>0</v>
      </c>
      <c r="P35" s="105"/>
      <c r="Q35" s="105"/>
      <c r="R35" s="218"/>
      <c r="S35" s="106">
        <f>O35+P35-Q35+SUM(R35:R35)</f>
        <v>0</v>
      </c>
      <c r="T35" s="109">
        <f>N35</f>
        <v>0</v>
      </c>
      <c r="U35" s="105"/>
      <c r="V35" s="105"/>
      <c r="W35" s="105"/>
      <c r="X35" s="107">
        <f>T35+U35-V35+W35</f>
        <v>0</v>
      </c>
      <c r="Y35" s="108">
        <f t="shared" si="28"/>
        <v>0</v>
      </c>
      <c r="Z35" s="218"/>
      <c r="AA35" s="218"/>
      <c r="AB35" s="218"/>
      <c r="AC35" s="106">
        <f>Y35+Z35-AA35+SUM(AB35:AB35)</f>
        <v>0</v>
      </c>
      <c r="AD35" s="109">
        <f>X35</f>
        <v>0</v>
      </c>
      <c r="AE35" s="218"/>
      <c r="AF35" s="218"/>
      <c r="AG35" s="218"/>
      <c r="AH35" s="107">
        <f>AD35+AE35-AF35+AG35</f>
        <v>0</v>
      </c>
      <c r="AI35" s="108">
        <f t="shared" si="3"/>
        <v>0</v>
      </c>
      <c r="AJ35" s="218"/>
      <c r="AK35" s="218"/>
      <c r="AL35" s="218"/>
      <c r="AM35" s="106">
        <f t="shared" si="4"/>
        <v>0</v>
      </c>
      <c r="AN35" s="109">
        <f t="shared" si="5"/>
        <v>0</v>
      </c>
      <c r="AO35" s="218"/>
      <c r="AP35" s="218"/>
      <c r="AQ35" s="105"/>
      <c r="AR35" s="107">
        <f>AN35+AO35-AP35+AQ35</f>
        <v>0</v>
      </c>
      <c r="AS35" s="108">
        <f t="shared" si="29"/>
        <v>0</v>
      </c>
      <c r="AT35" s="218"/>
      <c r="AU35" s="218"/>
      <c r="AV35" s="218"/>
      <c r="AW35" s="106">
        <f t="shared" si="7"/>
        <v>0</v>
      </c>
      <c r="AX35" s="109">
        <f t="shared" si="8"/>
        <v>0</v>
      </c>
      <c r="AY35" s="218"/>
      <c r="AZ35" s="218"/>
      <c r="BA35" s="105"/>
      <c r="BB35" s="107">
        <f>AX35+AY35-AZ35+BA35</f>
        <v>0</v>
      </c>
      <c r="BC35" s="108">
        <f t="shared" si="30"/>
        <v>0</v>
      </c>
      <c r="BD35" s="218"/>
      <c r="BE35" s="218"/>
      <c r="BF35" s="105"/>
      <c r="BG35" s="106">
        <f t="shared" si="10"/>
        <v>0</v>
      </c>
      <c r="BH35" s="109">
        <f t="shared" si="11"/>
        <v>0</v>
      </c>
      <c r="BI35" s="218"/>
      <c r="BJ35" s="218"/>
      <c r="BK35" s="105"/>
      <c r="BL35" s="107">
        <f>BH35+BI35-BJ35+BK35</f>
        <v>0</v>
      </c>
      <c r="BM35" s="104"/>
      <c r="BN35" s="105"/>
      <c r="BO35" s="109">
        <f t="shared" si="12"/>
        <v>0</v>
      </c>
      <c r="BP35" s="110">
        <f t="shared" si="13"/>
        <v>0</v>
      </c>
      <c r="BQ35" s="111"/>
      <c r="BR35" s="105"/>
      <c r="BS35" s="100">
        <f t="shared" si="27"/>
        <v>0</v>
      </c>
      <c r="BT35" s="219"/>
      <c r="BU35" s="100">
        <f t="shared" si="16"/>
        <v>0</v>
      </c>
    </row>
    <row r="36" spans="1:73" s="103" customFormat="1" ht="15" thickBot="1" x14ac:dyDescent="0.25">
      <c r="A36" s="1">
        <v>13</v>
      </c>
      <c r="B36" s="1"/>
      <c r="C36" s="9" t="s">
        <v>235</v>
      </c>
      <c r="D36" s="7">
        <v>1595</v>
      </c>
      <c r="E36" s="129"/>
      <c r="F36" s="105"/>
      <c r="G36" s="105"/>
      <c r="H36" s="105"/>
      <c r="I36" s="106">
        <f>E36+F36-G36+H36</f>
        <v>0</v>
      </c>
      <c r="J36" s="105"/>
      <c r="K36" s="105"/>
      <c r="L36" s="105"/>
      <c r="M36" s="105"/>
      <c r="N36" s="107">
        <f>J36+K36-L36+M36</f>
        <v>0</v>
      </c>
      <c r="O36" s="108">
        <f>I36</f>
        <v>0</v>
      </c>
      <c r="P36" s="105"/>
      <c r="Q36" s="105"/>
      <c r="R36" s="218"/>
      <c r="S36" s="106">
        <f>O36+P36-Q36+SUM(R36:R36)</f>
        <v>0</v>
      </c>
      <c r="T36" s="109">
        <f>N36</f>
        <v>0</v>
      </c>
      <c r="U36" s="105"/>
      <c r="V36" s="105"/>
      <c r="W36" s="105"/>
      <c r="X36" s="107">
        <f>T36+U36-V36+W36</f>
        <v>0</v>
      </c>
      <c r="Y36" s="108">
        <f t="shared" si="28"/>
        <v>0</v>
      </c>
      <c r="Z36" s="218"/>
      <c r="AA36" s="218"/>
      <c r="AB36" s="218"/>
      <c r="AC36" s="106">
        <f>Y36+Z36-AA36+SUM(AB36:AB36)</f>
        <v>0</v>
      </c>
      <c r="AD36" s="109">
        <f>X36</f>
        <v>0</v>
      </c>
      <c r="AE36" s="218"/>
      <c r="AF36" s="218"/>
      <c r="AG36" s="218"/>
      <c r="AH36" s="107">
        <f>AD36+AE36-AF36+AG36</f>
        <v>0</v>
      </c>
      <c r="AI36" s="108">
        <f t="shared" si="3"/>
        <v>0</v>
      </c>
      <c r="AJ36" s="218"/>
      <c r="AK36" s="218"/>
      <c r="AL36" s="218"/>
      <c r="AM36" s="106">
        <f t="shared" si="4"/>
        <v>0</v>
      </c>
      <c r="AN36" s="109">
        <f t="shared" si="5"/>
        <v>0</v>
      </c>
      <c r="AO36" s="105"/>
      <c r="AP36" s="105"/>
      <c r="AQ36" s="105"/>
      <c r="AR36" s="107">
        <f>AN36+AO36-AP36+AQ36</f>
        <v>0</v>
      </c>
      <c r="AS36" s="108">
        <f t="shared" si="29"/>
        <v>0</v>
      </c>
      <c r="AT36" s="218"/>
      <c r="AU36" s="218"/>
      <c r="AV36" s="218"/>
      <c r="AW36" s="106">
        <f t="shared" si="7"/>
        <v>0</v>
      </c>
      <c r="AX36" s="109">
        <f t="shared" si="8"/>
        <v>0</v>
      </c>
      <c r="AY36" s="218"/>
      <c r="AZ36" s="218"/>
      <c r="BA36" s="105"/>
      <c r="BB36" s="107">
        <f>AX36+AY36-AZ36+BA36</f>
        <v>0</v>
      </c>
      <c r="BC36" s="108">
        <f t="shared" si="30"/>
        <v>0</v>
      </c>
      <c r="BD36" s="218"/>
      <c r="BE36" s="218"/>
      <c r="BF36" s="105"/>
      <c r="BG36" s="106">
        <f t="shared" si="10"/>
        <v>0</v>
      </c>
      <c r="BH36" s="109">
        <f t="shared" si="11"/>
        <v>0</v>
      </c>
      <c r="BI36" s="218"/>
      <c r="BJ36" s="218"/>
      <c r="BK36" s="105"/>
      <c r="BL36" s="107">
        <f>BH36+BI36-BJ36+BK36</f>
        <v>0</v>
      </c>
      <c r="BM36" s="104"/>
      <c r="BN36" s="105"/>
      <c r="BO36" s="109">
        <f t="shared" si="12"/>
        <v>0</v>
      </c>
      <c r="BP36" s="110">
        <f t="shared" si="13"/>
        <v>0</v>
      </c>
      <c r="BQ36" s="111"/>
      <c r="BR36" s="105"/>
      <c r="BS36" s="100">
        <f>SUM(BO36:BR36)</f>
        <v>0</v>
      </c>
      <c r="BT36" s="219"/>
      <c r="BU36" s="100">
        <f t="shared" si="16"/>
        <v>0</v>
      </c>
    </row>
    <row r="37" spans="1:73" s="103" customFormat="1" ht="15" thickBot="1" x14ac:dyDescent="0.25">
      <c r="A37" s="1">
        <v>14</v>
      </c>
      <c r="B37" s="1"/>
      <c r="C37" s="9" t="s">
        <v>236</v>
      </c>
      <c r="D37" s="7">
        <v>1595</v>
      </c>
      <c r="E37" s="129"/>
      <c r="F37" s="105"/>
      <c r="G37" s="105"/>
      <c r="H37" s="105"/>
      <c r="I37" s="106">
        <f>E37+F37-G37+H37</f>
        <v>0</v>
      </c>
      <c r="J37" s="105"/>
      <c r="K37" s="105"/>
      <c r="L37" s="105"/>
      <c r="M37" s="105"/>
      <c r="N37" s="107">
        <f>J37+K37-L37+M37</f>
        <v>0</v>
      </c>
      <c r="O37" s="108">
        <f>I37</f>
        <v>0</v>
      </c>
      <c r="P37" s="105"/>
      <c r="Q37" s="105"/>
      <c r="R37" s="218"/>
      <c r="S37" s="106">
        <f>O37+P37-Q37+SUM(R37:R37)</f>
        <v>0</v>
      </c>
      <c r="T37" s="109">
        <f>N37</f>
        <v>0</v>
      </c>
      <c r="U37" s="105"/>
      <c r="V37" s="105"/>
      <c r="W37" s="105"/>
      <c r="X37" s="107">
        <f>T37+U37-V37+W37</f>
        <v>0</v>
      </c>
      <c r="Y37" s="108">
        <f t="shared" si="28"/>
        <v>0</v>
      </c>
      <c r="Z37" s="218"/>
      <c r="AA37" s="218"/>
      <c r="AB37" s="218"/>
      <c r="AC37" s="106">
        <f>Y37+Z37-AA37+SUM(AB37:AB37)</f>
        <v>0</v>
      </c>
      <c r="AD37" s="109">
        <f>X37</f>
        <v>0</v>
      </c>
      <c r="AE37" s="105"/>
      <c r="AF37" s="105"/>
      <c r="AG37" s="105"/>
      <c r="AH37" s="107">
        <f>AD37+AE37-AF37+AG37</f>
        <v>0</v>
      </c>
      <c r="AI37" s="108">
        <f t="shared" si="3"/>
        <v>0</v>
      </c>
      <c r="AJ37" s="218"/>
      <c r="AK37" s="218"/>
      <c r="AL37" s="218"/>
      <c r="AM37" s="106">
        <f t="shared" si="4"/>
        <v>0</v>
      </c>
      <c r="AN37" s="109">
        <f t="shared" si="5"/>
        <v>0</v>
      </c>
      <c r="AO37" s="105"/>
      <c r="AP37" s="105"/>
      <c r="AQ37" s="105"/>
      <c r="AR37" s="107">
        <f>AN37+AO37-AP37+AQ37</f>
        <v>0</v>
      </c>
      <c r="AS37" s="108">
        <f t="shared" si="29"/>
        <v>0</v>
      </c>
      <c r="AT37" s="218"/>
      <c r="AU37" s="218"/>
      <c r="AV37" s="218"/>
      <c r="AW37" s="106">
        <f t="shared" si="7"/>
        <v>0</v>
      </c>
      <c r="AX37" s="109">
        <f t="shared" si="8"/>
        <v>0</v>
      </c>
      <c r="AY37" s="218"/>
      <c r="AZ37" s="218"/>
      <c r="BA37" s="105"/>
      <c r="BB37" s="107">
        <f>AX37+AY37-AZ37+BA37</f>
        <v>0</v>
      </c>
      <c r="BC37" s="108">
        <f t="shared" si="30"/>
        <v>0</v>
      </c>
      <c r="BD37" s="218"/>
      <c r="BE37" s="218"/>
      <c r="BF37" s="105"/>
      <c r="BG37" s="106">
        <f t="shared" si="10"/>
        <v>0</v>
      </c>
      <c r="BH37" s="109">
        <f t="shared" si="11"/>
        <v>0</v>
      </c>
      <c r="BI37" s="218"/>
      <c r="BJ37" s="218"/>
      <c r="BK37" s="105"/>
      <c r="BL37" s="107">
        <f>BH37+BI37-BJ37+BK37</f>
        <v>0</v>
      </c>
      <c r="BM37" s="104"/>
      <c r="BN37" s="105"/>
      <c r="BO37" s="109">
        <f t="shared" si="12"/>
        <v>0</v>
      </c>
      <c r="BP37" s="110">
        <f t="shared" si="13"/>
        <v>0</v>
      </c>
      <c r="BQ37" s="111"/>
      <c r="BR37" s="105"/>
      <c r="BS37" s="100">
        <f>SUM(BO37:BR37)</f>
        <v>0</v>
      </c>
      <c r="BT37" s="219"/>
      <c r="BU37" s="100">
        <f t="shared" si="16"/>
        <v>0</v>
      </c>
    </row>
    <row r="38" spans="1:73" s="103" customFormat="1" ht="15" customHeight="1" x14ac:dyDescent="0.2">
      <c r="A38" s="1"/>
      <c r="B38" s="1"/>
      <c r="C38" s="4"/>
      <c r="D38" s="4"/>
      <c r="E38" s="130"/>
      <c r="F38" s="106"/>
      <c r="G38" s="106"/>
      <c r="H38" s="106"/>
      <c r="I38" s="106"/>
      <c r="J38" s="106"/>
      <c r="K38" s="106"/>
      <c r="L38" s="106"/>
      <c r="M38" s="106"/>
      <c r="N38" s="107"/>
      <c r="O38" s="113"/>
      <c r="P38" s="106"/>
      <c r="Q38" s="106"/>
      <c r="R38" s="106"/>
      <c r="S38" s="106"/>
      <c r="T38" s="106"/>
      <c r="U38" s="106"/>
      <c r="V38" s="106"/>
      <c r="W38" s="106"/>
      <c r="X38" s="107"/>
      <c r="Y38" s="113"/>
      <c r="Z38" s="106"/>
      <c r="AA38" s="106"/>
      <c r="AB38" s="106"/>
      <c r="AC38" s="106"/>
      <c r="AD38" s="106"/>
      <c r="AE38" s="106"/>
      <c r="AF38" s="106"/>
      <c r="AG38" s="106"/>
      <c r="AH38" s="107"/>
      <c r="AI38" s="113"/>
      <c r="AJ38" s="106"/>
      <c r="AK38" s="106"/>
      <c r="AL38" s="106"/>
      <c r="AM38" s="106"/>
      <c r="AN38" s="106"/>
      <c r="AO38" s="106"/>
      <c r="AP38" s="106"/>
      <c r="AQ38" s="106"/>
      <c r="AR38" s="107"/>
      <c r="AS38" s="113"/>
      <c r="AT38" s="106"/>
      <c r="AU38" s="106"/>
      <c r="AV38" s="106"/>
      <c r="AW38" s="106"/>
      <c r="AX38" s="106"/>
      <c r="AY38" s="106"/>
      <c r="AZ38" s="106"/>
      <c r="BA38" s="106"/>
      <c r="BB38" s="107"/>
      <c r="BC38" s="113"/>
      <c r="BD38" s="106"/>
      <c r="BE38" s="106"/>
      <c r="BF38" s="106"/>
      <c r="BG38" s="106"/>
      <c r="BH38" s="106"/>
      <c r="BI38" s="106"/>
      <c r="BJ38" s="106"/>
      <c r="BK38" s="106"/>
      <c r="BL38" s="107"/>
      <c r="BM38" s="113"/>
      <c r="BN38" s="106"/>
      <c r="BO38" s="106"/>
      <c r="BP38" s="107"/>
      <c r="BQ38" s="99"/>
      <c r="BR38" s="99"/>
      <c r="BS38" s="100"/>
      <c r="BT38" s="101"/>
      <c r="BU38" s="100"/>
    </row>
    <row r="39" spans="1:73" s="103" customFormat="1" ht="15" x14ac:dyDescent="0.25">
      <c r="A39" s="1"/>
      <c r="B39" s="1"/>
      <c r="C39" s="10" t="s">
        <v>108</v>
      </c>
      <c r="D39" s="10"/>
      <c r="E39" s="130">
        <f t="shared" ref="E39:AJ39" si="31">SUM(E24:E37)</f>
        <v>0</v>
      </c>
      <c r="F39" s="106">
        <f t="shared" si="31"/>
        <v>0</v>
      </c>
      <c r="G39" s="106">
        <f t="shared" si="31"/>
        <v>0</v>
      </c>
      <c r="H39" s="106">
        <f t="shared" si="31"/>
        <v>0</v>
      </c>
      <c r="I39" s="106">
        <f t="shared" si="31"/>
        <v>0</v>
      </c>
      <c r="J39" s="106">
        <f t="shared" si="31"/>
        <v>0</v>
      </c>
      <c r="K39" s="106">
        <f t="shared" si="31"/>
        <v>0</v>
      </c>
      <c r="L39" s="106">
        <f t="shared" si="31"/>
        <v>0</v>
      </c>
      <c r="M39" s="106">
        <f t="shared" si="31"/>
        <v>0</v>
      </c>
      <c r="N39" s="106">
        <f t="shared" si="31"/>
        <v>0</v>
      </c>
      <c r="O39" s="113">
        <f t="shared" si="31"/>
        <v>0</v>
      </c>
      <c r="P39" s="106">
        <f t="shared" si="31"/>
        <v>0</v>
      </c>
      <c r="Q39" s="106">
        <f t="shared" si="31"/>
        <v>0</v>
      </c>
      <c r="R39" s="106">
        <f t="shared" si="31"/>
        <v>-343455.62000000011</v>
      </c>
      <c r="S39" s="106">
        <f t="shared" si="31"/>
        <v>-343455.62000000011</v>
      </c>
      <c r="T39" s="106">
        <f t="shared" si="31"/>
        <v>0</v>
      </c>
      <c r="U39" s="106">
        <f t="shared" si="31"/>
        <v>0</v>
      </c>
      <c r="V39" s="106">
        <f t="shared" si="31"/>
        <v>0</v>
      </c>
      <c r="W39" s="106">
        <f t="shared" si="31"/>
        <v>-240892</v>
      </c>
      <c r="X39" s="106">
        <f t="shared" si="31"/>
        <v>-240892</v>
      </c>
      <c r="Y39" s="113">
        <f t="shared" si="31"/>
        <v>-343455.62000000011</v>
      </c>
      <c r="Z39" s="106">
        <f t="shared" si="31"/>
        <v>611929.79999999993</v>
      </c>
      <c r="AA39" s="106">
        <f t="shared" si="31"/>
        <v>-110929.53000000003</v>
      </c>
      <c r="AB39" s="106">
        <f t="shared" si="31"/>
        <v>0</v>
      </c>
      <c r="AC39" s="106">
        <f t="shared" si="31"/>
        <v>379403.70999999985</v>
      </c>
      <c r="AD39" s="106">
        <f t="shared" si="31"/>
        <v>-240892</v>
      </c>
      <c r="AE39" s="106">
        <f t="shared" si="31"/>
        <v>5585.37</v>
      </c>
      <c r="AF39" s="106">
        <f t="shared" si="31"/>
        <v>-34987.279999999999</v>
      </c>
      <c r="AG39" s="106">
        <f t="shared" si="31"/>
        <v>0</v>
      </c>
      <c r="AH39" s="106">
        <f t="shared" si="31"/>
        <v>-200319.34999999998</v>
      </c>
      <c r="AI39" s="113">
        <f t="shared" si="31"/>
        <v>379403.70999999985</v>
      </c>
      <c r="AJ39" s="106">
        <f t="shared" si="31"/>
        <v>1275570</v>
      </c>
      <c r="AK39" s="106">
        <f t="shared" ref="AK39:BT39" si="32">SUM(AK24:AK37)</f>
        <v>0</v>
      </c>
      <c r="AL39" s="106">
        <f t="shared" si="32"/>
        <v>0</v>
      </c>
      <c r="AM39" s="106">
        <f t="shared" si="32"/>
        <v>1654973.71</v>
      </c>
      <c r="AN39" s="106">
        <f t="shared" si="32"/>
        <v>-200319.34999999998</v>
      </c>
      <c r="AO39" s="106">
        <f t="shared" si="32"/>
        <v>33294</v>
      </c>
      <c r="AP39" s="106">
        <f t="shared" si="32"/>
        <v>0</v>
      </c>
      <c r="AQ39" s="106">
        <f t="shared" si="32"/>
        <v>0</v>
      </c>
      <c r="AR39" s="106">
        <f t="shared" si="32"/>
        <v>-167025.34999999998</v>
      </c>
      <c r="AS39" s="113">
        <f t="shared" si="32"/>
        <v>1654973.71</v>
      </c>
      <c r="AT39" s="106">
        <f t="shared" si="32"/>
        <v>263657.62999999995</v>
      </c>
      <c r="AU39" s="106">
        <f t="shared" si="32"/>
        <v>1951239</v>
      </c>
      <c r="AV39" s="106">
        <f t="shared" si="32"/>
        <v>0</v>
      </c>
      <c r="AW39" s="106">
        <f t="shared" si="32"/>
        <v>-32607.660000000033</v>
      </c>
      <c r="AX39" s="106">
        <f t="shared" si="32"/>
        <v>-167025.34999999998</v>
      </c>
      <c r="AY39" s="106">
        <f t="shared" si="32"/>
        <v>20897.990000000002</v>
      </c>
      <c r="AZ39" s="106">
        <f t="shared" si="32"/>
        <v>-138134</v>
      </c>
      <c r="BA39" s="106">
        <f t="shared" si="32"/>
        <v>0</v>
      </c>
      <c r="BB39" s="106">
        <f t="shared" si="32"/>
        <v>-7993.3599999999933</v>
      </c>
      <c r="BC39" s="113">
        <f t="shared" si="32"/>
        <v>-32607.660000000033</v>
      </c>
      <c r="BD39" s="106">
        <f t="shared" si="32"/>
        <v>2813494.8400000003</v>
      </c>
      <c r="BE39" s="106">
        <f t="shared" si="32"/>
        <v>0</v>
      </c>
      <c r="BF39" s="106">
        <f t="shared" si="32"/>
        <v>0</v>
      </c>
      <c r="BG39" s="106">
        <f t="shared" si="32"/>
        <v>2780887.18</v>
      </c>
      <c r="BH39" s="106">
        <f t="shared" si="32"/>
        <v>-7993.3599999999933</v>
      </c>
      <c r="BI39" s="106">
        <f t="shared" si="32"/>
        <v>-156543.81</v>
      </c>
      <c r="BJ39" s="106">
        <f t="shared" si="32"/>
        <v>0</v>
      </c>
      <c r="BK39" s="106">
        <f t="shared" si="32"/>
        <v>0</v>
      </c>
      <c r="BL39" s="106">
        <f t="shared" si="32"/>
        <v>-164537.16999999998</v>
      </c>
      <c r="BM39" s="113">
        <f t="shared" si="32"/>
        <v>0</v>
      </c>
      <c r="BN39" s="106">
        <f t="shared" si="32"/>
        <v>0</v>
      </c>
      <c r="BO39" s="106">
        <f t="shared" si="32"/>
        <v>2780887.18</v>
      </c>
      <c r="BP39" s="106">
        <f t="shared" si="32"/>
        <v>-164537.16999999998</v>
      </c>
      <c r="BQ39" s="113">
        <f t="shared" si="32"/>
        <v>33162.079621499994</v>
      </c>
      <c r="BR39" s="106">
        <f t="shared" si="32"/>
        <v>10196.586326666666</v>
      </c>
      <c r="BS39" s="100">
        <f t="shared" si="32"/>
        <v>2659708.6759481663</v>
      </c>
      <c r="BT39" s="113">
        <f t="shared" si="32"/>
        <v>2616349.4400000004</v>
      </c>
      <c r="BU39" s="100">
        <f t="shared" si="16"/>
        <v>-0.56999999983236194</v>
      </c>
    </row>
    <row r="40" spans="1:73" s="103" customFormat="1" ht="15" x14ac:dyDescent="0.25">
      <c r="A40" s="1"/>
      <c r="B40" s="1"/>
      <c r="C40" s="10" t="s">
        <v>109</v>
      </c>
      <c r="D40" s="10"/>
      <c r="E40" s="130">
        <f t="shared" ref="E40:AH40" si="33">E39-E41</f>
        <v>0</v>
      </c>
      <c r="F40" s="106">
        <f t="shared" si="33"/>
        <v>0</v>
      </c>
      <c r="G40" s="106">
        <f t="shared" si="33"/>
        <v>0</v>
      </c>
      <c r="H40" s="106">
        <f t="shared" si="33"/>
        <v>0</v>
      </c>
      <c r="I40" s="106">
        <f t="shared" si="33"/>
        <v>0</v>
      </c>
      <c r="J40" s="106">
        <f t="shared" si="33"/>
        <v>0</v>
      </c>
      <c r="K40" s="106">
        <f t="shared" si="33"/>
        <v>0</v>
      </c>
      <c r="L40" s="106">
        <f t="shared" si="33"/>
        <v>0</v>
      </c>
      <c r="M40" s="106">
        <f t="shared" si="33"/>
        <v>0</v>
      </c>
      <c r="N40" s="107">
        <f t="shared" si="33"/>
        <v>0</v>
      </c>
      <c r="O40" s="113">
        <f t="shared" si="33"/>
        <v>0</v>
      </c>
      <c r="P40" s="106">
        <f t="shared" si="33"/>
        <v>0</v>
      </c>
      <c r="Q40" s="106">
        <f t="shared" si="33"/>
        <v>0</v>
      </c>
      <c r="R40" s="106">
        <f t="shared" si="33"/>
        <v>-343455.62000000011</v>
      </c>
      <c r="S40" s="106">
        <f t="shared" si="33"/>
        <v>-343455.62000000011</v>
      </c>
      <c r="T40" s="106">
        <f t="shared" si="33"/>
        <v>0</v>
      </c>
      <c r="U40" s="106">
        <f t="shared" si="33"/>
        <v>0</v>
      </c>
      <c r="V40" s="106">
        <f t="shared" si="33"/>
        <v>0</v>
      </c>
      <c r="W40" s="106">
        <f t="shared" si="33"/>
        <v>-240892</v>
      </c>
      <c r="X40" s="107">
        <f t="shared" si="33"/>
        <v>-240892</v>
      </c>
      <c r="Y40" s="113">
        <f t="shared" si="33"/>
        <v>-343455.62000000011</v>
      </c>
      <c r="Z40" s="106">
        <f t="shared" si="33"/>
        <v>611929.79999999993</v>
      </c>
      <c r="AA40" s="106">
        <f t="shared" si="33"/>
        <v>-110929.53000000003</v>
      </c>
      <c r="AB40" s="106">
        <f t="shared" si="33"/>
        <v>0</v>
      </c>
      <c r="AC40" s="106">
        <f t="shared" si="33"/>
        <v>379403.70999999985</v>
      </c>
      <c r="AD40" s="106">
        <f t="shared" si="33"/>
        <v>-240892</v>
      </c>
      <c r="AE40" s="106">
        <f t="shared" si="33"/>
        <v>5585.37</v>
      </c>
      <c r="AF40" s="106">
        <f t="shared" si="33"/>
        <v>-34987.279999999999</v>
      </c>
      <c r="AG40" s="106">
        <f t="shared" si="33"/>
        <v>0</v>
      </c>
      <c r="AH40" s="107">
        <f t="shared" si="33"/>
        <v>-200319.34999999998</v>
      </c>
      <c r="AI40" s="113">
        <f t="shared" ref="AI40:AR40" si="34">AI39-AI41</f>
        <v>379403.70999999985</v>
      </c>
      <c r="AJ40" s="106">
        <f t="shared" si="34"/>
        <v>-63801</v>
      </c>
      <c r="AK40" s="106">
        <f t="shared" si="34"/>
        <v>0</v>
      </c>
      <c r="AL40" s="106">
        <f t="shared" si="34"/>
        <v>0</v>
      </c>
      <c r="AM40" s="106">
        <f t="shared" si="34"/>
        <v>315602.70999999996</v>
      </c>
      <c r="AN40" s="106">
        <f t="shared" si="34"/>
        <v>-200319.34999999998</v>
      </c>
      <c r="AO40" s="106">
        <f t="shared" si="34"/>
        <v>-12597</v>
      </c>
      <c r="AP40" s="106">
        <f t="shared" si="34"/>
        <v>0</v>
      </c>
      <c r="AQ40" s="106">
        <f t="shared" si="34"/>
        <v>0</v>
      </c>
      <c r="AR40" s="107">
        <f t="shared" si="34"/>
        <v>-212916.34999999998</v>
      </c>
      <c r="AS40" s="113">
        <f t="shared" ref="AS40:BB40" si="35">AS39-AS41</f>
        <v>315602.70999999996</v>
      </c>
      <c r="AT40" s="106">
        <f t="shared" si="35"/>
        <v>329493.27999999985</v>
      </c>
      <c r="AU40" s="106">
        <f t="shared" si="35"/>
        <v>307942</v>
      </c>
      <c r="AV40" s="106">
        <f t="shared" si="35"/>
        <v>0</v>
      </c>
      <c r="AW40" s="106">
        <f t="shared" si="35"/>
        <v>337153.98999999987</v>
      </c>
      <c r="AX40" s="106">
        <f t="shared" si="35"/>
        <v>-212916.34999999998</v>
      </c>
      <c r="AY40" s="106">
        <f t="shared" si="35"/>
        <v>-21933.38</v>
      </c>
      <c r="AZ40" s="106">
        <f t="shared" si="35"/>
        <v>-201993</v>
      </c>
      <c r="BA40" s="106">
        <f t="shared" si="35"/>
        <v>0</v>
      </c>
      <c r="BB40" s="107">
        <f t="shared" si="35"/>
        <v>-32856.729999999989</v>
      </c>
      <c r="BC40" s="113">
        <f t="shared" ref="BC40:BL40" si="36">BC39-BC41</f>
        <v>337153.98999999987</v>
      </c>
      <c r="BD40" s="106">
        <f t="shared" si="36"/>
        <v>273541.03000000026</v>
      </c>
      <c r="BE40" s="106">
        <f t="shared" si="36"/>
        <v>0</v>
      </c>
      <c r="BF40" s="106">
        <f t="shared" si="36"/>
        <v>0</v>
      </c>
      <c r="BG40" s="106">
        <f t="shared" si="36"/>
        <v>610695.02</v>
      </c>
      <c r="BH40" s="106">
        <f t="shared" si="36"/>
        <v>-32856.729999999989</v>
      </c>
      <c r="BI40" s="106">
        <f t="shared" si="36"/>
        <v>-168411.65</v>
      </c>
      <c r="BJ40" s="106">
        <f t="shared" si="36"/>
        <v>0</v>
      </c>
      <c r="BK40" s="106">
        <f t="shared" si="36"/>
        <v>0</v>
      </c>
      <c r="BL40" s="107">
        <f t="shared" si="36"/>
        <v>-201268.37999999998</v>
      </c>
      <c r="BM40" s="113">
        <f t="shared" ref="BM40:BR40" si="37">BM39-BM41</f>
        <v>0</v>
      </c>
      <c r="BN40" s="106">
        <f t="shared" si="37"/>
        <v>0</v>
      </c>
      <c r="BO40" s="106">
        <f t="shared" si="37"/>
        <v>610695.02</v>
      </c>
      <c r="BP40" s="107">
        <f t="shared" si="37"/>
        <v>-201268.37999999998</v>
      </c>
      <c r="BQ40" s="106">
        <f t="shared" si="37"/>
        <v>7282.5381134999916</v>
      </c>
      <c r="BR40" s="106">
        <f t="shared" si="37"/>
        <v>2239.2150733333319</v>
      </c>
      <c r="BS40" s="100">
        <f t="shared" si="27"/>
        <v>418948.39318683336</v>
      </c>
      <c r="BT40" s="114">
        <f>BT39-BT41</f>
        <v>409426.49000000022</v>
      </c>
      <c r="BU40" s="100">
        <f t="shared" si="16"/>
        <v>-0.14999999979045242</v>
      </c>
    </row>
    <row r="41" spans="1:73" s="103" customFormat="1" ht="15" x14ac:dyDescent="0.25">
      <c r="A41" s="1"/>
      <c r="B41" s="1"/>
      <c r="C41" s="11" t="str">
        <f>C30</f>
        <v>RSVA - Global Adjustment</v>
      </c>
      <c r="D41" s="12">
        <v>1589</v>
      </c>
      <c r="E41" s="130">
        <f t="shared" ref="E41:AJ41" si="38">E30</f>
        <v>0</v>
      </c>
      <c r="F41" s="106">
        <f t="shared" si="38"/>
        <v>0</v>
      </c>
      <c r="G41" s="106">
        <f t="shared" si="38"/>
        <v>0</v>
      </c>
      <c r="H41" s="106">
        <f t="shared" si="38"/>
        <v>0</v>
      </c>
      <c r="I41" s="106">
        <f t="shared" si="38"/>
        <v>0</v>
      </c>
      <c r="J41" s="106">
        <f t="shared" si="38"/>
        <v>0</v>
      </c>
      <c r="K41" s="106">
        <f t="shared" si="38"/>
        <v>0</v>
      </c>
      <c r="L41" s="106">
        <f t="shared" si="38"/>
        <v>0</v>
      </c>
      <c r="M41" s="106">
        <f t="shared" si="38"/>
        <v>0</v>
      </c>
      <c r="N41" s="107">
        <f t="shared" si="38"/>
        <v>0</v>
      </c>
      <c r="O41" s="113">
        <f t="shared" si="38"/>
        <v>0</v>
      </c>
      <c r="P41" s="106">
        <f t="shared" si="38"/>
        <v>0</v>
      </c>
      <c r="Q41" s="106">
        <f t="shared" si="38"/>
        <v>0</v>
      </c>
      <c r="R41" s="106">
        <f t="shared" si="38"/>
        <v>0</v>
      </c>
      <c r="S41" s="106">
        <f t="shared" si="38"/>
        <v>0</v>
      </c>
      <c r="T41" s="106">
        <f t="shared" si="38"/>
        <v>0</v>
      </c>
      <c r="U41" s="106">
        <f t="shared" si="38"/>
        <v>0</v>
      </c>
      <c r="V41" s="106">
        <f t="shared" si="38"/>
        <v>0</v>
      </c>
      <c r="W41" s="106">
        <f t="shared" si="38"/>
        <v>0</v>
      </c>
      <c r="X41" s="107">
        <f t="shared" si="38"/>
        <v>0</v>
      </c>
      <c r="Y41" s="113">
        <f t="shared" si="38"/>
        <v>0</v>
      </c>
      <c r="Z41" s="106">
        <f t="shared" si="38"/>
        <v>0</v>
      </c>
      <c r="AA41" s="106">
        <f t="shared" si="38"/>
        <v>0</v>
      </c>
      <c r="AB41" s="106">
        <f t="shared" si="38"/>
        <v>0</v>
      </c>
      <c r="AC41" s="106">
        <f t="shared" si="38"/>
        <v>0</v>
      </c>
      <c r="AD41" s="106">
        <f t="shared" si="38"/>
        <v>0</v>
      </c>
      <c r="AE41" s="106">
        <f t="shared" si="38"/>
        <v>0</v>
      </c>
      <c r="AF41" s="106">
        <f t="shared" si="38"/>
        <v>0</v>
      </c>
      <c r="AG41" s="106">
        <f t="shared" si="38"/>
        <v>0</v>
      </c>
      <c r="AH41" s="107">
        <f t="shared" si="38"/>
        <v>0</v>
      </c>
      <c r="AI41" s="113">
        <f t="shared" si="38"/>
        <v>0</v>
      </c>
      <c r="AJ41" s="106">
        <f t="shared" si="38"/>
        <v>1339371</v>
      </c>
      <c r="AK41" s="106">
        <f t="shared" ref="AK41:BR41" si="39">AK30</f>
        <v>0</v>
      </c>
      <c r="AL41" s="106">
        <f t="shared" si="39"/>
        <v>0</v>
      </c>
      <c r="AM41" s="106">
        <f t="shared" si="39"/>
        <v>1339371</v>
      </c>
      <c r="AN41" s="106">
        <f t="shared" si="39"/>
        <v>0</v>
      </c>
      <c r="AO41" s="106">
        <f t="shared" si="39"/>
        <v>45891</v>
      </c>
      <c r="AP41" s="106">
        <f t="shared" si="39"/>
        <v>0</v>
      </c>
      <c r="AQ41" s="106">
        <f t="shared" si="39"/>
        <v>0</v>
      </c>
      <c r="AR41" s="107">
        <f t="shared" si="39"/>
        <v>45891</v>
      </c>
      <c r="AS41" s="113">
        <f t="shared" si="39"/>
        <v>1339371</v>
      </c>
      <c r="AT41" s="106">
        <f t="shared" si="39"/>
        <v>-65835.649999999907</v>
      </c>
      <c r="AU41" s="106">
        <f t="shared" si="39"/>
        <v>1643297</v>
      </c>
      <c r="AV41" s="106">
        <f t="shared" si="39"/>
        <v>0</v>
      </c>
      <c r="AW41" s="106">
        <f t="shared" si="39"/>
        <v>-369761.64999999991</v>
      </c>
      <c r="AX41" s="106">
        <f t="shared" si="39"/>
        <v>45891</v>
      </c>
      <c r="AY41" s="106">
        <f t="shared" si="39"/>
        <v>42831.37</v>
      </c>
      <c r="AZ41" s="106">
        <f t="shared" si="39"/>
        <v>63859</v>
      </c>
      <c r="BA41" s="106">
        <f t="shared" si="39"/>
        <v>0</v>
      </c>
      <c r="BB41" s="107">
        <f t="shared" si="39"/>
        <v>24863.369999999995</v>
      </c>
      <c r="BC41" s="113">
        <f t="shared" ref="BC41:BL41" si="40">BC30</f>
        <v>-369761.64999999991</v>
      </c>
      <c r="BD41" s="106">
        <f t="shared" si="40"/>
        <v>2539953.81</v>
      </c>
      <c r="BE41" s="106">
        <f t="shared" si="40"/>
        <v>0</v>
      </c>
      <c r="BF41" s="106">
        <f t="shared" si="40"/>
        <v>0</v>
      </c>
      <c r="BG41" s="106">
        <f t="shared" si="40"/>
        <v>2170192.16</v>
      </c>
      <c r="BH41" s="106">
        <f t="shared" si="40"/>
        <v>24863.369999999995</v>
      </c>
      <c r="BI41" s="106">
        <f t="shared" si="40"/>
        <v>11867.84</v>
      </c>
      <c r="BJ41" s="106">
        <f t="shared" si="40"/>
        <v>0</v>
      </c>
      <c r="BK41" s="106">
        <f t="shared" si="40"/>
        <v>0</v>
      </c>
      <c r="BL41" s="107">
        <f t="shared" si="40"/>
        <v>36731.209999999992</v>
      </c>
      <c r="BM41" s="113">
        <f t="shared" si="39"/>
        <v>0</v>
      </c>
      <c r="BN41" s="106">
        <f t="shared" si="39"/>
        <v>0</v>
      </c>
      <c r="BO41" s="106">
        <f t="shared" si="39"/>
        <v>2170192.16</v>
      </c>
      <c r="BP41" s="107">
        <f t="shared" si="39"/>
        <v>36731.209999999992</v>
      </c>
      <c r="BQ41" s="106">
        <f t="shared" si="39"/>
        <v>25879.541508000002</v>
      </c>
      <c r="BR41" s="106">
        <f t="shared" si="39"/>
        <v>7957.3712533333337</v>
      </c>
      <c r="BS41" s="100">
        <f t="shared" si="27"/>
        <v>2240760.2827613335</v>
      </c>
      <c r="BT41" s="114">
        <f>BT30</f>
        <v>2206922.9500000002</v>
      </c>
      <c r="BU41" s="100">
        <f t="shared" si="16"/>
        <v>-0.41999999992549419</v>
      </c>
    </row>
    <row r="42" spans="1:73" s="103" customFormat="1" ht="15" x14ac:dyDescent="0.25">
      <c r="A42" s="1"/>
      <c r="B42" s="1"/>
      <c r="C42" s="11"/>
      <c r="D42" s="11"/>
      <c r="E42" s="130"/>
      <c r="F42" s="106"/>
      <c r="G42" s="106"/>
      <c r="H42" s="106"/>
      <c r="I42" s="106"/>
      <c r="J42" s="106"/>
      <c r="K42" s="106"/>
      <c r="L42" s="106"/>
      <c r="M42" s="106"/>
      <c r="N42" s="107"/>
      <c r="O42" s="113"/>
      <c r="P42" s="106"/>
      <c r="Q42" s="106"/>
      <c r="R42" s="106"/>
      <c r="S42" s="106"/>
      <c r="T42" s="106"/>
      <c r="U42" s="106"/>
      <c r="V42" s="106"/>
      <c r="W42" s="106"/>
      <c r="X42" s="107"/>
      <c r="Y42" s="113"/>
      <c r="Z42" s="106"/>
      <c r="AA42" s="106"/>
      <c r="AB42" s="106"/>
      <c r="AC42" s="106"/>
      <c r="AD42" s="106"/>
      <c r="AE42" s="106"/>
      <c r="AF42" s="106"/>
      <c r="AG42" s="106"/>
      <c r="AH42" s="107"/>
      <c r="AI42" s="113"/>
      <c r="AJ42" s="106"/>
      <c r="AK42" s="106"/>
      <c r="AL42" s="106"/>
      <c r="AM42" s="106"/>
      <c r="AN42" s="106"/>
      <c r="AO42" s="106"/>
      <c r="AP42" s="106"/>
      <c r="AQ42" s="106"/>
      <c r="AR42" s="107"/>
      <c r="AS42" s="113"/>
      <c r="AT42" s="106"/>
      <c r="AU42" s="106"/>
      <c r="AV42" s="106"/>
      <c r="AW42" s="106"/>
      <c r="AX42" s="106"/>
      <c r="AY42" s="106"/>
      <c r="AZ42" s="106"/>
      <c r="BA42" s="106"/>
      <c r="BB42" s="107"/>
      <c r="BC42" s="113"/>
      <c r="BD42" s="106"/>
      <c r="BE42" s="106"/>
      <c r="BF42" s="106"/>
      <c r="BG42" s="106"/>
      <c r="BH42" s="106"/>
      <c r="BI42" s="106"/>
      <c r="BJ42" s="106"/>
      <c r="BK42" s="106"/>
      <c r="BL42" s="107"/>
      <c r="BM42" s="113"/>
      <c r="BN42" s="106"/>
      <c r="BO42" s="106"/>
      <c r="BP42" s="107"/>
      <c r="BQ42" s="99"/>
      <c r="BR42" s="99"/>
      <c r="BS42" s="100"/>
      <c r="BT42" s="101"/>
      <c r="BU42" s="100"/>
    </row>
    <row r="43" spans="1:73" s="103" customFormat="1" ht="35.25" customHeight="1" thickBot="1" x14ac:dyDescent="0.3">
      <c r="A43" s="1"/>
      <c r="B43" s="1"/>
      <c r="C43" s="51" t="s">
        <v>34</v>
      </c>
      <c r="D43" s="11"/>
      <c r="E43" s="130"/>
      <c r="F43" s="106"/>
      <c r="G43" s="106"/>
      <c r="H43" s="106"/>
      <c r="I43" s="106"/>
      <c r="J43" s="106"/>
      <c r="K43" s="106"/>
      <c r="L43" s="106"/>
      <c r="M43" s="106"/>
      <c r="N43" s="107"/>
      <c r="O43" s="113"/>
      <c r="P43" s="106"/>
      <c r="Q43" s="106"/>
      <c r="R43" s="106"/>
      <c r="S43" s="106"/>
      <c r="T43" s="106"/>
      <c r="U43" s="106"/>
      <c r="V43" s="106"/>
      <c r="W43" s="106"/>
      <c r="X43" s="107"/>
      <c r="Y43" s="113"/>
      <c r="Z43" s="106"/>
      <c r="AA43" s="106"/>
      <c r="AB43" s="106"/>
      <c r="AC43" s="106"/>
      <c r="AD43" s="106"/>
      <c r="AE43" s="106"/>
      <c r="AF43" s="106"/>
      <c r="AG43" s="106"/>
      <c r="AH43" s="107"/>
      <c r="AI43" s="113"/>
      <c r="AJ43" s="106"/>
      <c r="AK43" s="106"/>
      <c r="AL43" s="106"/>
      <c r="AM43" s="106"/>
      <c r="AN43" s="106"/>
      <c r="AO43" s="106"/>
      <c r="AP43" s="106"/>
      <c r="AQ43" s="106"/>
      <c r="AR43" s="107"/>
      <c r="AS43" s="113"/>
      <c r="AT43" s="106"/>
      <c r="AU43" s="106"/>
      <c r="AV43" s="106"/>
      <c r="AW43" s="106"/>
      <c r="AX43" s="106"/>
      <c r="AY43" s="106"/>
      <c r="AZ43" s="106"/>
      <c r="BA43" s="106"/>
      <c r="BB43" s="107"/>
      <c r="BC43" s="113"/>
      <c r="BD43" s="106"/>
      <c r="BE43" s="106"/>
      <c r="BF43" s="106"/>
      <c r="BG43" s="106"/>
      <c r="BH43" s="106"/>
      <c r="BI43" s="106"/>
      <c r="BJ43" s="106"/>
      <c r="BK43" s="106"/>
      <c r="BL43" s="107"/>
      <c r="BM43" s="113"/>
      <c r="BN43" s="106"/>
      <c r="BO43" s="106"/>
      <c r="BP43" s="107"/>
      <c r="BQ43" s="99"/>
      <c r="BR43" s="99"/>
      <c r="BS43" s="100"/>
      <c r="BT43" s="101"/>
      <c r="BU43" s="100"/>
    </row>
    <row r="44" spans="1:73" s="103" customFormat="1" ht="15" thickBot="1" x14ac:dyDescent="0.25">
      <c r="A44" s="1">
        <v>15</v>
      </c>
      <c r="B44" s="1"/>
      <c r="C44" s="4" t="s">
        <v>40</v>
      </c>
      <c r="D44" s="7">
        <v>1508</v>
      </c>
      <c r="E44" s="214"/>
      <c r="F44" s="218">
        <v>189730</v>
      </c>
      <c r="G44" s="218"/>
      <c r="H44" s="218"/>
      <c r="I44" s="106">
        <f t="shared" ref="I44:I55" si="41">E44+F44-G44+H44</f>
        <v>189730</v>
      </c>
      <c r="J44" s="218"/>
      <c r="K44" s="259"/>
      <c r="L44" s="105"/>
      <c r="M44" s="105"/>
      <c r="N44" s="107">
        <f t="shared" ref="N44:N55" si="42">J44+K44-L44+M44</f>
        <v>0</v>
      </c>
      <c r="O44" s="108">
        <f t="shared" ref="O44:O50" si="43">I44</f>
        <v>189730</v>
      </c>
      <c r="P44" s="218">
        <f>135178.61-1915.64</f>
        <v>133262.96999999997</v>
      </c>
      <c r="Q44" s="105"/>
      <c r="R44" s="218"/>
      <c r="S44" s="106">
        <f t="shared" ref="S44:S55" si="44">O44+P44-Q44+SUM(R44:R44)</f>
        <v>322992.96999999997</v>
      </c>
      <c r="T44" s="109">
        <f t="shared" ref="T44:T55" si="45">N44</f>
        <v>0</v>
      </c>
      <c r="U44" s="218">
        <v>1915.64</v>
      </c>
      <c r="V44" s="105"/>
      <c r="W44" s="218"/>
      <c r="X44" s="107">
        <f t="shared" ref="X44:X55" si="46">T44+U44-V44+W44</f>
        <v>1915.64</v>
      </c>
      <c r="Y44" s="108">
        <f t="shared" ref="Y44:Y55" si="47">S44</f>
        <v>322992.96999999997</v>
      </c>
      <c r="Z44" s="218">
        <f>94062.34-5409.95</f>
        <v>88652.39</v>
      </c>
      <c r="AA44" s="218"/>
      <c r="AB44" s="105"/>
      <c r="AC44" s="106">
        <f t="shared" ref="AC44:AC55" si="48">Y44+Z44-AA44+SUM(AB44:AB44)</f>
        <v>411645.36</v>
      </c>
      <c r="AD44" s="109">
        <f t="shared" ref="AD44:AD55" si="49">X44</f>
        <v>1915.64</v>
      </c>
      <c r="AE44" s="218">
        <v>5409.95</v>
      </c>
      <c r="AF44" s="218"/>
      <c r="AG44" s="105"/>
      <c r="AH44" s="107">
        <f t="shared" ref="AH44:AH55" si="50">AD44+AE44-AF44+AG44</f>
        <v>7325.59</v>
      </c>
      <c r="AI44" s="108">
        <f t="shared" ref="AI44:AI51" si="51">AC44</f>
        <v>411645.36</v>
      </c>
      <c r="AJ44" s="218">
        <f>35968.91-6303.6</f>
        <v>29665.310000000005</v>
      </c>
      <c r="AK44" s="218"/>
      <c r="AL44" s="105"/>
      <c r="AM44" s="106">
        <f t="shared" ref="AM44:AM55" si="52">AI44+AJ44-AK44+SUM(AL44:AL44)</f>
        <v>441310.67</v>
      </c>
      <c r="AN44" s="109">
        <f t="shared" ref="AN44:AN55" si="53">AH44</f>
        <v>7325.59</v>
      </c>
      <c r="AO44" s="218">
        <v>6303.6</v>
      </c>
      <c r="AP44" s="218"/>
      <c r="AQ44" s="105"/>
      <c r="AR44" s="107">
        <f t="shared" ref="AR44:AR50" si="54">AN44+AO44-AP44+AQ44</f>
        <v>13629.19</v>
      </c>
      <c r="AS44" s="108">
        <f t="shared" ref="AS44:AS51" si="55">AM44</f>
        <v>441310.67</v>
      </c>
      <c r="AT44" s="218"/>
      <c r="AU44" s="105"/>
      <c r="AV44" s="105"/>
      <c r="AW44" s="106">
        <f t="shared" ref="AW44:AW55" si="56">AS44+AT44-AU44+SUM(AV44:AV44)</f>
        <v>441310.67</v>
      </c>
      <c r="AX44" s="109">
        <f t="shared" ref="AX44:AX55" si="57">AR44</f>
        <v>13629.19</v>
      </c>
      <c r="AY44" s="218">
        <v>6487.24</v>
      </c>
      <c r="AZ44" s="105"/>
      <c r="BA44" s="105"/>
      <c r="BB44" s="107">
        <f t="shared" ref="BB44:BB50" si="58">AX44+AY44-AZ44+BA44</f>
        <v>20116.43</v>
      </c>
      <c r="BC44" s="108">
        <f t="shared" ref="BC44:BC51" si="59">AW44</f>
        <v>441310.67</v>
      </c>
      <c r="BD44" s="218"/>
      <c r="BE44" s="218"/>
      <c r="BF44" s="218">
        <v>5000</v>
      </c>
      <c r="BG44" s="106">
        <f t="shared" ref="BG44:BG55" si="60">BC44+BD44-BE44+SUM(BF44:BF44)</f>
        <v>446310.67</v>
      </c>
      <c r="BH44" s="109">
        <f t="shared" ref="BH44:BH55" si="61">BB44</f>
        <v>20116.43</v>
      </c>
      <c r="BI44" s="218">
        <v>6487.24</v>
      </c>
      <c r="BJ44" s="105"/>
      <c r="BK44" s="105"/>
      <c r="BL44" s="107">
        <f t="shared" ref="BL44:BL50" si="62">BH44+BI44-BJ44+BK44</f>
        <v>26603.67</v>
      </c>
      <c r="BM44" s="104"/>
      <c r="BN44" s="105"/>
      <c r="BO44" s="109">
        <f t="shared" ref="BO44" si="63">BG44-BM44</f>
        <v>446310.67</v>
      </c>
      <c r="BP44" s="110">
        <f t="shared" ref="BP44" si="64">BL44-BN44</f>
        <v>26603.67</v>
      </c>
      <c r="BQ44" s="111">
        <f t="shared" ref="BQ44:BQ45" si="65">(+BO44*0.011)/12*9+(BO44*0.0147)/12*3</f>
        <v>5322.2547397499993</v>
      </c>
      <c r="BR44" s="218">
        <f t="shared" ref="BR44:BR45" si="66">+BO44*(0.011/12*4)</f>
        <v>1636.4724566666666</v>
      </c>
      <c r="BS44" s="100">
        <f t="shared" si="27"/>
        <v>479873.06719641661</v>
      </c>
      <c r="BT44" s="219">
        <v>467913.89</v>
      </c>
      <c r="BU44" s="100">
        <f t="shared" ref="BU44:BU55" si="67">BT44-SUM(BG44,BL44)</f>
        <v>-5000.4499999999534</v>
      </c>
    </row>
    <row r="45" spans="1:73" s="103" customFormat="1" ht="15" thickBot="1" x14ac:dyDescent="0.25">
      <c r="A45" s="1">
        <v>16</v>
      </c>
      <c r="B45" s="1"/>
      <c r="C45" s="4" t="s">
        <v>41</v>
      </c>
      <c r="D45" s="7">
        <v>1508</v>
      </c>
      <c r="E45" s="214"/>
      <c r="F45" s="218">
        <v>2149.94</v>
      </c>
      <c r="G45" s="218"/>
      <c r="H45" s="218"/>
      <c r="I45" s="106">
        <f>E45+F45-G45+H45</f>
        <v>2149.94</v>
      </c>
      <c r="J45" s="218"/>
      <c r="K45" s="218">
        <v>2.94</v>
      </c>
      <c r="L45" s="105"/>
      <c r="M45" s="105"/>
      <c r="N45" s="107">
        <f>J45+K45-L45+M45</f>
        <v>2.94</v>
      </c>
      <c r="O45" s="108">
        <f>I45</f>
        <v>2149.94</v>
      </c>
      <c r="P45" s="218">
        <v>1446.87</v>
      </c>
      <c r="Q45" s="105"/>
      <c r="R45" s="218"/>
      <c r="S45" s="106">
        <f t="shared" si="44"/>
        <v>3596.81</v>
      </c>
      <c r="T45" s="109">
        <f t="shared" si="45"/>
        <v>2.94</v>
      </c>
      <c r="U45" s="218">
        <v>27.4</v>
      </c>
      <c r="V45" s="105"/>
      <c r="W45" s="218"/>
      <c r="X45" s="107">
        <f>T45+U45-V45+W45</f>
        <v>30.34</v>
      </c>
      <c r="Y45" s="108">
        <f t="shared" si="47"/>
        <v>3596.81</v>
      </c>
      <c r="Z45" s="218"/>
      <c r="AA45" s="218">
        <v>2149.94</v>
      </c>
      <c r="AB45" s="105"/>
      <c r="AC45" s="106">
        <f t="shared" si="48"/>
        <v>1446.87</v>
      </c>
      <c r="AD45" s="109">
        <f t="shared" si="49"/>
        <v>30.34</v>
      </c>
      <c r="AE45" s="218">
        <v>34.369999999999997</v>
      </c>
      <c r="AF45" s="218">
        <v>22.89</v>
      </c>
      <c r="AG45" s="105"/>
      <c r="AH45" s="107">
        <f t="shared" si="50"/>
        <v>41.819999999999993</v>
      </c>
      <c r="AI45" s="108">
        <f t="shared" si="51"/>
        <v>1446.87</v>
      </c>
      <c r="AJ45" s="218"/>
      <c r="AK45" s="218"/>
      <c r="AL45" s="105"/>
      <c r="AM45" s="106">
        <f t="shared" si="52"/>
        <v>1446.87</v>
      </c>
      <c r="AN45" s="109">
        <f t="shared" si="53"/>
        <v>41.819999999999993</v>
      </c>
      <c r="AO45" s="218">
        <v>21.3</v>
      </c>
      <c r="AP45" s="218"/>
      <c r="AQ45" s="105"/>
      <c r="AR45" s="107">
        <f t="shared" si="54"/>
        <v>63.11999999999999</v>
      </c>
      <c r="AS45" s="108">
        <f t="shared" si="55"/>
        <v>1446.87</v>
      </c>
      <c r="AT45" s="218"/>
      <c r="AU45" s="105"/>
      <c r="AV45" s="105"/>
      <c r="AW45" s="106">
        <f t="shared" si="56"/>
        <v>1446.87</v>
      </c>
      <c r="AX45" s="109">
        <f t="shared" si="57"/>
        <v>63.11999999999999</v>
      </c>
      <c r="AY45" s="218">
        <v>21.3</v>
      </c>
      <c r="AZ45" s="105"/>
      <c r="BA45" s="105"/>
      <c r="BB45" s="107">
        <f t="shared" si="58"/>
        <v>84.419999999999987</v>
      </c>
      <c r="BC45" s="108">
        <f t="shared" si="59"/>
        <v>1446.87</v>
      </c>
      <c r="BD45" s="218"/>
      <c r="BE45" s="218"/>
      <c r="BF45" s="218"/>
      <c r="BG45" s="106">
        <f t="shared" si="60"/>
        <v>1446.87</v>
      </c>
      <c r="BH45" s="109">
        <f t="shared" si="61"/>
        <v>84.419999999999987</v>
      </c>
      <c r="BI45" s="218">
        <v>21.3</v>
      </c>
      <c r="BJ45" s="105"/>
      <c r="BK45" s="105"/>
      <c r="BL45" s="107">
        <f t="shared" si="62"/>
        <v>105.71999999999998</v>
      </c>
      <c r="BM45" s="104"/>
      <c r="BN45" s="105"/>
      <c r="BO45" s="109">
        <f t="shared" ref="BO45:BO55" si="68">BG45-BM45</f>
        <v>1446.87</v>
      </c>
      <c r="BP45" s="110">
        <f t="shared" ref="BP45:BP55" si="69">BL45-BN45</f>
        <v>105.71999999999998</v>
      </c>
      <c r="BQ45" s="111">
        <f t="shared" si="65"/>
        <v>17.253924749999996</v>
      </c>
      <c r="BR45" s="218">
        <f t="shared" si="66"/>
        <v>5.3051899999999996</v>
      </c>
      <c r="BS45" s="100">
        <f t="shared" si="27"/>
        <v>1575.1491147499999</v>
      </c>
      <c r="BT45" s="219">
        <f>1446.87+41.82+21.3+21.3+21.3</f>
        <v>1552.5899999999997</v>
      </c>
      <c r="BU45" s="100">
        <f t="shared" si="67"/>
        <v>0</v>
      </c>
    </row>
    <row r="46" spans="1:73" s="103" customFormat="1" ht="31.5" thickBot="1" x14ac:dyDescent="0.25">
      <c r="A46" s="1">
        <v>17</v>
      </c>
      <c r="B46" s="1"/>
      <c r="C46" s="29" t="s">
        <v>57</v>
      </c>
      <c r="D46" s="7">
        <v>1508</v>
      </c>
      <c r="E46" s="130"/>
      <c r="F46" s="115"/>
      <c r="G46" s="115"/>
      <c r="H46" s="115"/>
      <c r="I46" s="106"/>
      <c r="J46" s="109"/>
      <c r="K46" s="115"/>
      <c r="L46" s="115"/>
      <c r="M46" s="115"/>
      <c r="N46" s="107"/>
      <c r="O46" s="108"/>
      <c r="P46" s="115"/>
      <c r="Q46" s="115"/>
      <c r="R46" s="115"/>
      <c r="S46" s="106"/>
      <c r="T46" s="109"/>
      <c r="U46" s="115"/>
      <c r="V46" s="115"/>
      <c r="W46" s="115"/>
      <c r="X46" s="107"/>
      <c r="Y46" s="108">
        <f t="shared" si="47"/>
        <v>0</v>
      </c>
      <c r="Z46" s="218"/>
      <c r="AA46" s="218"/>
      <c r="AB46" s="105"/>
      <c r="AC46" s="106">
        <f t="shared" si="48"/>
        <v>0</v>
      </c>
      <c r="AD46" s="109">
        <f t="shared" si="49"/>
        <v>0</v>
      </c>
      <c r="AE46" s="218"/>
      <c r="AF46" s="218"/>
      <c r="AG46" s="105"/>
      <c r="AH46" s="107">
        <f t="shared" si="50"/>
        <v>0</v>
      </c>
      <c r="AI46" s="108">
        <f t="shared" si="51"/>
        <v>0</v>
      </c>
      <c r="AJ46" s="218"/>
      <c r="AK46" s="218"/>
      <c r="AL46" s="105"/>
      <c r="AM46" s="106">
        <f t="shared" si="52"/>
        <v>0</v>
      </c>
      <c r="AN46" s="109">
        <f t="shared" si="53"/>
        <v>0</v>
      </c>
      <c r="AO46" s="218"/>
      <c r="AP46" s="218"/>
      <c r="AQ46" s="105"/>
      <c r="AR46" s="107">
        <f t="shared" si="54"/>
        <v>0</v>
      </c>
      <c r="AS46" s="108">
        <f t="shared" si="55"/>
        <v>0</v>
      </c>
      <c r="AT46" s="218"/>
      <c r="AU46" s="105"/>
      <c r="AV46" s="105"/>
      <c r="AW46" s="106">
        <f t="shared" si="56"/>
        <v>0</v>
      </c>
      <c r="AX46" s="109">
        <f t="shared" si="57"/>
        <v>0</v>
      </c>
      <c r="AY46" s="218"/>
      <c r="AZ46" s="105"/>
      <c r="BA46" s="105"/>
      <c r="BB46" s="107">
        <f t="shared" si="58"/>
        <v>0</v>
      </c>
      <c r="BC46" s="108">
        <f t="shared" si="59"/>
        <v>0</v>
      </c>
      <c r="BD46" s="218"/>
      <c r="BE46" s="218"/>
      <c r="BF46" s="218"/>
      <c r="BG46" s="106">
        <f t="shared" si="60"/>
        <v>0</v>
      </c>
      <c r="BH46" s="109">
        <f t="shared" si="61"/>
        <v>0</v>
      </c>
      <c r="BI46" s="218"/>
      <c r="BJ46" s="105"/>
      <c r="BK46" s="105"/>
      <c r="BL46" s="107">
        <f t="shared" si="62"/>
        <v>0</v>
      </c>
      <c r="BM46" s="104"/>
      <c r="BN46" s="105"/>
      <c r="BO46" s="109">
        <f t="shared" si="68"/>
        <v>0</v>
      </c>
      <c r="BP46" s="110">
        <f t="shared" si="69"/>
        <v>0</v>
      </c>
      <c r="BQ46" s="111"/>
      <c r="BR46" s="218"/>
      <c r="BS46" s="100">
        <f t="shared" si="27"/>
        <v>0</v>
      </c>
      <c r="BT46" s="219"/>
      <c r="BU46" s="100">
        <f t="shared" si="67"/>
        <v>0</v>
      </c>
    </row>
    <row r="47" spans="1:73" s="103" customFormat="1" ht="29.25" thickBot="1" x14ac:dyDescent="0.25">
      <c r="A47" s="1">
        <v>18</v>
      </c>
      <c r="B47" s="1"/>
      <c r="C47" s="29" t="s">
        <v>53</v>
      </c>
      <c r="D47" s="7">
        <v>1508</v>
      </c>
      <c r="E47" s="130"/>
      <c r="F47" s="115"/>
      <c r="G47" s="115"/>
      <c r="H47" s="115"/>
      <c r="I47" s="106"/>
      <c r="J47" s="109"/>
      <c r="K47" s="115"/>
      <c r="L47" s="115"/>
      <c r="M47" s="115"/>
      <c r="N47" s="107"/>
      <c r="O47" s="108"/>
      <c r="P47" s="115"/>
      <c r="Q47" s="115"/>
      <c r="R47" s="115"/>
      <c r="S47" s="106"/>
      <c r="T47" s="109"/>
      <c r="U47" s="115"/>
      <c r="V47" s="115"/>
      <c r="W47" s="115"/>
      <c r="X47" s="107"/>
      <c r="Y47" s="108">
        <f t="shared" si="47"/>
        <v>0</v>
      </c>
      <c r="Z47" s="218"/>
      <c r="AA47" s="218"/>
      <c r="AB47" s="105"/>
      <c r="AC47" s="106">
        <f t="shared" si="48"/>
        <v>0</v>
      </c>
      <c r="AD47" s="109">
        <f t="shared" si="49"/>
        <v>0</v>
      </c>
      <c r="AE47" s="218"/>
      <c r="AF47" s="218"/>
      <c r="AG47" s="105"/>
      <c r="AH47" s="107">
        <f t="shared" si="50"/>
        <v>0</v>
      </c>
      <c r="AI47" s="108">
        <f t="shared" si="51"/>
        <v>0</v>
      </c>
      <c r="AJ47" s="218"/>
      <c r="AK47" s="218"/>
      <c r="AL47" s="105"/>
      <c r="AM47" s="106">
        <f t="shared" si="52"/>
        <v>0</v>
      </c>
      <c r="AN47" s="109">
        <f t="shared" si="53"/>
        <v>0</v>
      </c>
      <c r="AO47" s="218"/>
      <c r="AP47" s="218"/>
      <c r="AQ47" s="105"/>
      <c r="AR47" s="107">
        <f t="shared" si="54"/>
        <v>0</v>
      </c>
      <c r="AS47" s="108">
        <f t="shared" si="55"/>
        <v>0</v>
      </c>
      <c r="AT47" s="218"/>
      <c r="AU47" s="105"/>
      <c r="AV47" s="105"/>
      <c r="AW47" s="106">
        <f t="shared" si="56"/>
        <v>0</v>
      </c>
      <c r="AX47" s="109">
        <f t="shared" si="57"/>
        <v>0</v>
      </c>
      <c r="AY47" s="218"/>
      <c r="AZ47" s="105"/>
      <c r="BA47" s="105"/>
      <c r="BB47" s="107">
        <f t="shared" si="58"/>
        <v>0</v>
      </c>
      <c r="BC47" s="108">
        <f t="shared" si="59"/>
        <v>0</v>
      </c>
      <c r="BD47" s="218"/>
      <c r="BE47" s="218"/>
      <c r="BF47" s="218"/>
      <c r="BG47" s="106">
        <f t="shared" si="60"/>
        <v>0</v>
      </c>
      <c r="BH47" s="109">
        <f t="shared" si="61"/>
        <v>0</v>
      </c>
      <c r="BI47" s="218"/>
      <c r="BJ47" s="105"/>
      <c r="BK47" s="105"/>
      <c r="BL47" s="107">
        <f t="shared" si="62"/>
        <v>0</v>
      </c>
      <c r="BM47" s="104"/>
      <c r="BN47" s="105"/>
      <c r="BO47" s="109">
        <f t="shared" si="68"/>
        <v>0</v>
      </c>
      <c r="BP47" s="110">
        <f t="shared" si="69"/>
        <v>0</v>
      </c>
      <c r="BQ47" s="111"/>
      <c r="BR47" s="218"/>
      <c r="BS47" s="100">
        <f t="shared" si="27"/>
        <v>0</v>
      </c>
      <c r="BT47" s="219"/>
      <c r="BU47" s="100">
        <f t="shared" si="67"/>
        <v>0</v>
      </c>
    </row>
    <row r="48" spans="1:73" s="103" customFormat="1" ht="17.25" thickBot="1" x14ac:dyDescent="0.25">
      <c r="A48" s="1">
        <v>19</v>
      </c>
      <c r="B48" s="1"/>
      <c r="C48" s="4" t="s">
        <v>56</v>
      </c>
      <c r="D48" s="7">
        <v>1508</v>
      </c>
      <c r="E48" s="214"/>
      <c r="F48" s="218">
        <v>-202.3</v>
      </c>
      <c r="G48" s="218"/>
      <c r="H48" s="218"/>
      <c r="I48" s="106">
        <f t="shared" si="41"/>
        <v>-202.3</v>
      </c>
      <c r="J48" s="218">
        <v>-0.8</v>
      </c>
      <c r="K48" s="218"/>
      <c r="L48" s="105"/>
      <c r="M48" s="105"/>
      <c r="N48" s="107">
        <f t="shared" si="42"/>
        <v>-0.8</v>
      </c>
      <c r="O48" s="108">
        <f t="shared" si="43"/>
        <v>-202.3</v>
      </c>
      <c r="P48" s="218">
        <v>-216.33</v>
      </c>
      <c r="Q48" s="105"/>
      <c r="R48" s="218"/>
      <c r="S48" s="106">
        <f t="shared" si="44"/>
        <v>-418.63</v>
      </c>
      <c r="T48" s="109">
        <f t="shared" si="45"/>
        <v>-0.8</v>
      </c>
      <c r="U48" s="218">
        <v>-2.59</v>
      </c>
      <c r="V48" s="105"/>
      <c r="W48" s="218"/>
      <c r="X48" s="107">
        <f t="shared" si="46"/>
        <v>-3.3899999999999997</v>
      </c>
      <c r="Y48" s="108">
        <f t="shared" si="47"/>
        <v>-418.63</v>
      </c>
      <c r="Z48" s="218">
        <v>-64.930000000000007</v>
      </c>
      <c r="AA48" s="218">
        <v>-202.3</v>
      </c>
      <c r="AB48" s="105"/>
      <c r="AC48" s="106">
        <f t="shared" si="48"/>
        <v>-281.26</v>
      </c>
      <c r="AD48" s="109">
        <f t="shared" si="49"/>
        <v>-3.3899999999999997</v>
      </c>
      <c r="AE48" s="218">
        <v>-5.15</v>
      </c>
      <c r="AF48" s="218">
        <v>-1</v>
      </c>
      <c r="AG48" s="105"/>
      <c r="AH48" s="107">
        <f t="shared" si="50"/>
        <v>-7.5399999999999991</v>
      </c>
      <c r="AI48" s="108">
        <f t="shared" si="51"/>
        <v>-281.26</v>
      </c>
      <c r="AJ48" s="218"/>
      <c r="AK48" s="218"/>
      <c r="AL48" s="105"/>
      <c r="AM48" s="106">
        <f t="shared" si="52"/>
        <v>-281.26</v>
      </c>
      <c r="AN48" s="109">
        <f t="shared" si="53"/>
        <v>-7.5399999999999991</v>
      </c>
      <c r="AO48" s="218">
        <v>-4.13</v>
      </c>
      <c r="AP48" s="218"/>
      <c r="AQ48" s="105"/>
      <c r="AR48" s="107">
        <f t="shared" si="54"/>
        <v>-11.669999999999998</v>
      </c>
      <c r="AS48" s="108">
        <f t="shared" si="55"/>
        <v>-281.26</v>
      </c>
      <c r="AT48" s="218"/>
      <c r="AU48" s="105"/>
      <c r="AV48" s="105"/>
      <c r="AW48" s="106">
        <f t="shared" si="56"/>
        <v>-281.26</v>
      </c>
      <c r="AX48" s="109">
        <f t="shared" si="57"/>
        <v>-11.669999999999998</v>
      </c>
      <c r="AY48" s="218">
        <v>-4.13</v>
      </c>
      <c r="AZ48" s="105"/>
      <c r="BA48" s="105"/>
      <c r="BB48" s="107">
        <f t="shared" si="58"/>
        <v>-15.799999999999997</v>
      </c>
      <c r="BC48" s="108">
        <f t="shared" si="59"/>
        <v>-281.26</v>
      </c>
      <c r="BD48" s="218"/>
      <c r="BE48" s="218"/>
      <c r="BF48" s="218"/>
      <c r="BG48" s="106">
        <f t="shared" si="60"/>
        <v>-281.26</v>
      </c>
      <c r="BH48" s="109">
        <f t="shared" si="61"/>
        <v>-15.799999999999997</v>
      </c>
      <c r="BI48" s="218">
        <v>-4.13</v>
      </c>
      <c r="BJ48" s="105"/>
      <c r="BK48" s="105"/>
      <c r="BL48" s="107">
        <f t="shared" si="62"/>
        <v>-19.929999999999996</v>
      </c>
      <c r="BM48" s="104"/>
      <c r="BN48" s="105"/>
      <c r="BO48" s="109">
        <f t="shared" si="68"/>
        <v>-281.26</v>
      </c>
      <c r="BP48" s="110">
        <f t="shared" si="69"/>
        <v>-19.929999999999996</v>
      </c>
      <c r="BQ48" s="111">
        <f t="shared" ref="BQ48" si="70">(+BO48*0.011)/12*9+(BO48*0.0147)/12*3</f>
        <v>-3.3540254999999997</v>
      </c>
      <c r="BR48" s="218">
        <f t="shared" ref="BR48" si="71">+BO48*(0.011/12*4)</f>
        <v>-1.0312866666666667</v>
      </c>
      <c r="BS48" s="100">
        <f t="shared" si="27"/>
        <v>-305.57531216666666</v>
      </c>
      <c r="BT48" s="219">
        <f>-281.26-7.54-4.13-4.13-4.13</f>
        <v>-301.19</v>
      </c>
      <c r="BU48" s="100">
        <f t="shared" si="67"/>
        <v>0</v>
      </c>
    </row>
    <row r="49" spans="1:74" s="103" customFormat="1" ht="15" thickBot="1" x14ac:dyDescent="0.25">
      <c r="A49" s="1">
        <v>20</v>
      </c>
      <c r="B49" s="1"/>
      <c r="C49" s="4" t="s">
        <v>4</v>
      </c>
      <c r="D49" s="7">
        <v>1518</v>
      </c>
      <c r="E49" s="243"/>
      <c r="F49" s="244"/>
      <c r="G49" s="218"/>
      <c r="H49" s="218"/>
      <c r="I49" s="106">
        <f t="shared" si="41"/>
        <v>0</v>
      </c>
      <c r="J49" s="260"/>
      <c r="K49" s="261"/>
      <c r="L49" s="105"/>
      <c r="M49" s="105"/>
      <c r="N49" s="107">
        <f t="shared" si="42"/>
        <v>0</v>
      </c>
      <c r="O49" s="108">
        <f t="shared" si="43"/>
        <v>0</v>
      </c>
      <c r="P49" s="218"/>
      <c r="Q49" s="105"/>
      <c r="R49" s="218"/>
      <c r="S49" s="106">
        <f t="shared" si="44"/>
        <v>0</v>
      </c>
      <c r="T49" s="109">
        <f t="shared" si="45"/>
        <v>0</v>
      </c>
      <c r="U49" s="279"/>
      <c r="V49" s="105"/>
      <c r="W49" s="218"/>
      <c r="X49" s="107">
        <f t="shared" si="46"/>
        <v>0</v>
      </c>
      <c r="Y49" s="108">
        <f t="shared" si="47"/>
        <v>0</v>
      </c>
      <c r="Z49" s="218"/>
      <c r="AA49" s="218"/>
      <c r="AB49" s="105"/>
      <c r="AC49" s="106">
        <f t="shared" si="48"/>
        <v>0</v>
      </c>
      <c r="AD49" s="109">
        <f t="shared" si="49"/>
        <v>0</v>
      </c>
      <c r="AE49" s="218"/>
      <c r="AF49" s="105"/>
      <c r="AG49" s="105"/>
      <c r="AH49" s="107">
        <f t="shared" si="50"/>
        <v>0</v>
      </c>
      <c r="AI49" s="108">
        <f t="shared" si="51"/>
        <v>0</v>
      </c>
      <c r="AJ49" s="218"/>
      <c r="AK49" s="218"/>
      <c r="AL49" s="105"/>
      <c r="AM49" s="106">
        <f t="shared" si="52"/>
        <v>0</v>
      </c>
      <c r="AN49" s="109">
        <f t="shared" si="53"/>
        <v>0</v>
      </c>
      <c r="AO49" s="218"/>
      <c r="AP49" s="218"/>
      <c r="AQ49" s="105"/>
      <c r="AR49" s="107">
        <f t="shared" si="54"/>
        <v>0</v>
      </c>
      <c r="AS49" s="108">
        <f t="shared" si="55"/>
        <v>0</v>
      </c>
      <c r="AT49" s="218"/>
      <c r="AU49" s="105"/>
      <c r="AV49" s="105"/>
      <c r="AW49" s="106">
        <f t="shared" si="56"/>
        <v>0</v>
      </c>
      <c r="AX49" s="109">
        <f t="shared" si="57"/>
        <v>0</v>
      </c>
      <c r="AY49" s="218"/>
      <c r="AZ49" s="105"/>
      <c r="BA49" s="105"/>
      <c r="BB49" s="107">
        <f t="shared" si="58"/>
        <v>0</v>
      </c>
      <c r="BC49" s="108">
        <f t="shared" si="59"/>
        <v>0</v>
      </c>
      <c r="BD49" s="218"/>
      <c r="BE49" s="218"/>
      <c r="BF49" s="218"/>
      <c r="BG49" s="106">
        <f t="shared" si="60"/>
        <v>0</v>
      </c>
      <c r="BH49" s="109">
        <f t="shared" si="61"/>
        <v>0</v>
      </c>
      <c r="BI49" s="218"/>
      <c r="BJ49" s="105"/>
      <c r="BK49" s="105"/>
      <c r="BL49" s="107">
        <f t="shared" si="62"/>
        <v>0</v>
      </c>
      <c r="BM49" s="104"/>
      <c r="BN49" s="105"/>
      <c r="BO49" s="109">
        <f t="shared" si="68"/>
        <v>0</v>
      </c>
      <c r="BP49" s="110">
        <f t="shared" si="69"/>
        <v>0</v>
      </c>
      <c r="BQ49" s="111"/>
      <c r="BR49" s="218"/>
      <c r="BS49" s="100">
        <f t="shared" si="27"/>
        <v>0</v>
      </c>
      <c r="BT49" s="219"/>
      <c r="BU49" s="100">
        <f t="shared" si="67"/>
        <v>0</v>
      </c>
    </row>
    <row r="50" spans="1:74" s="103" customFormat="1" ht="15" thickBot="1" x14ac:dyDescent="0.25">
      <c r="A50" s="1">
        <v>21</v>
      </c>
      <c r="B50" s="1"/>
      <c r="C50" s="4" t="s">
        <v>9</v>
      </c>
      <c r="D50" s="7">
        <v>1525</v>
      </c>
      <c r="E50" s="213"/>
      <c r="F50" s="216"/>
      <c r="G50" s="216"/>
      <c r="H50" s="216"/>
      <c r="I50" s="106">
        <f t="shared" si="41"/>
        <v>0</v>
      </c>
      <c r="J50" s="262"/>
      <c r="K50" s="216"/>
      <c r="L50" s="117"/>
      <c r="M50" s="117"/>
      <c r="N50" s="107">
        <f t="shared" si="42"/>
        <v>0</v>
      </c>
      <c r="O50" s="108">
        <f t="shared" si="43"/>
        <v>0</v>
      </c>
      <c r="P50" s="218"/>
      <c r="Q50" s="105"/>
      <c r="R50" s="218"/>
      <c r="S50" s="106">
        <f t="shared" si="44"/>
        <v>0</v>
      </c>
      <c r="T50" s="109">
        <f t="shared" si="45"/>
        <v>0</v>
      </c>
      <c r="U50" s="279"/>
      <c r="V50" s="117"/>
      <c r="W50" s="216"/>
      <c r="X50" s="107">
        <f t="shared" si="46"/>
        <v>0</v>
      </c>
      <c r="Y50" s="108">
        <f t="shared" si="47"/>
        <v>0</v>
      </c>
      <c r="Z50" s="218"/>
      <c r="AA50" s="218"/>
      <c r="AB50" s="105"/>
      <c r="AC50" s="106">
        <f t="shared" si="48"/>
        <v>0</v>
      </c>
      <c r="AD50" s="109">
        <f t="shared" si="49"/>
        <v>0</v>
      </c>
      <c r="AE50" s="218"/>
      <c r="AF50" s="117"/>
      <c r="AG50" s="117"/>
      <c r="AH50" s="107">
        <f t="shared" si="50"/>
        <v>0</v>
      </c>
      <c r="AI50" s="108">
        <f t="shared" si="51"/>
        <v>0</v>
      </c>
      <c r="AJ50" s="218"/>
      <c r="AK50" s="218"/>
      <c r="AL50" s="105"/>
      <c r="AM50" s="106">
        <f t="shared" si="52"/>
        <v>0</v>
      </c>
      <c r="AN50" s="109">
        <f t="shared" si="53"/>
        <v>0</v>
      </c>
      <c r="AO50" s="218"/>
      <c r="AP50" s="216"/>
      <c r="AQ50" s="117"/>
      <c r="AR50" s="107">
        <f t="shared" si="54"/>
        <v>0</v>
      </c>
      <c r="AS50" s="108">
        <f t="shared" si="55"/>
        <v>0</v>
      </c>
      <c r="AT50" s="218"/>
      <c r="AU50" s="105"/>
      <c r="AV50" s="105"/>
      <c r="AW50" s="106">
        <f t="shared" si="56"/>
        <v>0</v>
      </c>
      <c r="AX50" s="109">
        <f t="shared" si="57"/>
        <v>0</v>
      </c>
      <c r="AY50" s="218"/>
      <c r="AZ50" s="117"/>
      <c r="BA50" s="117"/>
      <c r="BB50" s="107">
        <f t="shared" si="58"/>
        <v>0</v>
      </c>
      <c r="BC50" s="108">
        <f t="shared" si="59"/>
        <v>0</v>
      </c>
      <c r="BD50" s="218"/>
      <c r="BE50" s="218"/>
      <c r="BF50" s="218"/>
      <c r="BG50" s="106">
        <f t="shared" si="60"/>
        <v>0</v>
      </c>
      <c r="BH50" s="109">
        <f t="shared" si="61"/>
        <v>0</v>
      </c>
      <c r="BI50" s="218"/>
      <c r="BJ50" s="117"/>
      <c r="BK50" s="117"/>
      <c r="BL50" s="107">
        <f t="shared" si="62"/>
        <v>0</v>
      </c>
      <c r="BM50" s="104"/>
      <c r="BN50" s="105"/>
      <c r="BO50" s="109">
        <f t="shared" si="68"/>
        <v>0</v>
      </c>
      <c r="BP50" s="110">
        <f t="shared" si="69"/>
        <v>0</v>
      </c>
      <c r="BQ50" s="111"/>
      <c r="BR50" s="218"/>
      <c r="BS50" s="100">
        <f t="shared" si="27"/>
        <v>0</v>
      </c>
      <c r="BT50" s="219"/>
      <c r="BU50" s="100">
        <f t="shared" si="67"/>
        <v>0</v>
      </c>
    </row>
    <row r="51" spans="1:74" s="103" customFormat="1" ht="15" thickBot="1" x14ac:dyDescent="0.25">
      <c r="A51" s="1">
        <v>22</v>
      </c>
      <c r="B51" s="1"/>
      <c r="C51" s="4" t="s">
        <v>39</v>
      </c>
      <c r="D51" s="7">
        <v>1567</v>
      </c>
      <c r="E51" s="131"/>
      <c r="F51" s="119"/>
      <c r="G51" s="119"/>
      <c r="H51" s="119"/>
      <c r="I51" s="106"/>
      <c r="J51" s="109"/>
      <c r="K51" s="119"/>
      <c r="L51" s="119"/>
      <c r="M51" s="119"/>
      <c r="N51" s="107">
        <f t="shared" si="42"/>
        <v>0</v>
      </c>
      <c r="O51" s="104"/>
      <c r="P51" s="105"/>
      <c r="Q51" s="105"/>
      <c r="R51" s="218"/>
      <c r="S51" s="106">
        <f t="shared" si="44"/>
        <v>0</v>
      </c>
      <c r="T51" s="109">
        <f t="shared" si="45"/>
        <v>0</v>
      </c>
      <c r="U51" s="218"/>
      <c r="V51" s="105"/>
      <c r="W51" s="105"/>
      <c r="X51" s="107">
        <f>T51+U51-V51+W51</f>
        <v>0</v>
      </c>
      <c r="Y51" s="108">
        <f t="shared" si="47"/>
        <v>0</v>
      </c>
      <c r="Z51" s="218"/>
      <c r="AA51" s="218"/>
      <c r="AB51" s="105"/>
      <c r="AC51" s="106">
        <f t="shared" si="48"/>
        <v>0</v>
      </c>
      <c r="AD51" s="109">
        <f t="shared" si="49"/>
        <v>0</v>
      </c>
      <c r="AE51" s="218"/>
      <c r="AF51" s="105"/>
      <c r="AG51" s="105"/>
      <c r="AH51" s="107">
        <f t="shared" si="50"/>
        <v>0</v>
      </c>
      <c r="AI51" s="108">
        <f t="shared" si="51"/>
        <v>0</v>
      </c>
      <c r="AJ51" s="218"/>
      <c r="AK51" s="218"/>
      <c r="AL51" s="105"/>
      <c r="AM51" s="106">
        <f t="shared" si="52"/>
        <v>0</v>
      </c>
      <c r="AN51" s="109">
        <f t="shared" si="53"/>
        <v>0</v>
      </c>
      <c r="AO51" s="218"/>
      <c r="AP51" s="218"/>
      <c r="AQ51" s="105"/>
      <c r="AR51" s="107">
        <f>AN51+AO51-AP51+AQ51</f>
        <v>0</v>
      </c>
      <c r="AS51" s="108">
        <f t="shared" si="55"/>
        <v>0</v>
      </c>
      <c r="AT51" s="218"/>
      <c r="AU51" s="105"/>
      <c r="AV51" s="105"/>
      <c r="AW51" s="106">
        <f t="shared" si="56"/>
        <v>0</v>
      </c>
      <c r="AX51" s="109">
        <f t="shared" si="57"/>
        <v>0</v>
      </c>
      <c r="AY51" s="218"/>
      <c r="AZ51" s="105"/>
      <c r="BA51" s="105"/>
      <c r="BB51" s="107">
        <f>AX51+AY51-AZ51+BA51</f>
        <v>0</v>
      </c>
      <c r="BC51" s="108">
        <f t="shared" si="59"/>
        <v>0</v>
      </c>
      <c r="BD51" s="218"/>
      <c r="BE51" s="218"/>
      <c r="BF51" s="218"/>
      <c r="BG51" s="106">
        <f t="shared" si="60"/>
        <v>0</v>
      </c>
      <c r="BH51" s="109">
        <f t="shared" si="61"/>
        <v>0</v>
      </c>
      <c r="BI51" s="218"/>
      <c r="BJ51" s="105"/>
      <c r="BK51" s="105"/>
      <c r="BL51" s="107">
        <f>BH51+BI51-BJ51+BK51</f>
        <v>0</v>
      </c>
      <c r="BM51" s="104"/>
      <c r="BN51" s="105"/>
      <c r="BO51" s="109">
        <f t="shared" si="68"/>
        <v>0</v>
      </c>
      <c r="BP51" s="110">
        <f t="shared" si="69"/>
        <v>0</v>
      </c>
      <c r="BQ51" s="111"/>
      <c r="BR51" s="218"/>
      <c r="BS51" s="100">
        <f t="shared" si="27"/>
        <v>0</v>
      </c>
      <c r="BT51" s="219"/>
      <c r="BU51" s="100">
        <f t="shared" si="67"/>
        <v>0</v>
      </c>
    </row>
    <row r="52" spans="1:74" s="103" customFormat="1" ht="15" thickBot="1" x14ac:dyDescent="0.25">
      <c r="A52" s="1">
        <v>23</v>
      </c>
      <c r="B52" s="1"/>
      <c r="C52" s="4" t="s">
        <v>10</v>
      </c>
      <c r="D52" s="7">
        <v>1572</v>
      </c>
      <c r="E52" s="214"/>
      <c r="F52" s="218"/>
      <c r="G52" s="218"/>
      <c r="H52" s="218"/>
      <c r="I52" s="106">
        <f t="shared" si="41"/>
        <v>0</v>
      </c>
      <c r="J52" s="216"/>
      <c r="K52" s="218"/>
      <c r="L52" s="105"/>
      <c r="M52" s="105"/>
      <c r="N52" s="107">
        <f t="shared" si="42"/>
        <v>0</v>
      </c>
      <c r="O52" s="108">
        <f>I52</f>
        <v>0</v>
      </c>
      <c r="P52" s="105"/>
      <c r="Q52" s="105"/>
      <c r="R52" s="218"/>
      <c r="S52" s="106">
        <f t="shared" si="44"/>
        <v>0</v>
      </c>
      <c r="T52" s="109">
        <f t="shared" si="45"/>
        <v>0</v>
      </c>
      <c r="U52" s="218"/>
      <c r="V52" s="105"/>
      <c r="W52" s="105"/>
      <c r="X52" s="107">
        <f t="shared" si="46"/>
        <v>0</v>
      </c>
      <c r="Y52" s="108">
        <f t="shared" si="47"/>
        <v>0</v>
      </c>
      <c r="Z52" s="218"/>
      <c r="AA52" s="218"/>
      <c r="AB52" s="105"/>
      <c r="AC52" s="106">
        <f t="shared" si="48"/>
        <v>0</v>
      </c>
      <c r="AD52" s="109">
        <f t="shared" si="49"/>
        <v>0</v>
      </c>
      <c r="AE52" s="218"/>
      <c r="AF52" s="105"/>
      <c r="AG52" s="105"/>
      <c r="AH52" s="107">
        <f t="shared" si="50"/>
        <v>0</v>
      </c>
      <c r="AI52" s="108">
        <f>AC52</f>
        <v>0</v>
      </c>
      <c r="AJ52" s="218"/>
      <c r="AK52" s="218"/>
      <c r="AL52" s="105"/>
      <c r="AM52" s="106">
        <f t="shared" si="52"/>
        <v>0</v>
      </c>
      <c r="AN52" s="109">
        <f t="shared" si="53"/>
        <v>0</v>
      </c>
      <c r="AO52" s="218"/>
      <c r="AP52" s="105"/>
      <c r="AQ52" s="105"/>
      <c r="AR52" s="107">
        <f>AN52+AO52-AP52+AQ52</f>
        <v>0</v>
      </c>
      <c r="AS52" s="108">
        <f>AM52</f>
        <v>0</v>
      </c>
      <c r="AT52" s="218"/>
      <c r="AU52" s="105"/>
      <c r="AV52" s="105"/>
      <c r="AW52" s="106">
        <f t="shared" si="56"/>
        <v>0</v>
      </c>
      <c r="AX52" s="109">
        <f t="shared" si="57"/>
        <v>0</v>
      </c>
      <c r="AY52" s="218"/>
      <c r="AZ52" s="105"/>
      <c r="BA52" s="105"/>
      <c r="BB52" s="107">
        <f>AX52+AY52-AZ52+BA52</f>
        <v>0</v>
      </c>
      <c r="BC52" s="108">
        <f>AW52</f>
        <v>0</v>
      </c>
      <c r="BD52" s="218"/>
      <c r="BE52" s="218"/>
      <c r="BF52" s="218"/>
      <c r="BG52" s="106">
        <f t="shared" si="60"/>
        <v>0</v>
      </c>
      <c r="BH52" s="109">
        <f t="shared" si="61"/>
        <v>0</v>
      </c>
      <c r="BI52" s="218"/>
      <c r="BJ52" s="105"/>
      <c r="BK52" s="105"/>
      <c r="BL52" s="107">
        <f>BH52+BI52-BJ52+BK52</f>
        <v>0</v>
      </c>
      <c r="BM52" s="104"/>
      <c r="BN52" s="218"/>
      <c r="BO52" s="109">
        <f t="shared" si="68"/>
        <v>0</v>
      </c>
      <c r="BP52" s="110">
        <f t="shared" si="69"/>
        <v>0</v>
      </c>
      <c r="BQ52" s="111"/>
      <c r="BR52" s="218"/>
      <c r="BS52" s="100">
        <f t="shared" si="27"/>
        <v>0</v>
      </c>
      <c r="BT52" s="219"/>
      <c r="BU52" s="100">
        <f t="shared" si="67"/>
        <v>0</v>
      </c>
    </row>
    <row r="53" spans="1:74" s="103" customFormat="1" ht="15" thickBot="1" x14ac:dyDescent="0.25">
      <c r="A53" s="1">
        <v>24</v>
      </c>
      <c r="B53" s="1"/>
      <c r="C53" s="4" t="s">
        <v>6</v>
      </c>
      <c r="D53" s="7">
        <v>1574</v>
      </c>
      <c r="E53" s="214"/>
      <c r="F53" s="218"/>
      <c r="G53" s="218"/>
      <c r="H53" s="218"/>
      <c r="I53" s="106">
        <f t="shared" si="41"/>
        <v>0</v>
      </c>
      <c r="J53" s="216"/>
      <c r="K53" s="218"/>
      <c r="L53" s="105"/>
      <c r="M53" s="105"/>
      <c r="N53" s="107">
        <f t="shared" si="42"/>
        <v>0</v>
      </c>
      <c r="O53" s="108">
        <f>I53</f>
        <v>0</v>
      </c>
      <c r="P53" s="105"/>
      <c r="Q53" s="105"/>
      <c r="R53" s="218"/>
      <c r="S53" s="106">
        <f t="shared" si="44"/>
        <v>0</v>
      </c>
      <c r="T53" s="109">
        <f t="shared" si="45"/>
        <v>0</v>
      </c>
      <c r="U53" s="218"/>
      <c r="V53" s="105"/>
      <c r="W53" s="105"/>
      <c r="X53" s="107">
        <f t="shared" si="46"/>
        <v>0</v>
      </c>
      <c r="Y53" s="108">
        <f t="shared" si="47"/>
        <v>0</v>
      </c>
      <c r="Z53" s="218"/>
      <c r="AA53" s="218"/>
      <c r="AB53" s="105"/>
      <c r="AC53" s="106">
        <f t="shared" si="48"/>
        <v>0</v>
      </c>
      <c r="AD53" s="109">
        <f t="shared" si="49"/>
        <v>0</v>
      </c>
      <c r="AE53" s="218"/>
      <c r="AF53" s="105"/>
      <c r="AG53" s="105"/>
      <c r="AH53" s="107">
        <f t="shared" si="50"/>
        <v>0</v>
      </c>
      <c r="AI53" s="108">
        <f>AC53</f>
        <v>0</v>
      </c>
      <c r="AJ53" s="218"/>
      <c r="AK53" s="218"/>
      <c r="AL53" s="105"/>
      <c r="AM53" s="106">
        <f t="shared" si="52"/>
        <v>0</v>
      </c>
      <c r="AN53" s="109">
        <f t="shared" si="53"/>
        <v>0</v>
      </c>
      <c r="AO53" s="218"/>
      <c r="AP53" s="105"/>
      <c r="AQ53" s="105"/>
      <c r="AR53" s="107">
        <f>AN53+AO53-AP53+AQ53</f>
        <v>0</v>
      </c>
      <c r="AS53" s="108">
        <f>AM53</f>
        <v>0</v>
      </c>
      <c r="AT53" s="218"/>
      <c r="AU53" s="105"/>
      <c r="AV53" s="105"/>
      <c r="AW53" s="106">
        <f t="shared" si="56"/>
        <v>0</v>
      </c>
      <c r="AX53" s="109">
        <f t="shared" si="57"/>
        <v>0</v>
      </c>
      <c r="AY53" s="218"/>
      <c r="AZ53" s="105"/>
      <c r="BA53" s="105"/>
      <c r="BB53" s="107">
        <f>AX53+AY53-AZ53+BA53</f>
        <v>0</v>
      </c>
      <c r="BC53" s="108">
        <f>AW53</f>
        <v>0</v>
      </c>
      <c r="BD53" s="218"/>
      <c r="BE53" s="218"/>
      <c r="BF53" s="218"/>
      <c r="BG53" s="106">
        <f t="shared" si="60"/>
        <v>0</v>
      </c>
      <c r="BH53" s="109">
        <f t="shared" si="61"/>
        <v>0</v>
      </c>
      <c r="BI53" s="218"/>
      <c r="BJ53" s="105"/>
      <c r="BK53" s="105"/>
      <c r="BL53" s="107">
        <f>BH53+BI53-BJ53+BK53</f>
        <v>0</v>
      </c>
      <c r="BM53" s="104"/>
      <c r="BN53" s="105"/>
      <c r="BO53" s="109">
        <f t="shared" si="68"/>
        <v>0</v>
      </c>
      <c r="BP53" s="110">
        <f t="shared" si="69"/>
        <v>0</v>
      </c>
      <c r="BQ53" s="111"/>
      <c r="BR53" s="218"/>
      <c r="BS53" s="100">
        <f t="shared" si="27"/>
        <v>0</v>
      </c>
      <c r="BT53" s="219"/>
      <c r="BU53" s="100">
        <f t="shared" si="67"/>
        <v>0</v>
      </c>
    </row>
    <row r="54" spans="1:74" s="103" customFormat="1" ht="15" thickBot="1" x14ac:dyDescent="0.25">
      <c r="A54" s="1">
        <v>25</v>
      </c>
      <c r="B54" s="1"/>
      <c r="C54" s="8" t="s">
        <v>36</v>
      </c>
      <c r="D54" s="7">
        <v>1582</v>
      </c>
      <c r="E54" s="245"/>
      <c r="F54" s="246"/>
      <c r="G54" s="218"/>
      <c r="H54" s="218"/>
      <c r="I54" s="106">
        <f t="shared" si="41"/>
        <v>0</v>
      </c>
      <c r="J54" s="263"/>
      <c r="K54" s="218"/>
      <c r="L54" s="105"/>
      <c r="M54" s="105"/>
      <c r="N54" s="107">
        <f t="shared" si="42"/>
        <v>0</v>
      </c>
      <c r="O54" s="108">
        <f>I54</f>
        <v>0</v>
      </c>
      <c r="P54" s="105"/>
      <c r="Q54" s="105"/>
      <c r="R54" s="218"/>
      <c r="S54" s="106">
        <f t="shared" si="44"/>
        <v>0</v>
      </c>
      <c r="T54" s="109">
        <f t="shared" si="45"/>
        <v>0</v>
      </c>
      <c r="U54" s="280"/>
      <c r="V54" s="105"/>
      <c r="W54" s="105"/>
      <c r="X54" s="107">
        <f t="shared" si="46"/>
        <v>0</v>
      </c>
      <c r="Y54" s="108">
        <f t="shared" si="47"/>
        <v>0</v>
      </c>
      <c r="Z54" s="218"/>
      <c r="AA54" s="218"/>
      <c r="AB54" s="105"/>
      <c r="AC54" s="106">
        <f t="shared" si="48"/>
        <v>0</v>
      </c>
      <c r="AD54" s="109">
        <f t="shared" si="49"/>
        <v>0</v>
      </c>
      <c r="AE54" s="218"/>
      <c r="AF54" s="105"/>
      <c r="AG54" s="105"/>
      <c r="AH54" s="107">
        <f t="shared" si="50"/>
        <v>0</v>
      </c>
      <c r="AI54" s="108">
        <f>AC54</f>
        <v>0</v>
      </c>
      <c r="AJ54" s="105"/>
      <c r="AK54" s="105"/>
      <c r="AL54" s="105"/>
      <c r="AM54" s="106">
        <f t="shared" si="52"/>
        <v>0</v>
      </c>
      <c r="AN54" s="109">
        <f t="shared" si="53"/>
        <v>0</v>
      </c>
      <c r="AO54" s="218"/>
      <c r="AP54" s="105"/>
      <c r="AQ54" s="105"/>
      <c r="AR54" s="107">
        <f>AN54+AO54-AP54+AQ54</f>
        <v>0</v>
      </c>
      <c r="AS54" s="108">
        <f>AM54</f>
        <v>0</v>
      </c>
      <c r="AT54" s="218"/>
      <c r="AU54" s="105"/>
      <c r="AV54" s="105"/>
      <c r="AW54" s="106">
        <f t="shared" si="56"/>
        <v>0</v>
      </c>
      <c r="AX54" s="109">
        <f t="shared" si="57"/>
        <v>0</v>
      </c>
      <c r="AY54" s="218"/>
      <c r="AZ54" s="105"/>
      <c r="BA54" s="105"/>
      <c r="BB54" s="107">
        <f>AX54+AY54-AZ54+BA54</f>
        <v>0</v>
      </c>
      <c r="BC54" s="108">
        <f>AW54</f>
        <v>0</v>
      </c>
      <c r="BD54" s="105"/>
      <c r="BE54" s="105"/>
      <c r="BF54" s="105"/>
      <c r="BG54" s="106">
        <f t="shared" si="60"/>
        <v>0</v>
      </c>
      <c r="BH54" s="109">
        <f t="shared" si="61"/>
        <v>0</v>
      </c>
      <c r="BI54" s="218"/>
      <c r="BJ54" s="105"/>
      <c r="BK54" s="105"/>
      <c r="BL54" s="107">
        <f>BH54+BI54-BJ54+BK54</f>
        <v>0</v>
      </c>
      <c r="BM54" s="104"/>
      <c r="BN54" s="105"/>
      <c r="BO54" s="109">
        <f t="shared" si="68"/>
        <v>0</v>
      </c>
      <c r="BP54" s="110">
        <f t="shared" si="69"/>
        <v>0</v>
      </c>
      <c r="BQ54" s="111"/>
      <c r="BR54" s="218"/>
      <c r="BS54" s="100">
        <f t="shared" si="27"/>
        <v>0</v>
      </c>
      <c r="BT54" s="219"/>
      <c r="BU54" s="100">
        <f t="shared" si="67"/>
        <v>0</v>
      </c>
    </row>
    <row r="55" spans="1:74" s="103" customFormat="1" ht="15" thickBot="1" x14ac:dyDescent="0.25">
      <c r="A55" s="1">
        <v>26</v>
      </c>
      <c r="B55" s="1"/>
      <c r="C55" s="5" t="s">
        <v>7</v>
      </c>
      <c r="D55" s="13">
        <v>2425</v>
      </c>
      <c r="E55" s="214"/>
      <c r="F55" s="218"/>
      <c r="G55" s="218"/>
      <c r="H55" s="218"/>
      <c r="I55" s="106">
        <f t="shared" si="41"/>
        <v>0</v>
      </c>
      <c r="J55" s="216"/>
      <c r="K55" s="218"/>
      <c r="L55" s="105"/>
      <c r="M55" s="105"/>
      <c r="N55" s="107">
        <f t="shared" si="42"/>
        <v>0</v>
      </c>
      <c r="O55" s="108">
        <f>I55</f>
        <v>0</v>
      </c>
      <c r="P55" s="105"/>
      <c r="Q55" s="105"/>
      <c r="R55" s="218"/>
      <c r="S55" s="106">
        <f t="shared" si="44"/>
        <v>0</v>
      </c>
      <c r="T55" s="109">
        <f t="shared" si="45"/>
        <v>0</v>
      </c>
      <c r="U55" s="218"/>
      <c r="V55" s="105"/>
      <c r="W55" s="105"/>
      <c r="X55" s="107">
        <f t="shared" si="46"/>
        <v>0</v>
      </c>
      <c r="Y55" s="108">
        <f t="shared" si="47"/>
        <v>0</v>
      </c>
      <c r="Z55" s="218"/>
      <c r="AA55" s="218"/>
      <c r="AB55" s="105"/>
      <c r="AC55" s="106">
        <f t="shared" si="48"/>
        <v>0</v>
      </c>
      <c r="AD55" s="109">
        <f t="shared" si="49"/>
        <v>0</v>
      </c>
      <c r="AE55" s="218"/>
      <c r="AF55" s="105"/>
      <c r="AG55" s="105"/>
      <c r="AH55" s="107">
        <f t="shared" si="50"/>
        <v>0</v>
      </c>
      <c r="AI55" s="108">
        <f>AC55</f>
        <v>0</v>
      </c>
      <c r="AJ55" s="105"/>
      <c r="AK55" s="105"/>
      <c r="AL55" s="105"/>
      <c r="AM55" s="106">
        <f t="shared" si="52"/>
        <v>0</v>
      </c>
      <c r="AN55" s="109">
        <f t="shared" si="53"/>
        <v>0</v>
      </c>
      <c r="AO55" s="218"/>
      <c r="AP55" s="105"/>
      <c r="AQ55" s="105"/>
      <c r="AR55" s="107">
        <f>AN55+AO55-AP55+AQ55</f>
        <v>0</v>
      </c>
      <c r="AS55" s="108">
        <f>AM55</f>
        <v>0</v>
      </c>
      <c r="AT55" s="218"/>
      <c r="AU55" s="105"/>
      <c r="AV55" s="105"/>
      <c r="AW55" s="106">
        <f t="shared" si="56"/>
        <v>0</v>
      </c>
      <c r="AX55" s="109">
        <f t="shared" si="57"/>
        <v>0</v>
      </c>
      <c r="AY55" s="218"/>
      <c r="AZ55" s="105"/>
      <c r="BA55" s="105"/>
      <c r="BB55" s="107">
        <f>AX55+AY55-AZ55+BA55</f>
        <v>0</v>
      </c>
      <c r="BC55" s="108">
        <f>AW55</f>
        <v>0</v>
      </c>
      <c r="BD55" s="105"/>
      <c r="BE55" s="105"/>
      <c r="BF55" s="105"/>
      <c r="BG55" s="106">
        <f t="shared" si="60"/>
        <v>0</v>
      </c>
      <c r="BH55" s="109">
        <f t="shared" si="61"/>
        <v>0</v>
      </c>
      <c r="BI55" s="218"/>
      <c r="BJ55" s="105"/>
      <c r="BK55" s="105"/>
      <c r="BL55" s="107">
        <f>BH55+BI55-BJ55+BK55</f>
        <v>0</v>
      </c>
      <c r="BM55" s="104"/>
      <c r="BN55" s="105"/>
      <c r="BO55" s="109">
        <f t="shared" si="68"/>
        <v>0</v>
      </c>
      <c r="BP55" s="110">
        <f t="shared" si="69"/>
        <v>0</v>
      </c>
      <c r="BQ55" s="111"/>
      <c r="BR55" s="218"/>
      <c r="BS55" s="100">
        <f t="shared" si="27"/>
        <v>0</v>
      </c>
      <c r="BT55" s="219"/>
      <c r="BU55" s="100">
        <f t="shared" si="67"/>
        <v>0</v>
      </c>
    </row>
    <row r="56" spans="1:74" s="103" customFormat="1" ht="14.25" x14ac:dyDescent="0.2">
      <c r="A56" s="1"/>
      <c r="B56" s="1"/>
      <c r="C56" s="5"/>
      <c r="D56" s="5"/>
      <c r="E56" s="130"/>
      <c r="F56" s="106"/>
      <c r="G56" s="106"/>
      <c r="H56" s="106"/>
      <c r="I56" s="106"/>
      <c r="J56" s="106"/>
      <c r="K56" s="106"/>
      <c r="L56" s="106"/>
      <c r="M56" s="106"/>
      <c r="N56" s="107"/>
      <c r="O56" s="113"/>
      <c r="P56" s="106"/>
      <c r="Q56" s="106"/>
      <c r="R56" s="106"/>
      <c r="S56" s="106"/>
      <c r="T56" s="106"/>
      <c r="U56" s="106"/>
      <c r="V56" s="106"/>
      <c r="W56" s="106"/>
      <c r="X56" s="107"/>
      <c r="Y56" s="113"/>
      <c r="Z56" s="106"/>
      <c r="AA56" s="106"/>
      <c r="AB56" s="106"/>
      <c r="AC56" s="106"/>
      <c r="AD56" s="106"/>
      <c r="AE56" s="106"/>
      <c r="AF56" s="106"/>
      <c r="AG56" s="106"/>
      <c r="AH56" s="107"/>
      <c r="AI56" s="113"/>
      <c r="AJ56" s="106"/>
      <c r="AK56" s="106"/>
      <c r="AL56" s="106"/>
      <c r="AM56" s="106"/>
      <c r="AN56" s="106"/>
      <c r="AO56" s="106"/>
      <c r="AP56" s="106"/>
      <c r="AQ56" s="106"/>
      <c r="AR56" s="107"/>
      <c r="AS56" s="113"/>
      <c r="AT56" s="106"/>
      <c r="AU56" s="106"/>
      <c r="AV56" s="106"/>
      <c r="AW56" s="106"/>
      <c r="AX56" s="106"/>
      <c r="AY56" s="106"/>
      <c r="AZ56" s="106"/>
      <c r="BA56" s="106"/>
      <c r="BB56" s="107"/>
      <c r="BC56" s="113"/>
      <c r="BD56" s="106"/>
      <c r="BE56" s="106"/>
      <c r="BF56" s="106"/>
      <c r="BG56" s="106"/>
      <c r="BH56" s="106"/>
      <c r="BI56" s="106"/>
      <c r="BJ56" s="106"/>
      <c r="BK56" s="106"/>
      <c r="BL56" s="107"/>
      <c r="BM56" s="113"/>
      <c r="BN56" s="106"/>
      <c r="BO56" s="106"/>
      <c r="BP56" s="107"/>
      <c r="BQ56" s="99"/>
      <c r="BR56" s="99"/>
      <c r="BS56" s="100"/>
      <c r="BT56" s="101"/>
      <c r="BU56" s="100"/>
    </row>
    <row r="57" spans="1:74" s="103" customFormat="1" ht="15" x14ac:dyDescent="0.25">
      <c r="A57" s="1"/>
      <c r="B57" s="1"/>
      <c r="C57" s="14" t="s">
        <v>18</v>
      </c>
      <c r="D57" s="5"/>
      <c r="E57" s="130">
        <f t="shared" ref="E57:AJ57" si="72">SUM(E44:E55)</f>
        <v>0</v>
      </c>
      <c r="F57" s="106">
        <f t="shared" si="72"/>
        <v>191677.64</v>
      </c>
      <c r="G57" s="106">
        <f t="shared" si="72"/>
        <v>0</v>
      </c>
      <c r="H57" s="106">
        <f t="shared" si="72"/>
        <v>0</v>
      </c>
      <c r="I57" s="106">
        <f t="shared" si="72"/>
        <v>191677.64</v>
      </c>
      <c r="J57" s="106">
        <f t="shared" si="72"/>
        <v>-0.8</v>
      </c>
      <c r="K57" s="106">
        <f t="shared" si="72"/>
        <v>2.94</v>
      </c>
      <c r="L57" s="106">
        <f t="shared" si="72"/>
        <v>0</v>
      </c>
      <c r="M57" s="106">
        <f t="shared" si="72"/>
        <v>0</v>
      </c>
      <c r="N57" s="107">
        <f t="shared" si="72"/>
        <v>2.1399999999999997</v>
      </c>
      <c r="O57" s="113">
        <f t="shared" si="72"/>
        <v>191677.64</v>
      </c>
      <c r="P57" s="106">
        <f t="shared" si="72"/>
        <v>134493.50999999998</v>
      </c>
      <c r="Q57" s="106">
        <f t="shared" si="72"/>
        <v>0</v>
      </c>
      <c r="R57" s="106">
        <f t="shared" si="72"/>
        <v>0</v>
      </c>
      <c r="S57" s="106">
        <f t="shared" si="72"/>
        <v>326171.14999999997</v>
      </c>
      <c r="T57" s="106">
        <f t="shared" si="72"/>
        <v>2.1399999999999997</v>
      </c>
      <c r="U57" s="106">
        <f t="shared" si="72"/>
        <v>1940.4500000000003</v>
      </c>
      <c r="V57" s="106">
        <f t="shared" si="72"/>
        <v>0</v>
      </c>
      <c r="W57" s="106">
        <f t="shared" si="72"/>
        <v>0</v>
      </c>
      <c r="X57" s="107">
        <f t="shared" si="72"/>
        <v>1942.59</v>
      </c>
      <c r="Y57" s="113">
        <f t="shared" si="72"/>
        <v>326171.14999999997</v>
      </c>
      <c r="Z57" s="106">
        <f t="shared" si="72"/>
        <v>88587.46</v>
      </c>
      <c r="AA57" s="106">
        <f t="shared" si="72"/>
        <v>1947.64</v>
      </c>
      <c r="AB57" s="106">
        <f t="shared" si="72"/>
        <v>0</v>
      </c>
      <c r="AC57" s="106">
        <f t="shared" si="72"/>
        <v>412810.97</v>
      </c>
      <c r="AD57" s="106">
        <f t="shared" si="72"/>
        <v>1942.59</v>
      </c>
      <c r="AE57" s="106">
        <f t="shared" si="72"/>
        <v>5439.17</v>
      </c>
      <c r="AF57" s="106">
        <f t="shared" si="72"/>
        <v>21.89</v>
      </c>
      <c r="AG57" s="106">
        <f t="shared" si="72"/>
        <v>0</v>
      </c>
      <c r="AH57" s="107">
        <f t="shared" si="72"/>
        <v>7359.87</v>
      </c>
      <c r="AI57" s="113">
        <f t="shared" si="72"/>
        <v>412810.97</v>
      </c>
      <c r="AJ57" s="106">
        <f t="shared" si="72"/>
        <v>29665.310000000005</v>
      </c>
      <c r="AK57" s="106">
        <f t="shared" ref="AK57:BR57" si="73">SUM(AK44:AK55)</f>
        <v>0</v>
      </c>
      <c r="AL57" s="106">
        <f t="shared" si="73"/>
        <v>0</v>
      </c>
      <c r="AM57" s="106">
        <f t="shared" si="73"/>
        <v>442476.27999999997</v>
      </c>
      <c r="AN57" s="106">
        <f t="shared" si="73"/>
        <v>7359.87</v>
      </c>
      <c r="AO57" s="106">
        <f t="shared" si="73"/>
        <v>6320.77</v>
      </c>
      <c r="AP57" s="106">
        <f t="shared" si="73"/>
        <v>0</v>
      </c>
      <c r="AQ57" s="106">
        <f t="shared" si="73"/>
        <v>0</v>
      </c>
      <c r="AR57" s="107">
        <f t="shared" si="73"/>
        <v>13680.640000000001</v>
      </c>
      <c r="AS57" s="113">
        <f t="shared" si="73"/>
        <v>442476.27999999997</v>
      </c>
      <c r="AT57" s="106">
        <f t="shared" si="73"/>
        <v>0</v>
      </c>
      <c r="AU57" s="106">
        <f t="shared" si="73"/>
        <v>0</v>
      </c>
      <c r="AV57" s="106">
        <f t="shared" si="73"/>
        <v>0</v>
      </c>
      <c r="AW57" s="106">
        <f t="shared" si="73"/>
        <v>442476.27999999997</v>
      </c>
      <c r="AX57" s="106">
        <f t="shared" si="73"/>
        <v>13680.640000000001</v>
      </c>
      <c r="AY57" s="106">
        <f t="shared" si="73"/>
        <v>6504.41</v>
      </c>
      <c r="AZ57" s="106">
        <f t="shared" si="73"/>
        <v>0</v>
      </c>
      <c r="BA57" s="106">
        <f t="shared" si="73"/>
        <v>0</v>
      </c>
      <c r="BB57" s="107">
        <f t="shared" si="73"/>
        <v>20185.05</v>
      </c>
      <c r="BC57" s="113">
        <f t="shared" si="73"/>
        <v>442476.27999999997</v>
      </c>
      <c r="BD57" s="106">
        <f t="shared" si="73"/>
        <v>0</v>
      </c>
      <c r="BE57" s="106">
        <f t="shared" si="73"/>
        <v>0</v>
      </c>
      <c r="BF57" s="106">
        <f t="shared" si="73"/>
        <v>5000</v>
      </c>
      <c r="BG57" s="106">
        <f t="shared" si="73"/>
        <v>447476.27999999997</v>
      </c>
      <c r="BH57" s="106">
        <f t="shared" si="73"/>
        <v>20185.05</v>
      </c>
      <c r="BI57" s="106">
        <f t="shared" si="73"/>
        <v>6504.41</v>
      </c>
      <c r="BJ57" s="106">
        <f t="shared" si="73"/>
        <v>0</v>
      </c>
      <c r="BK57" s="106">
        <f t="shared" si="73"/>
        <v>0</v>
      </c>
      <c r="BL57" s="107">
        <f t="shared" si="73"/>
        <v>26689.46</v>
      </c>
      <c r="BM57" s="113">
        <f t="shared" si="73"/>
        <v>0</v>
      </c>
      <c r="BN57" s="106">
        <f t="shared" si="73"/>
        <v>0</v>
      </c>
      <c r="BO57" s="106">
        <f t="shared" si="73"/>
        <v>447476.27999999997</v>
      </c>
      <c r="BP57" s="107">
        <f t="shared" si="73"/>
        <v>26689.46</v>
      </c>
      <c r="BQ57" s="106">
        <f t="shared" si="73"/>
        <v>5336.1546389999994</v>
      </c>
      <c r="BR57" s="106">
        <f t="shared" si="73"/>
        <v>1640.7463600000001</v>
      </c>
      <c r="BS57" s="100">
        <f t="shared" si="27"/>
        <v>481142.640999</v>
      </c>
      <c r="BT57" s="114">
        <f>SUM(BT44:BT55)</f>
        <v>469165.29000000004</v>
      </c>
      <c r="BU57" s="100">
        <f t="shared" ref="BU57" si="74">BT57-SUM(BG57,BL57)</f>
        <v>-5000.4499999999534</v>
      </c>
    </row>
    <row r="58" spans="1:74" s="103" customFormat="1" ht="15" thickBot="1" x14ac:dyDescent="0.25">
      <c r="A58" s="1"/>
      <c r="B58" s="1"/>
      <c r="C58" s="5"/>
      <c r="D58" s="5"/>
      <c r="E58" s="130"/>
      <c r="F58" s="106"/>
      <c r="G58" s="106"/>
      <c r="H58" s="106"/>
      <c r="I58" s="106"/>
      <c r="J58" s="106"/>
      <c r="K58" s="106"/>
      <c r="L58" s="106"/>
      <c r="M58" s="106"/>
      <c r="N58" s="107"/>
      <c r="O58" s="113"/>
      <c r="P58" s="106"/>
      <c r="Q58" s="106"/>
      <c r="R58" s="106"/>
      <c r="S58" s="106"/>
      <c r="T58" s="106"/>
      <c r="U58" s="106"/>
      <c r="V58" s="106"/>
      <c r="W58" s="106"/>
      <c r="X58" s="107"/>
      <c r="Y58" s="113"/>
      <c r="Z58" s="106"/>
      <c r="AA58" s="106"/>
      <c r="AB58" s="106"/>
      <c r="AC58" s="106"/>
      <c r="AD58" s="106"/>
      <c r="AE58" s="106"/>
      <c r="AF58" s="106"/>
      <c r="AG58" s="106"/>
      <c r="AH58" s="107"/>
      <c r="AI58" s="113"/>
      <c r="AJ58" s="106"/>
      <c r="AK58" s="106"/>
      <c r="AL58" s="106"/>
      <c r="AM58" s="106"/>
      <c r="AN58" s="106"/>
      <c r="AO58" s="106"/>
      <c r="AP58" s="106"/>
      <c r="AQ58" s="106"/>
      <c r="AR58" s="107"/>
      <c r="AS58" s="113"/>
      <c r="AT58" s="106"/>
      <c r="AU58" s="106"/>
      <c r="AV58" s="106"/>
      <c r="AW58" s="106"/>
      <c r="AX58" s="106"/>
      <c r="AY58" s="106"/>
      <c r="AZ58" s="106"/>
      <c r="BA58" s="106"/>
      <c r="BB58" s="107"/>
      <c r="BC58" s="113"/>
      <c r="BD58" s="106"/>
      <c r="BE58" s="106"/>
      <c r="BF58" s="106"/>
      <c r="BG58" s="106"/>
      <c r="BH58" s="106"/>
      <c r="BI58" s="106"/>
      <c r="BJ58" s="106"/>
      <c r="BK58" s="106"/>
      <c r="BL58" s="107"/>
      <c r="BM58" s="113"/>
      <c r="BN58" s="106"/>
      <c r="BO58" s="106"/>
      <c r="BP58" s="107"/>
      <c r="BQ58" s="99"/>
      <c r="BR58" s="99"/>
      <c r="BS58" s="100"/>
      <c r="BT58" s="101"/>
      <c r="BU58" s="100"/>
    </row>
    <row r="59" spans="1:74" s="103" customFormat="1" ht="29.25" thickBot="1" x14ac:dyDescent="0.25">
      <c r="A59" s="1">
        <v>27</v>
      </c>
      <c r="B59" s="1"/>
      <c r="C59" s="27" t="s">
        <v>43</v>
      </c>
      <c r="D59" s="28">
        <v>1592</v>
      </c>
      <c r="E59" s="247"/>
      <c r="F59" s="105"/>
      <c r="G59" s="105"/>
      <c r="H59" s="105"/>
      <c r="I59" s="106">
        <f>E59+F59-G59+H59</f>
        <v>0</v>
      </c>
      <c r="J59" s="257"/>
      <c r="K59" s="258"/>
      <c r="L59" s="105"/>
      <c r="M59" s="105"/>
      <c r="N59" s="107">
        <f>J59+K59-L59+M59</f>
        <v>0</v>
      </c>
      <c r="O59" s="108">
        <f>I59</f>
        <v>0</v>
      </c>
      <c r="P59" s="105"/>
      <c r="Q59" s="105"/>
      <c r="R59" s="105"/>
      <c r="S59" s="106">
        <f>O59+P59-Q59+SUM(R59:R59)</f>
        <v>0</v>
      </c>
      <c r="T59" s="109">
        <f>N59</f>
        <v>0</v>
      </c>
      <c r="U59" s="278"/>
      <c r="V59" s="105"/>
      <c r="W59" s="105"/>
      <c r="X59" s="107">
        <f>T59+U59-V59+W59</f>
        <v>0</v>
      </c>
      <c r="Y59" s="108">
        <f>S59</f>
        <v>0</v>
      </c>
      <c r="Z59" s="218"/>
      <c r="AA59" s="218"/>
      <c r="AB59" s="218"/>
      <c r="AC59" s="106">
        <f>Y59+Z59-AA59+SUM(AB59:AB59)</f>
        <v>0</v>
      </c>
      <c r="AD59" s="109">
        <f>X59</f>
        <v>0</v>
      </c>
      <c r="AE59" s="218"/>
      <c r="AF59" s="218"/>
      <c r="AG59" s="105"/>
      <c r="AH59" s="107">
        <f>AD59+AE59-AF59+AG59</f>
        <v>0</v>
      </c>
      <c r="AI59" s="108">
        <f>AC59</f>
        <v>0</v>
      </c>
      <c r="AJ59" s="105"/>
      <c r="AK59" s="105"/>
      <c r="AL59" s="105"/>
      <c r="AM59" s="106">
        <f>AI59+AJ59-AK59+SUM(AL59:AL59)</f>
        <v>0</v>
      </c>
      <c r="AN59" s="109">
        <f>AH59</f>
        <v>0</v>
      </c>
      <c r="AO59" s="105"/>
      <c r="AP59" s="105"/>
      <c r="AQ59" s="105"/>
      <c r="AR59" s="107">
        <f>AN59+AO59-AP59+AQ59</f>
        <v>0</v>
      </c>
      <c r="AS59" s="108">
        <f>AM59</f>
        <v>0</v>
      </c>
      <c r="AT59" s="105"/>
      <c r="AU59" s="105"/>
      <c r="AV59" s="105"/>
      <c r="AW59" s="106">
        <f>AS59+AT59-AU59+SUM(AV59:AV59)</f>
        <v>0</v>
      </c>
      <c r="AX59" s="109">
        <f>AR59</f>
        <v>0</v>
      </c>
      <c r="AY59" s="105"/>
      <c r="AZ59" s="105"/>
      <c r="BA59" s="105"/>
      <c r="BB59" s="107">
        <f>AX59+AY59-AZ59+BA59</f>
        <v>0</v>
      </c>
      <c r="BC59" s="108">
        <f>AW59</f>
        <v>0</v>
      </c>
      <c r="BD59" s="105"/>
      <c r="BE59" s="105"/>
      <c r="BF59" s="105"/>
      <c r="BG59" s="106">
        <f>BC59+BD59-BE59+SUM(BF59:BF59)</f>
        <v>0</v>
      </c>
      <c r="BH59" s="109">
        <f>BB59</f>
        <v>0</v>
      </c>
      <c r="BI59" s="105"/>
      <c r="BJ59" s="105"/>
      <c r="BK59" s="105"/>
      <c r="BL59" s="107">
        <f>BH59+BI59-BJ59+BK59</f>
        <v>0</v>
      </c>
      <c r="BM59" s="104"/>
      <c r="BN59" s="105"/>
      <c r="BO59" s="109">
        <f t="shared" ref="BO59" si="75">BG59-BM59</f>
        <v>0</v>
      </c>
      <c r="BP59" s="110">
        <f t="shared" ref="BP59" si="76">BL59-BN59</f>
        <v>0</v>
      </c>
      <c r="BQ59" s="111"/>
      <c r="BR59" s="105"/>
      <c r="BS59" s="100">
        <f t="shared" si="27"/>
        <v>0</v>
      </c>
      <c r="BT59" s="112"/>
      <c r="BU59" s="100">
        <f t="shared" ref="BU59:BU60" si="77">BT59-SUM(BG59,BL59)</f>
        <v>0</v>
      </c>
    </row>
    <row r="60" spans="1:74" s="103" customFormat="1" ht="29.25" thickBot="1" x14ac:dyDescent="0.25">
      <c r="A60" s="1">
        <v>28</v>
      </c>
      <c r="B60" s="1"/>
      <c r="C60" s="27" t="s">
        <v>42</v>
      </c>
      <c r="D60" s="28">
        <v>1592</v>
      </c>
      <c r="E60" s="129"/>
      <c r="F60" s="105"/>
      <c r="G60" s="105"/>
      <c r="H60" s="105"/>
      <c r="I60" s="106">
        <f>E60+F60-G60+H60</f>
        <v>0</v>
      </c>
      <c r="J60" s="117"/>
      <c r="K60" s="117"/>
      <c r="L60" s="117"/>
      <c r="M60" s="117"/>
      <c r="N60" s="107">
        <f>J60+K60-L60+M60</f>
        <v>0</v>
      </c>
      <c r="O60" s="108">
        <f>I60</f>
        <v>0</v>
      </c>
      <c r="P60" s="270"/>
      <c r="Q60" s="105"/>
      <c r="R60" s="105"/>
      <c r="S60" s="106">
        <f>O60+P60-Q60+SUM(R60:R60)</f>
        <v>0</v>
      </c>
      <c r="T60" s="109">
        <f>N60</f>
        <v>0</v>
      </c>
      <c r="U60" s="105"/>
      <c r="V60" s="105"/>
      <c r="W60" s="105"/>
      <c r="X60" s="107">
        <f>T60+U60-V60+W60</f>
        <v>0</v>
      </c>
      <c r="Y60" s="108">
        <f>S60</f>
        <v>0</v>
      </c>
      <c r="Z60" s="218"/>
      <c r="AA60" s="218"/>
      <c r="AB60" s="218"/>
      <c r="AC60" s="106">
        <f>Y60+Z60-AA60+SUM(AB60:AB60)</f>
        <v>0</v>
      </c>
      <c r="AD60" s="109">
        <f>X60</f>
        <v>0</v>
      </c>
      <c r="AE60" s="105"/>
      <c r="AF60" s="105"/>
      <c r="AG60" s="105"/>
      <c r="AH60" s="107">
        <f>AD60+AE60-AF60+AG60</f>
        <v>0</v>
      </c>
      <c r="AI60" s="108">
        <f>AC60</f>
        <v>0</v>
      </c>
      <c r="AJ60" s="105"/>
      <c r="AK60" s="105"/>
      <c r="AL60" s="105"/>
      <c r="AM60" s="106">
        <f>AI60+AJ60-AK60+SUM(AL60:AL60)</f>
        <v>0</v>
      </c>
      <c r="AN60" s="109">
        <f>AH60</f>
        <v>0</v>
      </c>
      <c r="AO60" s="105"/>
      <c r="AP60" s="105"/>
      <c r="AQ60" s="105"/>
      <c r="AR60" s="107">
        <f>AN60+AO60-AP60+AQ60</f>
        <v>0</v>
      </c>
      <c r="AS60" s="108">
        <f>AM60</f>
        <v>0</v>
      </c>
      <c r="AT60" s="105"/>
      <c r="AU60" s="105"/>
      <c r="AV60" s="105"/>
      <c r="AW60" s="106">
        <f>AS60+AT60-AU60+SUM(AV60:AV60)</f>
        <v>0</v>
      </c>
      <c r="AX60" s="109">
        <f>AR60</f>
        <v>0</v>
      </c>
      <c r="AY60" s="105"/>
      <c r="AZ60" s="105"/>
      <c r="BA60" s="105"/>
      <c r="BB60" s="107">
        <f>AX60+AY60-AZ60+BA60</f>
        <v>0</v>
      </c>
      <c r="BC60" s="108">
        <f>AW60</f>
        <v>0</v>
      </c>
      <c r="BD60" s="105"/>
      <c r="BE60" s="105"/>
      <c r="BF60" s="105"/>
      <c r="BG60" s="106">
        <f>BC60+BD60-BE60+SUM(BF60:BF60)</f>
        <v>0</v>
      </c>
      <c r="BH60" s="109">
        <f>BB60</f>
        <v>0</v>
      </c>
      <c r="BI60" s="105"/>
      <c r="BJ60" s="105"/>
      <c r="BK60" s="105"/>
      <c r="BL60" s="107">
        <f>BH60+BI60-BJ60+BK60</f>
        <v>0</v>
      </c>
      <c r="BM60" s="104"/>
      <c r="BN60" s="105"/>
      <c r="BO60" s="109">
        <f t="shared" ref="BO60" si="78">BG60-BM60</f>
        <v>0</v>
      </c>
      <c r="BP60" s="110">
        <f t="shared" ref="BP60" si="79">BL60-BN60</f>
        <v>0</v>
      </c>
      <c r="BQ60" s="111"/>
      <c r="BR60" s="105"/>
      <c r="BS60" s="100">
        <f t="shared" si="27"/>
        <v>0</v>
      </c>
      <c r="BT60" s="219"/>
      <c r="BU60" s="100">
        <f t="shared" si="77"/>
        <v>0</v>
      </c>
    </row>
    <row r="61" spans="1:74" s="103" customFormat="1" ht="15" thickBot="1" x14ac:dyDescent="0.25">
      <c r="A61" s="1"/>
      <c r="B61" s="1"/>
      <c r="C61" s="5"/>
      <c r="D61" s="5"/>
      <c r="E61" s="130"/>
      <c r="F61" s="106"/>
      <c r="G61" s="106"/>
      <c r="H61" s="106"/>
      <c r="I61" s="106"/>
      <c r="J61" s="106"/>
      <c r="K61" s="106"/>
      <c r="L61" s="106"/>
      <c r="M61" s="106"/>
      <c r="N61" s="107"/>
      <c r="O61" s="113"/>
      <c r="P61" s="106"/>
      <c r="Q61" s="106"/>
      <c r="R61" s="106"/>
      <c r="S61" s="106"/>
      <c r="T61" s="106"/>
      <c r="U61" s="106"/>
      <c r="V61" s="106"/>
      <c r="W61" s="106"/>
      <c r="X61" s="107"/>
      <c r="Y61" s="113"/>
      <c r="Z61" s="106"/>
      <c r="AA61" s="106"/>
      <c r="AB61" s="106"/>
      <c r="AC61" s="106"/>
      <c r="AD61" s="106"/>
      <c r="AE61" s="106"/>
      <c r="AF61" s="106"/>
      <c r="AG61" s="106"/>
      <c r="AH61" s="107"/>
      <c r="AI61" s="113"/>
      <c r="AJ61" s="106"/>
      <c r="AK61" s="106"/>
      <c r="AL61" s="106"/>
      <c r="AM61" s="106"/>
      <c r="AN61" s="106"/>
      <c r="AO61" s="106"/>
      <c r="AP61" s="106"/>
      <c r="AQ61" s="106"/>
      <c r="AR61" s="107"/>
      <c r="AS61" s="113"/>
      <c r="AT61" s="106"/>
      <c r="AU61" s="106"/>
      <c r="AV61" s="106"/>
      <c r="AW61" s="106"/>
      <c r="AX61" s="106"/>
      <c r="AY61" s="106"/>
      <c r="AZ61" s="106"/>
      <c r="BA61" s="106"/>
      <c r="BB61" s="107"/>
      <c r="BC61" s="113"/>
      <c r="BD61" s="106"/>
      <c r="BE61" s="106"/>
      <c r="BF61" s="106"/>
      <c r="BG61" s="106"/>
      <c r="BH61" s="106"/>
      <c r="BI61" s="106"/>
      <c r="BJ61" s="106"/>
      <c r="BK61" s="106"/>
      <c r="BL61" s="107"/>
      <c r="BM61" s="113"/>
      <c r="BN61" s="106"/>
      <c r="BO61" s="106"/>
      <c r="BP61" s="107"/>
      <c r="BQ61" s="99"/>
      <c r="BR61" s="99"/>
      <c r="BS61" s="100"/>
      <c r="BT61" s="101"/>
      <c r="BU61" s="100"/>
    </row>
    <row r="62" spans="1:74" s="103" customFormat="1" ht="15.75" thickBot="1" x14ac:dyDescent="0.3">
      <c r="A62" s="1"/>
      <c r="B62" s="1"/>
      <c r="C62" s="14" t="s">
        <v>32</v>
      </c>
      <c r="D62" s="5"/>
      <c r="E62" s="130">
        <f>SUM(E59:E60,E57, E39)</f>
        <v>0</v>
      </c>
      <c r="F62" s="106">
        <f>SUM(F59:F60,F57, F39)</f>
        <v>191677.64</v>
      </c>
      <c r="G62" s="106">
        <f t="shared" ref="G62:BQ62" si="80">SUM(G59:G60,G57, G39)</f>
        <v>0</v>
      </c>
      <c r="H62" s="106">
        <f t="shared" si="80"/>
        <v>0</v>
      </c>
      <c r="I62" s="106">
        <f t="shared" si="80"/>
        <v>191677.64</v>
      </c>
      <c r="J62" s="106">
        <f t="shared" si="80"/>
        <v>-0.8</v>
      </c>
      <c r="K62" s="106">
        <f t="shared" si="80"/>
        <v>2.94</v>
      </c>
      <c r="L62" s="106">
        <f t="shared" si="80"/>
        <v>0</v>
      </c>
      <c r="M62" s="106">
        <f t="shared" si="80"/>
        <v>0</v>
      </c>
      <c r="N62" s="106">
        <f t="shared" si="80"/>
        <v>2.1399999999999997</v>
      </c>
      <c r="O62" s="108">
        <f t="shared" si="80"/>
        <v>191677.64</v>
      </c>
      <c r="P62" s="106">
        <f t="shared" si="80"/>
        <v>134493.50999999998</v>
      </c>
      <c r="Q62" s="106">
        <f t="shared" si="80"/>
        <v>0</v>
      </c>
      <c r="R62" s="106">
        <f t="shared" si="80"/>
        <v>-343455.62000000011</v>
      </c>
      <c r="S62" s="106">
        <f t="shared" si="80"/>
        <v>-17284.470000000147</v>
      </c>
      <c r="T62" s="106">
        <f t="shared" si="80"/>
        <v>2.1399999999999997</v>
      </c>
      <c r="U62" s="106">
        <f t="shared" si="80"/>
        <v>1940.4500000000003</v>
      </c>
      <c r="V62" s="106">
        <f t="shared" si="80"/>
        <v>0</v>
      </c>
      <c r="W62" s="106">
        <f t="shared" si="80"/>
        <v>-240892</v>
      </c>
      <c r="X62" s="106">
        <f t="shared" si="80"/>
        <v>-238949.41</v>
      </c>
      <c r="Y62" s="108">
        <f t="shared" si="80"/>
        <v>-17284.470000000147</v>
      </c>
      <c r="Z62" s="106">
        <f t="shared" si="80"/>
        <v>700517.25999999989</v>
      </c>
      <c r="AA62" s="106">
        <f t="shared" si="80"/>
        <v>-108981.89000000003</v>
      </c>
      <c r="AB62" s="106">
        <f t="shared" si="80"/>
        <v>0</v>
      </c>
      <c r="AC62" s="106">
        <f t="shared" si="80"/>
        <v>792214.67999999982</v>
      </c>
      <c r="AD62" s="106">
        <f t="shared" si="80"/>
        <v>-238949.41</v>
      </c>
      <c r="AE62" s="106">
        <f t="shared" si="80"/>
        <v>11024.54</v>
      </c>
      <c r="AF62" s="106">
        <f t="shared" si="80"/>
        <v>-34965.39</v>
      </c>
      <c r="AG62" s="106">
        <f t="shared" si="80"/>
        <v>0</v>
      </c>
      <c r="AH62" s="106">
        <f t="shared" si="80"/>
        <v>-192959.47999999998</v>
      </c>
      <c r="AI62" s="108">
        <f t="shared" si="80"/>
        <v>792214.67999999982</v>
      </c>
      <c r="AJ62" s="106">
        <f t="shared" si="80"/>
        <v>1305235.31</v>
      </c>
      <c r="AK62" s="106">
        <f t="shared" si="80"/>
        <v>0</v>
      </c>
      <c r="AL62" s="106">
        <f t="shared" si="80"/>
        <v>0</v>
      </c>
      <c r="AM62" s="106">
        <f t="shared" si="80"/>
        <v>2097449.9899999998</v>
      </c>
      <c r="AN62" s="106">
        <f t="shared" si="80"/>
        <v>-192959.47999999998</v>
      </c>
      <c r="AO62" s="106">
        <f t="shared" si="80"/>
        <v>39614.770000000004</v>
      </c>
      <c r="AP62" s="106">
        <f t="shared" si="80"/>
        <v>0</v>
      </c>
      <c r="AQ62" s="106">
        <f t="shared" si="80"/>
        <v>0</v>
      </c>
      <c r="AR62" s="106">
        <f t="shared" si="80"/>
        <v>-153344.70999999996</v>
      </c>
      <c r="AS62" s="108">
        <f t="shared" si="80"/>
        <v>2097449.9899999998</v>
      </c>
      <c r="AT62" s="106">
        <f t="shared" si="80"/>
        <v>263657.62999999995</v>
      </c>
      <c r="AU62" s="106">
        <f t="shared" si="80"/>
        <v>1951239</v>
      </c>
      <c r="AV62" s="106">
        <f t="shared" si="80"/>
        <v>0</v>
      </c>
      <c r="AW62" s="106">
        <f t="shared" si="80"/>
        <v>409868.61999999994</v>
      </c>
      <c r="AX62" s="106">
        <f t="shared" si="80"/>
        <v>-153344.70999999996</v>
      </c>
      <c r="AY62" s="106">
        <f t="shared" si="80"/>
        <v>27402.400000000001</v>
      </c>
      <c r="AZ62" s="106">
        <f t="shared" si="80"/>
        <v>-138134</v>
      </c>
      <c r="BA62" s="106">
        <f t="shared" si="80"/>
        <v>0</v>
      </c>
      <c r="BB62" s="106">
        <f t="shared" si="80"/>
        <v>12191.690000000006</v>
      </c>
      <c r="BC62" s="108">
        <f t="shared" si="80"/>
        <v>409868.61999999994</v>
      </c>
      <c r="BD62" s="106">
        <f t="shared" si="80"/>
        <v>2813494.8400000003</v>
      </c>
      <c r="BE62" s="106">
        <f t="shared" si="80"/>
        <v>0</v>
      </c>
      <c r="BF62" s="106">
        <f t="shared" si="80"/>
        <v>5000</v>
      </c>
      <c r="BG62" s="106">
        <f t="shared" si="80"/>
        <v>3228363.46</v>
      </c>
      <c r="BH62" s="106">
        <f t="shared" si="80"/>
        <v>12191.690000000006</v>
      </c>
      <c r="BI62" s="106">
        <f t="shared" si="80"/>
        <v>-150039.4</v>
      </c>
      <c r="BJ62" s="106">
        <f t="shared" si="80"/>
        <v>0</v>
      </c>
      <c r="BK62" s="106">
        <f t="shared" si="80"/>
        <v>0</v>
      </c>
      <c r="BL62" s="106">
        <f t="shared" si="80"/>
        <v>-137847.71</v>
      </c>
      <c r="BM62" s="108">
        <f t="shared" si="80"/>
        <v>0</v>
      </c>
      <c r="BN62" s="106">
        <f t="shared" si="80"/>
        <v>0</v>
      </c>
      <c r="BO62" s="106">
        <f t="shared" si="80"/>
        <v>3228363.46</v>
      </c>
      <c r="BP62" s="106">
        <f t="shared" si="80"/>
        <v>-137847.71</v>
      </c>
      <c r="BQ62" s="108">
        <f t="shared" si="80"/>
        <v>38498.234260499994</v>
      </c>
      <c r="BR62" s="106">
        <f>SUM(BR59:BR60,BR57, BR39)</f>
        <v>11837.332686666665</v>
      </c>
      <c r="BS62" s="106">
        <f>SUM(BS59:BS60,BS57, BS39)</f>
        <v>3140851.3169471663</v>
      </c>
      <c r="BT62" s="114">
        <f>SUM(BT59:BT60,BT57, BT39)</f>
        <v>3085514.7300000004</v>
      </c>
      <c r="BU62" s="100">
        <f t="shared" ref="BU62" si="81">BT62-SUM(BG62,BL62)</f>
        <v>-5001.019999999553</v>
      </c>
      <c r="BV62" s="108"/>
    </row>
    <row r="63" spans="1:74" s="103" customFormat="1" ht="14.25" x14ac:dyDescent="0.2">
      <c r="A63" s="1"/>
      <c r="B63" s="1"/>
      <c r="C63" s="15"/>
      <c r="D63" s="15"/>
      <c r="E63" s="130"/>
      <c r="F63" s="106"/>
      <c r="G63" s="106"/>
      <c r="H63" s="106"/>
      <c r="I63" s="106"/>
      <c r="J63" s="106"/>
      <c r="K63" s="106"/>
      <c r="L63" s="106"/>
      <c r="M63" s="106"/>
      <c r="N63" s="107"/>
      <c r="O63" s="113"/>
      <c r="P63" s="106"/>
      <c r="Q63" s="106"/>
      <c r="R63" s="106"/>
      <c r="S63" s="106"/>
      <c r="T63" s="106"/>
      <c r="U63" s="106"/>
      <c r="V63" s="106"/>
      <c r="W63" s="106"/>
      <c r="X63" s="107"/>
      <c r="Y63" s="113"/>
      <c r="Z63" s="106"/>
      <c r="AA63" s="106"/>
      <c r="AB63" s="106"/>
      <c r="AC63" s="106"/>
      <c r="AD63" s="106"/>
      <c r="AE63" s="106"/>
      <c r="AF63" s="106"/>
      <c r="AG63" s="106"/>
      <c r="AH63" s="107"/>
      <c r="AI63" s="113"/>
      <c r="AJ63" s="106"/>
      <c r="AK63" s="106"/>
      <c r="AL63" s="106"/>
      <c r="AM63" s="106"/>
      <c r="AN63" s="106"/>
      <c r="AO63" s="106"/>
      <c r="AP63" s="106"/>
      <c r="AQ63" s="106"/>
      <c r="AR63" s="107"/>
      <c r="AS63" s="113"/>
      <c r="AT63" s="106"/>
      <c r="AU63" s="106"/>
      <c r="AV63" s="106"/>
      <c r="AW63" s="106"/>
      <c r="AX63" s="106"/>
      <c r="AY63" s="106"/>
      <c r="AZ63" s="106"/>
      <c r="BA63" s="106"/>
      <c r="BB63" s="107"/>
      <c r="BC63" s="113"/>
      <c r="BD63" s="106"/>
      <c r="BE63" s="106"/>
      <c r="BF63" s="106"/>
      <c r="BG63" s="106"/>
      <c r="BH63" s="106"/>
      <c r="BI63" s="106"/>
      <c r="BJ63" s="106"/>
      <c r="BK63" s="106"/>
      <c r="BL63" s="107"/>
      <c r="BM63" s="113"/>
      <c r="BN63" s="106"/>
      <c r="BO63" s="106"/>
      <c r="BP63" s="107"/>
      <c r="BQ63" s="99"/>
      <c r="BR63" s="99"/>
      <c r="BS63" s="100"/>
      <c r="BT63" s="101"/>
      <c r="BU63" s="100"/>
    </row>
    <row r="64" spans="1:74" s="103" customFormat="1" ht="15" thickBot="1" x14ac:dyDescent="0.25">
      <c r="A64" s="1"/>
      <c r="B64" s="1"/>
      <c r="C64" s="15"/>
      <c r="D64" s="15"/>
      <c r="E64" s="130"/>
      <c r="F64" s="106"/>
      <c r="G64" s="106"/>
      <c r="H64" s="106"/>
      <c r="I64" s="106"/>
      <c r="J64" s="106"/>
      <c r="K64" s="106"/>
      <c r="L64" s="106"/>
      <c r="M64" s="106"/>
      <c r="N64" s="107"/>
      <c r="O64" s="113"/>
      <c r="P64" s="106"/>
      <c r="Q64" s="106"/>
      <c r="R64" s="106"/>
      <c r="S64" s="106"/>
      <c r="T64" s="106"/>
      <c r="U64" s="106"/>
      <c r="V64" s="106"/>
      <c r="W64" s="106"/>
      <c r="X64" s="107"/>
      <c r="Y64" s="113"/>
      <c r="Z64" s="106"/>
      <c r="AA64" s="106"/>
      <c r="AB64" s="106"/>
      <c r="AC64" s="106"/>
      <c r="AD64" s="106"/>
      <c r="AE64" s="106"/>
      <c r="AF64" s="106"/>
      <c r="AG64" s="106"/>
      <c r="AH64" s="107"/>
      <c r="AI64" s="113"/>
      <c r="AJ64" s="106"/>
      <c r="AK64" s="106"/>
      <c r="AL64" s="106"/>
      <c r="AM64" s="106"/>
      <c r="AN64" s="106"/>
      <c r="AO64" s="106"/>
      <c r="AP64" s="106"/>
      <c r="AQ64" s="106"/>
      <c r="AR64" s="107"/>
      <c r="AS64" s="113"/>
      <c r="AT64" s="106"/>
      <c r="AU64" s="106"/>
      <c r="AV64" s="106"/>
      <c r="AW64" s="106"/>
      <c r="AX64" s="106"/>
      <c r="AY64" s="106"/>
      <c r="AZ64" s="106"/>
      <c r="BA64" s="106"/>
      <c r="BB64" s="107"/>
      <c r="BC64" s="113"/>
      <c r="BD64" s="106"/>
      <c r="BE64" s="106"/>
      <c r="BF64" s="106"/>
      <c r="BG64" s="106"/>
      <c r="BH64" s="106"/>
      <c r="BI64" s="106"/>
      <c r="BJ64" s="106"/>
      <c r="BK64" s="106"/>
      <c r="BL64" s="107"/>
      <c r="BM64" s="113"/>
      <c r="BN64" s="106"/>
      <c r="BO64" s="106"/>
      <c r="BP64" s="107"/>
      <c r="BQ64" s="99"/>
      <c r="BR64" s="99"/>
      <c r="BS64" s="100"/>
      <c r="BT64" s="101"/>
      <c r="BU64" s="100"/>
    </row>
    <row r="65" spans="1:73" s="103" customFormat="1" ht="15.75" thickBot="1" x14ac:dyDescent="0.3">
      <c r="A65" s="1">
        <v>29</v>
      </c>
      <c r="B65" s="1"/>
      <c r="C65" s="52" t="s">
        <v>81</v>
      </c>
      <c r="D65" s="53">
        <v>1568</v>
      </c>
      <c r="E65" s="132"/>
      <c r="F65" s="120"/>
      <c r="G65" s="120"/>
      <c r="H65" s="120"/>
      <c r="I65" s="120"/>
      <c r="J65" s="120"/>
      <c r="K65" s="120"/>
      <c r="L65" s="120"/>
      <c r="M65" s="120"/>
      <c r="N65" s="121"/>
      <c r="O65" s="122"/>
      <c r="P65" s="123"/>
      <c r="Q65" s="123"/>
      <c r="R65" s="123"/>
      <c r="S65" s="106">
        <f>O65+P65-Q65+SUM(R65:R65)</f>
        <v>0</v>
      </c>
      <c r="T65" s="123"/>
      <c r="U65" s="123"/>
      <c r="V65" s="123"/>
      <c r="W65" s="123"/>
      <c r="X65" s="107">
        <f>T65+U65-V65+W65</f>
        <v>0</v>
      </c>
      <c r="Y65" s="108">
        <f>S65</f>
        <v>0</v>
      </c>
      <c r="Z65" s="123"/>
      <c r="AA65" s="123"/>
      <c r="AB65" s="123"/>
      <c r="AC65" s="106">
        <f>Y65+Z65-AA65+SUM(AB65:AB65)</f>
        <v>0</v>
      </c>
      <c r="AD65" s="106">
        <f>X65</f>
        <v>0</v>
      </c>
      <c r="AE65" s="123"/>
      <c r="AF65" s="123"/>
      <c r="AG65" s="105"/>
      <c r="AH65" s="107">
        <f>AD65+AE65-AF65+AG65</f>
        <v>0</v>
      </c>
      <c r="AI65" s="108">
        <f>AC65</f>
        <v>0</v>
      </c>
      <c r="AJ65" s="123"/>
      <c r="AK65" s="123"/>
      <c r="AL65" s="123"/>
      <c r="AM65" s="106">
        <f>AI65+AJ65-AK65+SUM(AL65:AL65)</f>
        <v>0</v>
      </c>
      <c r="AN65" s="106">
        <f>AH65</f>
        <v>0</v>
      </c>
      <c r="AO65" s="123"/>
      <c r="AP65" s="123"/>
      <c r="AQ65" s="105"/>
      <c r="AR65" s="107">
        <f>AN65+AO65-AP65+AQ65</f>
        <v>0</v>
      </c>
      <c r="AS65" s="108">
        <f>AM65</f>
        <v>0</v>
      </c>
      <c r="AT65" s="123"/>
      <c r="AU65" s="123"/>
      <c r="AV65" s="123"/>
      <c r="AW65" s="106">
        <f>AS65+AT65-AU65+SUM(AV65:AV65)</f>
        <v>0</v>
      </c>
      <c r="AX65" s="106">
        <f>AR65</f>
        <v>0</v>
      </c>
      <c r="AY65" s="123"/>
      <c r="AZ65" s="123"/>
      <c r="BA65" s="105"/>
      <c r="BB65" s="107">
        <f>AX65+AY65-AZ65+BA65</f>
        <v>0</v>
      </c>
      <c r="BC65" s="108">
        <f>AW65</f>
        <v>0</v>
      </c>
      <c r="BD65" s="123"/>
      <c r="BE65" s="123"/>
      <c r="BF65" s="123"/>
      <c r="BG65" s="106">
        <f>BC65+BD65-BE65+SUM(BF65:BF65)</f>
        <v>0</v>
      </c>
      <c r="BH65" s="106">
        <f>BB65</f>
        <v>0</v>
      </c>
      <c r="BI65" s="123"/>
      <c r="BJ65" s="123"/>
      <c r="BK65" s="123"/>
      <c r="BL65" s="107">
        <f>BH65+BI65-BJ65+BK65</f>
        <v>0</v>
      </c>
      <c r="BM65" s="123"/>
      <c r="BN65" s="123"/>
      <c r="BO65" s="109">
        <f t="shared" ref="BO65" si="82">BG65-BM65</f>
        <v>0</v>
      </c>
      <c r="BP65" s="110">
        <f t="shared" ref="BP65" si="83">BL65-BN65</f>
        <v>0</v>
      </c>
      <c r="BQ65" s="111">
        <f t="shared" ref="BQ65" si="84">(+BO65*0.011)/12*9+(BO65*0.0147)/12*3</f>
        <v>0</v>
      </c>
      <c r="BR65" s="218">
        <f t="shared" ref="BR65" si="85">+BO65*(0.011/12*4)</f>
        <v>0</v>
      </c>
      <c r="BS65" s="100">
        <f>SUM(BO65:BR65)</f>
        <v>0</v>
      </c>
      <c r="BT65" s="124"/>
      <c r="BU65" s="100">
        <f t="shared" ref="BU65" si="86">BT65-SUM(BG65,BL65)</f>
        <v>0</v>
      </c>
    </row>
    <row r="66" spans="1:73" s="103" customFormat="1" ht="15" x14ac:dyDescent="0.25">
      <c r="A66" s="1"/>
      <c r="B66" s="1"/>
      <c r="C66" s="52"/>
      <c r="D66" s="53"/>
      <c r="E66" s="130"/>
      <c r="F66" s="106"/>
      <c r="G66" s="106"/>
      <c r="H66" s="106"/>
      <c r="I66" s="106"/>
      <c r="J66" s="106"/>
      <c r="K66" s="106"/>
      <c r="L66" s="106"/>
      <c r="M66" s="106"/>
      <c r="N66" s="106"/>
      <c r="O66" s="113"/>
      <c r="P66" s="106"/>
      <c r="Q66" s="106"/>
      <c r="R66" s="106"/>
      <c r="S66" s="106"/>
      <c r="T66" s="106"/>
      <c r="U66" s="106"/>
      <c r="V66" s="106"/>
      <c r="W66" s="106"/>
      <c r="X66" s="106"/>
      <c r="Y66" s="113"/>
      <c r="Z66" s="106"/>
      <c r="AA66" s="106"/>
      <c r="AB66" s="106"/>
      <c r="AC66" s="106"/>
      <c r="AD66" s="106"/>
      <c r="AE66" s="106"/>
      <c r="AF66" s="106"/>
      <c r="AG66" s="106"/>
      <c r="AH66" s="106"/>
      <c r="AI66" s="113"/>
      <c r="AJ66" s="106"/>
      <c r="AK66" s="106"/>
      <c r="AL66" s="106"/>
      <c r="AM66" s="106"/>
      <c r="AN66" s="106"/>
      <c r="AO66" s="106"/>
      <c r="AP66" s="106"/>
      <c r="AQ66" s="106"/>
      <c r="AR66" s="106"/>
      <c r="AS66" s="113"/>
      <c r="AT66" s="106"/>
      <c r="AU66" s="106"/>
      <c r="AV66" s="106"/>
      <c r="AW66" s="106"/>
      <c r="AX66" s="106"/>
      <c r="AY66" s="106"/>
      <c r="AZ66" s="106"/>
      <c r="BA66" s="106"/>
      <c r="BB66" s="106"/>
      <c r="BC66" s="113"/>
      <c r="BD66" s="106"/>
      <c r="BE66" s="106"/>
      <c r="BF66" s="106"/>
      <c r="BG66" s="106"/>
      <c r="BH66" s="106"/>
      <c r="BI66" s="106"/>
      <c r="BJ66" s="106"/>
      <c r="BK66" s="106"/>
      <c r="BL66" s="106"/>
      <c r="BM66" s="113"/>
      <c r="BN66" s="106"/>
      <c r="BO66" s="106"/>
      <c r="BP66" s="107"/>
      <c r="BQ66" s="99"/>
      <c r="BR66" s="99"/>
      <c r="BS66" s="100"/>
      <c r="BT66" s="101"/>
      <c r="BU66" s="100"/>
    </row>
    <row r="67" spans="1:73" s="103" customFormat="1" ht="15" x14ac:dyDescent="0.25">
      <c r="A67" s="1"/>
      <c r="B67" s="1"/>
      <c r="C67" s="52"/>
      <c r="D67" s="53"/>
      <c r="E67" s="130"/>
      <c r="F67" s="106"/>
      <c r="G67" s="106"/>
      <c r="H67" s="106"/>
      <c r="I67" s="106"/>
      <c r="J67" s="106"/>
      <c r="K67" s="106"/>
      <c r="L67" s="106"/>
      <c r="M67" s="106"/>
      <c r="N67" s="106"/>
      <c r="O67" s="113"/>
      <c r="P67" s="106"/>
      <c r="Q67" s="106"/>
      <c r="R67" s="106"/>
      <c r="S67" s="106"/>
      <c r="T67" s="106"/>
      <c r="U67" s="106"/>
      <c r="V67" s="106"/>
      <c r="W67" s="106"/>
      <c r="X67" s="106"/>
      <c r="Y67" s="113"/>
      <c r="Z67" s="106"/>
      <c r="AA67" s="106"/>
      <c r="AB67" s="106"/>
      <c r="AC67" s="106"/>
      <c r="AD67" s="106"/>
      <c r="AE67" s="106"/>
      <c r="AF67" s="106"/>
      <c r="AG67" s="106"/>
      <c r="AH67" s="106"/>
      <c r="AI67" s="113"/>
      <c r="AJ67" s="106"/>
      <c r="AK67" s="106"/>
      <c r="AL67" s="106"/>
      <c r="AM67" s="106"/>
      <c r="AN67" s="106"/>
      <c r="AO67" s="106"/>
      <c r="AP67" s="106"/>
      <c r="AQ67" s="106"/>
      <c r="AR67" s="106"/>
      <c r="AS67" s="113"/>
      <c r="AT67" s="106"/>
      <c r="AU67" s="106"/>
      <c r="AV67" s="106"/>
      <c r="AW67" s="106"/>
      <c r="AX67" s="106"/>
      <c r="AY67" s="106"/>
      <c r="AZ67" s="106"/>
      <c r="BA67" s="106"/>
      <c r="BB67" s="106"/>
      <c r="BC67" s="113"/>
      <c r="BD67" s="106"/>
      <c r="BE67" s="106"/>
      <c r="BF67" s="106"/>
      <c r="BG67" s="106"/>
      <c r="BH67" s="106"/>
      <c r="BI67" s="106"/>
      <c r="BJ67" s="106"/>
      <c r="BK67" s="106"/>
      <c r="BL67" s="106"/>
      <c r="BM67" s="113"/>
      <c r="BN67" s="106"/>
      <c r="BO67" s="106"/>
      <c r="BP67" s="107"/>
      <c r="BQ67" s="99"/>
      <c r="BR67" s="99"/>
      <c r="BS67" s="100"/>
      <c r="BT67" s="101"/>
      <c r="BU67" s="100"/>
    </row>
    <row r="68" spans="1:73" s="103" customFormat="1" ht="15" x14ac:dyDescent="0.25">
      <c r="A68" s="1"/>
      <c r="B68" s="1"/>
      <c r="C68" s="16" t="s">
        <v>121</v>
      </c>
      <c r="D68" s="15"/>
      <c r="E68" s="130">
        <f t="shared" ref="E68:AB68" si="87">E62+E65</f>
        <v>0</v>
      </c>
      <c r="F68" s="106">
        <f t="shared" si="87"/>
        <v>191677.64</v>
      </c>
      <c r="G68" s="106">
        <f t="shared" si="87"/>
        <v>0</v>
      </c>
      <c r="H68" s="106">
        <f t="shared" si="87"/>
        <v>0</v>
      </c>
      <c r="I68" s="106">
        <f t="shared" si="87"/>
        <v>191677.64</v>
      </c>
      <c r="J68" s="106">
        <f t="shared" si="87"/>
        <v>-0.8</v>
      </c>
      <c r="K68" s="106">
        <f t="shared" si="87"/>
        <v>2.94</v>
      </c>
      <c r="L68" s="106">
        <f t="shared" si="87"/>
        <v>0</v>
      </c>
      <c r="M68" s="106">
        <f t="shared" si="87"/>
        <v>0</v>
      </c>
      <c r="N68" s="107">
        <f t="shared" si="87"/>
        <v>2.1399999999999997</v>
      </c>
      <c r="O68" s="113">
        <f t="shared" si="87"/>
        <v>191677.64</v>
      </c>
      <c r="P68" s="106">
        <f t="shared" si="87"/>
        <v>134493.50999999998</v>
      </c>
      <c r="Q68" s="106">
        <f t="shared" si="87"/>
        <v>0</v>
      </c>
      <c r="R68" s="106">
        <f t="shared" si="87"/>
        <v>-343455.62000000011</v>
      </c>
      <c r="S68" s="106">
        <f t="shared" si="87"/>
        <v>-17284.470000000147</v>
      </c>
      <c r="T68" s="106">
        <f t="shared" si="87"/>
        <v>2.1399999999999997</v>
      </c>
      <c r="U68" s="106">
        <f t="shared" si="87"/>
        <v>1940.4500000000003</v>
      </c>
      <c r="V68" s="106">
        <f t="shared" si="87"/>
        <v>0</v>
      </c>
      <c r="W68" s="106">
        <f t="shared" si="87"/>
        <v>-240892</v>
      </c>
      <c r="X68" s="107">
        <f t="shared" si="87"/>
        <v>-238949.41</v>
      </c>
      <c r="Y68" s="113">
        <f t="shared" si="87"/>
        <v>-17284.470000000147</v>
      </c>
      <c r="Z68" s="106">
        <f t="shared" si="87"/>
        <v>700517.25999999989</v>
      </c>
      <c r="AA68" s="106">
        <f t="shared" si="87"/>
        <v>-108981.89000000003</v>
      </c>
      <c r="AB68" s="106">
        <f t="shared" si="87"/>
        <v>0</v>
      </c>
      <c r="AC68" s="106">
        <f t="shared" ref="AC68:BT68" si="88">AC62+AC65</f>
        <v>792214.67999999982</v>
      </c>
      <c r="AD68" s="106">
        <f t="shared" si="88"/>
        <v>-238949.41</v>
      </c>
      <c r="AE68" s="106">
        <f t="shared" si="88"/>
        <v>11024.54</v>
      </c>
      <c r="AF68" s="106">
        <f t="shared" si="88"/>
        <v>-34965.39</v>
      </c>
      <c r="AG68" s="106">
        <f t="shared" si="88"/>
        <v>0</v>
      </c>
      <c r="AH68" s="107">
        <f t="shared" si="88"/>
        <v>-192959.47999999998</v>
      </c>
      <c r="AI68" s="113">
        <f t="shared" si="88"/>
        <v>792214.67999999982</v>
      </c>
      <c r="AJ68" s="106">
        <f t="shared" si="88"/>
        <v>1305235.31</v>
      </c>
      <c r="AK68" s="106">
        <f t="shared" si="88"/>
        <v>0</v>
      </c>
      <c r="AL68" s="106">
        <f t="shared" si="88"/>
        <v>0</v>
      </c>
      <c r="AM68" s="106">
        <f t="shared" si="88"/>
        <v>2097449.9899999998</v>
      </c>
      <c r="AN68" s="106">
        <f t="shared" si="88"/>
        <v>-192959.47999999998</v>
      </c>
      <c r="AO68" s="106">
        <f t="shared" si="88"/>
        <v>39614.770000000004</v>
      </c>
      <c r="AP68" s="106">
        <f t="shared" si="88"/>
        <v>0</v>
      </c>
      <c r="AQ68" s="106">
        <f t="shared" si="88"/>
        <v>0</v>
      </c>
      <c r="AR68" s="107">
        <f t="shared" si="88"/>
        <v>-153344.70999999996</v>
      </c>
      <c r="AS68" s="113">
        <f t="shared" ref="AS68:BB68" si="89">AS62+AS65</f>
        <v>2097449.9899999998</v>
      </c>
      <c r="AT68" s="106">
        <f t="shared" si="89"/>
        <v>263657.62999999995</v>
      </c>
      <c r="AU68" s="106">
        <f t="shared" si="89"/>
        <v>1951239</v>
      </c>
      <c r="AV68" s="106">
        <f t="shared" si="89"/>
        <v>0</v>
      </c>
      <c r="AW68" s="106">
        <f t="shared" si="89"/>
        <v>409868.61999999994</v>
      </c>
      <c r="AX68" s="106">
        <f t="shared" si="89"/>
        <v>-153344.70999999996</v>
      </c>
      <c r="AY68" s="106">
        <f t="shared" si="89"/>
        <v>27402.400000000001</v>
      </c>
      <c r="AZ68" s="106">
        <f t="shared" si="89"/>
        <v>-138134</v>
      </c>
      <c r="BA68" s="106">
        <f t="shared" si="89"/>
        <v>0</v>
      </c>
      <c r="BB68" s="107">
        <f t="shared" si="89"/>
        <v>12191.690000000006</v>
      </c>
      <c r="BC68" s="113">
        <f t="shared" ref="BC68:BL68" si="90">BC62+BC65</f>
        <v>409868.61999999994</v>
      </c>
      <c r="BD68" s="106">
        <f t="shared" si="90"/>
        <v>2813494.8400000003</v>
      </c>
      <c r="BE68" s="106">
        <f t="shared" si="90"/>
        <v>0</v>
      </c>
      <c r="BF68" s="106">
        <f t="shared" si="90"/>
        <v>5000</v>
      </c>
      <c r="BG68" s="106">
        <f t="shared" si="90"/>
        <v>3228363.46</v>
      </c>
      <c r="BH68" s="106">
        <f t="shared" si="90"/>
        <v>12191.690000000006</v>
      </c>
      <c r="BI68" s="106">
        <f t="shared" si="90"/>
        <v>-150039.4</v>
      </c>
      <c r="BJ68" s="106">
        <f t="shared" si="90"/>
        <v>0</v>
      </c>
      <c r="BK68" s="106">
        <f t="shared" si="90"/>
        <v>0</v>
      </c>
      <c r="BL68" s="107">
        <f t="shared" si="90"/>
        <v>-137847.71</v>
      </c>
      <c r="BM68" s="113">
        <f t="shared" si="88"/>
        <v>0</v>
      </c>
      <c r="BN68" s="106">
        <f t="shared" si="88"/>
        <v>0</v>
      </c>
      <c r="BO68" s="106">
        <f t="shared" si="88"/>
        <v>3228363.46</v>
      </c>
      <c r="BP68" s="107">
        <f t="shared" si="88"/>
        <v>-137847.71</v>
      </c>
      <c r="BQ68" s="113">
        <f t="shared" si="88"/>
        <v>38498.234260499994</v>
      </c>
      <c r="BR68" s="106">
        <f t="shared" si="88"/>
        <v>11837.332686666665</v>
      </c>
      <c r="BS68" s="107">
        <f t="shared" si="88"/>
        <v>3140851.3169471663</v>
      </c>
      <c r="BT68" s="107">
        <f t="shared" si="88"/>
        <v>3085514.7300000004</v>
      </c>
      <c r="BU68" s="100">
        <f t="shared" ref="BU68" si="91">BT68-SUM(BG68,BL68)</f>
        <v>-5001.019999999553</v>
      </c>
    </row>
    <row r="69" spans="1:73" s="103" customFormat="1" ht="15" thickBot="1" x14ac:dyDescent="0.25">
      <c r="A69" s="1"/>
      <c r="B69" s="1"/>
      <c r="C69" s="15"/>
      <c r="D69" s="15"/>
      <c r="E69" s="130"/>
      <c r="F69" s="106"/>
      <c r="G69" s="106"/>
      <c r="H69" s="106"/>
      <c r="I69" s="106"/>
      <c r="J69" s="106"/>
      <c r="K69" s="106"/>
      <c r="L69" s="106"/>
      <c r="M69" s="106"/>
      <c r="N69" s="107"/>
      <c r="O69" s="113"/>
      <c r="P69" s="106"/>
      <c r="Q69" s="106"/>
      <c r="R69" s="106"/>
      <c r="S69" s="106"/>
      <c r="T69" s="106"/>
      <c r="U69" s="106"/>
      <c r="V69" s="106"/>
      <c r="W69" s="106"/>
      <c r="X69" s="107"/>
      <c r="Y69" s="113"/>
      <c r="Z69" s="106"/>
      <c r="AA69" s="106"/>
      <c r="AB69" s="106"/>
      <c r="AC69" s="106"/>
      <c r="AD69" s="106"/>
      <c r="AE69" s="106"/>
      <c r="AF69" s="106"/>
      <c r="AG69" s="106"/>
      <c r="AH69" s="107"/>
      <c r="AI69" s="113"/>
      <c r="AJ69" s="106"/>
      <c r="AK69" s="106"/>
      <c r="AL69" s="106"/>
      <c r="AM69" s="106"/>
      <c r="AN69" s="106"/>
      <c r="AO69" s="106"/>
      <c r="AP69" s="106"/>
      <c r="AQ69" s="106"/>
      <c r="AR69" s="107"/>
      <c r="AS69" s="113"/>
      <c r="AT69" s="106"/>
      <c r="AU69" s="106"/>
      <c r="AV69" s="106"/>
      <c r="AW69" s="106"/>
      <c r="AX69" s="106"/>
      <c r="AY69" s="106"/>
      <c r="AZ69" s="106"/>
      <c r="BA69" s="106"/>
      <c r="BB69" s="107"/>
      <c r="BC69" s="113"/>
      <c r="BD69" s="106"/>
      <c r="BE69" s="106"/>
      <c r="BF69" s="106"/>
      <c r="BG69" s="106"/>
      <c r="BH69" s="106"/>
      <c r="BI69" s="106"/>
      <c r="BJ69" s="106"/>
      <c r="BK69" s="106"/>
      <c r="BL69" s="107"/>
      <c r="BM69" s="113"/>
      <c r="BN69" s="106"/>
      <c r="BO69" s="106"/>
      <c r="BP69" s="107"/>
      <c r="BQ69" s="99"/>
      <c r="BR69" s="99"/>
      <c r="BS69" s="100"/>
      <c r="BT69" s="101"/>
      <c r="BU69" s="100"/>
    </row>
    <row r="70" spans="1:73" s="103" customFormat="1" ht="15" thickBot="1" x14ac:dyDescent="0.25">
      <c r="A70" s="1">
        <v>30</v>
      </c>
      <c r="B70" s="1"/>
      <c r="C70" s="4" t="s">
        <v>37</v>
      </c>
      <c r="D70" s="7">
        <v>1531</v>
      </c>
      <c r="E70" s="252"/>
      <c r="F70" s="216"/>
      <c r="G70" s="117"/>
      <c r="H70" s="117"/>
      <c r="I70" s="106">
        <f t="shared" ref="I70:I80" si="92">E70+F70-G70+H70</f>
        <v>0</v>
      </c>
      <c r="J70" s="216"/>
      <c r="K70" s="216"/>
      <c r="L70" s="216"/>
      <c r="M70" s="117"/>
      <c r="N70" s="107">
        <f t="shared" ref="N70:N80" si="93">J70+K70-L70+M70</f>
        <v>0</v>
      </c>
      <c r="O70" s="108">
        <f t="shared" ref="O70:O80" si="94">I70</f>
        <v>0</v>
      </c>
      <c r="P70" s="218"/>
      <c r="Q70" s="105"/>
      <c r="R70" s="105"/>
      <c r="S70" s="106">
        <f t="shared" ref="S70:S80" si="95">O70+P70-Q70+SUM(R70:R70)</f>
        <v>0</v>
      </c>
      <c r="T70" s="109">
        <f t="shared" ref="T70:T80" si="96">N70</f>
        <v>0</v>
      </c>
      <c r="U70" s="218"/>
      <c r="V70" s="105"/>
      <c r="W70" s="105"/>
      <c r="X70" s="107">
        <f t="shared" ref="X70:X80" si="97">T70+U70-V70+W70</f>
        <v>0</v>
      </c>
      <c r="Y70" s="108">
        <f t="shared" ref="Y70:Y80" si="98">S70</f>
        <v>0</v>
      </c>
      <c r="Z70" s="218"/>
      <c r="AA70" s="105"/>
      <c r="AB70" s="105"/>
      <c r="AC70" s="106">
        <f t="shared" ref="AC70:AC80" si="99">Y70+Z70-AA70+SUM(AB70:AB70)</f>
        <v>0</v>
      </c>
      <c r="AD70" s="109">
        <f t="shared" ref="AD70:AD80" si="100">X70</f>
        <v>0</v>
      </c>
      <c r="AE70" s="218"/>
      <c r="AF70" s="105"/>
      <c r="AG70" s="117"/>
      <c r="AH70" s="107">
        <f t="shared" ref="AH70:AH80" si="101">AD70+AE70-AF70+AG70</f>
        <v>0</v>
      </c>
      <c r="AI70" s="108">
        <f t="shared" ref="AI70:AI80" si="102">AC70</f>
        <v>0</v>
      </c>
      <c r="AJ70" s="218"/>
      <c r="AK70" s="218"/>
      <c r="AL70" s="218"/>
      <c r="AM70" s="106">
        <f t="shared" ref="AM70:AM80" si="103">AI70+AJ70-AK70+SUM(AL70:AL70)</f>
        <v>0</v>
      </c>
      <c r="AN70" s="109">
        <f t="shared" ref="AN70:AN80" si="104">AH70</f>
        <v>0</v>
      </c>
      <c r="AO70" s="218"/>
      <c r="AP70" s="105"/>
      <c r="AQ70" s="117"/>
      <c r="AR70" s="107">
        <f t="shared" ref="AR70:AR80" si="105">AN70+AO70-AP70+AQ70</f>
        <v>0</v>
      </c>
      <c r="AS70" s="108">
        <f t="shared" ref="AS70:AS80" si="106">AM70</f>
        <v>0</v>
      </c>
      <c r="AT70" s="218"/>
      <c r="AU70" s="105"/>
      <c r="AV70" s="105"/>
      <c r="AW70" s="106">
        <f t="shared" ref="AW70:AW80" si="107">AS70+AT70-AU70+SUM(AV70:AV70)</f>
        <v>0</v>
      </c>
      <c r="AX70" s="109">
        <f t="shared" ref="AX70:AX80" si="108">AR70</f>
        <v>0</v>
      </c>
      <c r="AY70" s="218"/>
      <c r="AZ70" s="105"/>
      <c r="BA70" s="117"/>
      <c r="BB70" s="107">
        <f t="shared" ref="BB70:BB80" si="109">AX70+AY70-AZ70+BA70</f>
        <v>0</v>
      </c>
      <c r="BC70" s="108">
        <f t="shared" ref="BC70:BC80" si="110">AW70</f>
        <v>0</v>
      </c>
      <c r="BD70" s="218"/>
      <c r="BE70" s="105"/>
      <c r="BF70" s="105"/>
      <c r="BG70" s="106">
        <f t="shared" ref="BG70:BG80" si="111">BC70+BD70-BE70+SUM(BF70:BF70)</f>
        <v>0</v>
      </c>
      <c r="BH70" s="109">
        <f t="shared" ref="BH70:BH80" si="112">BB70</f>
        <v>0</v>
      </c>
      <c r="BI70" s="105"/>
      <c r="BJ70" s="105"/>
      <c r="BK70" s="117"/>
      <c r="BL70" s="107">
        <f t="shared" ref="BL70:BL80" si="113">BH70+BI70-BJ70+BK70</f>
        <v>0</v>
      </c>
      <c r="BM70" s="105"/>
      <c r="BN70" s="105"/>
      <c r="BO70" s="109">
        <f t="shared" ref="BO70:BO80" si="114">BG70-BM70</f>
        <v>0</v>
      </c>
      <c r="BP70" s="110">
        <f t="shared" ref="BP70:BP80" si="115">BL70-BN70</f>
        <v>0</v>
      </c>
      <c r="BQ70" s="111"/>
      <c r="BR70" s="105"/>
      <c r="BS70" s="100">
        <f t="shared" ref="BS70:BS76" si="116">SUM(BO70:BR70)</f>
        <v>0</v>
      </c>
      <c r="BT70" s="219"/>
      <c r="BU70" s="100">
        <f t="shared" ref="BU70:BU80" si="117">BT70-SUM(BG70,BL70)</f>
        <v>0</v>
      </c>
    </row>
    <row r="71" spans="1:73" s="103" customFormat="1" ht="15" thickBot="1" x14ac:dyDescent="0.25">
      <c r="A71" s="1">
        <v>31</v>
      </c>
      <c r="B71" s="1"/>
      <c r="C71" s="4" t="s">
        <v>38</v>
      </c>
      <c r="D71" s="7">
        <v>1532</v>
      </c>
      <c r="E71" s="252"/>
      <c r="F71" s="216"/>
      <c r="G71" s="117"/>
      <c r="H71" s="117"/>
      <c r="I71" s="106">
        <f t="shared" si="92"/>
        <v>0</v>
      </c>
      <c r="J71" s="216"/>
      <c r="K71" s="216"/>
      <c r="L71" s="216"/>
      <c r="M71" s="117"/>
      <c r="N71" s="107">
        <f t="shared" si="93"/>
        <v>0</v>
      </c>
      <c r="O71" s="108">
        <f t="shared" si="94"/>
        <v>0</v>
      </c>
      <c r="P71" s="271"/>
      <c r="Q71" s="105"/>
      <c r="R71" s="218"/>
      <c r="S71" s="106">
        <f t="shared" si="95"/>
        <v>0</v>
      </c>
      <c r="T71" s="109">
        <f t="shared" si="96"/>
        <v>0</v>
      </c>
      <c r="U71" s="274"/>
      <c r="V71" s="105"/>
      <c r="W71" s="105"/>
      <c r="X71" s="107">
        <f t="shared" si="97"/>
        <v>0</v>
      </c>
      <c r="Y71" s="108">
        <f t="shared" si="98"/>
        <v>0</v>
      </c>
      <c r="Z71" s="218"/>
      <c r="AA71" s="105"/>
      <c r="AB71" s="105"/>
      <c r="AC71" s="106">
        <f t="shared" si="99"/>
        <v>0</v>
      </c>
      <c r="AD71" s="109">
        <f t="shared" si="100"/>
        <v>0</v>
      </c>
      <c r="AE71" s="218"/>
      <c r="AF71" s="105"/>
      <c r="AG71" s="117"/>
      <c r="AH71" s="107">
        <f t="shared" si="101"/>
        <v>0</v>
      </c>
      <c r="AI71" s="108">
        <f t="shared" si="102"/>
        <v>0</v>
      </c>
      <c r="AJ71" s="218"/>
      <c r="AK71" s="218"/>
      <c r="AL71" s="218"/>
      <c r="AM71" s="106">
        <f t="shared" si="103"/>
        <v>0</v>
      </c>
      <c r="AN71" s="109">
        <f t="shared" si="104"/>
        <v>0</v>
      </c>
      <c r="AO71" s="218"/>
      <c r="AP71" s="105"/>
      <c r="AQ71" s="117"/>
      <c r="AR71" s="107">
        <f t="shared" si="105"/>
        <v>0</v>
      </c>
      <c r="AS71" s="108">
        <f t="shared" si="106"/>
        <v>0</v>
      </c>
      <c r="AT71" s="218"/>
      <c r="AU71" s="105"/>
      <c r="AV71" s="105"/>
      <c r="AW71" s="106">
        <f t="shared" si="107"/>
        <v>0</v>
      </c>
      <c r="AX71" s="109">
        <f t="shared" si="108"/>
        <v>0</v>
      </c>
      <c r="AY71" s="218"/>
      <c r="AZ71" s="105"/>
      <c r="BA71" s="117"/>
      <c r="BB71" s="107">
        <f t="shared" si="109"/>
        <v>0</v>
      </c>
      <c r="BC71" s="108">
        <f t="shared" si="110"/>
        <v>0</v>
      </c>
      <c r="BD71" s="218"/>
      <c r="BE71" s="105"/>
      <c r="BF71" s="105"/>
      <c r="BG71" s="106">
        <f t="shared" si="111"/>
        <v>0</v>
      </c>
      <c r="BH71" s="109">
        <f t="shared" si="112"/>
        <v>0</v>
      </c>
      <c r="BI71" s="218"/>
      <c r="BJ71" s="105"/>
      <c r="BK71" s="117"/>
      <c r="BL71" s="107">
        <f t="shared" si="113"/>
        <v>0</v>
      </c>
      <c r="BM71" s="105"/>
      <c r="BN71" s="105"/>
      <c r="BO71" s="109">
        <f t="shared" si="114"/>
        <v>0</v>
      </c>
      <c r="BP71" s="110">
        <f t="shared" si="115"/>
        <v>0</v>
      </c>
      <c r="BQ71" s="111"/>
      <c r="BR71" s="105"/>
      <c r="BS71" s="100">
        <f t="shared" si="116"/>
        <v>0</v>
      </c>
      <c r="BT71" s="219"/>
      <c r="BU71" s="100">
        <f t="shared" si="117"/>
        <v>0</v>
      </c>
    </row>
    <row r="72" spans="1:73" s="103" customFormat="1" ht="15" thickBot="1" x14ac:dyDescent="0.25">
      <c r="A72" s="1">
        <v>32</v>
      </c>
      <c r="B72" s="1"/>
      <c r="C72" s="8" t="s">
        <v>24</v>
      </c>
      <c r="D72" s="7">
        <v>1533</v>
      </c>
      <c r="E72" s="252"/>
      <c r="F72" s="216"/>
      <c r="G72" s="117"/>
      <c r="H72" s="117"/>
      <c r="I72" s="106">
        <f t="shared" si="92"/>
        <v>0</v>
      </c>
      <c r="J72" s="216"/>
      <c r="K72" s="216"/>
      <c r="L72" s="216"/>
      <c r="M72" s="117"/>
      <c r="N72" s="107">
        <f t="shared" si="93"/>
        <v>0</v>
      </c>
      <c r="O72" s="108">
        <f t="shared" si="94"/>
        <v>0</v>
      </c>
      <c r="P72" s="218"/>
      <c r="Q72" s="105"/>
      <c r="R72" s="218"/>
      <c r="S72" s="106">
        <f t="shared" si="95"/>
        <v>0</v>
      </c>
      <c r="T72" s="109">
        <f t="shared" si="96"/>
        <v>0</v>
      </c>
      <c r="U72" s="218"/>
      <c r="V72" s="105"/>
      <c r="W72" s="105"/>
      <c r="X72" s="107">
        <f t="shared" si="97"/>
        <v>0</v>
      </c>
      <c r="Y72" s="108">
        <f t="shared" si="98"/>
        <v>0</v>
      </c>
      <c r="Z72" s="218"/>
      <c r="AA72" s="105"/>
      <c r="AB72" s="105"/>
      <c r="AC72" s="106">
        <f t="shared" si="99"/>
        <v>0</v>
      </c>
      <c r="AD72" s="109">
        <f t="shared" si="100"/>
        <v>0</v>
      </c>
      <c r="AE72" s="218"/>
      <c r="AF72" s="105"/>
      <c r="AG72" s="117"/>
      <c r="AH72" s="107">
        <f t="shared" si="101"/>
        <v>0</v>
      </c>
      <c r="AI72" s="108">
        <f t="shared" si="102"/>
        <v>0</v>
      </c>
      <c r="AJ72" s="218"/>
      <c r="AK72" s="218"/>
      <c r="AL72" s="218"/>
      <c r="AM72" s="106">
        <f t="shared" si="103"/>
        <v>0</v>
      </c>
      <c r="AN72" s="109">
        <f t="shared" si="104"/>
        <v>0</v>
      </c>
      <c r="AO72" s="218"/>
      <c r="AP72" s="105"/>
      <c r="AQ72" s="117"/>
      <c r="AR72" s="107">
        <f t="shared" si="105"/>
        <v>0</v>
      </c>
      <c r="AS72" s="108">
        <f t="shared" si="106"/>
        <v>0</v>
      </c>
      <c r="AT72" s="218"/>
      <c r="AU72" s="105"/>
      <c r="AV72" s="105"/>
      <c r="AW72" s="106">
        <f t="shared" si="107"/>
        <v>0</v>
      </c>
      <c r="AX72" s="109">
        <f t="shared" si="108"/>
        <v>0</v>
      </c>
      <c r="AY72" s="218"/>
      <c r="AZ72" s="105"/>
      <c r="BA72" s="117"/>
      <c r="BB72" s="107">
        <f t="shared" si="109"/>
        <v>0</v>
      </c>
      <c r="BC72" s="108">
        <f t="shared" si="110"/>
        <v>0</v>
      </c>
      <c r="BD72" s="218"/>
      <c r="BE72" s="105"/>
      <c r="BF72" s="105"/>
      <c r="BG72" s="106">
        <f t="shared" si="111"/>
        <v>0</v>
      </c>
      <c r="BH72" s="109">
        <f t="shared" si="112"/>
        <v>0</v>
      </c>
      <c r="BI72" s="218"/>
      <c r="BJ72" s="105"/>
      <c r="BK72" s="117"/>
      <c r="BL72" s="107">
        <f t="shared" si="113"/>
        <v>0</v>
      </c>
      <c r="BM72" s="105"/>
      <c r="BN72" s="105"/>
      <c r="BO72" s="109">
        <f t="shared" si="114"/>
        <v>0</v>
      </c>
      <c r="BP72" s="110">
        <f t="shared" si="115"/>
        <v>0</v>
      </c>
      <c r="BQ72" s="111"/>
      <c r="BR72" s="105"/>
      <c r="BS72" s="100">
        <f t="shared" si="116"/>
        <v>0</v>
      </c>
      <c r="BT72" s="219"/>
      <c r="BU72" s="100">
        <f t="shared" si="117"/>
        <v>0</v>
      </c>
    </row>
    <row r="73" spans="1:73" s="103" customFormat="1" ht="15" thickBot="1" x14ac:dyDescent="0.25">
      <c r="A73" s="1">
        <v>33</v>
      </c>
      <c r="B73" s="1"/>
      <c r="C73" s="4" t="s">
        <v>16</v>
      </c>
      <c r="D73" s="7">
        <v>1534</v>
      </c>
      <c r="E73" s="252"/>
      <c r="F73" s="216"/>
      <c r="G73" s="117"/>
      <c r="H73" s="117"/>
      <c r="I73" s="106">
        <f t="shared" si="92"/>
        <v>0</v>
      </c>
      <c r="J73" s="216"/>
      <c r="K73" s="216"/>
      <c r="L73" s="216"/>
      <c r="M73" s="117"/>
      <c r="N73" s="107">
        <f t="shared" si="93"/>
        <v>0</v>
      </c>
      <c r="O73" s="108">
        <f t="shared" si="94"/>
        <v>0</v>
      </c>
      <c r="P73" s="218"/>
      <c r="Q73" s="105"/>
      <c r="R73" s="218"/>
      <c r="S73" s="106">
        <f t="shared" si="95"/>
        <v>0</v>
      </c>
      <c r="T73" s="109">
        <f t="shared" si="96"/>
        <v>0</v>
      </c>
      <c r="U73" s="218"/>
      <c r="V73" s="105"/>
      <c r="W73" s="105"/>
      <c r="X73" s="107">
        <f t="shared" si="97"/>
        <v>0</v>
      </c>
      <c r="Y73" s="108">
        <f t="shared" si="98"/>
        <v>0</v>
      </c>
      <c r="Z73" s="218"/>
      <c r="AA73" s="105"/>
      <c r="AB73" s="105"/>
      <c r="AC73" s="106">
        <f t="shared" si="99"/>
        <v>0</v>
      </c>
      <c r="AD73" s="109">
        <f t="shared" si="100"/>
        <v>0</v>
      </c>
      <c r="AE73" s="218"/>
      <c r="AF73" s="105"/>
      <c r="AG73" s="117"/>
      <c r="AH73" s="107">
        <f t="shared" si="101"/>
        <v>0</v>
      </c>
      <c r="AI73" s="108">
        <f t="shared" si="102"/>
        <v>0</v>
      </c>
      <c r="AJ73" s="218"/>
      <c r="AK73" s="218"/>
      <c r="AL73" s="218"/>
      <c r="AM73" s="106">
        <f t="shared" si="103"/>
        <v>0</v>
      </c>
      <c r="AN73" s="109">
        <f t="shared" si="104"/>
        <v>0</v>
      </c>
      <c r="AO73" s="218"/>
      <c r="AP73" s="105"/>
      <c r="AQ73" s="117"/>
      <c r="AR73" s="107">
        <f t="shared" si="105"/>
        <v>0</v>
      </c>
      <c r="AS73" s="108">
        <f t="shared" si="106"/>
        <v>0</v>
      </c>
      <c r="AT73" s="218"/>
      <c r="AU73" s="105"/>
      <c r="AV73" s="105"/>
      <c r="AW73" s="106">
        <f t="shared" si="107"/>
        <v>0</v>
      </c>
      <c r="AX73" s="109">
        <f t="shared" si="108"/>
        <v>0</v>
      </c>
      <c r="AY73" s="218"/>
      <c r="AZ73" s="105"/>
      <c r="BA73" s="117"/>
      <c r="BB73" s="107">
        <f t="shared" si="109"/>
        <v>0</v>
      </c>
      <c r="BC73" s="108">
        <f t="shared" si="110"/>
        <v>0</v>
      </c>
      <c r="BD73" s="218"/>
      <c r="BE73" s="105"/>
      <c r="BF73" s="105"/>
      <c r="BG73" s="106">
        <f t="shared" si="111"/>
        <v>0</v>
      </c>
      <c r="BH73" s="109">
        <f t="shared" si="112"/>
        <v>0</v>
      </c>
      <c r="BI73" s="218"/>
      <c r="BJ73" s="105"/>
      <c r="BK73" s="117"/>
      <c r="BL73" s="107">
        <f t="shared" si="113"/>
        <v>0</v>
      </c>
      <c r="BM73" s="105"/>
      <c r="BN73" s="105"/>
      <c r="BO73" s="109">
        <f t="shared" si="114"/>
        <v>0</v>
      </c>
      <c r="BP73" s="110">
        <f t="shared" si="115"/>
        <v>0</v>
      </c>
      <c r="BQ73" s="111"/>
      <c r="BR73" s="105"/>
      <c r="BS73" s="100">
        <f t="shared" si="116"/>
        <v>0</v>
      </c>
      <c r="BT73" s="219"/>
      <c r="BU73" s="100">
        <f t="shared" si="117"/>
        <v>0</v>
      </c>
    </row>
    <row r="74" spans="1:73" s="103" customFormat="1" ht="15" thickBot="1" x14ac:dyDescent="0.25">
      <c r="A74" s="1">
        <v>34</v>
      </c>
      <c r="B74" s="1"/>
      <c r="C74" s="4" t="s">
        <v>17</v>
      </c>
      <c r="D74" s="7">
        <v>1535</v>
      </c>
      <c r="E74" s="252"/>
      <c r="F74" s="216"/>
      <c r="G74" s="117"/>
      <c r="H74" s="117"/>
      <c r="I74" s="106">
        <f t="shared" si="92"/>
        <v>0</v>
      </c>
      <c r="J74" s="216"/>
      <c r="K74" s="216"/>
      <c r="L74" s="216"/>
      <c r="M74" s="117"/>
      <c r="N74" s="107">
        <f t="shared" si="93"/>
        <v>0</v>
      </c>
      <c r="O74" s="108">
        <f t="shared" si="94"/>
        <v>0</v>
      </c>
      <c r="P74" s="272"/>
      <c r="Q74" s="105"/>
      <c r="R74" s="218"/>
      <c r="S74" s="106">
        <f t="shared" si="95"/>
        <v>0</v>
      </c>
      <c r="T74" s="109">
        <f t="shared" si="96"/>
        <v>0</v>
      </c>
      <c r="U74" s="275"/>
      <c r="V74" s="105"/>
      <c r="W74" s="105"/>
      <c r="X74" s="107">
        <f t="shared" si="97"/>
        <v>0</v>
      </c>
      <c r="Y74" s="108">
        <f t="shared" si="98"/>
        <v>0</v>
      </c>
      <c r="Z74" s="218"/>
      <c r="AA74" s="105"/>
      <c r="AB74" s="105"/>
      <c r="AC74" s="106">
        <f t="shared" si="99"/>
        <v>0</v>
      </c>
      <c r="AD74" s="109">
        <f t="shared" si="100"/>
        <v>0</v>
      </c>
      <c r="AE74" s="218"/>
      <c r="AF74" s="105"/>
      <c r="AG74" s="117"/>
      <c r="AH74" s="107">
        <f t="shared" si="101"/>
        <v>0</v>
      </c>
      <c r="AI74" s="108">
        <f t="shared" si="102"/>
        <v>0</v>
      </c>
      <c r="AJ74" s="218"/>
      <c r="AK74" s="218"/>
      <c r="AL74" s="218"/>
      <c r="AM74" s="106">
        <f t="shared" si="103"/>
        <v>0</v>
      </c>
      <c r="AN74" s="109">
        <f t="shared" si="104"/>
        <v>0</v>
      </c>
      <c r="AO74" s="218"/>
      <c r="AP74" s="105"/>
      <c r="AQ74" s="117"/>
      <c r="AR74" s="107">
        <f t="shared" si="105"/>
        <v>0</v>
      </c>
      <c r="AS74" s="108">
        <f t="shared" si="106"/>
        <v>0</v>
      </c>
      <c r="AT74" s="218"/>
      <c r="AU74" s="105"/>
      <c r="AV74" s="105"/>
      <c r="AW74" s="106">
        <f t="shared" si="107"/>
        <v>0</v>
      </c>
      <c r="AX74" s="109">
        <f t="shared" si="108"/>
        <v>0</v>
      </c>
      <c r="AY74" s="218"/>
      <c r="AZ74" s="105"/>
      <c r="BA74" s="117"/>
      <c r="BB74" s="107">
        <f t="shared" si="109"/>
        <v>0</v>
      </c>
      <c r="BC74" s="108">
        <f t="shared" si="110"/>
        <v>0</v>
      </c>
      <c r="BD74" s="218"/>
      <c r="BE74" s="105"/>
      <c r="BF74" s="105"/>
      <c r="BG74" s="106">
        <f t="shared" si="111"/>
        <v>0</v>
      </c>
      <c r="BH74" s="109">
        <f t="shared" si="112"/>
        <v>0</v>
      </c>
      <c r="BI74" s="218"/>
      <c r="BJ74" s="105"/>
      <c r="BK74" s="117"/>
      <c r="BL74" s="107">
        <f t="shared" si="113"/>
        <v>0</v>
      </c>
      <c r="BM74" s="105"/>
      <c r="BN74" s="105"/>
      <c r="BO74" s="109">
        <f t="shared" si="114"/>
        <v>0</v>
      </c>
      <c r="BP74" s="110">
        <f t="shared" si="115"/>
        <v>0</v>
      </c>
      <c r="BQ74" s="111"/>
      <c r="BR74" s="105"/>
      <c r="BS74" s="100">
        <f t="shared" si="116"/>
        <v>0</v>
      </c>
      <c r="BT74" s="219"/>
      <c r="BU74" s="100">
        <f t="shared" si="117"/>
        <v>0</v>
      </c>
    </row>
    <row r="75" spans="1:73" s="103" customFormat="1" ht="15" thickBot="1" x14ac:dyDescent="0.25">
      <c r="A75" s="1">
        <v>35</v>
      </c>
      <c r="B75" s="1"/>
      <c r="C75" s="4" t="s">
        <v>22</v>
      </c>
      <c r="D75" s="7">
        <v>1536</v>
      </c>
      <c r="E75" s="252"/>
      <c r="F75" s="216"/>
      <c r="G75" s="117"/>
      <c r="H75" s="117"/>
      <c r="I75" s="106">
        <f t="shared" si="92"/>
        <v>0</v>
      </c>
      <c r="J75" s="216"/>
      <c r="K75" s="216"/>
      <c r="L75" s="216"/>
      <c r="M75" s="117"/>
      <c r="N75" s="107">
        <f t="shared" si="93"/>
        <v>0</v>
      </c>
      <c r="O75" s="108">
        <f t="shared" si="94"/>
        <v>0</v>
      </c>
      <c r="P75" s="218"/>
      <c r="Q75" s="105"/>
      <c r="R75" s="218"/>
      <c r="S75" s="106">
        <f t="shared" si="95"/>
        <v>0</v>
      </c>
      <c r="T75" s="109">
        <f t="shared" si="96"/>
        <v>0</v>
      </c>
      <c r="U75" s="218"/>
      <c r="V75" s="105"/>
      <c r="W75" s="105"/>
      <c r="X75" s="107">
        <f t="shared" si="97"/>
        <v>0</v>
      </c>
      <c r="Y75" s="108">
        <f t="shared" si="98"/>
        <v>0</v>
      </c>
      <c r="Z75" s="218"/>
      <c r="AA75" s="105"/>
      <c r="AB75" s="105"/>
      <c r="AC75" s="106">
        <f t="shared" si="99"/>
        <v>0</v>
      </c>
      <c r="AD75" s="109">
        <f t="shared" si="100"/>
        <v>0</v>
      </c>
      <c r="AE75" s="218"/>
      <c r="AF75" s="105"/>
      <c r="AG75" s="117"/>
      <c r="AH75" s="107">
        <f t="shared" si="101"/>
        <v>0</v>
      </c>
      <c r="AI75" s="108">
        <f t="shared" si="102"/>
        <v>0</v>
      </c>
      <c r="AJ75" s="218"/>
      <c r="AK75" s="218"/>
      <c r="AL75" s="218"/>
      <c r="AM75" s="106">
        <f t="shared" si="103"/>
        <v>0</v>
      </c>
      <c r="AN75" s="109">
        <f t="shared" si="104"/>
        <v>0</v>
      </c>
      <c r="AO75" s="218"/>
      <c r="AP75" s="105"/>
      <c r="AQ75" s="117"/>
      <c r="AR75" s="107">
        <f t="shared" si="105"/>
        <v>0</v>
      </c>
      <c r="AS75" s="108">
        <f t="shared" si="106"/>
        <v>0</v>
      </c>
      <c r="AT75" s="218"/>
      <c r="AU75" s="105"/>
      <c r="AV75" s="105"/>
      <c r="AW75" s="106">
        <f t="shared" si="107"/>
        <v>0</v>
      </c>
      <c r="AX75" s="109">
        <f t="shared" si="108"/>
        <v>0</v>
      </c>
      <c r="AY75" s="218"/>
      <c r="AZ75" s="105"/>
      <c r="BA75" s="117"/>
      <c r="BB75" s="107">
        <f t="shared" si="109"/>
        <v>0</v>
      </c>
      <c r="BC75" s="108">
        <f t="shared" si="110"/>
        <v>0</v>
      </c>
      <c r="BD75" s="218"/>
      <c r="BE75" s="105"/>
      <c r="BF75" s="105"/>
      <c r="BG75" s="106">
        <f t="shared" si="111"/>
        <v>0</v>
      </c>
      <c r="BH75" s="109">
        <f t="shared" si="112"/>
        <v>0</v>
      </c>
      <c r="BI75" s="218"/>
      <c r="BJ75" s="105"/>
      <c r="BK75" s="117"/>
      <c r="BL75" s="107">
        <f t="shared" si="113"/>
        <v>0</v>
      </c>
      <c r="BM75" s="105"/>
      <c r="BN75" s="105"/>
      <c r="BO75" s="109">
        <f t="shared" si="114"/>
        <v>0</v>
      </c>
      <c r="BP75" s="110">
        <f t="shared" si="115"/>
        <v>0</v>
      </c>
      <c r="BQ75" s="111"/>
      <c r="BR75" s="105"/>
      <c r="BS75" s="100">
        <f t="shared" si="116"/>
        <v>0</v>
      </c>
      <c r="BT75" s="219"/>
      <c r="BU75" s="100">
        <f t="shared" si="117"/>
        <v>0</v>
      </c>
    </row>
    <row r="76" spans="1:73" s="103" customFormat="1" ht="15" thickBot="1" x14ac:dyDescent="0.25">
      <c r="A76" s="1">
        <v>36</v>
      </c>
      <c r="B76" s="1"/>
      <c r="C76" s="4" t="s">
        <v>5</v>
      </c>
      <c r="D76" s="7">
        <v>1548</v>
      </c>
      <c r="E76" s="251"/>
      <c r="F76" s="250"/>
      <c r="G76" s="117"/>
      <c r="H76" s="117"/>
      <c r="I76" s="106">
        <f t="shared" si="92"/>
        <v>0</v>
      </c>
      <c r="J76" s="253"/>
      <c r="K76" s="254"/>
      <c r="L76" s="218"/>
      <c r="M76" s="105"/>
      <c r="N76" s="107">
        <f t="shared" si="93"/>
        <v>0</v>
      </c>
      <c r="O76" s="108">
        <f t="shared" si="94"/>
        <v>0</v>
      </c>
      <c r="P76" s="218"/>
      <c r="Q76" s="105"/>
      <c r="R76" s="218"/>
      <c r="S76" s="106">
        <f t="shared" si="95"/>
        <v>0</v>
      </c>
      <c r="T76" s="109">
        <f t="shared" si="96"/>
        <v>0</v>
      </c>
      <c r="U76" s="276"/>
      <c r="V76" s="118"/>
      <c r="W76" s="118"/>
      <c r="X76" s="107">
        <f t="shared" si="97"/>
        <v>0</v>
      </c>
      <c r="Y76" s="108">
        <f t="shared" si="98"/>
        <v>0</v>
      </c>
      <c r="Z76" s="218"/>
      <c r="AA76" s="105"/>
      <c r="AB76" s="105"/>
      <c r="AC76" s="106">
        <f t="shared" si="99"/>
        <v>0</v>
      </c>
      <c r="AD76" s="109">
        <f t="shared" si="100"/>
        <v>0</v>
      </c>
      <c r="AE76" s="218"/>
      <c r="AF76" s="118"/>
      <c r="AG76" s="117"/>
      <c r="AH76" s="107">
        <f t="shared" si="101"/>
        <v>0</v>
      </c>
      <c r="AI76" s="108">
        <f t="shared" si="102"/>
        <v>0</v>
      </c>
      <c r="AJ76" s="218"/>
      <c r="AK76" s="218"/>
      <c r="AL76" s="218"/>
      <c r="AM76" s="106">
        <f t="shared" si="103"/>
        <v>0</v>
      </c>
      <c r="AN76" s="109">
        <f t="shared" si="104"/>
        <v>0</v>
      </c>
      <c r="AO76" s="218"/>
      <c r="AP76" s="118"/>
      <c r="AQ76" s="117"/>
      <c r="AR76" s="107">
        <f t="shared" si="105"/>
        <v>0</v>
      </c>
      <c r="AS76" s="108">
        <f t="shared" si="106"/>
        <v>0</v>
      </c>
      <c r="AT76" s="218"/>
      <c r="AU76" s="105"/>
      <c r="AV76" s="105"/>
      <c r="AW76" s="106">
        <f t="shared" si="107"/>
        <v>0</v>
      </c>
      <c r="AX76" s="109">
        <f t="shared" si="108"/>
        <v>0</v>
      </c>
      <c r="AY76" s="218"/>
      <c r="AZ76" s="118"/>
      <c r="BA76" s="117"/>
      <c r="BB76" s="107">
        <f t="shared" si="109"/>
        <v>0</v>
      </c>
      <c r="BC76" s="108">
        <f t="shared" si="110"/>
        <v>0</v>
      </c>
      <c r="BD76" s="218"/>
      <c r="BE76" s="105"/>
      <c r="BF76" s="105"/>
      <c r="BG76" s="106">
        <f t="shared" si="111"/>
        <v>0</v>
      </c>
      <c r="BH76" s="109">
        <f t="shared" si="112"/>
        <v>0</v>
      </c>
      <c r="BI76" s="218"/>
      <c r="BJ76" s="118"/>
      <c r="BK76" s="117"/>
      <c r="BL76" s="107">
        <f t="shared" si="113"/>
        <v>0</v>
      </c>
      <c r="BM76" s="104"/>
      <c r="BN76" s="105"/>
      <c r="BO76" s="109">
        <f t="shared" si="114"/>
        <v>0</v>
      </c>
      <c r="BP76" s="110">
        <f t="shared" si="115"/>
        <v>0</v>
      </c>
      <c r="BQ76" s="111"/>
      <c r="BR76" s="218"/>
      <c r="BS76" s="100">
        <f t="shared" si="116"/>
        <v>0</v>
      </c>
      <c r="BT76" s="219"/>
      <c r="BU76" s="100">
        <f t="shared" si="117"/>
        <v>0</v>
      </c>
    </row>
    <row r="77" spans="1:73" s="103" customFormat="1" ht="17.25" thickBot="1" x14ac:dyDescent="0.25">
      <c r="A77" s="1">
        <v>37</v>
      </c>
      <c r="B77" s="1"/>
      <c r="C77" s="4" t="s">
        <v>286</v>
      </c>
      <c r="D77" s="7">
        <v>1555</v>
      </c>
      <c r="E77" s="213"/>
      <c r="F77" s="216"/>
      <c r="G77" s="117"/>
      <c r="H77" s="117"/>
      <c r="I77" s="106">
        <f t="shared" si="92"/>
        <v>0</v>
      </c>
      <c r="J77" s="216"/>
      <c r="K77" s="218"/>
      <c r="L77" s="218"/>
      <c r="M77" s="105"/>
      <c r="N77" s="107">
        <f t="shared" si="93"/>
        <v>0</v>
      </c>
      <c r="O77" s="108">
        <f t="shared" si="94"/>
        <v>0</v>
      </c>
      <c r="P77" s="218"/>
      <c r="Q77" s="105"/>
      <c r="R77" s="105"/>
      <c r="S77" s="106">
        <f t="shared" si="95"/>
        <v>0</v>
      </c>
      <c r="T77" s="109">
        <f t="shared" si="96"/>
        <v>0</v>
      </c>
      <c r="U77" s="218"/>
      <c r="V77" s="118"/>
      <c r="W77" s="118"/>
      <c r="X77" s="107">
        <f t="shared" si="97"/>
        <v>0</v>
      </c>
      <c r="Y77" s="108">
        <f t="shared" si="98"/>
        <v>0</v>
      </c>
      <c r="Z77" s="218"/>
      <c r="AA77" s="105"/>
      <c r="AB77" s="105"/>
      <c r="AC77" s="106">
        <f t="shared" si="99"/>
        <v>0</v>
      </c>
      <c r="AD77" s="109">
        <f t="shared" si="100"/>
        <v>0</v>
      </c>
      <c r="AE77" s="218"/>
      <c r="AF77" s="118"/>
      <c r="AG77" s="118"/>
      <c r="AH77" s="107">
        <f t="shared" si="101"/>
        <v>0</v>
      </c>
      <c r="AI77" s="108">
        <f t="shared" si="102"/>
        <v>0</v>
      </c>
      <c r="AJ77" s="218"/>
      <c r="AK77" s="218"/>
      <c r="AL77" s="218"/>
      <c r="AM77" s="106">
        <f t="shared" si="103"/>
        <v>0</v>
      </c>
      <c r="AN77" s="109">
        <f t="shared" si="104"/>
        <v>0</v>
      </c>
      <c r="AO77" s="218"/>
      <c r="AP77" s="118"/>
      <c r="AQ77" s="118"/>
      <c r="AR77" s="107">
        <f t="shared" si="105"/>
        <v>0</v>
      </c>
      <c r="AS77" s="108">
        <f t="shared" si="106"/>
        <v>0</v>
      </c>
      <c r="AT77" s="218"/>
      <c r="AU77" s="105"/>
      <c r="AV77" s="105"/>
      <c r="AW77" s="106">
        <f t="shared" si="107"/>
        <v>0</v>
      </c>
      <c r="AX77" s="109">
        <f t="shared" si="108"/>
        <v>0</v>
      </c>
      <c r="AY77" s="218"/>
      <c r="AZ77" s="118"/>
      <c r="BA77" s="118"/>
      <c r="BB77" s="107">
        <f t="shared" si="109"/>
        <v>0</v>
      </c>
      <c r="BC77" s="108">
        <f t="shared" si="110"/>
        <v>0</v>
      </c>
      <c r="BD77" s="218"/>
      <c r="BE77" s="105"/>
      <c r="BF77" s="105"/>
      <c r="BG77" s="106">
        <f t="shared" si="111"/>
        <v>0</v>
      </c>
      <c r="BH77" s="109">
        <f t="shared" si="112"/>
        <v>0</v>
      </c>
      <c r="BI77" s="218"/>
      <c r="BJ77" s="118"/>
      <c r="BK77" s="118"/>
      <c r="BL77" s="107">
        <f t="shared" si="113"/>
        <v>0</v>
      </c>
      <c r="BM77" s="104"/>
      <c r="BN77" s="105"/>
      <c r="BO77" s="109">
        <f t="shared" si="114"/>
        <v>0</v>
      </c>
      <c r="BP77" s="110">
        <f t="shared" si="115"/>
        <v>0</v>
      </c>
      <c r="BQ77" s="111"/>
      <c r="BR77" s="105"/>
      <c r="BS77" s="100">
        <f t="shared" si="27"/>
        <v>0</v>
      </c>
      <c r="BT77" s="219"/>
      <c r="BU77" s="100">
        <f t="shared" si="117"/>
        <v>0</v>
      </c>
    </row>
    <row r="78" spans="1:73" s="103" customFormat="1" ht="17.25" thickBot="1" x14ac:dyDescent="0.25">
      <c r="A78" s="1">
        <v>38</v>
      </c>
      <c r="B78" s="1"/>
      <c r="C78" s="4" t="s">
        <v>288</v>
      </c>
      <c r="D78" s="7">
        <v>1555</v>
      </c>
      <c r="E78" s="249"/>
      <c r="F78" s="248"/>
      <c r="G78" s="117"/>
      <c r="H78" s="117"/>
      <c r="I78" s="106">
        <f t="shared" si="92"/>
        <v>0</v>
      </c>
      <c r="J78" s="216"/>
      <c r="K78" s="218"/>
      <c r="L78" s="218"/>
      <c r="M78" s="105"/>
      <c r="N78" s="107">
        <f t="shared" si="93"/>
        <v>0</v>
      </c>
      <c r="O78" s="108">
        <f t="shared" si="94"/>
        <v>0</v>
      </c>
      <c r="P78" s="218"/>
      <c r="Q78" s="105"/>
      <c r="R78" s="105"/>
      <c r="S78" s="106">
        <f t="shared" si="95"/>
        <v>0</v>
      </c>
      <c r="T78" s="109">
        <f t="shared" si="96"/>
        <v>0</v>
      </c>
      <c r="U78" s="218"/>
      <c r="V78" s="118"/>
      <c r="W78" s="118"/>
      <c r="X78" s="107">
        <f t="shared" si="97"/>
        <v>0</v>
      </c>
      <c r="Y78" s="108">
        <f t="shared" si="98"/>
        <v>0</v>
      </c>
      <c r="Z78" s="218"/>
      <c r="AA78" s="105"/>
      <c r="AB78" s="105"/>
      <c r="AC78" s="106">
        <f t="shared" si="99"/>
        <v>0</v>
      </c>
      <c r="AD78" s="109">
        <f t="shared" si="100"/>
        <v>0</v>
      </c>
      <c r="AE78" s="218"/>
      <c r="AF78" s="118"/>
      <c r="AG78" s="118"/>
      <c r="AH78" s="107">
        <f t="shared" si="101"/>
        <v>0</v>
      </c>
      <c r="AI78" s="108">
        <f t="shared" si="102"/>
        <v>0</v>
      </c>
      <c r="AJ78" s="218"/>
      <c r="AK78" s="218"/>
      <c r="AL78" s="218"/>
      <c r="AM78" s="106">
        <f t="shared" si="103"/>
        <v>0</v>
      </c>
      <c r="AN78" s="109">
        <f t="shared" si="104"/>
        <v>0</v>
      </c>
      <c r="AO78" s="218"/>
      <c r="AP78" s="118"/>
      <c r="AQ78" s="118"/>
      <c r="AR78" s="107">
        <f t="shared" si="105"/>
        <v>0</v>
      </c>
      <c r="AS78" s="108">
        <f t="shared" si="106"/>
        <v>0</v>
      </c>
      <c r="AT78" s="218"/>
      <c r="AU78" s="105"/>
      <c r="AV78" s="105"/>
      <c r="AW78" s="106">
        <f t="shared" si="107"/>
        <v>0</v>
      </c>
      <c r="AX78" s="109">
        <f t="shared" si="108"/>
        <v>0</v>
      </c>
      <c r="AY78" s="218"/>
      <c r="AZ78" s="118"/>
      <c r="BA78" s="118"/>
      <c r="BB78" s="107">
        <f t="shared" si="109"/>
        <v>0</v>
      </c>
      <c r="BC78" s="108">
        <f t="shared" si="110"/>
        <v>0</v>
      </c>
      <c r="BD78" s="218"/>
      <c r="BE78" s="105"/>
      <c r="BF78" s="105"/>
      <c r="BG78" s="106">
        <f t="shared" si="111"/>
        <v>0</v>
      </c>
      <c r="BH78" s="109">
        <f t="shared" si="112"/>
        <v>0</v>
      </c>
      <c r="BI78" s="105"/>
      <c r="BJ78" s="118"/>
      <c r="BK78" s="118"/>
      <c r="BL78" s="107">
        <f t="shared" si="113"/>
        <v>0</v>
      </c>
      <c r="BM78" s="104"/>
      <c r="BN78" s="105"/>
      <c r="BO78" s="109">
        <f t="shared" si="114"/>
        <v>0</v>
      </c>
      <c r="BP78" s="110">
        <f t="shared" si="115"/>
        <v>0</v>
      </c>
      <c r="BQ78" s="111"/>
      <c r="BR78" s="105"/>
      <c r="BS78" s="100">
        <f t="shared" si="27"/>
        <v>0</v>
      </c>
      <c r="BT78" s="219"/>
      <c r="BU78" s="100">
        <f t="shared" si="117"/>
        <v>0</v>
      </c>
    </row>
    <row r="79" spans="1:73" s="103" customFormat="1" ht="17.25" thickBot="1" x14ac:dyDescent="0.25">
      <c r="A79" s="1">
        <v>39</v>
      </c>
      <c r="B79" s="1"/>
      <c r="C79" s="4" t="s">
        <v>287</v>
      </c>
      <c r="D79" s="7">
        <v>1555</v>
      </c>
      <c r="E79" s="249"/>
      <c r="F79" s="248"/>
      <c r="G79" s="117"/>
      <c r="H79" s="117"/>
      <c r="I79" s="106">
        <f t="shared" si="92"/>
        <v>0</v>
      </c>
      <c r="J79" s="216"/>
      <c r="K79" s="218"/>
      <c r="L79" s="218"/>
      <c r="M79" s="105"/>
      <c r="N79" s="107">
        <f t="shared" si="93"/>
        <v>0</v>
      </c>
      <c r="O79" s="108">
        <f t="shared" si="94"/>
        <v>0</v>
      </c>
      <c r="P79" s="218"/>
      <c r="Q79" s="105"/>
      <c r="R79" s="105"/>
      <c r="S79" s="106">
        <f t="shared" si="95"/>
        <v>0</v>
      </c>
      <c r="T79" s="109">
        <f t="shared" si="96"/>
        <v>0</v>
      </c>
      <c r="U79" s="218"/>
      <c r="V79" s="105"/>
      <c r="W79" s="105"/>
      <c r="X79" s="107">
        <f t="shared" si="97"/>
        <v>0</v>
      </c>
      <c r="Y79" s="108">
        <f t="shared" si="98"/>
        <v>0</v>
      </c>
      <c r="Z79" s="218"/>
      <c r="AA79" s="105"/>
      <c r="AB79" s="105"/>
      <c r="AC79" s="106">
        <f t="shared" si="99"/>
        <v>0</v>
      </c>
      <c r="AD79" s="109">
        <f t="shared" si="100"/>
        <v>0</v>
      </c>
      <c r="AE79" s="218"/>
      <c r="AF79" s="105"/>
      <c r="AG79" s="105"/>
      <c r="AH79" s="107">
        <f t="shared" si="101"/>
        <v>0</v>
      </c>
      <c r="AI79" s="108">
        <f t="shared" si="102"/>
        <v>0</v>
      </c>
      <c r="AJ79" s="218"/>
      <c r="AK79" s="218"/>
      <c r="AL79" s="218"/>
      <c r="AM79" s="106">
        <f t="shared" si="103"/>
        <v>0</v>
      </c>
      <c r="AN79" s="109">
        <f t="shared" si="104"/>
        <v>0</v>
      </c>
      <c r="AO79" s="105"/>
      <c r="AP79" s="105"/>
      <c r="AQ79" s="105"/>
      <c r="AR79" s="107">
        <f t="shared" si="105"/>
        <v>0</v>
      </c>
      <c r="AS79" s="108">
        <f t="shared" si="106"/>
        <v>0</v>
      </c>
      <c r="AT79" s="218"/>
      <c r="AU79" s="105"/>
      <c r="AV79" s="105"/>
      <c r="AW79" s="106">
        <f t="shared" si="107"/>
        <v>0</v>
      </c>
      <c r="AX79" s="109">
        <f t="shared" si="108"/>
        <v>0</v>
      </c>
      <c r="AY79" s="218"/>
      <c r="AZ79" s="105"/>
      <c r="BA79" s="105"/>
      <c r="BB79" s="107">
        <f t="shared" si="109"/>
        <v>0</v>
      </c>
      <c r="BC79" s="108">
        <f t="shared" si="110"/>
        <v>0</v>
      </c>
      <c r="BD79" s="218"/>
      <c r="BE79" s="105"/>
      <c r="BF79" s="105"/>
      <c r="BG79" s="106">
        <f t="shared" si="111"/>
        <v>0</v>
      </c>
      <c r="BH79" s="109">
        <f t="shared" si="112"/>
        <v>0</v>
      </c>
      <c r="BI79" s="105"/>
      <c r="BJ79" s="105"/>
      <c r="BK79" s="105"/>
      <c r="BL79" s="107">
        <f t="shared" si="113"/>
        <v>0</v>
      </c>
      <c r="BM79" s="104"/>
      <c r="BN79" s="105"/>
      <c r="BO79" s="109">
        <f t="shared" si="114"/>
        <v>0</v>
      </c>
      <c r="BP79" s="110">
        <f t="shared" si="115"/>
        <v>0</v>
      </c>
      <c r="BQ79" s="111"/>
      <c r="BR79" s="105"/>
      <c r="BS79" s="100">
        <f t="shared" si="27"/>
        <v>0</v>
      </c>
      <c r="BT79" s="219"/>
      <c r="BU79" s="100">
        <f t="shared" si="117"/>
        <v>0</v>
      </c>
    </row>
    <row r="80" spans="1:73" s="103" customFormat="1" ht="17.25" thickBot="1" x14ac:dyDescent="0.25">
      <c r="A80" s="1">
        <v>40</v>
      </c>
      <c r="B80" s="1"/>
      <c r="C80" s="4" t="s">
        <v>289</v>
      </c>
      <c r="D80" s="7">
        <v>1556</v>
      </c>
      <c r="E80" s="249"/>
      <c r="F80" s="248"/>
      <c r="G80" s="117"/>
      <c r="H80" s="117"/>
      <c r="I80" s="106">
        <f t="shared" si="92"/>
        <v>0</v>
      </c>
      <c r="J80" s="255"/>
      <c r="K80" s="256"/>
      <c r="L80" s="216"/>
      <c r="M80" s="117"/>
      <c r="N80" s="107">
        <f t="shared" si="93"/>
        <v>0</v>
      </c>
      <c r="O80" s="125">
        <f t="shared" si="94"/>
        <v>0</v>
      </c>
      <c r="P80" s="273"/>
      <c r="Q80" s="117"/>
      <c r="R80" s="117"/>
      <c r="S80" s="106">
        <f t="shared" si="95"/>
        <v>0</v>
      </c>
      <c r="T80" s="126">
        <f t="shared" si="96"/>
        <v>0</v>
      </c>
      <c r="U80" s="277"/>
      <c r="V80" s="117"/>
      <c r="W80" s="117"/>
      <c r="X80" s="107">
        <f t="shared" si="97"/>
        <v>0</v>
      </c>
      <c r="Y80" s="125">
        <f t="shared" si="98"/>
        <v>0</v>
      </c>
      <c r="Z80" s="216"/>
      <c r="AA80" s="117"/>
      <c r="AB80" s="117"/>
      <c r="AC80" s="106">
        <f t="shared" si="99"/>
        <v>0</v>
      </c>
      <c r="AD80" s="126">
        <f t="shared" si="100"/>
        <v>0</v>
      </c>
      <c r="AE80" s="216"/>
      <c r="AF80" s="117"/>
      <c r="AG80" s="117"/>
      <c r="AH80" s="107">
        <f t="shared" si="101"/>
        <v>0</v>
      </c>
      <c r="AI80" s="125">
        <f t="shared" si="102"/>
        <v>0</v>
      </c>
      <c r="AJ80" s="216"/>
      <c r="AK80" s="216"/>
      <c r="AL80" s="216"/>
      <c r="AM80" s="106">
        <f t="shared" si="103"/>
        <v>0</v>
      </c>
      <c r="AN80" s="126">
        <f t="shared" si="104"/>
        <v>0</v>
      </c>
      <c r="AO80" s="117"/>
      <c r="AP80" s="117"/>
      <c r="AQ80" s="117"/>
      <c r="AR80" s="107">
        <f t="shared" si="105"/>
        <v>0</v>
      </c>
      <c r="AS80" s="125">
        <f t="shared" si="106"/>
        <v>0</v>
      </c>
      <c r="AT80" s="216"/>
      <c r="AU80" s="117"/>
      <c r="AV80" s="117"/>
      <c r="AW80" s="106">
        <f t="shared" si="107"/>
        <v>0</v>
      </c>
      <c r="AX80" s="126">
        <f t="shared" si="108"/>
        <v>0</v>
      </c>
      <c r="AY80" s="216"/>
      <c r="AZ80" s="117"/>
      <c r="BA80" s="117"/>
      <c r="BB80" s="107">
        <f t="shared" si="109"/>
        <v>0</v>
      </c>
      <c r="BC80" s="125">
        <f t="shared" si="110"/>
        <v>0</v>
      </c>
      <c r="BD80" s="216"/>
      <c r="BE80" s="117"/>
      <c r="BF80" s="117"/>
      <c r="BG80" s="106">
        <f t="shared" si="111"/>
        <v>0</v>
      </c>
      <c r="BH80" s="126">
        <f t="shared" si="112"/>
        <v>0</v>
      </c>
      <c r="BI80" s="117"/>
      <c r="BJ80" s="117"/>
      <c r="BK80" s="117"/>
      <c r="BL80" s="107">
        <f t="shared" si="113"/>
        <v>0</v>
      </c>
      <c r="BM80" s="116"/>
      <c r="BN80" s="117"/>
      <c r="BO80" s="109">
        <f t="shared" si="114"/>
        <v>0</v>
      </c>
      <c r="BP80" s="110">
        <f t="shared" si="115"/>
        <v>0</v>
      </c>
      <c r="BQ80" s="111"/>
      <c r="BR80" s="117"/>
      <c r="BS80" s="100">
        <f t="shared" si="27"/>
        <v>0</v>
      </c>
      <c r="BT80" s="127"/>
      <c r="BU80" s="100">
        <f t="shared" si="117"/>
        <v>0</v>
      </c>
    </row>
    <row r="81" spans="1:73" s="103" customFormat="1" ht="15" thickBot="1" x14ac:dyDescent="0.25">
      <c r="A81" s="1"/>
      <c r="B81" s="1"/>
      <c r="C81" s="4"/>
      <c r="D81" s="7"/>
      <c r="E81" s="130"/>
      <c r="F81" s="106"/>
      <c r="G81" s="106"/>
      <c r="H81" s="106"/>
      <c r="I81" s="106"/>
      <c r="J81" s="106"/>
      <c r="K81" s="106"/>
      <c r="L81" s="106"/>
      <c r="M81" s="106"/>
      <c r="N81" s="106"/>
      <c r="O81" s="113"/>
      <c r="P81" s="106"/>
      <c r="Q81" s="106"/>
      <c r="R81" s="106"/>
      <c r="S81" s="106"/>
      <c r="T81" s="106"/>
      <c r="U81" s="106"/>
      <c r="V81" s="106"/>
      <c r="W81" s="106"/>
      <c r="X81" s="106"/>
      <c r="Y81" s="113"/>
      <c r="Z81" s="106"/>
      <c r="AA81" s="106"/>
      <c r="AB81" s="106"/>
      <c r="AC81" s="106"/>
      <c r="AD81" s="106"/>
      <c r="AE81" s="106"/>
      <c r="AF81" s="106"/>
      <c r="AG81" s="106"/>
      <c r="AH81" s="106"/>
      <c r="AI81" s="113"/>
      <c r="AJ81" s="106"/>
      <c r="AK81" s="106"/>
      <c r="AL81" s="106"/>
      <c r="AM81" s="106"/>
      <c r="AN81" s="106"/>
      <c r="AO81" s="106"/>
      <c r="AP81" s="106"/>
      <c r="AQ81" s="106"/>
      <c r="AR81" s="106"/>
      <c r="AS81" s="113"/>
      <c r="AT81" s="106"/>
      <c r="AU81" s="106"/>
      <c r="AV81" s="106"/>
      <c r="AW81" s="106"/>
      <c r="AX81" s="106"/>
      <c r="AY81" s="106"/>
      <c r="AZ81" s="106"/>
      <c r="BA81" s="106"/>
      <c r="BB81" s="106"/>
      <c r="BC81" s="113"/>
      <c r="BD81" s="106"/>
      <c r="BE81" s="106"/>
      <c r="BF81" s="106"/>
      <c r="BG81" s="106"/>
      <c r="BH81" s="106"/>
      <c r="BI81" s="106"/>
      <c r="BJ81" s="106"/>
      <c r="BK81" s="106"/>
      <c r="BL81" s="106"/>
      <c r="BM81" s="113"/>
      <c r="BN81" s="106"/>
      <c r="BO81" s="106"/>
      <c r="BP81" s="106"/>
      <c r="BQ81" s="113"/>
      <c r="BR81" s="106"/>
      <c r="BS81" s="106"/>
      <c r="BT81" s="113"/>
      <c r="BU81" s="114"/>
    </row>
    <row r="82" spans="1:73" s="103" customFormat="1" ht="17.25" thickBot="1" x14ac:dyDescent="0.25">
      <c r="A82" s="1">
        <v>41</v>
      </c>
      <c r="B82" s="1"/>
      <c r="C82" s="27" t="s">
        <v>290</v>
      </c>
      <c r="D82" s="28">
        <v>1575</v>
      </c>
      <c r="E82" s="225"/>
      <c r="F82" s="115"/>
      <c r="G82" s="115"/>
      <c r="H82" s="115"/>
      <c r="I82" s="106"/>
      <c r="J82" s="226"/>
      <c r="K82" s="115"/>
      <c r="L82" s="115"/>
      <c r="M82" s="115"/>
      <c r="N82" s="107"/>
      <c r="O82" s="227"/>
      <c r="P82" s="115"/>
      <c r="Q82" s="115"/>
      <c r="R82" s="115"/>
      <c r="S82" s="106"/>
      <c r="T82" s="226"/>
      <c r="U82" s="115"/>
      <c r="V82" s="115"/>
      <c r="W82" s="115"/>
      <c r="X82" s="107"/>
      <c r="Y82" s="227"/>
      <c r="Z82" s="115"/>
      <c r="AA82" s="115"/>
      <c r="AB82" s="115"/>
      <c r="AC82" s="106"/>
      <c r="AD82" s="226"/>
      <c r="AE82" s="115"/>
      <c r="AF82" s="115"/>
      <c r="AG82" s="115"/>
      <c r="AH82" s="107"/>
      <c r="AI82" s="218"/>
      <c r="AJ82" s="218"/>
      <c r="AK82" s="218"/>
      <c r="AL82" s="218"/>
      <c r="AM82" s="106">
        <f>AI82+AJ82-AK82+SUM(AL82:AL82)</f>
        <v>0</v>
      </c>
      <c r="AN82" s="226"/>
      <c r="AO82" s="115"/>
      <c r="AP82" s="115"/>
      <c r="AQ82" s="115"/>
      <c r="AR82" s="107"/>
      <c r="AS82" s="227">
        <f>AM82</f>
        <v>0</v>
      </c>
      <c r="AT82" s="218"/>
      <c r="AU82" s="218"/>
      <c r="AV82" s="218"/>
      <c r="AW82" s="106">
        <f>AS82+AT82-AU82+SUM(AV82:AV82)</f>
        <v>0</v>
      </c>
      <c r="AX82" s="226"/>
      <c r="AY82" s="115"/>
      <c r="AZ82" s="115"/>
      <c r="BA82" s="115"/>
      <c r="BB82" s="107"/>
      <c r="BC82" s="227">
        <f>AW82</f>
        <v>0</v>
      </c>
      <c r="BD82" s="218"/>
      <c r="BE82" s="218"/>
      <c r="BF82" s="218"/>
      <c r="BG82" s="106">
        <f>BC82+BD82-BE82+SUM(BF82:BF82)</f>
        <v>0</v>
      </c>
      <c r="BH82" s="226"/>
      <c r="BI82" s="115"/>
      <c r="BJ82" s="115"/>
      <c r="BK82" s="115"/>
      <c r="BL82" s="107"/>
      <c r="BM82" s="104"/>
      <c r="BN82" s="115"/>
      <c r="BO82" s="109">
        <f t="shared" ref="BO82:BO83" si="118">BG82-BM82</f>
        <v>0</v>
      </c>
      <c r="BP82" s="110"/>
      <c r="BQ82" s="115"/>
      <c r="BR82" s="115"/>
      <c r="BS82" s="100">
        <f>BO82</f>
        <v>0</v>
      </c>
      <c r="BT82" s="127"/>
      <c r="BU82" s="100">
        <f t="shared" ref="BU82:BU83" si="119">BT82-SUM(BG82,BL82)</f>
        <v>0</v>
      </c>
    </row>
    <row r="83" spans="1:73" s="103" customFormat="1" ht="17.25" thickBot="1" x14ac:dyDescent="0.25">
      <c r="A83" s="1">
        <v>42</v>
      </c>
      <c r="B83" s="1"/>
      <c r="C83" s="27" t="s">
        <v>291</v>
      </c>
      <c r="D83" s="28">
        <v>1576</v>
      </c>
      <c r="E83" s="133"/>
      <c r="F83" s="115"/>
      <c r="G83" s="115"/>
      <c r="H83" s="115"/>
      <c r="I83" s="106"/>
      <c r="J83" s="109"/>
      <c r="K83" s="115"/>
      <c r="L83" s="115"/>
      <c r="M83" s="115"/>
      <c r="N83" s="107"/>
      <c r="O83" s="133"/>
      <c r="P83" s="115"/>
      <c r="Q83" s="115"/>
      <c r="R83" s="115"/>
      <c r="S83" s="106"/>
      <c r="T83" s="109"/>
      <c r="U83" s="115"/>
      <c r="V83" s="115"/>
      <c r="W83" s="115"/>
      <c r="X83" s="107"/>
      <c r="Y83" s="108"/>
      <c r="Z83" s="115"/>
      <c r="AA83" s="115"/>
      <c r="AB83" s="115"/>
      <c r="AC83" s="106"/>
      <c r="AD83" s="109"/>
      <c r="AE83" s="115"/>
      <c r="AF83" s="115"/>
      <c r="AG83" s="115"/>
      <c r="AH83" s="107"/>
      <c r="AI83" s="216"/>
      <c r="AJ83" s="216"/>
      <c r="AK83" s="216"/>
      <c r="AL83" s="216"/>
      <c r="AM83" s="106">
        <f>AI83+AJ83-AK83+SUM(AL83:AL83)</f>
        <v>0</v>
      </c>
      <c r="AN83" s="109"/>
      <c r="AO83" s="115"/>
      <c r="AP83" s="115"/>
      <c r="AQ83" s="115"/>
      <c r="AR83" s="107"/>
      <c r="AS83" s="108">
        <f>AM83</f>
        <v>0</v>
      </c>
      <c r="AT83" s="216">
        <v>-433776</v>
      </c>
      <c r="AU83" s="216"/>
      <c r="AV83" s="216"/>
      <c r="AW83" s="106">
        <f>AS83+AT83-AU83+SUM(AV83:AV83)</f>
        <v>-433776</v>
      </c>
      <c r="AX83" s="109"/>
      <c r="AY83" s="115"/>
      <c r="AZ83" s="115"/>
      <c r="BA83" s="115"/>
      <c r="BB83" s="107"/>
      <c r="BC83" s="108">
        <f>AW83</f>
        <v>-433776</v>
      </c>
      <c r="BD83" s="216">
        <v>-536730</v>
      </c>
      <c r="BE83" s="216"/>
      <c r="BF83" s="216">
        <f>-585330-93086</f>
        <v>-678416</v>
      </c>
      <c r="BG83" s="106">
        <f>BC83+BD83-BE83+SUM(BF83:BF83)</f>
        <v>-1648922</v>
      </c>
      <c r="BH83" s="109"/>
      <c r="BI83" s="115"/>
      <c r="BJ83" s="115"/>
      <c r="BK83" s="115"/>
      <c r="BL83" s="107"/>
      <c r="BM83" s="116"/>
      <c r="BN83" s="115"/>
      <c r="BO83" s="109">
        <f t="shared" si="118"/>
        <v>-1648922</v>
      </c>
      <c r="BP83" s="110"/>
      <c r="BQ83" s="115"/>
      <c r="BR83" s="115"/>
      <c r="BS83" s="100">
        <f>BO83</f>
        <v>-1648922</v>
      </c>
      <c r="BT83" s="127">
        <v>-970506</v>
      </c>
      <c r="BU83" s="100">
        <f t="shared" si="119"/>
        <v>678416</v>
      </c>
    </row>
    <row r="84" spans="1:73" s="103" customFormat="1" ht="15" thickBot="1" x14ac:dyDescent="0.25">
      <c r="A84" s="1"/>
      <c r="B84" s="1"/>
      <c r="C84" s="4"/>
      <c r="D84" s="7"/>
      <c r="E84" s="134"/>
      <c r="F84" s="135"/>
      <c r="G84" s="135"/>
      <c r="H84" s="135"/>
      <c r="I84" s="135"/>
      <c r="J84" s="135"/>
      <c r="K84" s="135"/>
      <c r="L84" s="135"/>
      <c r="M84" s="135"/>
      <c r="N84" s="135"/>
      <c r="O84" s="134"/>
      <c r="P84" s="135"/>
      <c r="Q84" s="135"/>
      <c r="R84" s="135"/>
      <c r="S84" s="135"/>
      <c r="T84" s="135"/>
      <c r="U84" s="135"/>
      <c r="V84" s="135"/>
      <c r="W84" s="135"/>
      <c r="X84" s="135"/>
      <c r="Y84" s="134"/>
      <c r="Z84" s="135"/>
      <c r="AA84" s="135"/>
      <c r="AB84" s="135"/>
      <c r="AC84" s="135"/>
      <c r="AD84" s="135"/>
      <c r="AE84" s="135"/>
      <c r="AF84" s="135"/>
      <c r="AG84" s="135"/>
      <c r="AH84" s="135"/>
      <c r="AI84" s="134"/>
      <c r="AJ84" s="135"/>
      <c r="AK84" s="135"/>
      <c r="AL84" s="135"/>
      <c r="AM84" s="135"/>
      <c r="AN84" s="135"/>
      <c r="AO84" s="135"/>
      <c r="AP84" s="135"/>
      <c r="AQ84" s="135"/>
      <c r="AR84" s="135"/>
      <c r="AS84" s="134"/>
      <c r="AT84" s="135"/>
      <c r="AU84" s="135"/>
      <c r="AV84" s="135"/>
      <c r="AW84" s="135"/>
      <c r="AX84" s="135"/>
      <c r="AY84" s="135"/>
      <c r="AZ84" s="135"/>
      <c r="BA84" s="135"/>
      <c r="BB84" s="135"/>
      <c r="BC84" s="134"/>
      <c r="BD84" s="135"/>
      <c r="BE84" s="135"/>
      <c r="BF84" s="135"/>
      <c r="BG84" s="135"/>
      <c r="BH84" s="135"/>
      <c r="BI84" s="135"/>
      <c r="BJ84" s="135"/>
      <c r="BK84" s="135"/>
      <c r="BL84" s="135"/>
      <c r="BM84" s="134"/>
      <c r="BN84" s="135"/>
      <c r="BO84" s="135"/>
      <c r="BP84" s="135"/>
      <c r="BQ84" s="134"/>
      <c r="BR84" s="135"/>
      <c r="BS84" s="136"/>
      <c r="BT84" s="135"/>
      <c r="BU84" s="228"/>
    </row>
    <row r="87" spans="1:73" ht="30.75" customHeight="1" x14ac:dyDescent="0.2">
      <c r="B87" s="2"/>
      <c r="C87" s="342" t="s">
        <v>46</v>
      </c>
      <c r="D87" s="342"/>
      <c r="E87" s="342"/>
      <c r="F87" s="342"/>
    </row>
    <row r="88" spans="1:73" ht="16.5" x14ac:dyDescent="0.2">
      <c r="B88" s="17">
        <v>1</v>
      </c>
      <c r="C88" s="208" t="s">
        <v>283</v>
      </c>
      <c r="D88" s="138"/>
      <c r="E88" s="139"/>
      <c r="F88" s="139"/>
      <c r="G88" s="139"/>
      <c r="H88" s="139"/>
      <c r="I88" s="139"/>
      <c r="L88" s="83"/>
      <c r="M88" s="83"/>
      <c r="V88" s="83"/>
      <c r="W88" s="83"/>
      <c r="AF88" s="83"/>
      <c r="AG88" s="83"/>
      <c r="AP88" s="83"/>
      <c r="AQ88" s="83"/>
      <c r="AZ88" s="83"/>
      <c r="BA88" s="83"/>
      <c r="BJ88" s="83"/>
      <c r="BK88" s="83"/>
      <c r="BM88" s="83"/>
      <c r="BN88" s="83"/>
      <c r="BO88" s="83"/>
      <c r="BP88" s="83"/>
    </row>
    <row r="89" spans="1:73" ht="16.5" x14ac:dyDescent="0.2">
      <c r="B89" s="17">
        <v>2</v>
      </c>
      <c r="C89" s="208" t="s">
        <v>284</v>
      </c>
      <c r="D89" s="138"/>
      <c r="E89" s="139"/>
      <c r="F89" s="139"/>
      <c r="G89" s="139"/>
      <c r="H89" s="139"/>
      <c r="I89" s="139"/>
      <c r="L89" s="83"/>
      <c r="M89" s="83"/>
      <c r="V89" s="83"/>
      <c r="W89" s="83"/>
      <c r="AF89" s="83"/>
      <c r="AG89" s="83"/>
      <c r="AP89" s="83"/>
      <c r="AQ89" s="83"/>
      <c r="AZ89" s="83"/>
      <c r="BA89" s="83"/>
      <c r="BJ89" s="83"/>
      <c r="BK89" s="83"/>
      <c r="BM89" s="83"/>
      <c r="BN89" s="83"/>
      <c r="BO89" s="83"/>
      <c r="BP89" s="83"/>
    </row>
    <row r="90" spans="1:73" ht="14.25" x14ac:dyDescent="0.2">
      <c r="B90" s="340">
        <v>3</v>
      </c>
      <c r="C90" s="208" t="s">
        <v>54</v>
      </c>
      <c r="D90" s="209"/>
      <c r="E90" s="209"/>
      <c r="F90" s="139"/>
      <c r="G90" s="139"/>
      <c r="H90" s="139"/>
      <c r="I90" s="139"/>
      <c r="L90" s="83"/>
      <c r="M90" s="83"/>
      <c r="V90" s="83"/>
      <c r="W90" s="83"/>
      <c r="AF90" s="83"/>
      <c r="AG90" s="83"/>
      <c r="AP90" s="83"/>
      <c r="AQ90" s="83"/>
      <c r="AZ90" s="83"/>
      <c r="BA90" s="83"/>
      <c r="BJ90" s="83"/>
      <c r="BK90" s="83"/>
      <c r="BM90" s="83"/>
      <c r="BN90" s="83"/>
      <c r="BO90" s="83"/>
      <c r="BP90" s="83"/>
    </row>
    <row r="91" spans="1:73" ht="16.5" customHeight="1" x14ac:dyDescent="0.2">
      <c r="B91" s="340"/>
      <c r="C91" s="208" t="s">
        <v>64</v>
      </c>
      <c r="D91" s="209"/>
      <c r="E91" s="209"/>
      <c r="F91" s="139"/>
      <c r="G91" s="139"/>
      <c r="H91" s="139"/>
      <c r="I91" s="139"/>
      <c r="L91" s="83"/>
      <c r="M91" s="83"/>
      <c r="V91" s="83"/>
      <c r="W91" s="83"/>
      <c r="AF91" s="83"/>
      <c r="AG91" s="83"/>
      <c r="AP91" s="83"/>
      <c r="AQ91" s="83"/>
      <c r="AZ91" s="83"/>
      <c r="BA91" s="83"/>
      <c r="BJ91" s="83"/>
      <c r="BK91" s="83"/>
      <c r="BM91" s="83"/>
      <c r="BN91" s="83"/>
      <c r="BO91" s="83"/>
      <c r="BP91" s="83"/>
    </row>
    <row r="92" spans="1:73" ht="14.25" x14ac:dyDescent="0.2">
      <c r="B92" s="340"/>
      <c r="C92" s="208" t="s">
        <v>55</v>
      </c>
      <c r="D92" s="209"/>
      <c r="E92" s="209"/>
      <c r="F92" s="139"/>
      <c r="G92" s="139"/>
      <c r="H92" s="139"/>
      <c r="I92" s="139"/>
      <c r="L92" s="83"/>
      <c r="M92" s="83"/>
      <c r="V92" s="83"/>
      <c r="W92" s="83"/>
      <c r="AF92" s="83"/>
      <c r="AG92" s="83"/>
      <c r="AP92" s="83"/>
      <c r="AQ92" s="83"/>
      <c r="AZ92" s="83"/>
      <c r="BA92" s="83"/>
      <c r="BJ92" s="83"/>
      <c r="BK92" s="83"/>
      <c r="BM92" s="83"/>
      <c r="BN92" s="83"/>
      <c r="BO92" s="83"/>
      <c r="BP92" s="83"/>
    </row>
    <row r="93" spans="1:73" ht="16.5" x14ac:dyDescent="0.2">
      <c r="B93" s="17">
        <v>4</v>
      </c>
      <c r="C93" s="208" t="s">
        <v>11</v>
      </c>
      <c r="D93" s="138"/>
      <c r="E93" s="139"/>
      <c r="F93" s="139"/>
      <c r="G93" s="139"/>
      <c r="H93" s="139"/>
      <c r="I93" s="139"/>
      <c r="L93" s="83"/>
      <c r="M93" s="83"/>
      <c r="V93" s="83"/>
      <c r="W93" s="83"/>
      <c r="AF93" s="83"/>
      <c r="AG93" s="83"/>
      <c r="AP93" s="83"/>
      <c r="AQ93" s="83"/>
      <c r="AZ93" s="83"/>
      <c r="BA93" s="83"/>
      <c r="BJ93" s="83"/>
      <c r="BK93" s="83"/>
      <c r="BM93" s="83"/>
      <c r="BN93" s="83"/>
      <c r="BO93" s="83"/>
      <c r="BP93" s="83"/>
    </row>
    <row r="94" spans="1:73" ht="16.5" x14ac:dyDescent="0.2">
      <c r="B94" s="17">
        <v>5</v>
      </c>
      <c r="C94" s="208" t="s">
        <v>61</v>
      </c>
      <c r="D94" s="138"/>
      <c r="E94" s="139"/>
      <c r="F94" s="139"/>
      <c r="G94" s="139"/>
      <c r="H94" s="139"/>
      <c r="I94" s="139"/>
    </row>
    <row r="95" spans="1:73" x14ac:dyDescent="0.2">
      <c r="C95" s="208" t="s">
        <v>62</v>
      </c>
      <c r="D95" s="138"/>
      <c r="E95" s="139"/>
      <c r="F95" s="139"/>
      <c r="G95" s="139"/>
      <c r="H95" s="139"/>
      <c r="I95" s="139"/>
    </row>
    <row r="96" spans="1:73" ht="40.5" customHeight="1" x14ac:dyDescent="0.2">
      <c r="B96" s="80">
        <v>6</v>
      </c>
      <c r="C96" s="341" t="s">
        <v>285</v>
      </c>
      <c r="D96" s="341"/>
      <c r="E96" s="341"/>
      <c r="F96" s="341"/>
      <c r="G96" s="341"/>
      <c r="H96" s="341"/>
      <c r="I96" s="341"/>
    </row>
    <row r="97" spans="2:9" ht="16.5" x14ac:dyDescent="0.2">
      <c r="B97" s="17"/>
      <c r="C97" s="137"/>
      <c r="D97" s="138"/>
      <c r="E97" s="139"/>
      <c r="F97" s="139"/>
      <c r="G97" s="139"/>
      <c r="H97" s="139"/>
      <c r="I97" s="139"/>
    </row>
    <row r="98" spans="2:9" x14ac:dyDescent="0.2">
      <c r="C98" s="137"/>
      <c r="D98" s="138"/>
      <c r="E98" s="139"/>
      <c r="F98" s="139"/>
      <c r="G98" s="139"/>
      <c r="H98" s="139"/>
      <c r="I98" s="139"/>
    </row>
    <row r="99" spans="2:9" ht="14.25" x14ac:dyDescent="0.2">
      <c r="C99" s="137"/>
      <c r="D99" s="140"/>
      <c r="E99" s="139"/>
      <c r="F99" s="139"/>
      <c r="G99" s="139"/>
      <c r="H99" s="139"/>
      <c r="I99" s="139"/>
    </row>
    <row r="100" spans="2:9" ht="40.5" customHeight="1" x14ac:dyDescent="0.2">
      <c r="B100" s="80"/>
      <c r="C100" s="341"/>
      <c r="D100" s="341"/>
      <c r="E100" s="341"/>
      <c r="F100" s="341"/>
      <c r="G100" s="341"/>
      <c r="H100" s="341"/>
      <c r="I100" s="341"/>
    </row>
    <row r="101" spans="2:9" ht="16.5" x14ac:dyDescent="0.2">
      <c r="B101" s="17"/>
      <c r="C101" s="137"/>
      <c r="D101" s="138"/>
      <c r="E101" s="139"/>
      <c r="F101" s="139"/>
      <c r="G101" s="139"/>
      <c r="H101" s="139"/>
      <c r="I101" s="139"/>
    </row>
    <row r="102" spans="2:9" x14ac:dyDescent="0.2">
      <c r="C102" s="137"/>
      <c r="D102" s="138"/>
      <c r="E102" s="139"/>
      <c r="F102" s="139"/>
      <c r="G102" s="139"/>
      <c r="H102" s="139"/>
      <c r="I102" s="139"/>
    </row>
  </sheetData>
  <sheetProtection password="F8BD" sheet="1" objects="1" scenarios="1"/>
  <mergeCells count="83">
    <mergeCell ref="B90:B92"/>
    <mergeCell ref="C96:I96"/>
    <mergeCell ref="C87:F87"/>
    <mergeCell ref="C100:I100"/>
    <mergeCell ref="AS19:BB19"/>
    <mergeCell ref="AS20:AS22"/>
    <mergeCell ref="AT20:AT22"/>
    <mergeCell ref="AU20:AU22"/>
    <mergeCell ref="AV20:AV22"/>
    <mergeCell ref="AW20:AW22"/>
    <mergeCell ref="AX20:AX22"/>
    <mergeCell ref="AY20:AY22"/>
    <mergeCell ref="AZ20:AZ22"/>
    <mergeCell ref="BA20:BA22"/>
    <mergeCell ref="BB20:BB22"/>
    <mergeCell ref="Y19:AH19"/>
    <mergeCell ref="C20:C22"/>
    <mergeCell ref="D20:D22"/>
    <mergeCell ref="M20:M22"/>
    <mergeCell ref="I20:I22"/>
    <mergeCell ref="L20:L22"/>
    <mergeCell ref="J20:J22"/>
    <mergeCell ref="G20:G22"/>
    <mergeCell ref="H20:H22"/>
    <mergeCell ref="U20:U22"/>
    <mergeCell ref="AE20:AE22"/>
    <mergeCell ref="X20:X22"/>
    <mergeCell ref="V20:V22"/>
    <mergeCell ref="O20:O22"/>
    <mergeCell ref="BN20:BN22"/>
    <mergeCell ref="BM19:BP19"/>
    <mergeCell ref="BO20:BO22"/>
    <mergeCell ref="BP20:BP22"/>
    <mergeCell ref="BM20:BM22"/>
    <mergeCell ref="BU20:BU22"/>
    <mergeCell ref="BQ19:BS19"/>
    <mergeCell ref="BS20:BS22"/>
    <mergeCell ref="BR20:BR22"/>
    <mergeCell ref="BQ20:BQ22"/>
    <mergeCell ref="BT20:BT22"/>
    <mergeCell ref="E19:N19"/>
    <mergeCell ref="E20:E22"/>
    <mergeCell ref="F20:F22"/>
    <mergeCell ref="AI19:AR19"/>
    <mergeCell ref="AI20:AI22"/>
    <mergeCell ref="AJ20:AJ22"/>
    <mergeCell ref="AK20:AK22"/>
    <mergeCell ref="AL20:AL22"/>
    <mergeCell ref="AM20:AM22"/>
    <mergeCell ref="AN20:AN22"/>
    <mergeCell ref="R20:R22"/>
    <mergeCell ref="S20:S22"/>
    <mergeCell ref="T20:T22"/>
    <mergeCell ref="O19:X19"/>
    <mergeCell ref="AF20:AF22"/>
    <mergeCell ref="AG20:AG22"/>
    <mergeCell ref="AR20:AR22"/>
    <mergeCell ref="AO20:AO22"/>
    <mergeCell ref="AP20:AP22"/>
    <mergeCell ref="AQ20:AQ22"/>
    <mergeCell ref="K20:K22"/>
    <mergeCell ref="AD20:AD22"/>
    <mergeCell ref="N20:N22"/>
    <mergeCell ref="P20:P22"/>
    <mergeCell ref="Q20:Q22"/>
    <mergeCell ref="Y20:Y22"/>
    <mergeCell ref="Z20:Z22"/>
    <mergeCell ref="AA20:AA22"/>
    <mergeCell ref="AB20:AB22"/>
    <mergeCell ref="AC20:AC22"/>
    <mergeCell ref="W20:W22"/>
    <mergeCell ref="AH20:AH22"/>
    <mergeCell ref="BC19:BL19"/>
    <mergeCell ref="BC20:BC22"/>
    <mergeCell ref="BD20:BD22"/>
    <mergeCell ref="BE20:BE22"/>
    <mergeCell ref="BF20:BF22"/>
    <mergeCell ref="BG20:BG22"/>
    <mergeCell ref="BH20:BH22"/>
    <mergeCell ref="BI20:BI22"/>
    <mergeCell ref="BJ20:BJ22"/>
    <mergeCell ref="BK20:BK22"/>
    <mergeCell ref="BL20:BL22"/>
  </mergeCells>
  <phoneticPr fontId="15" type="noConversion"/>
  <pageMargins left="0.36" right="0.41" top="0.64" bottom="0.98425196850393704" header="0.32" footer="0.51181102362204722"/>
  <pageSetup scale="30" orientation="landscape" r:id="rId1"/>
  <headerFooter alignWithMargins="0"/>
  <rowBreaks count="1" manualBreakCount="1">
    <brk id="63" max="72" man="1"/>
  </rowBreaks>
  <colBreaks count="6" manualBreakCount="6">
    <brk id="4" max="1048575" man="1"/>
    <brk id="14" max="1048575" man="1"/>
    <brk id="24" max="1048575" man="1"/>
    <brk id="34" max="97" man="1"/>
    <brk id="54" max="97" man="1"/>
    <brk id="6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4:F67"/>
  <sheetViews>
    <sheetView showGridLines="0" zoomScale="70" zoomScaleNormal="70" workbookViewId="0"/>
  </sheetViews>
  <sheetFormatPr defaultRowHeight="12.75" x14ac:dyDescent="0.2"/>
  <cols>
    <col min="1" max="1" width="6" style="1" customWidth="1"/>
    <col min="2" max="2" width="15" style="1" customWidth="1"/>
    <col min="3" max="3" width="86.42578125" style="1" customWidth="1"/>
    <col min="4" max="4" width="9.140625" style="1"/>
    <col min="5" max="5" width="20" style="1" customWidth="1"/>
    <col min="6" max="6" width="102.140625" style="1" customWidth="1"/>
    <col min="7" max="16384" width="9.140625" style="1"/>
  </cols>
  <sheetData>
    <row r="14" spans="1:5" x14ac:dyDescent="0.2">
      <c r="A14" s="153"/>
    </row>
    <row r="15" spans="1:5" x14ac:dyDescent="0.2">
      <c r="A15" s="153"/>
    </row>
    <row r="16" spans="1:5" ht="30" customHeight="1" x14ac:dyDescent="0.2">
      <c r="A16" s="153"/>
      <c r="B16" s="349" t="s">
        <v>106</v>
      </c>
      <c r="C16" s="349"/>
      <c r="D16" s="349"/>
      <c r="E16" s="349"/>
    </row>
    <row r="17" spans="1:6" x14ac:dyDescent="0.2">
      <c r="A17" s="153"/>
    </row>
    <row r="18" spans="1:6" ht="38.25" customHeight="1" thickBot="1" x14ac:dyDescent="0.25">
      <c r="A18" s="153"/>
      <c r="B18"/>
      <c r="C18"/>
      <c r="D18"/>
    </row>
    <row r="19" spans="1:6" ht="29.25" thickBot="1" x14ac:dyDescent="0.5">
      <c r="A19" s="153"/>
      <c r="C19" s="23"/>
      <c r="D19" s="20"/>
      <c r="E19" s="21"/>
      <c r="F19" s="20"/>
    </row>
    <row r="20" spans="1:6" ht="14.25" customHeight="1" x14ac:dyDescent="0.2">
      <c r="A20" s="153"/>
      <c r="C20" s="346" t="s">
        <v>23</v>
      </c>
      <c r="D20" s="344" t="s">
        <v>0</v>
      </c>
      <c r="E20" s="322" t="s">
        <v>299</v>
      </c>
      <c r="F20" s="343" t="s">
        <v>29</v>
      </c>
    </row>
    <row r="21" spans="1:6" ht="24.75" customHeight="1" x14ac:dyDescent="0.2">
      <c r="A21" s="153"/>
      <c r="C21" s="347"/>
      <c r="D21" s="344"/>
      <c r="E21" s="323"/>
      <c r="F21" s="344"/>
    </row>
    <row r="22" spans="1:6" ht="36.75" customHeight="1" thickBot="1" x14ac:dyDescent="0.25">
      <c r="A22" s="153"/>
      <c r="B22" s="18"/>
      <c r="C22" s="348"/>
      <c r="D22" s="345"/>
      <c r="E22" s="324"/>
      <c r="F22" s="345"/>
    </row>
    <row r="23" spans="1:6" ht="33.75" customHeight="1" x14ac:dyDescent="0.2">
      <c r="A23" s="153"/>
      <c r="C23" s="26" t="s">
        <v>33</v>
      </c>
      <c r="D23" s="19"/>
      <c r="E23" s="22"/>
      <c r="F23" s="6"/>
    </row>
    <row r="24" spans="1:6" ht="30.75" customHeight="1" x14ac:dyDescent="0.2">
      <c r="A24" s="153">
        <v>1</v>
      </c>
      <c r="C24" s="31" t="str">
        <f>VLOOKUP(A24, '2. 2015 Continuity Schedule'!$A$24:$BU$84,3,FALSE)</f>
        <v>LV Variance Account</v>
      </c>
      <c r="D24" s="30">
        <f>VLOOKUP(A24, '2. 2015 Continuity Schedule'!$A$24:$BU$84,4,FALSE)</f>
        <v>1550</v>
      </c>
      <c r="E24" s="24">
        <f>IF(ISERROR(VLOOKUP($A24, '2. 2015 Continuity Schedule'!$A$20:$BU$86, MATCH('3. Appendix A'!$E$20, '2. 2015 Continuity Schedule'!$A$20:$BU$20,0),FALSE)), 0, VLOOKUP($A24, '2. 2015 Continuity Schedule'!$A$20:$BU$86, MATCH('3. Appendix A'!$E$20, '2. 2015 Continuity Schedule'!$A$20:$BU$20,0),FALSE))</f>
        <v>0.58000000007450581</v>
      </c>
      <c r="F24" s="210"/>
    </row>
    <row r="25" spans="1:6" ht="30.75" hidden="1" customHeight="1" x14ac:dyDescent="0.2">
      <c r="A25" s="153">
        <v>2</v>
      </c>
      <c r="C25" s="31" t="str">
        <f>VLOOKUP(A25, '2. 2015 Continuity Schedule'!$A$24:$BU$84,3,FALSE)</f>
        <v>Smart Metering Entity Charge Variance Account</v>
      </c>
      <c r="D25" s="30">
        <f>VLOOKUP(A25, '2. 2015 Continuity Schedule'!$A$24:$BU$84,4,FALSE)</f>
        <v>1551</v>
      </c>
      <c r="E25" s="24">
        <f>IF(ISERROR(VLOOKUP($A25, '2. 2015 Continuity Schedule'!$A$20:$BU$86, MATCH('3. Appendix A'!$E$20, '2. 2015 Continuity Schedule'!$A$20:$BU$20,0),FALSE)), 0, VLOOKUP($A25, '2. 2015 Continuity Schedule'!$A$20:$BU$86, MATCH('3. Appendix A'!$E$20, '2. 2015 Continuity Schedule'!$A$20:$BU$20,0),FALSE))</f>
        <v>0</v>
      </c>
      <c r="F25" s="210"/>
    </row>
    <row r="26" spans="1:6" ht="30.75" customHeight="1" x14ac:dyDescent="0.2">
      <c r="A26" s="153">
        <v>3</v>
      </c>
      <c r="C26" s="31" t="str">
        <f>VLOOKUP(A26, '2. 2015 Continuity Schedule'!$A$24:$BU$84,3,FALSE)</f>
        <v>RSVA - Wholesale Market Service Charge</v>
      </c>
      <c r="D26" s="30">
        <f>VLOOKUP(A26, '2. 2015 Continuity Schedule'!$A$24:$BU$84,4,FALSE)</f>
        <v>1580</v>
      </c>
      <c r="E26" s="24">
        <f>IF(ISERROR(VLOOKUP($A26, '2. 2015 Continuity Schedule'!$A$20:$BU$86, MATCH('3. Appendix A'!$E$20, '2. 2015 Continuity Schedule'!$A$20:$BU$20,0),FALSE)), 0, VLOOKUP($A26, '2. 2015 Continuity Schedule'!$A$20:$BU$86, MATCH('3. Appendix A'!$E$20, '2. 2015 Continuity Schedule'!$A$20:$BU$20,0),FALSE))</f>
        <v>0.11999999987892807</v>
      </c>
      <c r="F26" s="210"/>
    </row>
    <row r="27" spans="1:6" ht="30.75" customHeight="1" x14ac:dyDescent="0.2">
      <c r="A27" s="153">
        <v>4</v>
      </c>
      <c r="C27" s="31" t="str">
        <f>VLOOKUP(A27, '2. 2015 Continuity Schedule'!$A$24:$BU$84,3,FALSE)</f>
        <v>RSVA - Retail Transmission Network Charge</v>
      </c>
      <c r="D27" s="30">
        <f>VLOOKUP(A27, '2. 2015 Continuity Schedule'!$A$24:$BU$84,4,FALSE)</f>
        <v>1584</v>
      </c>
      <c r="E27" s="24">
        <f>IF(ISERROR(VLOOKUP($A27, '2. 2015 Continuity Schedule'!$A$20:$BU$86, MATCH('3. Appendix A'!$E$20, '2. 2015 Continuity Schedule'!$A$20:$BU$20,0),FALSE)), 0, VLOOKUP($A27, '2. 2015 Continuity Schedule'!$A$20:$BU$86, MATCH('3. Appendix A'!$E$20, '2. 2015 Continuity Schedule'!$A$20:$BU$20,0),FALSE))</f>
        <v>0.36000000033527613</v>
      </c>
      <c r="F27" s="210"/>
    </row>
    <row r="28" spans="1:6" ht="30.75" customHeight="1" x14ac:dyDescent="0.2">
      <c r="A28" s="153">
        <v>5</v>
      </c>
      <c r="C28" s="31" t="str">
        <f>VLOOKUP(A28, '2. 2015 Continuity Schedule'!$A$24:$BU$84,3,FALSE)</f>
        <v>RSVA - Retail Transmission Connection Charge</v>
      </c>
      <c r="D28" s="30">
        <f>VLOOKUP(A28, '2. 2015 Continuity Schedule'!$A$24:$BU$84,4,FALSE)</f>
        <v>1586</v>
      </c>
      <c r="E28" s="24">
        <f>IF(ISERROR(VLOOKUP($A28, '2. 2015 Continuity Schedule'!$A$20:$BU$86, MATCH('3. Appendix A'!$E$20, '2. 2015 Continuity Schedule'!$A$20:$BU$20,0),FALSE)), 0, VLOOKUP($A28, '2. 2015 Continuity Schedule'!$A$20:$BU$86, MATCH('3. Appendix A'!$E$20, '2. 2015 Continuity Schedule'!$A$20:$BU$20,0),FALSE))</f>
        <v>-0.19000000006053597</v>
      </c>
      <c r="F28" s="210"/>
    </row>
    <row r="29" spans="1:6" ht="30.75" customHeight="1" x14ac:dyDescent="0.2">
      <c r="A29" s="153">
        <v>6</v>
      </c>
      <c r="C29" s="31" t="str">
        <f>VLOOKUP(A29, '2. 2015 Continuity Schedule'!$A$24:$BU$84,3,FALSE)</f>
        <v>RSVA - Power (excluding Global Adjustment)</v>
      </c>
      <c r="D29" s="30">
        <f>VLOOKUP(A29, '2. 2015 Continuity Schedule'!$A$24:$BU$84,4,FALSE)</f>
        <v>1588</v>
      </c>
      <c r="E29" s="24">
        <f>IF(ISERROR(VLOOKUP($A29, '2. 2015 Continuity Schedule'!$A$20:$BU$86, MATCH('3. Appendix A'!$E$20, '2. 2015 Continuity Schedule'!$A$20:$BU$20,0),FALSE)), 0, VLOOKUP($A29, '2. 2015 Continuity Schedule'!$A$20:$BU$86, MATCH('3. Appendix A'!$E$20, '2. 2015 Continuity Schedule'!$A$20:$BU$20,0),FALSE))</f>
        <v>0.18000000016763806</v>
      </c>
      <c r="F29" s="210"/>
    </row>
    <row r="30" spans="1:6" ht="30.75" customHeight="1" x14ac:dyDescent="0.2">
      <c r="A30" s="153">
        <v>7</v>
      </c>
      <c r="C30" s="31" t="str">
        <f>VLOOKUP(A30, '2. 2015 Continuity Schedule'!$A$24:$BU$84,3,FALSE)</f>
        <v>RSVA - Global Adjustment</v>
      </c>
      <c r="D30" s="30">
        <f>VLOOKUP(A30, '2. 2015 Continuity Schedule'!$A$24:$BU$84,4,FALSE)</f>
        <v>1589</v>
      </c>
      <c r="E30" s="24">
        <f>IF(ISERROR(VLOOKUP($A30, '2. 2015 Continuity Schedule'!$A$20:$BU$86, MATCH('3. Appendix A'!$E$20, '2. 2015 Continuity Schedule'!$A$20:$BU$20,0),FALSE)), 0, VLOOKUP($A30, '2. 2015 Continuity Schedule'!$A$20:$BU$86, MATCH('3. Appendix A'!$E$20, '2. 2015 Continuity Schedule'!$A$20:$BU$20,0),FALSE))</f>
        <v>-0.41999999992549419</v>
      </c>
      <c r="F30" s="210"/>
    </row>
    <row r="31" spans="1:6" ht="30.75" customHeight="1" x14ac:dyDescent="0.2">
      <c r="A31" s="153">
        <v>8</v>
      </c>
      <c r="C31" s="31" t="str">
        <f>VLOOKUP(A31, '2. 2015 Continuity Schedule'!$A$24:$BU$84,3,FALSE)</f>
        <v>Disposition and Recovery/Refund of Regulatory Balances (2008)</v>
      </c>
      <c r="D31" s="30">
        <f>VLOOKUP(A31, '2. 2015 Continuity Schedule'!$A$24:$BU$84,4,FALSE)</f>
        <v>1595</v>
      </c>
      <c r="E31" s="24">
        <f>IF(ISERROR(VLOOKUP($A31, '2. 2015 Continuity Schedule'!$A$20:$BU$86, MATCH('3. Appendix A'!$E$20, '2. 2015 Continuity Schedule'!$A$20:$BU$20,0),FALSE)), 0, VLOOKUP($A31, '2. 2015 Continuity Schedule'!$A$20:$BU$86, MATCH('3. Appendix A'!$E$20, '2. 2015 Continuity Schedule'!$A$20:$BU$20,0),FALSE))</f>
        <v>-0.45999999987543561</v>
      </c>
      <c r="F31" s="210"/>
    </row>
    <row r="32" spans="1:6" ht="30.75" customHeight="1" x14ac:dyDescent="0.2">
      <c r="A32" s="153">
        <v>9</v>
      </c>
      <c r="C32" s="31" t="str">
        <f>VLOOKUP(A32, '2. 2015 Continuity Schedule'!$A$24:$BU$84,3,FALSE)</f>
        <v>Disposition and Recovery/Refund of Regulatory Balances (2009)</v>
      </c>
      <c r="D32" s="30">
        <f>VLOOKUP(A32, '2. 2015 Continuity Schedule'!$A$24:$BU$84,4,FALSE)</f>
        <v>1595</v>
      </c>
      <c r="E32" s="24">
        <f>IF(ISERROR(VLOOKUP($A32, '2. 2015 Continuity Schedule'!$A$20:$BU$86, MATCH('3. Appendix A'!$E$20, '2. 2015 Continuity Schedule'!$A$20:$BU$20,0),FALSE)), 0, VLOOKUP($A32, '2. 2015 Continuity Schedule'!$A$20:$BU$86, MATCH('3. Appendix A'!$E$20, '2. 2015 Continuity Schedule'!$A$20:$BU$20,0),FALSE))</f>
        <v>0.10000000002037268</v>
      </c>
      <c r="F32" s="210"/>
    </row>
    <row r="33" spans="1:6" ht="30.75" customHeight="1" x14ac:dyDescent="0.2">
      <c r="A33" s="153">
        <v>10</v>
      </c>
      <c r="C33" s="31" t="str">
        <f>VLOOKUP(A33, '2. 2015 Continuity Schedule'!$A$24:$BU$84,3,FALSE)</f>
        <v>Disposition and Recovery/Refund of Regulatory Balances (2010)</v>
      </c>
      <c r="D33" s="30">
        <f>VLOOKUP(A33, '2. 2015 Continuity Schedule'!$A$24:$BU$84,4,FALSE)</f>
        <v>1595</v>
      </c>
      <c r="E33" s="24">
        <f>IF(ISERROR(VLOOKUP($A33, '2. 2015 Continuity Schedule'!$A$20:$BU$86, MATCH('3. Appendix A'!$E$20, '2. 2015 Continuity Schedule'!$A$20:$BU$20,0),FALSE)), 0, VLOOKUP($A33, '2. 2015 Continuity Schedule'!$A$20:$BU$86, MATCH('3. Appendix A'!$E$20, '2. 2015 Continuity Schedule'!$A$20:$BU$20,0),FALSE))</f>
        <v>-0.36999999999534339</v>
      </c>
      <c r="F33" s="210"/>
    </row>
    <row r="34" spans="1:6" ht="30.75" customHeight="1" x14ac:dyDescent="0.2">
      <c r="A34" s="153">
        <v>11</v>
      </c>
      <c r="C34" s="31" t="str">
        <f>VLOOKUP(A34, '2. 2015 Continuity Schedule'!$A$24:$BU$84,3,FALSE)</f>
        <v>Disposition and Recovery/Refund of Regulatory Balances (2011)</v>
      </c>
      <c r="D34" s="30">
        <f>VLOOKUP(A34, '2. 2015 Continuity Schedule'!$A$24:$BU$84,4,FALSE)</f>
        <v>1595</v>
      </c>
      <c r="E34" s="24">
        <f>IF(ISERROR(VLOOKUP($A34, '2. 2015 Continuity Schedule'!$A$20:$BU$86, MATCH('3. Appendix A'!$E$20, '2. 2015 Continuity Schedule'!$A$20:$BU$20,0),FALSE)), 0, VLOOKUP($A34, '2. 2015 Continuity Schedule'!$A$20:$BU$86, MATCH('3. Appendix A'!$E$20, '2. 2015 Continuity Schedule'!$A$20:$BU$20,0),FALSE))</f>
        <v>-0.47000000000116415</v>
      </c>
      <c r="F34" s="210"/>
    </row>
    <row r="35" spans="1:6" ht="30.75" hidden="1" customHeight="1" x14ac:dyDescent="0.2">
      <c r="A35" s="153">
        <v>12</v>
      </c>
      <c r="C35" s="31" t="str">
        <f>VLOOKUP(A35, '2. 2015 Continuity Schedule'!$A$24:$BU$84,3,FALSE)</f>
        <v>Disposition and Recovery/Refund of Regulatory Balances (2012)</v>
      </c>
      <c r="D35" s="30">
        <f>VLOOKUP(A35, '2. 2015 Continuity Schedule'!$A$24:$BU$84,4,FALSE)</f>
        <v>1595</v>
      </c>
      <c r="E35" s="24">
        <f>IF(ISERROR(VLOOKUP($A35, '2. 2015 Continuity Schedule'!$A$20:$BU$86, MATCH('3. Appendix A'!$E$20, '2. 2015 Continuity Schedule'!$A$20:$BU$20,0),FALSE)), 0, VLOOKUP($A35, '2. 2015 Continuity Schedule'!$A$20:$BU$86, MATCH('3. Appendix A'!$E$20, '2. 2015 Continuity Schedule'!$A$20:$BU$20,0),FALSE))</f>
        <v>0</v>
      </c>
      <c r="F35" s="210"/>
    </row>
    <row r="36" spans="1:6" ht="30.75" hidden="1" customHeight="1" x14ac:dyDescent="0.2">
      <c r="A36" s="153">
        <v>13</v>
      </c>
      <c r="C36" s="31" t="str">
        <f>VLOOKUP(A36, '2. 2015 Continuity Schedule'!$A$24:$BU$84,3,FALSE)</f>
        <v>Disposition and Recovery/Refund of Regulatory Balances (2013)</v>
      </c>
      <c r="D36" s="30">
        <f>VLOOKUP(A36, '2. 2015 Continuity Schedule'!$A$24:$BU$84,4,FALSE)</f>
        <v>1595</v>
      </c>
      <c r="E36" s="24">
        <f>IF(ISERROR(VLOOKUP($A36, '2. 2015 Continuity Schedule'!$A$20:$BU$86, MATCH('3. Appendix A'!$E$20, '2. 2015 Continuity Schedule'!$A$20:$BU$20,0),FALSE)), 0, VLOOKUP($A36, '2. 2015 Continuity Schedule'!$A$20:$BU$86, MATCH('3. Appendix A'!$E$20, '2. 2015 Continuity Schedule'!$A$20:$BU$20,0),FALSE))</f>
        <v>0</v>
      </c>
      <c r="F36" s="210"/>
    </row>
    <row r="37" spans="1:6" ht="30.75" hidden="1" customHeight="1" x14ac:dyDescent="0.2">
      <c r="A37" s="153">
        <v>14</v>
      </c>
      <c r="C37" s="31" t="str">
        <f>VLOOKUP(A37, '2. 2015 Continuity Schedule'!$A$24:$BU$84,3,FALSE)</f>
        <v>Disposition and Recovery/Refund of Regulatory Balances (2014)</v>
      </c>
      <c r="D37" s="30">
        <f>VLOOKUP(A37, '2. 2015 Continuity Schedule'!$A$24:$BU$84,4,FALSE)</f>
        <v>1595</v>
      </c>
      <c r="E37" s="24">
        <f>IF(ISERROR(VLOOKUP($A37, '2. 2015 Continuity Schedule'!$A$20:$BU$86, MATCH('3. Appendix A'!$E$20, '2. 2015 Continuity Schedule'!$A$20:$BU$20,0),FALSE)), 0, VLOOKUP($A37, '2. 2015 Continuity Schedule'!$A$20:$BU$86, MATCH('3. Appendix A'!$E$20, '2. 2015 Continuity Schedule'!$A$20:$BU$20,0),FALSE))</f>
        <v>0</v>
      </c>
      <c r="F37" s="210"/>
    </row>
    <row r="38" spans="1:6" ht="30.75" hidden="1" customHeight="1" x14ac:dyDescent="0.2">
      <c r="C38" s="32"/>
      <c r="D38" s="30"/>
      <c r="E38" s="24"/>
      <c r="F38" s="211"/>
    </row>
    <row r="39" spans="1:6" ht="30.75" hidden="1" customHeight="1" thickBot="1" x14ac:dyDescent="0.25">
      <c r="C39" s="26" t="s">
        <v>34</v>
      </c>
      <c r="D39" s="25"/>
      <c r="E39" s="24"/>
      <c r="F39" s="149"/>
    </row>
    <row r="40" spans="1:6" ht="30.75" customHeight="1" x14ac:dyDescent="0.2">
      <c r="A40" s="1">
        <v>15</v>
      </c>
      <c r="C40" s="31" t="str">
        <f>VLOOKUP(A40, '2. 2015 Continuity Schedule'!$A$24:$BU$84,3,FALSE)</f>
        <v>Other Regulatory Assets - Sub-Account - Deferred IFRS Transition Costs</v>
      </c>
      <c r="D40" s="30">
        <f>VLOOKUP(A40, '2. 2015 Continuity Schedule'!$A$24:$BU$84,4,FALSE)</f>
        <v>1508</v>
      </c>
      <c r="E40" s="24">
        <f>IF(ISERROR(VLOOKUP($A40, '2. 2015 Continuity Schedule'!$A$20:$BU$86, MATCH('3. Appendix A'!$E$20, '2. 2015 Continuity Schedule'!$A$20:$BU$20,0),FALSE)), 0, VLOOKUP($A40, '2. 2015 Continuity Schedule'!$A$20:$BU$86, MATCH('3. Appendix A'!$E$20, '2. 2015 Continuity Schedule'!$A$20:$BU$20,0),FALSE))</f>
        <v>-5000.4499999999534</v>
      </c>
      <c r="F40" s="291" t="s">
        <v>326</v>
      </c>
    </row>
    <row r="41" spans="1:6" ht="30.75" hidden="1" customHeight="1" x14ac:dyDescent="0.2">
      <c r="A41" s="1">
        <v>16</v>
      </c>
      <c r="C41" s="31" t="str">
        <f>VLOOKUP(A41, '2. 2015 Continuity Schedule'!$A$24:$BU$84,3,FALSE)</f>
        <v>Other Regulatory Assets - Sub-Account - Incremental Capital Charges</v>
      </c>
      <c r="D41" s="30">
        <f>VLOOKUP(A41, '2. 2015 Continuity Schedule'!$A$24:$BU$84,4,FALSE)</f>
        <v>1508</v>
      </c>
      <c r="E41" s="24">
        <f>IF(ISERROR(VLOOKUP($A41, '2. 2015 Continuity Schedule'!$A$20:$BU$86, MATCH('3. Appendix A'!$E$20, '2. 2015 Continuity Schedule'!$A$20:$BU$20,0),FALSE)), 0, VLOOKUP($A41, '2. 2015 Continuity Schedule'!$A$20:$BU$86, MATCH('3. Appendix A'!$E$20, '2. 2015 Continuity Schedule'!$A$20:$BU$20,0),FALSE))</f>
        <v>0</v>
      </c>
      <c r="F41" s="210"/>
    </row>
    <row r="42" spans="1:6" ht="30.75" hidden="1" customHeight="1" x14ac:dyDescent="0.2">
      <c r="A42" s="1">
        <v>17</v>
      </c>
      <c r="C42" s="31" t="str">
        <f>VLOOKUP(A42, '2. 2015 Continuity Schedule'!$A$24:$BU$84,3,FALSE)</f>
        <v>Other Regulatory Assets - Sub-Account - Financial Assistance Payment and Recovery Variance - Ontario Clean Energy Benefit Act8</v>
      </c>
      <c r="D42" s="30">
        <f>VLOOKUP(A42, '2. 2015 Continuity Schedule'!$A$24:$BU$84,4,FALSE)</f>
        <v>1508</v>
      </c>
      <c r="E42" s="24">
        <f>IF(ISERROR(VLOOKUP($A42, '2. 2015 Continuity Schedule'!$A$20:$BU$86, MATCH('3. Appendix A'!$E$20, '2. 2015 Continuity Schedule'!$A$20:$BU$20,0),FALSE)), 0, VLOOKUP($A42, '2. 2015 Continuity Schedule'!$A$20:$BU$86, MATCH('3. Appendix A'!$E$20, '2. 2015 Continuity Schedule'!$A$20:$BU$20,0),FALSE))</f>
        <v>0</v>
      </c>
      <c r="F42" s="210"/>
    </row>
    <row r="43" spans="1:6" ht="30.75" hidden="1" customHeight="1" x14ac:dyDescent="0.2">
      <c r="A43" s="1">
        <v>18</v>
      </c>
      <c r="C43" s="31" t="str">
        <f>VLOOKUP(A43, '2. 2015 Continuity Schedule'!$A$24:$BU$84,3,FALSE)</f>
        <v>Other Regulatory Assets - Sub-Account - Financial Assistance Payment and Recovery Carrying Charges</v>
      </c>
      <c r="D43" s="30">
        <f>VLOOKUP(A43, '2. 2015 Continuity Schedule'!$A$24:$BU$84,4,FALSE)</f>
        <v>1508</v>
      </c>
      <c r="E43" s="24">
        <f>IF(ISERROR(VLOOKUP($A43, '2. 2015 Continuity Schedule'!$A$20:$BU$86, MATCH('3. Appendix A'!$E$20, '2. 2015 Continuity Schedule'!$A$20:$BU$20,0),FALSE)), 0, VLOOKUP($A43, '2. 2015 Continuity Schedule'!$A$20:$BU$86, MATCH('3. Appendix A'!$E$20, '2. 2015 Continuity Schedule'!$A$20:$BU$20,0),FALSE))</f>
        <v>0</v>
      </c>
      <c r="F43" s="210"/>
    </row>
    <row r="44" spans="1:6" ht="30.75" hidden="1" customHeight="1" x14ac:dyDescent="0.2">
      <c r="A44" s="1">
        <v>19</v>
      </c>
      <c r="C44" s="31" t="str">
        <f>VLOOKUP(A44, '2. 2015 Continuity Schedule'!$A$24:$BU$84,3,FALSE)</f>
        <v>Other Regulatory Assets - Sub-Account - Other 4</v>
      </c>
      <c r="D44" s="30">
        <f>VLOOKUP(A44, '2. 2015 Continuity Schedule'!$A$24:$BU$84,4,FALSE)</f>
        <v>1508</v>
      </c>
      <c r="E44" s="24">
        <f>IF(ISERROR(VLOOKUP($A44, '2. 2015 Continuity Schedule'!$A$20:$BU$86, MATCH('3. Appendix A'!$E$20, '2. 2015 Continuity Schedule'!$A$20:$BU$20,0),FALSE)), 0, VLOOKUP($A44, '2. 2015 Continuity Schedule'!$A$20:$BU$86, MATCH('3. Appendix A'!$E$20, '2. 2015 Continuity Schedule'!$A$20:$BU$20,0),FALSE))</f>
        <v>0</v>
      </c>
      <c r="F44" s="210"/>
    </row>
    <row r="45" spans="1:6" ht="30.75" hidden="1" customHeight="1" x14ac:dyDescent="0.2">
      <c r="A45" s="1">
        <v>20</v>
      </c>
      <c r="C45" s="31" t="str">
        <f>VLOOKUP(A45, '2. 2015 Continuity Schedule'!$A$24:$BU$84,3,FALSE)</f>
        <v>Retail Cost Variance Account - Retail</v>
      </c>
      <c r="D45" s="30">
        <f>VLOOKUP(A45, '2. 2015 Continuity Schedule'!$A$24:$BU$84,4,FALSE)</f>
        <v>1518</v>
      </c>
      <c r="E45" s="24">
        <f>IF(ISERROR(VLOOKUP($A45, '2. 2015 Continuity Schedule'!$A$20:$BU$86, MATCH('3. Appendix A'!$E$20, '2. 2015 Continuity Schedule'!$A$20:$BU$20,0),FALSE)), 0, VLOOKUP($A45, '2. 2015 Continuity Schedule'!$A$20:$BU$86, MATCH('3. Appendix A'!$E$20, '2. 2015 Continuity Schedule'!$A$20:$BU$20,0),FALSE))</f>
        <v>0</v>
      </c>
      <c r="F45" s="210"/>
    </row>
    <row r="46" spans="1:6" ht="30.75" hidden="1" customHeight="1" x14ac:dyDescent="0.2">
      <c r="A46" s="1">
        <v>21</v>
      </c>
      <c r="C46" s="31" t="str">
        <f>VLOOKUP(A46, '2. 2015 Continuity Schedule'!$A$24:$BU$84,3,FALSE)</f>
        <v>Misc. Deferred Debits</v>
      </c>
      <c r="D46" s="30">
        <f>VLOOKUP(A46, '2. 2015 Continuity Schedule'!$A$24:$BU$84,4,FALSE)</f>
        <v>1525</v>
      </c>
      <c r="E46" s="24">
        <f>IF(ISERROR(VLOOKUP($A46, '2. 2015 Continuity Schedule'!$A$20:$BU$86, MATCH('3. Appendix A'!$E$20, '2. 2015 Continuity Schedule'!$A$20:$BU$20,0),FALSE)), 0, VLOOKUP($A46, '2. 2015 Continuity Schedule'!$A$20:$BU$86, MATCH('3. Appendix A'!$E$20, '2. 2015 Continuity Schedule'!$A$20:$BU$20,0),FALSE))</f>
        <v>0</v>
      </c>
      <c r="F46" s="210"/>
    </row>
    <row r="47" spans="1:6" ht="30.75" hidden="1" customHeight="1" x14ac:dyDescent="0.2">
      <c r="A47" s="1">
        <v>22</v>
      </c>
      <c r="C47" s="31" t="str">
        <f>VLOOKUP(A47, '2. 2015 Continuity Schedule'!$A$24:$BU$84,3,FALSE)</f>
        <v>Board-Approved CDM Variance Account</v>
      </c>
      <c r="D47" s="30">
        <f>VLOOKUP(A47, '2. 2015 Continuity Schedule'!$A$24:$BU$84,4,FALSE)</f>
        <v>1567</v>
      </c>
      <c r="E47" s="24">
        <f>IF(ISERROR(VLOOKUP($A47, '2. 2015 Continuity Schedule'!$A$20:$BU$86, MATCH('3. Appendix A'!$E$20, '2. 2015 Continuity Schedule'!$A$20:$BU$20,0),FALSE)), 0, VLOOKUP($A47, '2. 2015 Continuity Schedule'!$A$20:$BU$86, MATCH('3. Appendix A'!$E$20, '2. 2015 Continuity Schedule'!$A$20:$BU$20,0),FALSE))</f>
        <v>0</v>
      </c>
      <c r="F47" s="210"/>
    </row>
    <row r="48" spans="1:6" ht="30.75" hidden="1" customHeight="1" x14ac:dyDescent="0.2">
      <c r="A48" s="1">
        <v>23</v>
      </c>
      <c r="C48" s="31" t="str">
        <f>VLOOKUP(A48, '2. 2015 Continuity Schedule'!$A$24:$BU$84,3,FALSE)</f>
        <v>Extra-Ordinary Event Costs</v>
      </c>
      <c r="D48" s="30">
        <f>VLOOKUP(A48, '2. 2015 Continuity Schedule'!$A$24:$BU$84,4,FALSE)</f>
        <v>1572</v>
      </c>
      <c r="E48" s="24">
        <f>IF(ISERROR(VLOOKUP($A48, '2. 2015 Continuity Schedule'!$A$20:$BU$86, MATCH('3. Appendix A'!$E$20, '2. 2015 Continuity Schedule'!$A$20:$BU$20,0),FALSE)), 0, VLOOKUP($A48, '2. 2015 Continuity Schedule'!$A$20:$BU$86, MATCH('3. Appendix A'!$E$20, '2. 2015 Continuity Schedule'!$A$20:$BU$20,0),FALSE))</f>
        <v>0</v>
      </c>
      <c r="F48" s="210"/>
    </row>
    <row r="49" spans="1:6" ht="30.75" hidden="1" customHeight="1" x14ac:dyDescent="0.2">
      <c r="A49" s="1">
        <v>24</v>
      </c>
      <c r="C49" s="31" t="str">
        <f>VLOOKUP(A49, '2. 2015 Continuity Schedule'!$A$24:$BU$84,3,FALSE)</f>
        <v>Deferred Rate Impact Amounts</v>
      </c>
      <c r="D49" s="30">
        <f>VLOOKUP(A49, '2. 2015 Continuity Schedule'!$A$24:$BU$84,4,FALSE)</f>
        <v>1574</v>
      </c>
      <c r="E49" s="24">
        <f>IF(ISERROR(VLOOKUP($A49, '2. 2015 Continuity Schedule'!$A$20:$BU$86, MATCH('3. Appendix A'!$E$20, '2. 2015 Continuity Schedule'!$A$20:$BU$20,0),FALSE)), 0, VLOOKUP($A49, '2. 2015 Continuity Schedule'!$A$20:$BU$86, MATCH('3. Appendix A'!$E$20, '2. 2015 Continuity Schedule'!$A$20:$BU$20,0),FALSE))</f>
        <v>0</v>
      </c>
      <c r="F49" s="210"/>
    </row>
    <row r="50" spans="1:6" ht="30.75" hidden="1" customHeight="1" x14ac:dyDescent="0.2">
      <c r="A50" s="1">
        <v>25</v>
      </c>
      <c r="C50" s="31" t="str">
        <f>VLOOKUP(A50, '2. 2015 Continuity Schedule'!$A$24:$BU$84,3,FALSE)</f>
        <v>RSVA - One-time</v>
      </c>
      <c r="D50" s="30">
        <f>VLOOKUP(A50, '2. 2015 Continuity Schedule'!$A$24:$BU$84,4,FALSE)</f>
        <v>1582</v>
      </c>
      <c r="E50" s="24">
        <f>IF(ISERROR(VLOOKUP($A50, '2. 2015 Continuity Schedule'!$A$20:$BU$86, MATCH('3. Appendix A'!$E$20, '2. 2015 Continuity Schedule'!$A$20:$BU$20,0),FALSE)), 0, VLOOKUP($A50, '2. 2015 Continuity Schedule'!$A$20:$BU$86, MATCH('3. Appendix A'!$E$20, '2. 2015 Continuity Schedule'!$A$20:$BU$20,0),FALSE))</f>
        <v>0</v>
      </c>
      <c r="F50" s="210"/>
    </row>
    <row r="51" spans="1:6" ht="30.75" hidden="1" customHeight="1" x14ac:dyDescent="0.2">
      <c r="A51" s="1">
        <v>26</v>
      </c>
      <c r="C51" s="31" t="str">
        <f>VLOOKUP(A51, '2. 2015 Continuity Schedule'!$A$24:$BU$84,3,FALSE)</f>
        <v>Other Deferred Credits</v>
      </c>
      <c r="D51" s="30">
        <f>VLOOKUP(A51, '2. 2015 Continuity Schedule'!$A$24:$BU$84,4,FALSE)</f>
        <v>2425</v>
      </c>
      <c r="E51" s="24">
        <f>IF(ISERROR(VLOOKUP($A51, '2. 2015 Continuity Schedule'!$A$20:$BU$86, MATCH('3. Appendix A'!$E$20, '2. 2015 Continuity Schedule'!$A$20:$BU$20,0),FALSE)), 0, VLOOKUP($A51, '2. 2015 Continuity Schedule'!$A$20:$BU$86, MATCH('3. Appendix A'!$E$20, '2. 2015 Continuity Schedule'!$A$20:$BU$20,0),FALSE))</f>
        <v>0</v>
      </c>
      <c r="F51" s="210"/>
    </row>
    <row r="52" spans="1:6" ht="30.75" hidden="1" customHeight="1" x14ac:dyDescent="0.2">
      <c r="A52" s="1">
        <v>27</v>
      </c>
      <c r="C52" s="31" t="str">
        <f>VLOOKUP(A52, '2. 2015 Continuity Schedule'!$A$24:$BU$84,3,FALSE)</f>
        <v>PILs and Tax Variance for 2006 and Subsequent Years                                                                          (excludes sub-account and contra account below)</v>
      </c>
      <c r="D52" s="30">
        <f>VLOOKUP(A52, '2. 2015 Continuity Schedule'!$A$24:$BU$84,4,FALSE)</f>
        <v>1592</v>
      </c>
      <c r="E52" s="24">
        <f>IF(ISERROR(VLOOKUP($A52, '2. 2015 Continuity Schedule'!$A$20:$BU$86, MATCH('3. Appendix A'!$E$20, '2. 2015 Continuity Schedule'!$A$20:$BU$20,0),FALSE)), 0, VLOOKUP($A52, '2. 2015 Continuity Schedule'!$A$20:$BU$86, MATCH('3. Appendix A'!$E$20, '2. 2015 Continuity Schedule'!$A$20:$BU$20,0),FALSE))</f>
        <v>0</v>
      </c>
      <c r="F52" s="210"/>
    </row>
    <row r="53" spans="1:6" ht="30.75" hidden="1" customHeight="1" x14ac:dyDescent="0.2">
      <c r="A53" s="1">
        <v>28</v>
      </c>
      <c r="C53" s="31" t="str">
        <f>VLOOKUP(A53, '2. 2015 Continuity Schedule'!$A$24:$BU$84,3,FALSE)</f>
        <v>PILs and Tax Variance for 2006 and Subsequent Years - Sub-Account HST/OVAT                          Input Tax Credits (ITCs)</v>
      </c>
      <c r="D53" s="30">
        <f>VLOOKUP(A53, '2. 2015 Continuity Schedule'!$A$24:$BU$84,4,FALSE)</f>
        <v>1592</v>
      </c>
      <c r="E53" s="24">
        <f>IF(ISERROR(VLOOKUP($A53, '2. 2015 Continuity Schedule'!$A$20:$BU$86, MATCH('3. Appendix A'!$E$20, '2. 2015 Continuity Schedule'!$A$20:$BU$20,0),FALSE)), 0, VLOOKUP($A53, '2. 2015 Continuity Schedule'!$A$20:$BU$86, MATCH('3. Appendix A'!$E$20, '2. 2015 Continuity Schedule'!$A$20:$BU$20,0),FALSE))</f>
        <v>0</v>
      </c>
      <c r="F53" s="210"/>
    </row>
    <row r="54" spans="1:6" ht="30.75" customHeight="1" x14ac:dyDescent="0.2">
      <c r="A54" s="1">
        <v>29</v>
      </c>
      <c r="C54" s="31" t="str">
        <f>VLOOKUP(A54, '2. 2015 Continuity Schedule'!$A$24:$BU$84,3,FALSE)</f>
        <v>LRAM Variance Account</v>
      </c>
      <c r="D54" s="30">
        <f>VLOOKUP(A54, '2. 2015 Continuity Schedule'!$A$24:$BU$84,4,FALSE)</f>
        <v>1568</v>
      </c>
      <c r="E54" s="24">
        <f>IF(ISERROR(VLOOKUP($A54, '2. 2015 Continuity Schedule'!$A$20:$BU$86, MATCH('3. Appendix A'!$E$20, '2. 2015 Continuity Schedule'!$A$20:$BU$20,0),FALSE)), 0, VLOOKUP($A54, '2. 2015 Continuity Schedule'!$A$20:$BU$86, MATCH('3. Appendix A'!$E$20, '2. 2015 Continuity Schedule'!$A$20:$BU$20,0),FALSE))</f>
        <v>0</v>
      </c>
      <c r="F54" s="292" t="s">
        <v>329</v>
      </c>
    </row>
    <row r="55" spans="1:6" ht="30.75" hidden="1" customHeight="1" x14ac:dyDescent="0.2">
      <c r="A55" s="1">
        <v>30</v>
      </c>
      <c r="C55" s="31" t="str">
        <f>VLOOKUP(A55, '2. 2015 Continuity Schedule'!$A$24:$BU$84,3,FALSE)</f>
        <v>Renewable Generation Connection Capital Deferral Account</v>
      </c>
      <c r="D55" s="30">
        <f>VLOOKUP(A55, '2. 2015 Continuity Schedule'!$A$24:$BU$84,4,FALSE)</f>
        <v>1531</v>
      </c>
      <c r="E55" s="24">
        <f>IF(ISERROR(VLOOKUP($A55, '2. 2015 Continuity Schedule'!$A$20:$BU$86, MATCH('3. Appendix A'!$E$20, '2. 2015 Continuity Schedule'!$A$20:$BU$20,0),FALSE)), 0, VLOOKUP($A55, '2. 2015 Continuity Schedule'!$A$20:$BU$86, MATCH('3. Appendix A'!$E$20, '2. 2015 Continuity Schedule'!$A$20:$BU$20,0),FALSE))</f>
        <v>0</v>
      </c>
      <c r="F55" s="210"/>
    </row>
    <row r="56" spans="1:6" ht="30.75" hidden="1" customHeight="1" x14ac:dyDescent="0.2">
      <c r="A56" s="1">
        <v>31</v>
      </c>
      <c r="C56" s="31" t="str">
        <f>VLOOKUP(A56, '2. 2015 Continuity Schedule'!$A$24:$BU$84,3,FALSE)</f>
        <v>Renewable Generation Connection OM&amp;A Deferral Account</v>
      </c>
      <c r="D56" s="30">
        <f>VLOOKUP(A56, '2. 2015 Continuity Schedule'!$A$24:$BU$84,4,FALSE)</f>
        <v>1532</v>
      </c>
      <c r="E56" s="24">
        <f>IF(ISERROR(VLOOKUP($A56, '2. 2015 Continuity Schedule'!$A$20:$BU$86, MATCH('3. Appendix A'!$E$20, '2. 2015 Continuity Schedule'!$A$20:$BU$20,0),FALSE)), 0, VLOOKUP($A56, '2. 2015 Continuity Schedule'!$A$20:$BU$86, MATCH('3. Appendix A'!$E$20, '2. 2015 Continuity Schedule'!$A$20:$BU$20,0),FALSE))</f>
        <v>0</v>
      </c>
      <c r="F56" s="210"/>
    </row>
    <row r="57" spans="1:6" ht="30.75" hidden="1" customHeight="1" x14ac:dyDescent="0.2">
      <c r="A57" s="1">
        <v>32</v>
      </c>
      <c r="C57" s="31" t="str">
        <f>VLOOKUP(A57, '2. 2015 Continuity Schedule'!$A$24:$BU$84,3,FALSE)</f>
        <v xml:space="preserve">Renewable Generation Connection Funding Adder Deferral Account </v>
      </c>
      <c r="D57" s="30">
        <f>VLOOKUP(A57, '2. 2015 Continuity Schedule'!$A$24:$BU$84,4,FALSE)</f>
        <v>1533</v>
      </c>
      <c r="E57" s="24">
        <f>IF(ISERROR(VLOOKUP($A57, '2. 2015 Continuity Schedule'!$A$20:$BU$86, MATCH('3. Appendix A'!$E$20, '2. 2015 Continuity Schedule'!$A$20:$BU$20,0),FALSE)), 0, VLOOKUP($A57, '2. 2015 Continuity Schedule'!$A$20:$BU$86, MATCH('3. Appendix A'!$E$20, '2. 2015 Continuity Schedule'!$A$20:$BU$20,0),FALSE))</f>
        <v>0</v>
      </c>
      <c r="F57" s="210"/>
    </row>
    <row r="58" spans="1:6" ht="30.75" hidden="1" customHeight="1" x14ac:dyDescent="0.2">
      <c r="A58" s="1">
        <v>33</v>
      </c>
      <c r="C58" s="31" t="str">
        <f>VLOOKUP(A58, '2. 2015 Continuity Schedule'!$A$24:$BU$84,3,FALSE)</f>
        <v>Smart Grid Capital Deferral Account</v>
      </c>
      <c r="D58" s="30">
        <f>VLOOKUP(A58, '2. 2015 Continuity Schedule'!$A$24:$BU$84,4,FALSE)</f>
        <v>1534</v>
      </c>
      <c r="E58" s="24">
        <f>IF(ISERROR(VLOOKUP($A58, '2. 2015 Continuity Schedule'!$A$20:$BU$86, MATCH('3. Appendix A'!$E$20, '2. 2015 Continuity Schedule'!$A$20:$BU$20,0),FALSE)), 0, VLOOKUP($A58, '2. 2015 Continuity Schedule'!$A$20:$BU$86, MATCH('3. Appendix A'!$E$20, '2. 2015 Continuity Schedule'!$A$20:$BU$20,0),FALSE))</f>
        <v>0</v>
      </c>
      <c r="F58" s="210"/>
    </row>
    <row r="59" spans="1:6" ht="30.75" hidden="1" customHeight="1" x14ac:dyDescent="0.2">
      <c r="A59" s="1">
        <v>34</v>
      </c>
      <c r="C59" s="31" t="str">
        <f>VLOOKUP(A59, '2. 2015 Continuity Schedule'!$A$24:$BU$84,3,FALSE)</f>
        <v>Smart Grid OM&amp;A Deferral Account</v>
      </c>
      <c r="D59" s="30">
        <f>VLOOKUP(A59, '2. 2015 Continuity Schedule'!$A$24:$BU$84,4,FALSE)</f>
        <v>1535</v>
      </c>
      <c r="E59" s="24">
        <f>IF(ISERROR(VLOOKUP($A59, '2. 2015 Continuity Schedule'!$A$20:$BU$86, MATCH('3. Appendix A'!$E$20, '2. 2015 Continuity Schedule'!$A$20:$BU$20,0),FALSE)), 0, VLOOKUP($A59, '2. 2015 Continuity Schedule'!$A$20:$BU$86, MATCH('3. Appendix A'!$E$20, '2. 2015 Continuity Schedule'!$A$20:$BU$20,0),FALSE))</f>
        <v>0</v>
      </c>
      <c r="F59" s="210"/>
    </row>
    <row r="60" spans="1:6" ht="30.75" hidden="1" customHeight="1" x14ac:dyDescent="0.2">
      <c r="A60" s="1">
        <v>35</v>
      </c>
      <c r="C60" s="31" t="str">
        <f>VLOOKUP(A60, '2. 2015 Continuity Schedule'!$A$24:$BU$84,3,FALSE)</f>
        <v>Smart Grid Funding Adder Deferral Account</v>
      </c>
      <c r="D60" s="30">
        <f>VLOOKUP(A60, '2. 2015 Continuity Schedule'!$A$24:$BU$84,4,FALSE)</f>
        <v>1536</v>
      </c>
      <c r="E60" s="24">
        <f>IF(ISERROR(VLOOKUP($A60, '2. 2015 Continuity Schedule'!$A$20:$BU$86, MATCH('3. Appendix A'!$E$20, '2. 2015 Continuity Schedule'!$A$20:$BU$20,0),FALSE)), 0, VLOOKUP($A60, '2. 2015 Continuity Schedule'!$A$20:$BU$86, MATCH('3. Appendix A'!$E$20, '2. 2015 Continuity Schedule'!$A$20:$BU$20,0),FALSE))</f>
        <v>0</v>
      </c>
      <c r="F60" s="210"/>
    </row>
    <row r="61" spans="1:6" ht="30.75" hidden="1" customHeight="1" x14ac:dyDescent="0.2">
      <c r="A61" s="1">
        <v>36</v>
      </c>
      <c r="B61" s="6"/>
      <c r="C61" s="31" t="str">
        <f>VLOOKUP(A61, '2. 2015 Continuity Schedule'!$A$24:$BU$84,3,FALSE)</f>
        <v>Retail Cost Variance Account - STR</v>
      </c>
      <c r="D61" s="30">
        <f>VLOOKUP(A61, '2. 2015 Continuity Schedule'!$A$24:$BU$84,4,FALSE)</f>
        <v>1548</v>
      </c>
      <c r="E61" s="24">
        <f>IF(ISERROR(VLOOKUP($A61, '2. 2015 Continuity Schedule'!$A$20:$BU$86, MATCH('3. Appendix A'!$E$20, '2. 2015 Continuity Schedule'!$A$20:$BU$20,0),FALSE)), 0, VLOOKUP($A61, '2. 2015 Continuity Schedule'!$A$20:$BU$86, MATCH('3. Appendix A'!$E$20, '2. 2015 Continuity Schedule'!$A$20:$BU$20,0),FALSE))</f>
        <v>0</v>
      </c>
      <c r="F61" s="210"/>
    </row>
    <row r="62" spans="1:6" ht="30.75" hidden="1" customHeight="1" x14ac:dyDescent="0.2">
      <c r="A62" s="1">
        <v>37</v>
      </c>
      <c r="B62" s="6"/>
      <c r="C62" s="31" t="str">
        <f>VLOOKUP(A62, '2. 2015 Continuity Schedule'!$A$24:$BU$84,3,FALSE)</f>
        <v>Smart Meter Capital and Recovery Offset Variance - Sub-Account - Capital5</v>
      </c>
      <c r="D62" s="30">
        <f>VLOOKUP(A62, '2. 2015 Continuity Schedule'!$A$24:$BU$84,4,FALSE)</f>
        <v>1555</v>
      </c>
      <c r="E62" s="24">
        <f>IF(ISERROR(VLOOKUP($A62, '2. 2015 Continuity Schedule'!$A$20:$BU$86, MATCH('3. Appendix A'!$E$20, '2. 2015 Continuity Schedule'!$A$20:$BU$20,0),FALSE)), 0, VLOOKUP($A62, '2. 2015 Continuity Schedule'!$A$20:$BU$86, MATCH('3. Appendix A'!$E$20, '2. 2015 Continuity Schedule'!$A$20:$BU$20,0),FALSE))</f>
        <v>0</v>
      </c>
      <c r="F62" s="210"/>
    </row>
    <row r="63" spans="1:6" ht="30.75" hidden="1" customHeight="1" x14ac:dyDescent="0.2">
      <c r="A63" s="1">
        <v>38</v>
      </c>
      <c r="B63" s="6"/>
      <c r="C63" s="31" t="str">
        <f>VLOOKUP(A63, '2. 2015 Continuity Schedule'!$A$24:$BU$84,3,FALSE)</f>
        <v>Smart Meter Capital and Recovery Offset Variance - Sub-Account - Recoveries5</v>
      </c>
      <c r="D63" s="30">
        <f>VLOOKUP(A63, '2. 2015 Continuity Schedule'!$A$24:$BU$84,4,FALSE)</f>
        <v>1555</v>
      </c>
      <c r="E63" s="24">
        <f>IF(ISERROR(VLOOKUP($A63, '2. 2015 Continuity Schedule'!$A$20:$BU$86, MATCH('3. Appendix A'!$E$20, '2. 2015 Continuity Schedule'!$A$20:$BU$20,0),FALSE)), 0, VLOOKUP($A63, '2. 2015 Continuity Schedule'!$A$20:$BU$86, MATCH('3. Appendix A'!$E$20, '2. 2015 Continuity Schedule'!$A$20:$BU$20,0),FALSE))</f>
        <v>0</v>
      </c>
      <c r="F63" s="210"/>
    </row>
    <row r="64" spans="1:6" ht="30.75" hidden="1" customHeight="1" x14ac:dyDescent="0.2">
      <c r="A64" s="1">
        <v>39</v>
      </c>
      <c r="B64" s="6"/>
      <c r="C64" s="31" t="str">
        <f>VLOOKUP(A64, '2. 2015 Continuity Schedule'!$A$24:$BU$84,3,FALSE)</f>
        <v>Smart Meter Capital and Recovery Offset Variance - Sub-Account - Stranded Meter Costs5</v>
      </c>
      <c r="D64" s="30">
        <f>VLOOKUP(A64, '2. 2015 Continuity Schedule'!$A$24:$BU$84,4,FALSE)</f>
        <v>1555</v>
      </c>
      <c r="E64" s="24">
        <f>IF(ISERROR(VLOOKUP($A64, '2. 2015 Continuity Schedule'!$A$20:$BU$86, MATCH('3. Appendix A'!$E$20, '2. 2015 Continuity Schedule'!$A$20:$BU$20,0),FALSE)), 0, VLOOKUP($A64, '2. 2015 Continuity Schedule'!$A$20:$BU$86, MATCH('3. Appendix A'!$E$20, '2. 2015 Continuity Schedule'!$A$20:$BU$20,0),FALSE))</f>
        <v>0</v>
      </c>
      <c r="F64" s="210"/>
    </row>
    <row r="65" spans="1:6" ht="30.75" hidden="1" customHeight="1" x14ac:dyDescent="0.2">
      <c r="A65" s="1">
        <v>40</v>
      </c>
      <c r="B65" s="6"/>
      <c r="C65" s="31" t="str">
        <f>VLOOKUP(A65, '2. 2015 Continuity Schedule'!$A$24:$BU$84,3,FALSE)</f>
        <v>Smart Meter OM&amp;A Variance5</v>
      </c>
      <c r="D65" s="30">
        <f>VLOOKUP(A65, '2. 2015 Continuity Schedule'!$A$24:$BU$84,4,FALSE)</f>
        <v>1556</v>
      </c>
      <c r="E65" s="24">
        <f>IF(ISERROR(VLOOKUP($A65, '2. 2015 Continuity Schedule'!$A$20:$BU$86, MATCH('3. Appendix A'!$E$20, '2. 2015 Continuity Schedule'!$A$20:$BU$20,0),FALSE)), 0, VLOOKUP($A65, '2. 2015 Continuity Schedule'!$A$20:$BU$86, MATCH('3. Appendix A'!$E$20, '2. 2015 Continuity Schedule'!$A$20:$BU$20,0),FALSE))</f>
        <v>0</v>
      </c>
      <c r="F65" s="210"/>
    </row>
    <row r="66" spans="1:6" ht="30.75" hidden="1" customHeight="1" thickBot="1" x14ac:dyDescent="0.25">
      <c r="A66" s="1">
        <v>41</v>
      </c>
      <c r="B66" s="6"/>
      <c r="C66" s="230" t="str">
        <f>VLOOKUP(A66, '2. 2015 Continuity Schedule'!$A$24:$BU$84,3,FALSE)</f>
        <v>IFRS-CGAAP Transition PP&amp;E Amounts Balance + Return Component6</v>
      </c>
      <c r="D66" s="231">
        <f>VLOOKUP(A66, '2. 2015 Continuity Schedule'!$A$24:$BU$84,4,FALSE)</f>
        <v>1575</v>
      </c>
      <c r="E66" s="155">
        <f>IF(ISERROR(VLOOKUP($A66, '2. 2015 Continuity Schedule'!$A$20:$BU$86, MATCH('3. Appendix A'!$E$20, '2. 2015 Continuity Schedule'!$A$20:$BU$20,0),FALSE)), 0, VLOOKUP($A66, '2. 2015 Continuity Schedule'!$A$20:$BU$86, MATCH('3. Appendix A'!$E$20, '2. 2015 Continuity Schedule'!$A$20:$BU$20,0),FALSE))</f>
        <v>0</v>
      </c>
      <c r="F66" s="212"/>
    </row>
    <row r="67" spans="1:6" x14ac:dyDescent="0.2">
      <c r="C67" s="154"/>
      <c r="D67" s="154"/>
      <c r="E67" s="154"/>
    </row>
  </sheetData>
  <sheetProtection password="F8BD" sheet="1" objects="1" scenarios="1"/>
  <mergeCells count="5">
    <mergeCell ref="E20:E22"/>
    <mergeCell ref="F20:F22"/>
    <mergeCell ref="C20:C22"/>
    <mergeCell ref="D20:D22"/>
    <mergeCell ref="B16:E16"/>
  </mergeCells>
  <phoneticPr fontId="15" type="noConversion"/>
  <conditionalFormatting sqref="F40:F66 F24:F38">
    <cfRule type="expression" dxfId="14" priority="4" stopIfTrue="1">
      <formula>ISBLANK(F24)</formula>
    </cfRule>
  </conditionalFormatting>
  <pageMargins left="0.35433070866141736" right="0.39370078740157483" top="0.61" bottom="0.63" header="0.37" footer="0.31"/>
  <pageSetup scale="4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3:XFD48"/>
  <sheetViews>
    <sheetView showGridLines="0" topLeftCell="U10" zoomScaleNormal="100" workbookViewId="0">
      <selection activeCell="Z25" sqref="Z25"/>
    </sheetView>
  </sheetViews>
  <sheetFormatPr defaultRowHeight="12.75" x14ac:dyDescent="0.2"/>
  <cols>
    <col min="1" max="1" width="9.140625" style="1"/>
    <col min="2" max="2" width="54" style="1" bestFit="1" customWidth="1"/>
    <col min="3" max="3" width="6.5703125" style="1" customWidth="1"/>
    <col min="4" max="4" width="14.85546875" style="1" customWidth="1"/>
    <col min="5" max="6" width="17.140625" style="1" customWidth="1"/>
    <col min="7" max="7" width="14" style="1" bestFit="1" customWidth="1"/>
    <col min="8" max="8" width="12.7109375" style="1" bestFit="1" customWidth="1"/>
    <col min="9" max="9" width="16" style="1" bestFit="1" customWidth="1"/>
    <col min="10" max="11" width="18.42578125" style="1" bestFit="1" customWidth="1"/>
    <col min="12" max="12" width="17" style="1" customWidth="1"/>
    <col min="13" max="13" width="18.140625" style="1" bestFit="1" customWidth="1"/>
    <col min="14" max="14" width="17" style="1" customWidth="1"/>
    <col min="15" max="15" width="16.7109375" style="1" customWidth="1"/>
    <col min="16" max="16" width="17" style="1" customWidth="1"/>
    <col min="17" max="18" width="20.85546875" style="1" customWidth="1"/>
    <col min="19" max="19" width="21.28515625" style="1" customWidth="1"/>
    <col min="20" max="20" width="20.42578125" style="1" customWidth="1"/>
    <col min="21" max="24" width="23.28515625" style="1" customWidth="1"/>
    <col min="25" max="25" width="20.28515625" style="1" bestFit="1" customWidth="1"/>
    <col min="26" max="26" width="17.42578125" style="1" customWidth="1"/>
    <col min="27" max="16384" width="9.140625" style="1"/>
  </cols>
  <sheetData>
    <row r="13" spans="2:18" ht="3" customHeight="1" x14ac:dyDescent="0.2"/>
    <row r="14" spans="2:18" ht="3" customHeight="1" x14ac:dyDescent="0.2"/>
    <row r="15" spans="2:18" ht="3" customHeight="1" x14ac:dyDescent="0.2"/>
    <row r="16" spans="2:18" ht="12.75" customHeight="1" x14ac:dyDescent="0.2">
      <c r="B16" s="341" t="s">
        <v>313</v>
      </c>
      <c r="C16" s="341"/>
      <c r="D16" s="341"/>
      <c r="E16" s="341"/>
      <c r="F16" s="341"/>
      <c r="G16" s="341"/>
      <c r="H16" s="341"/>
      <c r="I16" s="341"/>
      <c r="J16" s="160"/>
      <c r="K16" s="160"/>
      <c r="L16" s="160"/>
      <c r="M16" s="160"/>
      <c r="N16" s="160"/>
      <c r="O16" s="160"/>
      <c r="P16" s="160"/>
      <c r="Q16" s="160"/>
      <c r="R16" s="160"/>
    </row>
    <row r="17" spans="1:16384" x14ac:dyDescent="0.2">
      <c r="B17" s="341"/>
      <c r="C17" s="341"/>
      <c r="D17" s="341"/>
      <c r="E17" s="341"/>
      <c r="F17" s="341"/>
      <c r="G17" s="341"/>
      <c r="H17" s="341"/>
      <c r="I17" s="341"/>
      <c r="J17" s="160"/>
      <c r="K17" s="160"/>
      <c r="L17" s="160"/>
      <c r="M17" s="160"/>
      <c r="N17" s="160"/>
      <c r="O17" s="160"/>
      <c r="P17" s="160"/>
      <c r="Q17" s="160"/>
      <c r="R17" s="160"/>
    </row>
    <row r="18" spans="1:16384" x14ac:dyDescent="0.2">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row>
    <row r="19" spans="1:16384" ht="12.75" customHeight="1" x14ac:dyDescent="0.2">
      <c r="B19" s="355" t="s">
        <v>258</v>
      </c>
      <c r="C19" s="354" t="s">
        <v>85</v>
      </c>
      <c r="D19" s="353" t="s">
        <v>95</v>
      </c>
      <c r="E19" s="351" t="s">
        <v>254</v>
      </c>
      <c r="F19" s="351" t="s">
        <v>255</v>
      </c>
      <c r="G19" s="351" t="s">
        <v>256</v>
      </c>
      <c r="H19" s="351" t="s">
        <v>257</v>
      </c>
      <c r="I19" s="351" t="s">
        <v>77</v>
      </c>
      <c r="J19" s="351" t="s">
        <v>252</v>
      </c>
      <c r="K19" s="351" t="s">
        <v>253</v>
      </c>
      <c r="L19" s="351" t="s">
        <v>259</v>
      </c>
      <c r="M19" s="351" t="s">
        <v>260</v>
      </c>
      <c r="N19" s="351" t="s">
        <v>278</v>
      </c>
      <c r="O19" s="351" t="s">
        <v>269</v>
      </c>
      <c r="P19" s="351" t="s">
        <v>268</v>
      </c>
      <c r="Q19" s="351" t="s">
        <v>265</v>
      </c>
      <c r="R19" s="351" t="s">
        <v>266</v>
      </c>
      <c r="S19" s="357" t="s">
        <v>78</v>
      </c>
      <c r="T19" s="357" t="s">
        <v>79</v>
      </c>
      <c r="U19" s="357" t="s">
        <v>80</v>
      </c>
      <c r="V19" s="357" t="s">
        <v>204</v>
      </c>
      <c r="W19" s="357" t="s">
        <v>222</v>
      </c>
      <c r="X19" s="357" t="s">
        <v>250</v>
      </c>
      <c r="Y19" s="357" t="s">
        <v>251</v>
      </c>
      <c r="Z19" s="358" t="s">
        <v>82</v>
      </c>
    </row>
    <row r="20" spans="1:16384" ht="55.5" customHeight="1" x14ac:dyDescent="0.2">
      <c r="B20" s="356"/>
      <c r="C20" s="354"/>
      <c r="D20" s="353"/>
      <c r="E20" s="353"/>
      <c r="F20" s="353"/>
      <c r="G20" s="351"/>
      <c r="H20" s="351"/>
      <c r="I20" s="351"/>
      <c r="J20" s="351"/>
      <c r="K20" s="351"/>
      <c r="L20" s="351"/>
      <c r="M20" s="351"/>
      <c r="N20" s="351"/>
      <c r="O20" s="351"/>
      <c r="P20" s="351"/>
      <c r="Q20" s="351"/>
      <c r="R20" s="351"/>
      <c r="S20" s="357"/>
      <c r="T20" s="357"/>
      <c r="U20" s="357"/>
      <c r="V20" s="357"/>
      <c r="W20" s="357"/>
      <c r="X20" s="357"/>
      <c r="Y20" s="357"/>
      <c r="Z20" s="358"/>
    </row>
    <row r="21" spans="1:16384" x14ac:dyDescent="0.2">
      <c r="B21" s="220" t="s">
        <v>317</v>
      </c>
      <c r="C21" s="221" t="s">
        <v>223</v>
      </c>
      <c r="D21" s="282">
        <f>+[4]Summary!$T$11</f>
        <v>34501</v>
      </c>
      <c r="E21" s="283">
        <f>+[4]Summary!$T$12</f>
        <v>311504507.10565919</v>
      </c>
      <c r="F21" s="284"/>
      <c r="G21" s="285">
        <f>+'[5]wap '!$I$34</f>
        <v>15562305.658735953</v>
      </c>
      <c r="H21" s="164">
        <f>IF(ISERROR(F21/E21*G21), 0, F21/E21*G21)</f>
        <v>0</v>
      </c>
      <c r="I21" s="286">
        <f>+'[6]Cost Allocation Study'!$K$7</f>
        <v>10962581.267557979</v>
      </c>
      <c r="J21" s="90"/>
      <c r="K21" s="90"/>
      <c r="L21" s="165">
        <f>E21-J21</f>
        <v>311504507.10565919</v>
      </c>
      <c r="M21" s="165">
        <f>F21-K21</f>
        <v>0</v>
      </c>
      <c r="N21" s="159"/>
      <c r="O21" s="223"/>
      <c r="P21" s="90"/>
      <c r="Q21" s="165">
        <f>IF(OR(G21=0, ISBLANK(G21)), 0, G21-J21-O21)</f>
        <v>15562305.658735953</v>
      </c>
      <c r="R21" s="165">
        <f>IF(OR(H21=0, ISBLANK(H21)), 0, H21-K21-P21)</f>
        <v>0</v>
      </c>
      <c r="S21" s="91"/>
      <c r="T21" s="177"/>
      <c r="U21" s="224">
        <v>0.3417</v>
      </c>
      <c r="V21" s="224">
        <v>0.35626716002065734</v>
      </c>
      <c r="W21" s="224"/>
      <c r="X21" s="91"/>
      <c r="Y21" s="91"/>
      <c r="Z21" s="287"/>
    </row>
    <row r="22" spans="1:16384" x14ac:dyDescent="0.2">
      <c r="B22" s="220" t="s">
        <v>318</v>
      </c>
      <c r="C22" s="221" t="s">
        <v>223</v>
      </c>
      <c r="D22" s="282">
        <f>+[4]Summary!$T$15</f>
        <v>2642.0505332703788</v>
      </c>
      <c r="E22" s="283">
        <f>+[4]Summary!$T$16</f>
        <v>91412831.730080053</v>
      </c>
      <c r="F22" s="284"/>
      <c r="G22" s="285">
        <f>+'[5]wap '!$I$35</f>
        <v>12578993.647471223</v>
      </c>
      <c r="H22" s="164">
        <f t="shared" ref="H22:H40" si="0">IF(ISERROR(F22/E22*G22), 0, F22/E22*G22)</f>
        <v>0</v>
      </c>
      <c r="I22" s="286">
        <f>+'[6]Cost Allocation Study'!$K$8</f>
        <v>2107773.6321178004</v>
      </c>
      <c r="J22" s="90"/>
      <c r="K22" s="90"/>
      <c r="L22" s="165">
        <f t="shared" ref="L22:L40" si="1">E22-J22</f>
        <v>91412831.730080053</v>
      </c>
      <c r="M22" s="165">
        <f t="shared" ref="M22:M40" si="2">F22-K22</f>
        <v>0</v>
      </c>
      <c r="N22" s="159"/>
      <c r="O22" s="223"/>
      <c r="P22" s="90"/>
      <c r="Q22" s="165">
        <f t="shared" ref="Q22:Q40" si="3">IF(OR(G22=0, ISBLANK(G22)), 0, G22-J22-O22)</f>
        <v>12578993.647471223</v>
      </c>
      <c r="R22" s="165">
        <f t="shared" ref="R22:R34" si="4">IF(OR(H22=0, ISBLANK(H22)), 0, H22-K22-P22)</f>
        <v>0</v>
      </c>
      <c r="S22" s="91"/>
      <c r="T22" s="177"/>
      <c r="U22" s="224">
        <v>0.11</v>
      </c>
      <c r="V22" s="224">
        <v>0.1034342640457593</v>
      </c>
      <c r="W22" s="224"/>
      <c r="X22" s="91"/>
      <c r="Y22" s="91"/>
      <c r="Z22" s="287"/>
    </row>
    <row r="23" spans="1:16384" x14ac:dyDescent="0.2">
      <c r="B23" s="220" t="s">
        <v>319</v>
      </c>
      <c r="C23" s="221" t="s">
        <v>324</v>
      </c>
      <c r="D23" s="282">
        <f>+[4]Summary!$T$19</f>
        <v>301.93278392268166</v>
      </c>
      <c r="E23" s="283">
        <f>+[4]Summary!$T$20</f>
        <v>206918158.48785442</v>
      </c>
      <c r="F23" s="284">
        <f>+[4]Summary!$T$21</f>
        <v>555651.28348282422</v>
      </c>
      <c r="G23" s="285">
        <f>+'[5]wap '!$I$36</f>
        <v>190136152.36720785</v>
      </c>
      <c r="H23" s="164">
        <f t="shared" si="0"/>
        <v>510585.43083605793</v>
      </c>
      <c r="I23" s="286">
        <f>+'[6]Cost Allocation Study'!$K$9</f>
        <v>1896274.227450914</v>
      </c>
      <c r="J23" s="222">
        <v>4839866.8200000012</v>
      </c>
      <c r="K23" s="222">
        <v>8955.2199999999993</v>
      </c>
      <c r="L23" s="165">
        <f t="shared" si="1"/>
        <v>202078291.66785443</v>
      </c>
      <c r="M23" s="165">
        <f t="shared" si="2"/>
        <v>546696.06348282425</v>
      </c>
      <c r="N23" s="159"/>
      <c r="O23" s="223"/>
      <c r="P23" s="90"/>
      <c r="Q23" s="165">
        <f t="shared" si="3"/>
        <v>185296285.54720786</v>
      </c>
      <c r="R23" s="165">
        <f t="shared" si="4"/>
        <v>501630.21083605796</v>
      </c>
      <c r="S23" s="91"/>
      <c r="T23" s="177"/>
      <c r="U23" s="224">
        <v>0.27500000000000002</v>
      </c>
      <c r="V23" s="224">
        <v>0.25814840565553643</v>
      </c>
      <c r="W23" s="224"/>
      <c r="X23" s="91"/>
      <c r="Y23" s="91"/>
      <c r="Z23" s="287"/>
    </row>
    <row r="24" spans="1:16384" x14ac:dyDescent="0.2">
      <c r="B24" s="220" t="s">
        <v>327</v>
      </c>
      <c r="C24" s="221" t="s">
        <v>324</v>
      </c>
      <c r="D24" s="282">
        <f>+[4]Summary!$T$24</f>
        <v>13</v>
      </c>
      <c r="E24" s="283">
        <f>+[4]Summary!$T$25</f>
        <v>116570267.303496</v>
      </c>
      <c r="F24" s="284">
        <f>+[4]Summary!$T$26</f>
        <v>245808.10482149263</v>
      </c>
      <c r="G24" s="285">
        <f>+'[5]wap '!$I$37</f>
        <v>99356499.264645159</v>
      </c>
      <c r="H24" s="164">
        <f t="shared" si="0"/>
        <v>209509.96639953664</v>
      </c>
      <c r="I24" s="286">
        <f>+'[6]Cost Allocation Study'!$K$10</f>
        <v>477715.51849307591</v>
      </c>
      <c r="J24" s="222"/>
      <c r="K24" s="222"/>
      <c r="L24" s="165">
        <f t="shared" si="1"/>
        <v>116570267.303496</v>
      </c>
      <c r="M24" s="165">
        <f t="shared" si="2"/>
        <v>245808.10482149263</v>
      </c>
      <c r="N24" s="159"/>
      <c r="O24" s="223"/>
      <c r="P24" s="90"/>
      <c r="Q24" s="165">
        <f t="shared" si="3"/>
        <v>99356499.264645159</v>
      </c>
      <c r="R24" s="165">
        <f t="shared" si="4"/>
        <v>209509.96639953664</v>
      </c>
      <c r="S24" s="91"/>
      <c r="T24" s="177"/>
      <c r="U24" s="224">
        <v>0.17</v>
      </c>
      <c r="V24" s="224">
        <v>0.15394444641840072</v>
      </c>
      <c r="W24" s="224"/>
      <c r="X24" s="91"/>
      <c r="Y24" s="91"/>
      <c r="Z24" s="287"/>
    </row>
    <row r="25" spans="1:16384" x14ac:dyDescent="0.2">
      <c r="B25" s="220" t="s">
        <v>320</v>
      </c>
      <c r="C25" s="221" t="s">
        <v>324</v>
      </c>
      <c r="D25" s="282">
        <f>+[4]Summary!$T$29</f>
        <v>3</v>
      </c>
      <c r="E25" s="283">
        <f>+[4]Summary!$T$30</f>
        <v>135893889.41732097</v>
      </c>
      <c r="F25" s="284">
        <f>+[4]Summary!$T$31</f>
        <v>260162.16410264492</v>
      </c>
      <c r="G25" s="285">
        <f>+'[5]wap '!$I$38</f>
        <v>135893889.41732097</v>
      </c>
      <c r="H25" s="164">
        <f t="shared" si="0"/>
        <v>260162.16410264492</v>
      </c>
      <c r="I25" s="286">
        <f>+'[6]Cost Allocation Study'!$K$11</f>
        <v>468597.9310379118</v>
      </c>
      <c r="J25" s="90"/>
      <c r="K25" s="90"/>
      <c r="L25" s="165">
        <f t="shared" si="1"/>
        <v>135893889.41732097</v>
      </c>
      <c r="M25" s="165">
        <f t="shared" si="2"/>
        <v>260162.16410264492</v>
      </c>
      <c r="N25" s="159"/>
      <c r="O25" s="223">
        <f>+E25</f>
        <v>135893889.41732097</v>
      </c>
      <c r="P25" s="90">
        <f>+F25</f>
        <v>260162.16410264492</v>
      </c>
      <c r="Q25" s="165">
        <f t="shared" si="3"/>
        <v>0</v>
      </c>
      <c r="R25" s="165">
        <f t="shared" si="4"/>
        <v>0</v>
      </c>
      <c r="S25" s="91"/>
      <c r="T25" s="177"/>
      <c r="U25" s="224">
        <v>0.09</v>
      </c>
      <c r="V25" s="224">
        <v>0.11725017760441858</v>
      </c>
      <c r="W25" s="224"/>
      <c r="X25" s="91"/>
      <c r="Y25" s="91"/>
      <c r="Z25" s="287"/>
    </row>
    <row r="26" spans="1:16384" s="166" customFormat="1" x14ac:dyDescent="0.2">
      <c r="A26" s="1"/>
      <c r="B26" s="220" t="s">
        <v>321</v>
      </c>
      <c r="C26" s="221" t="s">
        <v>223</v>
      </c>
      <c r="D26" s="282">
        <f>+[4]Summary!$T$44</f>
        <v>178</v>
      </c>
      <c r="E26" s="283">
        <f>+[4]Summary!$T$45</f>
        <v>1096422.73</v>
      </c>
      <c r="F26" s="284"/>
      <c r="G26" s="285"/>
      <c r="H26" s="164">
        <f t="shared" si="0"/>
        <v>0</v>
      </c>
      <c r="I26" s="286">
        <f>+'[6]Cost Allocation Study'!$K$14</f>
        <v>35002.885110781615</v>
      </c>
      <c r="J26" s="222"/>
      <c r="K26" s="222"/>
      <c r="L26" s="165">
        <f t="shared" si="1"/>
        <v>1096422.73</v>
      </c>
      <c r="M26" s="165">
        <f t="shared" si="2"/>
        <v>0</v>
      </c>
      <c r="N26" s="159"/>
      <c r="O26" s="223"/>
      <c r="P26" s="90"/>
      <c r="Q26" s="165">
        <f t="shared" si="3"/>
        <v>0</v>
      </c>
      <c r="R26" s="165">
        <f t="shared" si="4"/>
        <v>0</v>
      </c>
      <c r="S26" s="91"/>
      <c r="T26" s="177"/>
      <c r="U26" s="224">
        <v>0</v>
      </c>
      <c r="V26" s="224">
        <v>2.0792757467277189E-3</v>
      </c>
      <c r="W26" s="224"/>
      <c r="X26" s="91"/>
      <c r="Y26" s="91"/>
      <c r="Z26" s="287"/>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c r="AML26" s="1"/>
      <c r="AMM26" s="1"/>
      <c r="AMN26" s="1"/>
      <c r="AMO26" s="1"/>
      <c r="AMP26" s="1"/>
      <c r="AMQ26" s="1"/>
      <c r="AMR26" s="1"/>
      <c r="AMS26" s="1"/>
      <c r="AMT26" s="1"/>
      <c r="AMU26" s="1"/>
      <c r="AMV26" s="1"/>
      <c r="AMW26" s="1"/>
      <c r="AMX26" s="1"/>
      <c r="AMY26" s="1"/>
      <c r="AMZ26" s="1"/>
      <c r="ANA26" s="1"/>
      <c r="ANB26" s="1"/>
      <c r="ANC26" s="1"/>
      <c r="AND26" s="1"/>
      <c r="ANE26" s="1"/>
      <c r="ANF26" s="1"/>
      <c r="ANG26" s="1"/>
      <c r="ANH26" s="1"/>
      <c r="ANI26" s="1"/>
      <c r="ANJ26" s="1"/>
      <c r="ANK26" s="1"/>
      <c r="ANL26" s="1"/>
      <c r="ANM26" s="1"/>
      <c r="ANN26" s="1"/>
      <c r="ANO26" s="1"/>
      <c r="ANP26" s="1"/>
      <c r="ANQ26" s="1"/>
      <c r="ANR26" s="1"/>
      <c r="ANS26" s="1"/>
      <c r="ANT26" s="1"/>
      <c r="ANU26" s="1"/>
      <c r="ANV26" s="1"/>
      <c r="ANW26" s="1"/>
      <c r="ANX26" s="1"/>
      <c r="ANY26" s="1"/>
      <c r="ANZ26" s="1"/>
      <c r="AOA26" s="1"/>
      <c r="AOB26" s="1"/>
      <c r="AOC26" s="1"/>
      <c r="AOD26" s="1"/>
      <c r="AOE26" s="1"/>
      <c r="AOF26" s="1"/>
      <c r="AOG26" s="1"/>
      <c r="AOH26" s="1"/>
      <c r="AOI26" s="1"/>
      <c r="AOJ26" s="1"/>
      <c r="AOK26" s="1"/>
      <c r="AOL26" s="1"/>
      <c r="AOM26" s="1"/>
      <c r="AON26" s="1"/>
      <c r="AOO26" s="1"/>
      <c r="AOP26" s="1"/>
      <c r="AOQ26" s="1"/>
      <c r="AOR26" s="1"/>
      <c r="AOS26" s="1"/>
      <c r="AOT26" s="1"/>
      <c r="AOU26" s="1"/>
      <c r="AOV26" s="1"/>
      <c r="AOW26" s="1"/>
      <c r="AOX26" s="1"/>
      <c r="AOY26" s="1"/>
      <c r="AOZ26" s="1"/>
      <c r="APA26" s="1"/>
      <c r="APB26" s="1"/>
      <c r="APC26" s="1"/>
      <c r="APD26" s="1"/>
      <c r="APE26" s="1"/>
      <c r="APF26" s="1"/>
      <c r="APG26" s="1"/>
      <c r="APH26" s="1"/>
      <c r="API26" s="1"/>
      <c r="APJ26" s="1"/>
      <c r="APK26" s="1"/>
      <c r="APL26" s="1"/>
      <c r="APM26" s="1"/>
      <c r="APN26" s="1"/>
      <c r="APO26" s="1"/>
      <c r="APP26" s="1"/>
      <c r="APQ26" s="1"/>
      <c r="APR26" s="1"/>
      <c r="APS26" s="1"/>
      <c r="APT26" s="1"/>
      <c r="APU26" s="1"/>
      <c r="APV26" s="1"/>
      <c r="APW26" s="1"/>
      <c r="APX26" s="1"/>
      <c r="APY26" s="1"/>
      <c r="APZ26" s="1"/>
      <c r="AQA26" s="1"/>
      <c r="AQB26" s="1"/>
      <c r="AQC26" s="1"/>
      <c r="AQD26" s="1"/>
      <c r="AQE26" s="1"/>
      <c r="AQF26" s="1"/>
      <c r="AQG26" s="1"/>
      <c r="AQH26" s="1"/>
      <c r="AQI26" s="1"/>
      <c r="AQJ26" s="1"/>
      <c r="AQK26" s="1"/>
      <c r="AQL26" s="1"/>
      <c r="AQM26" s="1"/>
      <c r="AQN26" s="1"/>
      <c r="AQO26" s="1"/>
      <c r="AQP26" s="1"/>
      <c r="AQQ26" s="1"/>
      <c r="AQR26" s="1"/>
      <c r="AQS26" s="1"/>
      <c r="AQT26" s="1"/>
      <c r="AQU26" s="1"/>
      <c r="AQV26" s="1"/>
      <c r="AQW26" s="1"/>
      <c r="AQX26" s="1"/>
      <c r="AQY26" s="1"/>
      <c r="AQZ26" s="1"/>
      <c r="ARA26" s="1"/>
      <c r="ARB26" s="1"/>
      <c r="ARC26" s="1"/>
      <c r="ARD26" s="1"/>
      <c r="ARE26" s="1"/>
      <c r="ARF26" s="1"/>
      <c r="ARG26" s="1"/>
      <c r="ARH26" s="1"/>
      <c r="ARI26" s="1"/>
      <c r="ARJ26" s="1"/>
      <c r="ARK26" s="1"/>
      <c r="ARL26" s="1"/>
      <c r="ARM26" s="1"/>
      <c r="ARN26" s="1"/>
      <c r="ARO26" s="1"/>
      <c r="ARP26" s="1"/>
      <c r="ARQ26" s="1"/>
      <c r="ARR26" s="1"/>
      <c r="ARS26" s="1"/>
      <c r="ART26" s="1"/>
      <c r="ARU26" s="1"/>
      <c r="ARV26" s="1"/>
      <c r="ARW26" s="1"/>
      <c r="ARX26" s="1"/>
      <c r="ARY26" s="1"/>
      <c r="ARZ26" s="1"/>
      <c r="ASA26" s="1"/>
      <c r="ASB26" s="1"/>
      <c r="ASC26" s="1"/>
      <c r="ASD26" s="1"/>
      <c r="ASE26" s="1"/>
      <c r="ASF26" s="1"/>
      <c r="ASG26" s="1"/>
      <c r="ASH26" s="1"/>
      <c r="ASI26" s="1"/>
      <c r="ASJ26" s="1"/>
      <c r="ASK26" s="1"/>
      <c r="ASL26" s="1"/>
      <c r="ASM26" s="1"/>
      <c r="ASN26" s="1"/>
      <c r="ASO26" s="1"/>
      <c r="ASP26" s="1"/>
      <c r="ASQ26" s="1"/>
      <c r="ASR26" s="1"/>
      <c r="ASS26" s="1"/>
      <c r="AST26" s="1"/>
      <c r="ASU26" s="1"/>
      <c r="ASV26" s="1"/>
      <c r="ASW26" s="1"/>
      <c r="ASX26" s="1"/>
      <c r="ASY26" s="1"/>
      <c r="ASZ26" s="1"/>
      <c r="ATA26" s="1"/>
      <c r="ATB26" s="1"/>
      <c r="ATC26" s="1"/>
      <c r="ATD26" s="1"/>
      <c r="ATE26" s="1"/>
      <c r="ATF26" s="1"/>
      <c r="ATG26" s="1"/>
      <c r="ATH26" s="1"/>
      <c r="ATI26" s="1"/>
      <c r="ATJ26" s="1"/>
      <c r="ATK26" s="1"/>
      <c r="ATL26" s="1"/>
      <c r="ATM26" s="1"/>
      <c r="ATN26" s="1"/>
      <c r="ATO26" s="1"/>
      <c r="ATP26" s="1"/>
      <c r="ATQ26" s="1"/>
      <c r="ATR26" s="1"/>
      <c r="ATS26" s="1"/>
      <c r="ATT26" s="1"/>
      <c r="ATU26" s="1"/>
      <c r="ATV26" s="1"/>
      <c r="ATW26" s="1"/>
      <c r="ATX26" s="1"/>
      <c r="ATY26" s="1"/>
      <c r="ATZ26" s="1"/>
      <c r="AUA26" s="1"/>
      <c r="AUB26" s="1"/>
      <c r="AUC26" s="1"/>
      <c r="AUD26" s="1"/>
      <c r="AUE26" s="1"/>
      <c r="AUF26" s="1"/>
      <c r="AUG26" s="1"/>
      <c r="AUH26" s="1"/>
      <c r="AUI26" s="1"/>
      <c r="AUJ26" s="1"/>
      <c r="AUK26" s="1"/>
      <c r="AUL26" s="1"/>
      <c r="AUM26" s="1"/>
      <c r="AUN26" s="1"/>
      <c r="AUO26" s="1"/>
      <c r="AUP26" s="1"/>
      <c r="AUQ26" s="1"/>
      <c r="AUR26" s="1"/>
      <c r="AUS26" s="1"/>
      <c r="AUT26" s="1"/>
      <c r="AUU26" s="1"/>
      <c r="AUV26" s="1"/>
      <c r="AUW26" s="1"/>
      <c r="AUX26" s="1"/>
      <c r="AUY26" s="1"/>
      <c r="AUZ26" s="1"/>
      <c r="AVA26" s="1"/>
      <c r="AVB26" s="1"/>
      <c r="AVC26" s="1"/>
      <c r="AVD26" s="1"/>
      <c r="AVE26" s="1"/>
      <c r="AVF26" s="1"/>
      <c r="AVG26" s="1"/>
      <c r="AVH26" s="1"/>
      <c r="AVI26" s="1"/>
      <c r="AVJ26" s="1"/>
      <c r="AVK26" s="1"/>
      <c r="AVL26" s="1"/>
      <c r="AVM26" s="1"/>
      <c r="AVN26" s="1"/>
      <c r="AVO26" s="1"/>
      <c r="AVP26" s="1"/>
      <c r="AVQ26" s="1"/>
      <c r="AVR26" s="1"/>
      <c r="AVS26" s="1"/>
      <c r="AVT26" s="1"/>
      <c r="AVU26" s="1"/>
      <c r="AVV26" s="1"/>
      <c r="AVW26" s="1"/>
      <c r="AVX26" s="1"/>
      <c r="AVY26" s="1"/>
      <c r="AVZ26" s="1"/>
      <c r="AWA26" s="1"/>
      <c r="AWB26" s="1"/>
      <c r="AWC26" s="1"/>
      <c r="AWD26" s="1"/>
      <c r="AWE26" s="1"/>
      <c r="AWF26" s="1"/>
      <c r="AWG26" s="1"/>
      <c r="AWH26" s="1"/>
      <c r="AWI26" s="1"/>
      <c r="AWJ26" s="1"/>
      <c r="AWK26" s="1"/>
      <c r="AWL26" s="1"/>
      <c r="AWM26" s="1"/>
      <c r="AWN26" s="1"/>
      <c r="AWO26" s="1"/>
      <c r="AWP26" s="1"/>
      <c r="AWQ26" s="1"/>
      <c r="AWR26" s="1"/>
      <c r="AWS26" s="1"/>
      <c r="AWT26" s="1"/>
      <c r="AWU26" s="1"/>
      <c r="AWV26" s="1"/>
      <c r="AWW26" s="1"/>
      <c r="AWX26" s="1"/>
      <c r="AWY26" s="1"/>
      <c r="AWZ26" s="1"/>
      <c r="AXA26" s="1"/>
      <c r="AXB26" s="1"/>
      <c r="AXC26" s="1"/>
      <c r="AXD26" s="1"/>
      <c r="AXE26" s="1"/>
      <c r="AXF26" s="1"/>
      <c r="AXG26" s="1"/>
      <c r="AXH26" s="1"/>
      <c r="AXI26" s="1"/>
      <c r="AXJ26" s="1"/>
      <c r="AXK26" s="1"/>
      <c r="AXL26" s="1"/>
      <c r="AXM26" s="1"/>
      <c r="AXN26" s="1"/>
      <c r="AXO26" s="1"/>
      <c r="AXP26" s="1"/>
      <c r="AXQ26" s="1"/>
      <c r="AXR26" s="1"/>
      <c r="AXS26" s="1"/>
      <c r="AXT26" s="1"/>
      <c r="AXU26" s="1"/>
      <c r="AXV26" s="1"/>
      <c r="AXW26" s="1"/>
      <c r="AXX26" s="1"/>
      <c r="AXY26" s="1"/>
      <c r="AXZ26" s="1"/>
      <c r="AYA26" s="1"/>
      <c r="AYB26" s="1"/>
      <c r="AYC26" s="1"/>
      <c r="AYD26" s="1"/>
      <c r="AYE26" s="1"/>
      <c r="AYF26" s="1"/>
      <c r="AYG26" s="1"/>
      <c r="AYH26" s="1"/>
      <c r="AYI26" s="1"/>
      <c r="AYJ26" s="1"/>
      <c r="AYK26" s="1"/>
      <c r="AYL26" s="1"/>
      <c r="AYM26" s="1"/>
      <c r="AYN26" s="1"/>
      <c r="AYO26" s="1"/>
      <c r="AYP26" s="1"/>
      <c r="AYQ26" s="1"/>
      <c r="AYR26" s="1"/>
      <c r="AYS26" s="1"/>
      <c r="AYT26" s="1"/>
      <c r="AYU26" s="1"/>
      <c r="AYV26" s="1"/>
      <c r="AYW26" s="1"/>
      <c r="AYX26" s="1"/>
      <c r="AYY26" s="1"/>
      <c r="AYZ26" s="1"/>
      <c r="AZA26" s="1"/>
      <c r="AZB26" s="1"/>
      <c r="AZC26" s="1"/>
      <c r="AZD26" s="1"/>
      <c r="AZE26" s="1"/>
      <c r="AZF26" s="1"/>
      <c r="AZG26" s="1"/>
      <c r="AZH26" s="1"/>
      <c r="AZI26" s="1"/>
      <c r="AZJ26" s="1"/>
      <c r="AZK26" s="1"/>
      <c r="AZL26" s="1"/>
      <c r="AZM26" s="1"/>
      <c r="AZN26" s="1"/>
      <c r="AZO26" s="1"/>
      <c r="AZP26" s="1"/>
      <c r="AZQ26" s="1"/>
      <c r="AZR26" s="1"/>
      <c r="AZS26" s="1"/>
      <c r="AZT26" s="1"/>
      <c r="AZU26" s="1"/>
      <c r="AZV26" s="1"/>
      <c r="AZW26" s="1"/>
      <c r="AZX26" s="1"/>
      <c r="AZY26" s="1"/>
      <c r="AZZ26" s="1"/>
      <c r="BAA26" s="1"/>
      <c r="BAB26" s="1"/>
      <c r="BAC26" s="1"/>
      <c r="BAD26" s="1"/>
      <c r="BAE26" s="1"/>
      <c r="BAF26" s="1"/>
      <c r="BAG26" s="1"/>
      <c r="BAH26" s="1"/>
      <c r="BAI26" s="1"/>
      <c r="BAJ26" s="1"/>
      <c r="BAK26" s="1"/>
      <c r="BAL26" s="1"/>
      <c r="BAM26" s="1"/>
      <c r="BAN26" s="1"/>
      <c r="BAO26" s="1"/>
      <c r="BAP26" s="1"/>
      <c r="BAQ26" s="1"/>
      <c r="BAR26" s="1"/>
      <c r="BAS26" s="1"/>
      <c r="BAT26" s="1"/>
      <c r="BAU26" s="1"/>
      <c r="BAV26" s="1"/>
      <c r="BAW26" s="1"/>
      <c r="BAX26" s="1"/>
      <c r="BAY26" s="1"/>
      <c r="BAZ26" s="1"/>
      <c r="BBA26" s="1"/>
      <c r="BBB26" s="1"/>
      <c r="BBC26" s="1"/>
      <c r="BBD26" s="1"/>
      <c r="BBE26" s="1"/>
      <c r="BBF26" s="1"/>
      <c r="BBG26" s="1"/>
      <c r="BBH26" s="1"/>
      <c r="BBI26" s="1"/>
      <c r="BBJ26" s="1"/>
      <c r="BBK26" s="1"/>
      <c r="BBL26" s="1"/>
      <c r="BBM26" s="1"/>
      <c r="BBN26" s="1"/>
      <c r="BBO26" s="1"/>
      <c r="BBP26" s="1"/>
      <c r="BBQ26" s="1"/>
      <c r="BBR26" s="1"/>
      <c r="BBS26" s="1"/>
      <c r="BBT26" s="1"/>
      <c r="BBU26" s="1"/>
      <c r="BBV26" s="1"/>
      <c r="BBW26" s="1"/>
      <c r="BBX26" s="1"/>
      <c r="BBY26" s="1"/>
      <c r="BBZ26" s="1"/>
      <c r="BCA26" s="1"/>
      <c r="BCB26" s="1"/>
      <c r="BCC26" s="1"/>
      <c r="BCD26" s="1"/>
      <c r="BCE26" s="1"/>
      <c r="BCF26" s="1"/>
      <c r="BCG26" s="1"/>
      <c r="BCH26" s="1"/>
      <c r="BCI26" s="1"/>
      <c r="BCJ26" s="1"/>
      <c r="BCK26" s="1"/>
      <c r="BCL26" s="1"/>
      <c r="BCM26" s="1"/>
      <c r="BCN26" s="1"/>
      <c r="BCO26" s="1"/>
      <c r="BCP26" s="1"/>
      <c r="BCQ26" s="1"/>
      <c r="BCR26" s="1"/>
      <c r="BCS26" s="1"/>
      <c r="BCT26" s="1"/>
      <c r="BCU26" s="1"/>
      <c r="BCV26" s="1"/>
      <c r="BCW26" s="1"/>
      <c r="BCX26" s="1"/>
      <c r="BCY26" s="1"/>
      <c r="BCZ26" s="1"/>
      <c r="BDA26" s="1"/>
      <c r="BDB26" s="1"/>
      <c r="BDC26" s="1"/>
      <c r="BDD26" s="1"/>
      <c r="BDE26" s="1"/>
      <c r="BDF26" s="1"/>
      <c r="BDG26" s="1"/>
      <c r="BDH26" s="1"/>
      <c r="BDI26" s="1"/>
      <c r="BDJ26" s="1"/>
      <c r="BDK26" s="1"/>
      <c r="BDL26" s="1"/>
      <c r="BDM26" s="1"/>
      <c r="BDN26" s="1"/>
      <c r="BDO26" s="1"/>
      <c r="BDP26" s="1"/>
      <c r="BDQ26" s="1"/>
      <c r="BDR26" s="1"/>
      <c r="BDS26" s="1"/>
      <c r="BDT26" s="1"/>
      <c r="BDU26" s="1"/>
      <c r="BDV26" s="1"/>
      <c r="BDW26" s="1"/>
      <c r="BDX26" s="1"/>
      <c r="BDY26" s="1"/>
      <c r="BDZ26" s="1"/>
      <c r="BEA26" s="1"/>
      <c r="BEB26" s="1"/>
      <c r="BEC26" s="1"/>
      <c r="BED26" s="1"/>
      <c r="BEE26" s="1"/>
      <c r="BEF26" s="1"/>
      <c r="BEG26" s="1"/>
      <c r="BEH26" s="1"/>
      <c r="BEI26" s="1"/>
      <c r="BEJ26" s="1"/>
      <c r="BEK26" s="1"/>
      <c r="BEL26" s="1"/>
      <c r="BEM26" s="1"/>
      <c r="BEN26" s="1"/>
      <c r="BEO26" s="1"/>
      <c r="BEP26" s="1"/>
      <c r="BEQ26" s="1"/>
      <c r="BER26" s="1"/>
      <c r="BES26" s="1"/>
      <c r="BET26" s="1"/>
      <c r="BEU26" s="1"/>
      <c r="BEV26" s="1"/>
      <c r="BEW26" s="1"/>
      <c r="BEX26" s="1"/>
      <c r="BEY26" s="1"/>
      <c r="BEZ26" s="1"/>
      <c r="BFA26" s="1"/>
      <c r="BFB26" s="1"/>
      <c r="BFC26" s="1"/>
      <c r="BFD26" s="1"/>
      <c r="BFE26" s="1"/>
      <c r="BFF26" s="1"/>
      <c r="BFG26" s="1"/>
      <c r="BFH26" s="1"/>
      <c r="BFI26" s="1"/>
      <c r="BFJ26" s="1"/>
      <c r="BFK26" s="1"/>
      <c r="BFL26" s="1"/>
      <c r="BFM26" s="1"/>
      <c r="BFN26" s="1"/>
      <c r="BFO26" s="1"/>
      <c r="BFP26" s="1"/>
      <c r="BFQ26" s="1"/>
      <c r="BFR26" s="1"/>
      <c r="BFS26" s="1"/>
      <c r="BFT26" s="1"/>
      <c r="BFU26" s="1"/>
      <c r="BFV26" s="1"/>
      <c r="BFW26" s="1"/>
      <c r="BFX26" s="1"/>
      <c r="BFY26" s="1"/>
      <c r="BFZ26" s="1"/>
      <c r="BGA26" s="1"/>
      <c r="BGB26" s="1"/>
      <c r="BGC26" s="1"/>
      <c r="BGD26" s="1"/>
      <c r="BGE26" s="1"/>
      <c r="BGF26" s="1"/>
      <c r="BGG26" s="1"/>
      <c r="BGH26" s="1"/>
      <c r="BGI26" s="1"/>
      <c r="BGJ26" s="1"/>
      <c r="BGK26" s="1"/>
      <c r="BGL26" s="1"/>
      <c r="BGM26" s="1"/>
      <c r="BGN26" s="1"/>
      <c r="BGO26" s="1"/>
      <c r="BGP26" s="1"/>
      <c r="BGQ26" s="1"/>
      <c r="BGR26" s="1"/>
      <c r="BGS26" s="1"/>
      <c r="BGT26" s="1"/>
      <c r="BGU26" s="1"/>
      <c r="BGV26" s="1"/>
      <c r="BGW26" s="1"/>
      <c r="BGX26" s="1"/>
      <c r="BGY26" s="1"/>
      <c r="BGZ26" s="1"/>
      <c r="BHA26" s="1"/>
      <c r="BHB26" s="1"/>
      <c r="BHC26" s="1"/>
      <c r="BHD26" s="1"/>
      <c r="BHE26" s="1"/>
      <c r="BHF26" s="1"/>
      <c r="BHG26" s="1"/>
      <c r="BHH26" s="1"/>
      <c r="BHI26" s="1"/>
      <c r="BHJ26" s="1"/>
      <c r="BHK26" s="1"/>
      <c r="BHL26" s="1"/>
      <c r="BHM26" s="1"/>
      <c r="BHN26" s="1"/>
      <c r="BHO26" s="1"/>
      <c r="BHP26" s="1"/>
      <c r="BHQ26" s="1"/>
      <c r="BHR26" s="1"/>
      <c r="BHS26" s="1"/>
      <c r="BHT26" s="1"/>
      <c r="BHU26" s="1"/>
      <c r="BHV26" s="1"/>
      <c r="BHW26" s="1"/>
      <c r="BHX26" s="1"/>
      <c r="BHY26" s="1"/>
      <c r="BHZ26" s="1"/>
      <c r="BIA26" s="1"/>
      <c r="BIB26" s="1"/>
      <c r="BIC26" s="1"/>
      <c r="BID26" s="1"/>
      <c r="BIE26" s="1"/>
      <c r="BIF26" s="1"/>
      <c r="BIG26" s="1"/>
      <c r="BIH26" s="1"/>
      <c r="BII26" s="1"/>
      <c r="BIJ26" s="1"/>
      <c r="BIK26" s="1"/>
      <c r="BIL26" s="1"/>
      <c r="BIM26" s="1"/>
      <c r="BIN26" s="1"/>
      <c r="BIO26" s="1"/>
      <c r="BIP26" s="1"/>
      <c r="BIQ26" s="1"/>
      <c r="BIR26" s="1"/>
      <c r="BIS26" s="1"/>
      <c r="BIT26" s="1"/>
      <c r="BIU26" s="1"/>
      <c r="BIV26" s="1"/>
      <c r="BIW26" s="1"/>
      <c r="BIX26" s="1"/>
      <c r="BIY26" s="1"/>
      <c r="BIZ26" s="1"/>
      <c r="BJA26" s="1"/>
      <c r="BJB26" s="1"/>
      <c r="BJC26" s="1"/>
      <c r="BJD26" s="1"/>
      <c r="BJE26" s="1"/>
      <c r="BJF26" s="1"/>
      <c r="BJG26" s="1"/>
      <c r="BJH26" s="1"/>
      <c r="BJI26" s="1"/>
      <c r="BJJ26" s="1"/>
      <c r="BJK26" s="1"/>
      <c r="BJL26" s="1"/>
      <c r="BJM26" s="1"/>
      <c r="BJN26" s="1"/>
      <c r="BJO26" s="1"/>
      <c r="BJP26" s="1"/>
      <c r="BJQ26" s="1"/>
      <c r="BJR26" s="1"/>
      <c r="BJS26" s="1"/>
      <c r="BJT26" s="1"/>
      <c r="BJU26" s="1"/>
      <c r="BJV26" s="1"/>
      <c r="BJW26" s="1"/>
      <c r="BJX26" s="1"/>
      <c r="BJY26" s="1"/>
      <c r="BJZ26" s="1"/>
      <c r="BKA26" s="1"/>
      <c r="BKB26" s="1"/>
      <c r="BKC26" s="1"/>
      <c r="BKD26" s="1"/>
      <c r="BKE26" s="1"/>
      <c r="BKF26" s="1"/>
      <c r="BKG26" s="1"/>
      <c r="BKH26" s="1"/>
      <c r="BKI26" s="1"/>
      <c r="BKJ26" s="1"/>
      <c r="BKK26" s="1"/>
      <c r="BKL26" s="1"/>
      <c r="BKM26" s="1"/>
      <c r="BKN26" s="1"/>
      <c r="BKO26" s="1"/>
      <c r="BKP26" s="1"/>
      <c r="BKQ26" s="1"/>
      <c r="BKR26" s="1"/>
      <c r="BKS26" s="1"/>
      <c r="BKT26" s="1"/>
      <c r="BKU26" s="1"/>
      <c r="BKV26" s="1"/>
      <c r="BKW26" s="1"/>
      <c r="BKX26" s="1"/>
      <c r="BKY26" s="1"/>
      <c r="BKZ26" s="1"/>
      <c r="BLA26" s="1"/>
      <c r="BLB26" s="1"/>
      <c r="BLC26" s="1"/>
      <c r="BLD26" s="1"/>
      <c r="BLE26" s="1"/>
      <c r="BLF26" s="1"/>
      <c r="BLG26" s="1"/>
      <c r="BLH26" s="1"/>
      <c r="BLI26" s="1"/>
      <c r="BLJ26" s="1"/>
      <c r="BLK26" s="1"/>
      <c r="BLL26" s="1"/>
      <c r="BLM26" s="1"/>
      <c r="BLN26" s="1"/>
      <c r="BLO26" s="1"/>
      <c r="BLP26" s="1"/>
      <c r="BLQ26" s="1"/>
      <c r="BLR26" s="1"/>
      <c r="BLS26" s="1"/>
      <c r="BLT26" s="1"/>
      <c r="BLU26" s="1"/>
      <c r="BLV26" s="1"/>
      <c r="BLW26" s="1"/>
      <c r="BLX26" s="1"/>
      <c r="BLY26" s="1"/>
      <c r="BLZ26" s="1"/>
      <c r="BMA26" s="1"/>
      <c r="BMB26" s="1"/>
      <c r="BMC26" s="1"/>
      <c r="BMD26" s="1"/>
      <c r="BME26" s="1"/>
      <c r="BMF26" s="1"/>
      <c r="BMG26" s="1"/>
      <c r="BMH26" s="1"/>
      <c r="BMI26" s="1"/>
      <c r="BMJ26" s="1"/>
      <c r="BMK26" s="1"/>
      <c r="BML26" s="1"/>
      <c r="BMM26" s="1"/>
      <c r="BMN26" s="1"/>
      <c r="BMO26" s="1"/>
      <c r="BMP26" s="1"/>
      <c r="BMQ26" s="1"/>
      <c r="BMR26" s="1"/>
      <c r="BMS26" s="1"/>
      <c r="BMT26" s="1"/>
      <c r="BMU26" s="1"/>
      <c r="BMV26" s="1"/>
      <c r="BMW26" s="1"/>
      <c r="BMX26" s="1"/>
      <c r="BMY26" s="1"/>
      <c r="BMZ26" s="1"/>
      <c r="BNA26" s="1"/>
      <c r="BNB26" s="1"/>
      <c r="BNC26" s="1"/>
      <c r="BND26" s="1"/>
      <c r="BNE26" s="1"/>
      <c r="BNF26" s="1"/>
      <c r="BNG26" s="1"/>
      <c r="BNH26" s="1"/>
      <c r="BNI26" s="1"/>
      <c r="BNJ26" s="1"/>
      <c r="BNK26" s="1"/>
      <c r="BNL26" s="1"/>
      <c r="BNM26" s="1"/>
      <c r="BNN26" s="1"/>
      <c r="BNO26" s="1"/>
      <c r="BNP26" s="1"/>
      <c r="BNQ26" s="1"/>
      <c r="BNR26" s="1"/>
      <c r="BNS26" s="1"/>
      <c r="BNT26" s="1"/>
      <c r="BNU26" s="1"/>
      <c r="BNV26" s="1"/>
      <c r="BNW26" s="1"/>
      <c r="BNX26" s="1"/>
      <c r="BNY26" s="1"/>
      <c r="BNZ26" s="1"/>
      <c r="BOA26" s="1"/>
      <c r="BOB26" s="1"/>
      <c r="BOC26" s="1"/>
      <c r="BOD26" s="1"/>
      <c r="BOE26" s="1"/>
      <c r="BOF26" s="1"/>
      <c r="BOG26" s="1"/>
      <c r="BOH26" s="1"/>
      <c r="BOI26" s="1"/>
      <c r="BOJ26" s="1"/>
      <c r="BOK26" s="1"/>
      <c r="BOL26" s="1"/>
      <c r="BOM26" s="1"/>
      <c r="BON26" s="1"/>
      <c r="BOO26" s="1"/>
      <c r="BOP26" s="1"/>
      <c r="BOQ26" s="1"/>
      <c r="BOR26" s="1"/>
      <c r="BOS26" s="1"/>
      <c r="BOT26" s="1"/>
      <c r="BOU26" s="1"/>
      <c r="BOV26" s="1"/>
      <c r="BOW26" s="1"/>
      <c r="BOX26" s="1"/>
      <c r="BOY26" s="1"/>
      <c r="BOZ26" s="1"/>
      <c r="BPA26" s="1"/>
      <c r="BPB26" s="1"/>
      <c r="BPC26" s="1"/>
      <c r="BPD26" s="1"/>
      <c r="BPE26" s="1"/>
      <c r="BPF26" s="1"/>
      <c r="BPG26" s="1"/>
      <c r="BPH26" s="1"/>
      <c r="BPI26" s="1"/>
      <c r="BPJ26" s="1"/>
      <c r="BPK26" s="1"/>
      <c r="BPL26" s="1"/>
      <c r="BPM26" s="1"/>
      <c r="BPN26" s="1"/>
      <c r="BPO26" s="1"/>
      <c r="BPP26" s="1"/>
      <c r="BPQ26" s="1"/>
      <c r="BPR26" s="1"/>
      <c r="BPS26" s="1"/>
      <c r="BPT26" s="1"/>
      <c r="BPU26" s="1"/>
      <c r="BPV26" s="1"/>
      <c r="BPW26" s="1"/>
      <c r="BPX26" s="1"/>
      <c r="BPY26" s="1"/>
      <c r="BPZ26" s="1"/>
      <c r="BQA26" s="1"/>
      <c r="BQB26" s="1"/>
      <c r="BQC26" s="1"/>
      <c r="BQD26" s="1"/>
      <c r="BQE26" s="1"/>
      <c r="BQF26" s="1"/>
      <c r="BQG26" s="1"/>
      <c r="BQH26" s="1"/>
      <c r="BQI26" s="1"/>
      <c r="BQJ26" s="1"/>
      <c r="BQK26" s="1"/>
      <c r="BQL26" s="1"/>
      <c r="BQM26" s="1"/>
      <c r="BQN26" s="1"/>
      <c r="BQO26" s="1"/>
      <c r="BQP26" s="1"/>
      <c r="BQQ26" s="1"/>
      <c r="BQR26" s="1"/>
      <c r="BQS26" s="1"/>
      <c r="BQT26" s="1"/>
      <c r="BQU26" s="1"/>
      <c r="BQV26" s="1"/>
      <c r="BQW26" s="1"/>
      <c r="BQX26" s="1"/>
      <c r="BQY26" s="1"/>
      <c r="BQZ26" s="1"/>
      <c r="BRA26" s="1"/>
      <c r="BRB26" s="1"/>
      <c r="BRC26" s="1"/>
      <c r="BRD26" s="1"/>
      <c r="BRE26" s="1"/>
      <c r="BRF26" s="1"/>
      <c r="BRG26" s="1"/>
      <c r="BRH26" s="1"/>
      <c r="BRI26" s="1"/>
      <c r="BRJ26" s="1"/>
      <c r="BRK26" s="1"/>
      <c r="BRL26" s="1"/>
      <c r="BRM26" s="1"/>
      <c r="BRN26" s="1"/>
      <c r="BRO26" s="1"/>
      <c r="BRP26" s="1"/>
      <c r="BRQ26" s="1"/>
      <c r="BRR26" s="1"/>
      <c r="BRS26" s="1"/>
      <c r="BRT26" s="1"/>
      <c r="BRU26" s="1"/>
      <c r="BRV26" s="1"/>
      <c r="BRW26" s="1"/>
      <c r="BRX26" s="1"/>
      <c r="BRY26" s="1"/>
      <c r="BRZ26" s="1"/>
      <c r="BSA26" s="1"/>
      <c r="BSB26" s="1"/>
      <c r="BSC26" s="1"/>
      <c r="BSD26" s="1"/>
      <c r="BSE26" s="1"/>
      <c r="BSF26" s="1"/>
      <c r="BSG26" s="1"/>
      <c r="BSH26" s="1"/>
      <c r="BSI26" s="1"/>
      <c r="BSJ26" s="1"/>
      <c r="BSK26" s="1"/>
      <c r="BSL26" s="1"/>
      <c r="BSM26" s="1"/>
      <c r="BSN26" s="1"/>
      <c r="BSO26" s="1"/>
      <c r="BSP26" s="1"/>
      <c r="BSQ26" s="1"/>
      <c r="BSR26" s="1"/>
      <c r="BSS26" s="1"/>
      <c r="BST26" s="1"/>
      <c r="BSU26" s="1"/>
      <c r="BSV26" s="1"/>
      <c r="BSW26" s="1"/>
      <c r="BSX26" s="1"/>
      <c r="BSY26" s="1"/>
      <c r="BSZ26" s="1"/>
      <c r="BTA26" s="1"/>
      <c r="BTB26" s="1"/>
      <c r="BTC26" s="1"/>
      <c r="BTD26" s="1"/>
      <c r="BTE26" s="1"/>
      <c r="BTF26" s="1"/>
      <c r="BTG26" s="1"/>
      <c r="BTH26" s="1"/>
      <c r="BTI26" s="1"/>
      <c r="BTJ26" s="1"/>
      <c r="BTK26" s="1"/>
      <c r="BTL26" s="1"/>
      <c r="BTM26" s="1"/>
      <c r="BTN26" s="1"/>
      <c r="BTO26" s="1"/>
      <c r="BTP26" s="1"/>
      <c r="BTQ26" s="1"/>
      <c r="BTR26" s="1"/>
      <c r="BTS26" s="1"/>
      <c r="BTT26" s="1"/>
      <c r="BTU26" s="1"/>
      <c r="BTV26" s="1"/>
      <c r="BTW26" s="1"/>
      <c r="BTX26" s="1"/>
      <c r="BTY26" s="1"/>
      <c r="BTZ26" s="1"/>
      <c r="BUA26" s="1"/>
      <c r="BUB26" s="1"/>
      <c r="BUC26" s="1"/>
      <c r="BUD26" s="1"/>
      <c r="BUE26" s="1"/>
      <c r="BUF26" s="1"/>
      <c r="BUG26" s="1"/>
      <c r="BUH26" s="1"/>
      <c r="BUI26" s="1"/>
      <c r="BUJ26" s="1"/>
      <c r="BUK26" s="1"/>
      <c r="BUL26" s="1"/>
      <c r="BUM26" s="1"/>
      <c r="BUN26" s="1"/>
      <c r="BUO26" s="1"/>
      <c r="BUP26" s="1"/>
      <c r="BUQ26" s="1"/>
      <c r="BUR26" s="1"/>
      <c r="BUS26" s="1"/>
      <c r="BUT26" s="1"/>
      <c r="BUU26" s="1"/>
      <c r="BUV26" s="1"/>
      <c r="BUW26" s="1"/>
      <c r="BUX26" s="1"/>
      <c r="BUY26" s="1"/>
      <c r="BUZ26" s="1"/>
      <c r="BVA26" s="1"/>
      <c r="BVB26" s="1"/>
      <c r="BVC26" s="1"/>
      <c r="BVD26" s="1"/>
      <c r="BVE26" s="1"/>
      <c r="BVF26" s="1"/>
      <c r="BVG26" s="1"/>
      <c r="BVH26" s="1"/>
      <c r="BVI26" s="1"/>
      <c r="BVJ26" s="1"/>
      <c r="BVK26" s="1"/>
      <c r="BVL26" s="1"/>
      <c r="BVM26" s="1"/>
      <c r="BVN26" s="1"/>
      <c r="BVO26" s="1"/>
      <c r="BVP26" s="1"/>
      <c r="BVQ26" s="1"/>
      <c r="BVR26" s="1"/>
      <c r="BVS26" s="1"/>
      <c r="BVT26" s="1"/>
      <c r="BVU26" s="1"/>
      <c r="BVV26" s="1"/>
      <c r="BVW26" s="1"/>
      <c r="BVX26" s="1"/>
      <c r="BVY26" s="1"/>
      <c r="BVZ26" s="1"/>
      <c r="BWA26" s="1"/>
      <c r="BWB26" s="1"/>
      <c r="BWC26" s="1"/>
      <c r="BWD26" s="1"/>
      <c r="BWE26" s="1"/>
      <c r="BWF26" s="1"/>
      <c r="BWG26" s="1"/>
      <c r="BWH26" s="1"/>
      <c r="BWI26" s="1"/>
      <c r="BWJ26" s="1"/>
      <c r="BWK26" s="1"/>
      <c r="BWL26" s="1"/>
      <c r="BWM26" s="1"/>
      <c r="BWN26" s="1"/>
      <c r="BWO26" s="1"/>
      <c r="BWP26" s="1"/>
      <c r="BWQ26" s="1"/>
      <c r="BWR26" s="1"/>
      <c r="BWS26" s="1"/>
      <c r="BWT26" s="1"/>
      <c r="BWU26" s="1"/>
      <c r="BWV26" s="1"/>
      <c r="BWW26" s="1"/>
      <c r="BWX26" s="1"/>
      <c r="BWY26" s="1"/>
      <c r="BWZ26" s="1"/>
      <c r="BXA26" s="1"/>
      <c r="BXB26" s="1"/>
      <c r="BXC26" s="1"/>
      <c r="BXD26" s="1"/>
      <c r="BXE26" s="1"/>
      <c r="BXF26" s="1"/>
      <c r="BXG26" s="1"/>
      <c r="BXH26" s="1"/>
      <c r="BXI26" s="1"/>
      <c r="BXJ26" s="1"/>
      <c r="BXK26" s="1"/>
      <c r="BXL26" s="1"/>
      <c r="BXM26" s="1"/>
      <c r="BXN26" s="1"/>
      <c r="BXO26" s="1"/>
      <c r="BXP26" s="1"/>
      <c r="BXQ26" s="1"/>
      <c r="BXR26" s="1"/>
      <c r="BXS26" s="1"/>
      <c r="BXT26" s="1"/>
      <c r="BXU26" s="1"/>
      <c r="BXV26" s="1"/>
      <c r="BXW26" s="1"/>
      <c r="BXX26" s="1"/>
      <c r="BXY26" s="1"/>
      <c r="BXZ26" s="1"/>
      <c r="BYA26" s="1"/>
      <c r="BYB26" s="1"/>
      <c r="BYC26" s="1"/>
      <c r="BYD26" s="1"/>
      <c r="BYE26" s="1"/>
      <c r="BYF26" s="1"/>
      <c r="BYG26" s="1"/>
      <c r="BYH26" s="1"/>
      <c r="BYI26" s="1"/>
      <c r="BYJ26" s="1"/>
      <c r="BYK26" s="1"/>
      <c r="BYL26" s="1"/>
      <c r="BYM26" s="1"/>
      <c r="BYN26" s="1"/>
      <c r="BYO26" s="1"/>
      <c r="BYP26" s="1"/>
      <c r="BYQ26" s="1"/>
      <c r="BYR26" s="1"/>
      <c r="BYS26" s="1"/>
      <c r="BYT26" s="1"/>
      <c r="BYU26" s="1"/>
      <c r="BYV26" s="1"/>
      <c r="BYW26" s="1"/>
      <c r="BYX26" s="1"/>
      <c r="BYY26" s="1"/>
      <c r="BYZ26" s="1"/>
      <c r="BZA26" s="1"/>
      <c r="BZB26" s="1"/>
      <c r="BZC26" s="1"/>
      <c r="BZD26" s="1"/>
      <c r="BZE26" s="1"/>
      <c r="BZF26" s="1"/>
      <c r="BZG26" s="1"/>
      <c r="BZH26" s="1"/>
      <c r="BZI26" s="1"/>
      <c r="BZJ26" s="1"/>
      <c r="BZK26" s="1"/>
      <c r="BZL26" s="1"/>
      <c r="BZM26" s="1"/>
      <c r="BZN26" s="1"/>
      <c r="BZO26" s="1"/>
      <c r="BZP26" s="1"/>
      <c r="BZQ26" s="1"/>
      <c r="BZR26" s="1"/>
      <c r="BZS26" s="1"/>
      <c r="BZT26" s="1"/>
      <c r="BZU26" s="1"/>
      <c r="BZV26" s="1"/>
      <c r="BZW26" s="1"/>
      <c r="BZX26" s="1"/>
      <c r="BZY26" s="1"/>
      <c r="BZZ26" s="1"/>
      <c r="CAA26" s="1"/>
      <c r="CAB26" s="1"/>
      <c r="CAC26" s="1"/>
      <c r="CAD26" s="1"/>
      <c r="CAE26" s="1"/>
      <c r="CAF26" s="1"/>
      <c r="CAG26" s="1"/>
      <c r="CAH26" s="1"/>
      <c r="CAI26" s="1"/>
      <c r="CAJ26" s="1"/>
      <c r="CAK26" s="1"/>
      <c r="CAL26" s="1"/>
      <c r="CAM26" s="1"/>
      <c r="CAN26" s="1"/>
      <c r="CAO26" s="1"/>
      <c r="CAP26" s="1"/>
      <c r="CAQ26" s="1"/>
      <c r="CAR26" s="1"/>
      <c r="CAS26" s="1"/>
      <c r="CAT26" s="1"/>
      <c r="CAU26" s="1"/>
      <c r="CAV26" s="1"/>
      <c r="CAW26" s="1"/>
      <c r="CAX26" s="1"/>
      <c r="CAY26" s="1"/>
      <c r="CAZ26" s="1"/>
      <c r="CBA26" s="1"/>
      <c r="CBB26" s="1"/>
      <c r="CBC26" s="1"/>
      <c r="CBD26" s="1"/>
      <c r="CBE26" s="1"/>
      <c r="CBF26" s="1"/>
      <c r="CBG26" s="1"/>
      <c r="CBH26" s="1"/>
      <c r="CBI26" s="1"/>
      <c r="CBJ26" s="1"/>
      <c r="CBK26" s="1"/>
      <c r="CBL26" s="1"/>
      <c r="CBM26" s="1"/>
      <c r="CBN26" s="1"/>
      <c r="CBO26" s="1"/>
      <c r="CBP26" s="1"/>
      <c r="CBQ26" s="1"/>
      <c r="CBR26" s="1"/>
      <c r="CBS26" s="1"/>
      <c r="CBT26" s="1"/>
      <c r="CBU26" s="1"/>
      <c r="CBV26" s="1"/>
      <c r="CBW26" s="1"/>
      <c r="CBX26" s="1"/>
      <c r="CBY26" s="1"/>
      <c r="CBZ26" s="1"/>
      <c r="CCA26" s="1"/>
      <c r="CCB26" s="1"/>
      <c r="CCC26" s="1"/>
      <c r="CCD26" s="1"/>
      <c r="CCE26" s="1"/>
      <c r="CCF26" s="1"/>
      <c r="CCG26" s="1"/>
      <c r="CCH26" s="1"/>
      <c r="CCI26" s="1"/>
      <c r="CCJ26" s="1"/>
      <c r="CCK26" s="1"/>
      <c r="CCL26" s="1"/>
      <c r="CCM26" s="1"/>
      <c r="CCN26" s="1"/>
      <c r="CCO26" s="1"/>
      <c r="CCP26" s="1"/>
      <c r="CCQ26" s="1"/>
      <c r="CCR26" s="1"/>
      <c r="CCS26" s="1"/>
      <c r="CCT26" s="1"/>
      <c r="CCU26" s="1"/>
      <c r="CCV26" s="1"/>
      <c r="CCW26" s="1"/>
      <c r="CCX26" s="1"/>
      <c r="CCY26" s="1"/>
      <c r="CCZ26" s="1"/>
      <c r="CDA26" s="1"/>
      <c r="CDB26" s="1"/>
      <c r="CDC26" s="1"/>
      <c r="CDD26" s="1"/>
      <c r="CDE26" s="1"/>
      <c r="CDF26" s="1"/>
      <c r="CDG26" s="1"/>
      <c r="CDH26" s="1"/>
      <c r="CDI26" s="1"/>
      <c r="CDJ26" s="1"/>
      <c r="CDK26" s="1"/>
      <c r="CDL26" s="1"/>
      <c r="CDM26" s="1"/>
      <c r="CDN26" s="1"/>
      <c r="CDO26" s="1"/>
      <c r="CDP26" s="1"/>
      <c r="CDQ26" s="1"/>
      <c r="CDR26" s="1"/>
      <c r="CDS26" s="1"/>
      <c r="CDT26" s="1"/>
      <c r="CDU26" s="1"/>
      <c r="CDV26" s="1"/>
      <c r="CDW26" s="1"/>
      <c r="CDX26" s="1"/>
      <c r="CDY26" s="1"/>
      <c r="CDZ26" s="1"/>
      <c r="CEA26" s="1"/>
      <c r="CEB26" s="1"/>
      <c r="CEC26" s="1"/>
      <c r="CED26" s="1"/>
      <c r="CEE26" s="1"/>
      <c r="CEF26" s="1"/>
      <c r="CEG26" s="1"/>
      <c r="CEH26" s="1"/>
      <c r="CEI26" s="1"/>
      <c r="CEJ26" s="1"/>
      <c r="CEK26" s="1"/>
      <c r="CEL26" s="1"/>
      <c r="CEM26" s="1"/>
      <c r="CEN26" s="1"/>
      <c r="CEO26" s="1"/>
      <c r="CEP26" s="1"/>
      <c r="CEQ26" s="1"/>
      <c r="CER26" s="1"/>
      <c r="CES26" s="1"/>
      <c r="CET26" s="1"/>
      <c r="CEU26" s="1"/>
      <c r="CEV26" s="1"/>
      <c r="CEW26" s="1"/>
      <c r="CEX26" s="1"/>
      <c r="CEY26" s="1"/>
      <c r="CEZ26" s="1"/>
      <c r="CFA26" s="1"/>
      <c r="CFB26" s="1"/>
      <c r="CFC26" s="1"/>
      <c r="CFD26" s="1"/>
      <c r="CFE26" s="1"/>
      <c r="CFF26" s="1"/>
      <c r="CFG26" s="1"/>
      <c r="CFH26" s="1"/>
      <c r="CFI26" s="1"/>
      <c r="CFJ26" s="1"/>
      <c r="CFK26" s="1"/>
      <c r="CFL26" s="1"/>
      <c r="CFM26" s="1"/>
      <c r="CFN26" s="1"/>
      <c r="CFO26" s="1"/>
      <c r="CFP26" s="1"/>
      <c r="CFQ26" s="1"/>
      <c r="CFR26" s="1"/>
      <c r="CFS26" s="1"/>
      <c r="CFT26" s="1"/>
      <c r="CFU26" s="1"/>
      <c r="CFV26" s="1"/>
      <c r="CFW26" s="1"/>
      <c r="CFX26" s="1"/>
      <c r="CFY26" s="1"/>
      <c r="CFZ26" s="1"/>
      <c r="CGA26" s="1"/>
      <c r="CGB26" s="1"/>
      <c r="CGC26" s="1"/>
      <c r="CGD26" s="1"/>
      <c r="CGE26" s="1"/>
      <c r="CGF26" s="1"/>
      <c r="CGG26" s="1"/>
      <c r="CGH26" s="1"/>
      <c r="CGI26" s="1"/>
      <c r="CGJ26" s="1"/>
      <c r="CGK26" s="1"/>
      <c r="CGL26" s="1"/>
      <c r="CGM26" s="1"/>
      <c r="CGN26" s="1"/>
      <c r="CGO26" s="1"/>
      <c r="CGP26" s="1"/>
      <c r="CGQ26" s="1"/>
      <c r="CGR26" s="1"/>
      <c r="CGS26" s="1"/>
      <c r="CGT26" s="1"/>
      <c r="CGU26" s="1"/>
      <c r="CGV26" s="1"/>
      <c r="CGW26" s="1"/>
      <c r="CGX26" s="1"/>
      <c r="CGY26" s="1"/>
      <c r="CGZ26" s="1"/>
      <c r="CHA26" s="1"/>
      <c r="CHB26" s="1"/>
      <c r="CHC26" s="1"/>
      <c r="CHD26" s="1"/>
      <c r="CHE26" s="1"/>
      <c r="CHF26" s="1"/>
      <c r="CHG26" s="1"/>
      <c r="CHH26" s="1"/>
      <c r="CHI26" s="1"/>
      <c r="CHJ26" s="1"/>
      <c r="CHK26" s="1"/>
      <c r="CHL26" s="1"/>
      <c r="CHM26" s="1"/>
      <c r="CHN26" s="1"/>
      <c r="CHO26" s="1"/>
      <c r="CHP26" s="1"/>
      <c r="CHQ26" s="1"/>
      <c r="CHR26" s="1"/>
      <c r="CHS26" s="1"/>
      <c r="CHT26" s="1"/>
      <c r="CHU26" s="1"/>
      <c r="CHV26" s="1"/>
      <c r="CHW26" s="1"/>
      <c r="CHX26" s="1"/>
      <c r="CHY26" s="1"/>
      <c r="CHZ26" s="1"/>
      <c r="CIA26" s="1"/>
      <c r="CIB26" s="1"/>
      <c r="CIC26" s="1"/>
      <c r="CID26" s="1"/>
      <c r="CIE26" s="1"/>
      <c r="CIF26" s="1"/>
      <c r="CIG26" s="1"/>
      <c r="CIH26" s="1"/>
      <c r="CII26" s="1"/>
      <c r="CIJ26" s="1"/>
      <c r="CIK26" s="1"/>
      <c r="CIL26" s="1"/>
      <c r="CIM26" s="1"/>
      <c r="CIN26" s="1"/>
      <c r="CIO26" s="1"/>
      <c r="CIP26" s="1"/>
      <c r="CIQ26" s="1"/>
      <c r="CIR26" s="1"/>
      <c r="CIS26" s="1"/>
      <c r="CIT26" s="1"/>
      <c r="CIU26" s="1"/>
      <c r="CIV26" s="1"/>
      <c r="CIW26" s="1"/>
      <c r="CIX26" s="1"/>
      <c r="CIY26" s="1"/>
      <c r="CIZ26" s="1"/>
      <c r="CJA26" s="1"/>
      <c r="CJB26" s="1"/>
      <c r="CJC26" s="1"/>
      <c r="CJD26" s="1"/>
      <c r="CJE26" s="1"/>
      <c r="CJF26" s="1"/>
      <c r="CJG26" s="1"/>
      <c r="CJH26" s="1"/>
      <c r="CJI26" s="1"/>
      <c r="CJJ26" s="1"/>
      <c r="CJK26" s="1"/>
      <c r="CJL26" s="1"/>
      <c r="CJM26" s="1"/>
      <c r="CJN26" s="1"/>
      <c r="CJO26" s="1"/>
      <c r="CJP26" s="1"/>
      <c r="CJQ26" s="1"/>
      <c r="CJR26" s="1"/>
      <c r="CJS26" s="1"/>
      <c r="CJT26" s="1"/>
      <c r="CJU26" s="1"/>
      <c r="CJV26" s="1"/>
      <c r="CJW26" s="1"/>
      <c r="CJX26" s="1"/>
      <c r="CJY26" s="1"/>
      <c r="CJZ26" s="1"/>
      <c r="CKA26" s="1"/>
      <c r="CKB26" s="1"/>
      <c r="CKC26" s="1"/>
      <c r="CKD26" s="1"/>
      <c r="CKE26" s="1"/>
      <c r="CKF26" s="1"/>
      <c r="CKG26" s="1"/>
      <c r="CKH26" s="1"/>
      <c r="CKI26" s="1"/>
      <c r="CKJ26" s="1"/>
      <c r="CKK26" s="1"/>
      <c r="CKL26" s="1"/>
      <c r="CKM26" s="1"/>
      <c r="CKN26" s="1"/>
      <c r="CKO26" s="1"/>
      <c r="CKP26" s="1"/>
      <c r="CKQ26" s="1"/>
      <c r="CKR26" s="1"/>
      <c r="CKS26" s="1"/>
      <c r="CKT26" s="1"/>
      <c r="CKU26" s="1"/>
      <c r="CKV26" s="1"/>
      <c r="CKW26" s="1"/>
      <c r="CKX26" s="1"/>
      <c r="CKY26" s="1"/>
      <c r="CKZ26" s="1"/>
      <c r="CLA26" s="1"/>
      <c r="CLB26" s="1"/>
      <c r="CLC26" s="1"/>
      <c r="CLD26" s="1"/>
      <c r="CLE26" s="1"/>
      <c r="CLF26" s="1"/>
      <c r="CLG26" s="1"/>
      <c r="CLH26" s="1"/>
      <c r="CLI26" s="1"/>
      <c r="CLJ26" s="1"/>
      <c r="CLK26" s="1"/>
      <c r="CLL26" s="1"/>
      <c r="CLM26" s="1"/>
      <c r="CLN26" s="1"/>
      <c r="CLO26" s="1"/>
      <c r="CLP26" s="1"/>
      <c r="CLQ26" s="1"/>
      <c r="CLR26" s="1"/>
      <c r="CLS26" s="1"/>
      <c r="CLT26" s="1"/>
      <c r="CLU26" s="1"/>
      <c r="CLV26" s="1"/>
      <c r="CLW26" s="1"/>
      <c r="CLX26" s="1"/>
      <c r="CLY26" s="1"/>
      <c r="CLZ26" s="1"/>
      <c r="CMA26" s="1"/>
      <c r="CMB26" s="1"/>
      <c r="CMC26" s="1"/>
      <c r="CMD26" s="1"/>
      <c r="CME26" s="1"/>
      <c r="CMF26" s="1"/>
      <c r="CMG26" s="1"/>
      <c r="CMH26" s="1"/>
      <c r="CMI26" s="1"/>
      <c r="CMJ26" s="1"/>
      <c r="CMK26" s="1"/>
      <c r="CML26" s="1"/>
      <c r="CMM26" s="1"/>
      <c r="CMN26" s="1"/>
      <c r="CMO26" s="1"/>
      <c r="CMP26" s="1"/>
      <c r="CMQ26" s="1"/>
      <c r="CMR26" s="1"/>
      <c r="CMS26" s="1"/>
      <c r="CMT26" s="1"/>
      <c r="CMU26" s="1"/>
      <c r="CMV26" s="1"/>
      <c r="CMW26" s="1"/>
      <c r="CMX26" s="1"/>
      <c r="CMY26" s="1"/>
      <c r="CMZ26" s="1"/>
      <c r="CNA26" s="1"/>
      <c r="CNB26" s="1"/>
      <c r="CNC26" s="1"/>
      <c r="CND26" s="1"/>
      <c r="CNE26" s="1"/>
      <c r="CNF26" s="1"/>
      <c r="CNG26" s="1"/>
      <c r="CNH26" s="1"/>
      <c r="CNI26" s="1"/>
      <c r="CNJ26" s="1"/>
      <c r="CNK26" s="1"/>
      <c r="CNL26" s="1"/>
      <c r="CNM26" s="1"/>
      <c r="CNN26" s="1"/>
      <c r="CNO26" s="1"/>
      <c r="CNP26" s="1"/>
      <c r="CNQ26" s="1"/>
      <c r="CNR26" s="1"/>
      <c r="CNS26" s="1"/>
      <c r="CNT26" s="1"/>
      <c r="CNU26" s="1"/>
      <c r="CNV26" s="1"/>
      <c r="CNW26" s="1"/>
      <c r="CNX26" s="1"/>
      <c r="CNY26" s="1"/>
      <c r="CNZ26" s="1"/>
      <c r="COA26" s="1"/>
      <c r="COB26" s="1"/>
      <c r="COC26" s="1"/>
      <c r="COD26" s="1"/>
      <c r="COE26" s="1"/>
      <c r="COF26" s="1"/>
      <c r="COG26" s="1"/>
      <c r="COH26" s="1"/>
      <c r="COI26" s="1"/>
      <c r="COJ26" s="1"/>
      <c r="COK26" s="1"/>
      <c r="COL26" s="1"/>
      <c r="COM26" s="1"/>
      <c r="CON26" s="1"/>
      <c r="COO26" s="1"/>
      <c r="COP26" s="1"/>
      <c r="COQ26" s="1"/>
      <c r="COR26" s="1"/>
      <c r="COS26" s="1"/>
      <c r="COT26" s="1"/>
      <c r="COU26" s="1"/>
      <c r="COV26" s="1"/>
      <c r="COW26" s="1"/>
      <c r="COX26" s="1"/>
      <c r="COY26" s="1"/>
      <c r="COZ26" s="1"/>
      <c r="CPA26" s="1"/>
      <c r="CPB26" s="1"/>
      <c r="CPC26" s="1"/>
      <c r="CPD26" s="1"/>
      <c r="CPE26" s="1"/>
      <c r="CPF26" s="1"/>
      <c r="CPG26" s="1"/>
      <c r="CPH26" s="1"/>
      <c r="CPI26" s="1"/>
      <c r="CPJ26" s="1"/>
      <c r="CPK26" s="1"/>
      <c r="CPL26" s="1"/>
      <c r="CPM26" s="1"/>
      <c r="CPN26" s="1"/>
      <c r="CPO26" s="1"/>
      <c r="CPP26" s="1"/>
      <c r="CPQ26" s="1"/>
      <c r="CPR26" s="1"/>
      <c r="CPS26" s="1"/>
      <c r="CPT26" s="1"/>
      <c r="CPU26" s="1"/>
      <c r="CPV26" s="1"/>
      <c r="CPW26" s="1"/>
      <c r="CPX26" s="1"/>
      <c r="CPY26" s="1"/>
      <c r="CPZ26" s="1"/>
      <c r="CQA26" s="1"/>
      <c r="CQB26" s="1"/>
      <c r="CQC26" s="1"/>
      <c r="CQD26" s="1"/>
      <c r="CQE26" s="1"/>
      <c r="CQF26" s="1"/>
      <c r="CQG26" s="1"/>
      <c r="CQH26" s="1"/>
      <c r="CQI26" s="1"/>
      <c r="CQJ26" s="1"/>
      <c r="CQK26" s="1"/>
      <c r="CQL26" s="1"/>
      <c r="CQM26" s="1"/>
      <c r="CQN26" s="1"/>
      <c r="CQO26" s="1"/>
      <c r="CQP26" s="1"/>
      <c r="CQQ26" s="1"/>
      <c r="CQR26" s="1"/>
      <c r="CQS26" s="1"/>
      <c r="CQT26" s="1"/>
      <c r="CQU26" s="1"/>
      <c r="CQV26" s="1"/>
      <c r="CQW26" s="1"/>
      <c r="CQX26" s="1"/>
      <c r="CQY26" s="1"/>
      <c r="CQZ26" s="1"/>
      <c r="CRA26" s="1"/>
      <c r="CRB26" s="1"/>
      <c r="CRC26" s="1"/>
      <c r="CRD26" s="1"/>
      <c r="CRE26" s="1"/>
      <c r="CRF26" s="1"/>
      <c r="CRG26" s="1"/>
      <c r="CRH26" s="1"/>
      <c r="CRI26" s="1"/>
      <c r="CRJ26" s="1"/>
      <c r="CRK26" s="1"/>
      <c r="CRL26" s="1"/>
      <c r="CRM26" s="1"/>
      <c r="CRN26" s="1"/>
      <c r="CRO26" s="1"/>
      <c r="CRP26" s="1"/>
      <c r="CRQ26" s="1"/>
      <c r="CRR26" s="1"/>
      <c r="CRS26" s="1"/>
      <c r="CRT26" s="1"/>
      <c r="CRU26" s="1"/>
      <c r="CRV26" s="1"/>
      <c r="CRW26" s="1"/>
      <c r="CRX26" s="1"/>
      <c r="CRY26" s="1"/>
      <c r="CRZ26" s="1"/>
      <c r="CSA26" s="1"/>
      <c r="CSB26" s="1"/>
      <c r="CSC26" s="1"/>
      <c r="CSD26" s="1"/>
      <c r="CSE26" s="1"/>
      <c r="CSF26" s="1"/>
      <c r="CSG26" s="1"/>
      <c r="CSH26" s="1"/>
      <c r="CSI26" s="1"/>
      <c r="CSJ26" s="1"/>
      <c r="CSK26" s="1"/>
      <c r="CSL26" s="1"/>
      <c r="CSM26" s="1"/>
      <c r="CSN26" s="1"/>
      <c r="CSO26" s="1"/>
      <c r="CSP26" s="1"/>
      <c r="CSQ26" s="1"/>
      <c r="CSR26" s="1"/>
      <c r="CSS26" s="1"/>
      <c r="CST26" s="1"/>
      <c r="CSU26" s="1"/>
      <c r="CSV26" s="1"/>
      <c r="CSW26" s="1"/>
      <c r="CSX26" s="1"/>
      <c r="CSY26" s="1"/>
      <c r="CSZ26" s="1"/>
      <c r="CTA26" s="1"/>
      <c r="CTB26" s="1"/>
      <c r="CTC26" s="1"/>
      <c r="CTD26" s="1"/>
      <c r="CTE26" s="1"/>
      <c r="CTF26" s="1"/>
      <c r="CTG26" s="1"/>
      <c r="CTH26" s="1"/>
      <c r="CTI26" s="1"/>
      <c r="CTJ26" s="1"/>
      <c r="CTK26" s="1"/>
      <c r="CTL26" s="1"/>
      <c r="CTM26" s="1"/>
      <c r="CTN26" s="1"/>
      <c r="CTO26" s="1"/>
      <c r="CTP26" s="1"/>
      <c r="CTQ26" s="1"/>
      <c r="CTR26" s="1"/>
      <c r="CTS26" s="1"/>
      <c r="CTT26" s="1"/>
      <c r="CTU26" s="1"/>
      <c r="CTV26" s="1"/>
      <c r="CTW26" s="1"/>
      <c r="CTX26" s="1"/>
      <c r="CTY26" s="1"/>
      <c r="CTZ26" s="1"/>
      <c r="CUA26" s="1"/>
      <c r="CUB26" s="1"/>
      <c r="CUC26" s="1"/>
      <c r="CUD26" s="1"/>
      <c r="CUE26" s="1"/>
      <c r="CUF26" s="1"/>
      <c r="CUG26" s="1"/>
      <c r="CUH26" s="1"/>
      <c r="CUI26" s="1"/>
      <c r="CUJ26" s="1"/>
      <c r="CUK26" s="1"/>
      <c r="CUL26" s="1"/>
      <c r="CUM26" s="1"/>
      <c r="CUN26" s="1"/>
      <c r="CUO26" s="1"/>
      <c r="CUP26" s="1"/>
      <c r="CUQ26" s="1"/>
      <c r="CUR26" s="1"/>
      <c r="CUS26" s="1"/>
      <c r="CUT26" s="1"/>
      <c r="CUU26" s="1"/>
      <c r="CUV26" s="1"/>
      <c r="CUW26" s="1"/>
      <c r="CUX26" s="1"/>
      <c r="CUY26" s="1"/>
      <c r="CUZ26" s="1"/>
      <c r="CVA26" s="1"/>
      <c r="CVB26" s="1"/>
      <c r="CVC26" s="1"/>
      <c r="CVD26" s="1"/>
      <c r="CVE26" s="1"/>
      <c r="CVF26" s="1"/>
      <c r="CVG26" s="1"/>
      <c r="CVH26" s="1"/>
      <c r="CVI26" s="1"/>
      <c r="CVJ26" s="1"/>
      <c r="CVK26" s="1"/>
      <c r="CVL26" s="1"/>
      <c r="CVM26" s="1"/>
      <c r="CVN26" s="1"/>
      <c r="CVO26" s="1"/>
      <c r="CVP26" s="1"/>
      <c r="CVQ26" s="1"/>
      <c r="CVR26" s="1"/>
      <c r="CVS26" s="1"/>
      <c r="CVT26" s="1"/>
      <c r="CVU26" s="1"/>
      <c r="CVV26" s="1"/>
      <c r="CVW26" s="1"/>
      <c r="CVX26" s="1"/>
      <c r="CVY26" s="1"/>
      <c r="CVZ26" s="1"/>
      <c r="CWA26" s="1"/>
      <c r="CWB26" s="1"/>
      <c r="CWC26" s="1"/>
      <c r="CWD26" s="1"/>
      <c r="CWE26" s="1"/>
      <c r="CWF26" s="1"/>
      <c r="CWG26" s="1"/>
      <c r="CWH26" s="1"/>
      <c r="CWI26" s="1"/>
      <c r="CWJ26" s="1"/>
      <c r="CWK26" s="1"/>
      <c r="CWL26" s="1"/>
      <c r="CWM26" s="1"/>
      <c r="CWN26" s="1"/>
      <c r="CWO26" s="1"/>
      <c r="CWP26" s="1"/>
      <c r="CWQ26" s="1"/>
      <c r="CWR26" s="1"/>
      <c r="CWS26" s="1"/>
      <c r="CWT26" s="1"/>
      <c r="CWU26" s="1"/>
      <c r="CWV26" s="1"/>
      <c r="CWW26" s="1"/>
      <c r="CWX26" s="1"/>
      <c r="CWY26" s="1"/>
      <c r="CWZ26" s="1"/>
      <c r="CXA26" s="1"/>
      <c r="CXB26" s="1"/>
      <c r="CXC26" s="1"/>
      <c r="CXD26" s="1"/>
      <c r="CXE26" s="1"/>
      <c r="CXF26" s="1"/>
      <c r="CXG26" s="1"/>
      <c r="CXH26" s="1"/>
      <c r="CXI26" s="1"/>
      <c r="CXJ26" s="1"/>
      <c r="CXK26" s="1"/>
      <c r="CXL26" s="1"/>
      <c r="CXM26" s="1"/>
      <c r="CXN26" s="1"/>
      <c r="CXO26" s="1"/>
      <c r="CXP26" s="1"/>
      <c r="CXQ26" s="1"/>
      <c r="CXR26" s="1"/>
      <c r="CXS26" s="1"/>
      <c r="CXT26" s="1"/>
      <c r="CXU26" s="1"/>
      <c r="CXV26" s="1"/>
      <c r="CXW26" s="1"/>
      <c r="CXX26" s="1"/>
      <c r="CXY26" s="1"/>
      <c r="CXZ26" s="1"/>
      <c r="CYA26" s="1"/>
      <c r="CYB26" s="1"/>
      <c r="CYC26" s="1"/>
      <c r="CYD26" s="1"/>
      <c r="CYE26" s="1"/>
      <c r="CYF26" s="1"/>
      <c r="CYG26" s="1"/>
      <c r="CYH26" s="1"/>
      <c r="CYI26" s="1"/>
      <c r="CYJ26" s="1"/>
      <c r="CYK26" s="1"/>
      <c r="CYL26" s="1"/>
      <c r="CYM26" s="1"/>
      <c r="CYN26" s="1"/>
      <c r="CYO26" s="1"/>
      <c r="CYP26" s="1"/>
      <c r="CYQ26" s="1"/>
      <c r="CYR26" s="1"/>
      <c r="CYS26" s="1"/>
      <c r="CYT26" s="1"/>
      <c r="CYU26" s="1"/>
      <c r="CYV26" s="1"/>
      <c r="CYW26" s="1"/>
      <c r="CYX26" s="1"/>
      <c r="CYY26" s="1"/>
      <c r="CYZ26" s="1"/>
      <c r="CZA26" s="1"/>
      <c r="CZB26" s="1"/>
      <c r="CZC26" s="1"/>
      <c r="CZD26" s="1"/>
      <c r="CZE26" s="1"/>
      <c r="CZF26" s="1"/>
      <c r="CZG26" s="1"/>
      <c r="CZH26" s="1"/>
      <c r="CZI26" s="1"/>
      <c r="CZJ26" s="1"/>
      <c r="CZK26" s="1"/>
      <c r="CZL26" s="1"/>
      <c r="CZM26" s="1"/>
      <c r="CZN26" s="1"/>
      <c r="CZO26" s="1"/>
      <c r="CZP26" s="1"/>
      <c r="CZQ26" s="1"/>
      <c r="CZR26" s="1"/>
      <c r="CZS26" s="1"/>
      <c r="CZT26" s="1"/>
      <c r="CZU26" s="1"/>
      <c r="CZV26" s="1"/>
      <c r="CZW26" s="1"/>
      <c r="CZX26" s="1"/>
      <c r="CZY26" s="1"/>
      <c r="CZZ26" s="1"/>
      <c r="DAA26" s="1"/>
      <c r="DAB26" s="1"/>
      <c r="DAC26" s="1"/>
      <c r="DAD26" s="1"/>
      <c r="DAE26" s="1"/>
      <c r="DAF26" s="1"/>
      <c r="DAG26" s="1"/>
      <c r="DAH26" s="1"/>
      <c r="DAI26" s="1"/>
      <c r="DAJ26" s="1"/>
      <c r="DAK26" s="1"/>
      <c r="DAL26" s="1"/>
      <c r="DAM26" s="1"/>
      <c r="DAN26" s="1"/>
      <c r="DAO26" s="1"/>
      <c r="DAP26" s="1"/>
      <c r="DAQ26" s="1"/>
      <c r="DAR26" s="1"/>
      <c r="DAS26" s="1"/>
      <c r="DAT26" s="1"/>
      <c r="DAU26" s="1"/>
      <c r="DAV26" s="1"/>
      <c r="DAW26" s="1"/>
      <c r="DAX26" s="1"/>
      <c r="DAY26" s="1"/>
      <c r="DAZ26" s="1"/>
      <c r="DBA26" s="1"/>
      <c r="DBB26" s="1"/>
      <c r="DBC26" s="1"/>
      <c r="DBD26" s="1"/>
      <c r="DBE26" s="1"/>
      <c r="DBF26" s="1"/>
      <c r="DBG26" s="1"/>
      <c r="DBH26" s="1"/>
      <c r="DBI26" s="1"/>
      <c r="DBJ26" s="1"/>
      <c r="DBK26" s="1"/>
      <c r="DBL26" s="1"/>
      <c r="DBM26" s="1"/>
      <c r="DBN26" s="1"/>
      <c r="DBO26" s="1"/>
      <c r="DBP26" s="1"/>
      <c r="DBQ26" s="1"/>
      <c r="DBR26" s="1"/>
      <c r="DBS26" s="1"/>
      <c r="DBT26" s="1"/>
      <c r="DBU26" s="1"/>
      <c r="DBV26" s="1"/>
      <c r="DBW26" s="1"/>
      <c r="DBX26" s="1"/>
      <c r="DBY26" s="1"/>
      <c r="DBZ26" s="1"/>
      <c r="DCA26" s="1"/>
      <c r="DCB26" s="1"/>
      <c r="DCC26" s="1"/>
      <c r="DCD26" s="1"/>
      <c r="DCE26" s="1"/>
      <c r="DCF26" s="1"/>
      <c r="DCG26" s="1"/>
      <c r="DCH26" s="1"/>
      <c r="DCI26" s="1"/>
      <c r="DCJ26" s="1"/>
      <c r="DCK26" s="1"/>
      <c r="DCL26" s="1"/>
      <c r="DCM26" s="1"/>
      <c r="DCN26" s="1"/>
      <c r="DCO26" s="1"/>
      <c r="DCP26" s="1"/>
      <c r="DCQ26" s="1"/>
      <c r="DCR26" s="1"/>
      <c r="DCS26" s="1"/>
      <c r="DCT26" s="1"/>
      <c r="DCU26" s="1"/>
      <c r="DCV26" s="1"/>
      <c r="DCW26" s="1"/>
      <c r="DCX26" s="1"/>
      <c r="DCY26" s="1"/>
      <c r="DCZ26" s="1"/>
      <c r="DDA26" s="1"/>
      <c r="DDB26" s="1"/>
      <c r="DDC26" s="1"/>
      <c r="DDD26" s="1"/>
      <c r="DDE26" s="1"/>
      <c r="DDF26" s="1"/>
      <c r="DDG26" s="1"/>
      <c r="DDH26" s="1"/>
      <c r="DDI26" s="1"/>
      <c r="DDJ26" s="1"/>
      <c r="DDK26" s="1"/>
      <c r="DDL26" s="1"/>
      <c r="DDM26" s="1"/>
      <c r="DDN26" s="1"/>
      <c r="DDO26" s="1"/>
      <c r="DDP26" s="1"/>
      <c r="DDQ26" s="1"/>
      <c r="DDR26" s="1"/>
      <c r="DDS26" s="1"/>
      <c r="DDT26" s="1"/>
      <c r="DDU26" s="1"/>
      <c r="DDV26" s="1"/>
      <c r="DDW26" s="1"/>
      <c r="DDX26" s="1"/>
      <c r="DDY26" s="1"/>
      <c r="DDZ26" s="1"/>
      <c r="DEA26" s="1"/>
      <c r="DEB26" s="1"/>
      <c r="DEC26" s="1"/>
      <c r="DED26" s="1"/>
      <c r="DEE26" s="1"/>
      <c r="DEF26" s="1"/>
      <c r="DEG26" s="1"/>
      <c r="DEH26" s="1"/>
      <c r="DEI26" s="1"/>
      <c r="DEJ26" s="1"/>
      <c r="DEK26" s="1"/>
      <c r="DEL26" s="1"/>
      <c r="DEM26" s="1"/>
      <c r="DEN26" s="1"/>
      <c r="DEO26" s="1"/>
      <c r="DEP26" s="1"/>
      <c r="DEQ26" s="1"/>
      <c r="DER26" s="1"/>
      <c r="DES26" s="1"/>
      <c r="DET26" s="1"/>
      <c r="DEU26" s="1"/>
      <c r="DEV26" s="1"/>
      <c r="DEW26" s="1"/>
      <c r="DEX26" s="1"/>
      <c r="DEY26" s="1"/>
      <c r="DEZ26" s="1"/>
      <c r="DFA26" s="1"/>
      <c r="DFB26" s="1"/>
      <c r="DFC26" s="1"/>
      <c r="DFD26" s="1"/>
      <c r="DFE26" s="1"/>
      <c r="DFF26" s="1"/>
      <c r="DFG26" s="1"/>
      <c r="DFH26" s="1"/>
      <c r="DFI26" s="1"/>
      <c r="DFJ26" s="1"/>
      <c r="DFK26" s="1"/>
      <c r="DFL26" s="1"/>
      <c r="DFM26" s="1"/>
      <c r="DFN26" s="1"/>
      <c r="DFO26" s="1"/>
      <c r="DFP26" s="1"/>
      <c r="DFQ26" s="1"/>
      <c r="DFR26" s="1"/>
      <c r="DFS26" s="1"/>
      <c r="DFT26" s="1"/>
      <c r="DFU26" s="1"/>
      <c r="DFV26" s="1"/>
      <c r="DFW26" s="1"/>
      <c r="DFX26" s="1"/>
      <c r="DFY26" s="1"/>
      <c r="DFZ26" s="1"/>
      <c r="DGA26" s="1"/>
      <c r="DGB26" s="1"/>
      <c r="DGC26" s="1"/>
      <c r="DGD26" s="1"/>
      <c r="DGE26" s="1"/>
      <c r="DGF26" s="1"/>
      <c r="DGG26" s="1"/>
      <c r="DGH26" s="1"/>
      <c r="DGI26" s="1"/>
      <c r="DGJ26" s="1"/>
      <c r="DGK26" s="1"/>
      <c r="DGL26" s="1"/>
      <c r="DGM26" s="1"/>
      <c r="DGN26" s="1"/>
      <c r="DGO26" s="1"/>
      <c r="DGP26" s="1"/>
      <c r="DGQ26" s="1"/>
      <c r="DGR26" s="1"/>
      <c r="DGS26" s="1"/>
      <c r="DGT26" s="1"/>
      <c r="DGU26" s="1"/>
      <c r="DGV26" s="1"/>
      <c r="DGW26" s="1"/>
      <c r="DGX26" s="1"/>
      <c r="DGY26" s="1"/>
      <c r="DGZ26" s="1"/>
      <c r="DHA26" s="1"/>
      <c r="DHB26" s="1"/>
      <c r="DHC26" s="1"/>
      <c r="DHD26" s="1"/>
      <c r="DHE26" s="1"/>
      <c r="DHF26" s="1"/>
      <c r="DHG26" s="1"/>
      <c r="DHH26" s="1"/>
      <c r="DHI26" s="1"/>
      <c r="DHJ26" s="1"/>
      <c r="DHK26" s="1"/>
      <c r="DHL26" s="1"/>
      <c r="DHM26" s="1"/>
      <c r="DHN26" s="1"/>
      <c r="DHO26" s="1"/>
      <c r="DHP26" s="1"/>
      <c r="DHQ26" s="1"/>
      <c r="DHR26" s="1"/>
      <c r="DHS26" s="1"/>
      <c r="DHT26" s="1"/>
      <c r="DHU26" s="1"/>
      <c r="DHV26" s="1"/>
      <c r="DHW26" s="1"/>
      <c r="DHX26" s="1"/>
      <c r="DHY26" s="1"/>
      <c r="DHZ26" s="1"/>
      <c r="DIA26" s="1"/>
      <c r="DIB26" s="1"/>
      <c r="DIC26" s="1"/>
      <c r="DID26" s="1"/>
      <c r="DIE26" s="1"/>
      <c r="DIF26" s="1"/>
      <c r="DIG26" s="1"/>
      <c r="DIH26" s="1"/>
      <c r="DII26" s="1"/>
      <c r="DIJ26" s="1"/>
      <c r="DIK26" s="1"/>
      <c r="DIL26" s="1"/>
      <c r="DIM26" s="1"/>
      <c r="DIN26" s="1"/>
      <c r="DIO26" s="1"/>
      <c r="DIP26" s="1"/>
      <c r="DIQ26" s="1"/>
      <c r="DIR26" s="1"/>
      <c r="DIS26" s="1"/>
      <c r="DIT26" s="1"/>
      <c r="DIU26" s="1"/>
      <c r="DIV26" s="1"/>
      <c r="DIW26" s="1"/>
      <c r="DIX26" s="1"/>
      <c r="DIY26" s="1"/>
      <c r="DIZ26" s="1"/>
      <c r="DJA26" s="1"/>
      <c r="DJB26" s="1"/>
      <c r="DJC26" s="1"/>
      <c r="DJD26" s="1"/>
      <c r="DJE26" s="1"/>
      <c r="DJF26" s="1"/>
      <c r="DJG26" s="1"/>
      <c r="DJH26" s="1"/>
      <c r="DJI26" s="1"/>
      <c r="DJJ26" s="1"/>
      <c r="DJK26" s="1"/>
      <c r="DJL26" s="1"/>
      <c r="DJM26" s="1"/>
      <c r="DJN26" s="1"/>
      <c r="DJO26" s="1"/>
      <c r="DJP26" s="1"/>
      <c r="DJQ26" s="1"/>
      <c r="DJR26" s="1"/>
      <c r="DJS26" s="1"/>
      <c r="DJT26" s="1"/>
      <c r="DJU26" s="1"/>
      <c r="DJV26" s="1"/>
      <c r="DJW26" s="1"/>
      <c r="DJX26" s="1"/>
      <c r="DJY26" s="1"/>
      <c r="DJZ26" s="1"/>
      <c r="DKA26" s="1"/>
      <c r="DKB26" s="1"/>
      <c r="DKC26" s="1"/>
      <c r="DKD26" s="1"/>
      <c r="DKE26" s="1"/>
      <c r="DKF26" s="1"/>
      <c r="DKG26" s="1"/>
      <c r="DKH26" s="1"/>
      <c r="DKI26" s="1"/>
      <c r="DKJ26" s="1"/>
      <c r="DKK26" s="1"/>
      <c r="DKL26" s="1"/>
      <c r="DKM26" s="1"/>
      <c r="DKN26" s="1"/>
      <c r="DKO26" s="1"/>
      <c r="DKP26" s="1"/>
      <c r="DKQ26" s="1"/>
      <c r="DKR26" s="1"/>
      <c r="DKS26" s="1"/>
      <c r="DKT26" s="1"/>
      <c r="DKU26" s="1"/>
      <c r="DKV26" s="1"/>
      <c r="DKW26" s="1"/>
      <c r="DKX26" s="1"/>
      <c r="DKY26" s="1"/>
      <c r="DKZ26" s="1"/>
      <c r="DLA26" s="1"/>
      <c r="DLB26" s="1"/>
      <c r="DLC26" s="1"/>
      <c r="DLD26" s="1"/>
      <c r="DLE26" s="1"/>
      <c r="DLF26" s="1"/>
      <c r="DLG26" s="1"/>
      <c r="DLH26" s="1"/>
      <c r="DLI26" s="1"/>
      <c r="DLJ26" s="1"/>
      <c r="DLK26" s="1"/>
      <c r="DLL26" s="1"/>
      <c r="DLM26" s="1"/>
      <c r="DLN26" s="1"/>
      <c r="DLO26" s="1"/>
      <c r="DLP26" s="1"/>
      <c r="DLQ26" s="1"/>
      <c r="DLR26" s="1"/>
      <c r="DLS26" s="1"/>
      <c r="DLT26" s="1"/>
      <c r="DLU26" s="1"/>
      <c r="DLV26" s="1"/>
      <c r="DLW26" s="1"/>
      <c r="DLX26" s="1"/>
      <c r="DLY26" s="1"/>
      <c r="DLZ26" s="1"/>
      <c r="DMA26" s="1"/>
      <c r="DMB26" s="1"/>
      <c r="DMC26" s="1"/>
      <c r="DMD26" s="1"/>
      <c r="DME26" s="1"/>
      <c r="DMF26" s="1"/>
      <c r="DMG26" s="1"/>
      <c r="DMH26" s="1"/>
      <c r="DMI26" s="1"/>
      <c r="DMJ26" s="1"/>
      <c r="DMK26" s="1"/>
      <c r="DML26" s="1"/>
      <c r="DMM26" s="1"/>
      <c r="DMN26" s="1"/>
      <c r="DMO26" s="1"/>
      <c r="DMP26" s="1"/>
      <c r="DMQ26" s="1"/>
      <c r="DMR26" s="1"/>
      <c r="DMS26" s="1"/>
      <c r="DMT26" s="1"/>
      <c r="DMU26" s="1"/>
      <c r="DMV26" s="1"/>
      <c r="DMW26" s="1"/>
      <c r="DMX26" s="1"/>
      <c r="DMY26" s="1"/>
      <c r="DMZ26" s="1"/>
      <c r="DNA26" s="1"/>
      <c r="DNB26" s="1"/>
      <c r="DNC26" s="1"/>
      <c r="DND26" s="1"/>
      <c r="DNE26" s="1"/>
      <c r="DNF26" s="1"/>
      <c r="DNG26" s="1"/>
      <c r="DNH26" s="1"/>
      <c r="DNI26" s="1"/>
      <c r="DNJ26" s="1"/>
      <c r="DNK26" s="1"/>
      <c r="DNL26" s="1"/>
      <c r="DNM26" s="1"/>
      <c r="DNN26" s="1"/>
      <c r="DNO26" s="1"/>
      <c r="DNP26" s="1"/>
      <c r="DNQ26" s="1"/>
      <c r="DNR26" s="1"/>
      <c r="DNS26" s="1"/>
      <c r="DNT26" s="1"/>
      <c r="DNU26" s="1"/>
      <c r="DNV26" s="1"/>
      <c r="DNW26" s="1"/>
      <c r="DNX26" s="1"/>
      <c r="DNY26" s="1"/>
      <c r="DNZ26" s="1"/>
      <c r="DOA26" s="1"/>
      <c r="DOB26" s="1"/>
      <c r="DOC26" s="1"/>
      <c r="DOD26" s="1"/>
      <c r="DOE26" s="1"/>
      <c r="DOF26" s="1"/>
      <c r="DOG26" s="1"/>
      <c r="DOH26" s="1"/>
      <c r="DOI26" s="1"/>
      <c r="DOJ26" s="1"/>
      <c r="DOK26" s="1"/>
      <c r="DOL26" s="1"/>
      <c r="DOM26" s="1"/>
      <c r="DON26" s="1"/>
      <c r="DOO26" s="1"/>
      <c r="DOP26" s="1"/>
      <c r="DOQ26" s="1"/>
      <c r="DOR26" s="1"/>
      <c r="DOS26" s="1"/>
      <c r="DOT26" s="1"/>
      <c r="DOU26" s="1"/>
      <c r="DOV26" s="1"/>
      <c r="DOW26" s="1"/>
      <c r="DOX26" s="1"/>
      <c r="DOY26" s="1"/>
      <c r="DOZ26" s="1"/>
      <c r="DPA26" s="1"/>
      <c r="DPB26" s="1"/>
      <c r="DPC26" s="1"/>
      <c r="DPD26" s="1"/>
      <c r="DPE26" s="1"/>
      <c r="DPF26" s="1"/>
      <c r="DPG26" s="1"/>
      <c r="DPH26" s="1"/>
      <c r="DPI26" s="1"/>
      <c r="DPJ26" s="1"/>
      <c r="DPK26" s="1"/>
      <c r="DPL26" s="1"/>
      <c r="DPM26" s="1"/>
      <c r="DPN26" s="1"/>
      <c r="DPO26" s="1"/>
      <c r="DPP26" s="1"/>
      <c r="DPQ26" s="1"/>
      <c r="DPR26" s="1"/>
      <c r="DPS26" s="1"/>
      <c r="DPT26" s="1"/>
      <c r="DPU26" s="1"/>
      <c r="DPV26" s="1"/>
      <c r="DPW26" s="1"/>
      <c r="DPX26" s="1"/>
      <c r="DPY26" s="1"/>
      <c r="DPZ26" s="1"/>
      <c r="DQA26" s="1"/>
      <c r="DQB26" s="1"/>
      <c r="DQC26" s="1"/>
      <c r="DQD26" s="1"/>
      <c r="DQE26" s="1"/>
      <c r="DQF26" s="1"/>
      <c r="DQG26" s="1"/>
      <c r="DQH26" s="1"/>
      <c r="DQI26" s="1"/>
      <c r="DQJ26" s="1"/>
      <c r="DQK26" s="1"/>
      <c r="DQL26" s="1"/>
      <c r="DQM26" s="1"/>
      <c r="DQN26" s="1"/>
      <c r="DQO26" s="1"/>
      <c r="DQP26" s="1"/>
      <c r="DQQ26" s="1"/>
      <c r="DQR26" s="1"/>
      <c r="DQS26" s="1"/>
      <c r="DQT26" s="1"/>
      <c r="DQU26" s="1"/>
      <c r="DQV26" s="1"/>
      <c r="DQW26" s="1"/>
      <c r="DQX26" s="1"/>
      <c r="DQY26" s="1"/>
      <c r="DQZ26" s="1"/>
      <c r="DRA26" s="1"/>
      <c r="DRB26" s="1"/>
      <c r="DRC26" s="1"/>
      <c r="DRD26" s="1"/>
      <c r="DRE26" s="1"/>
      <c r="DRF26" s="1"/>
      <c r="DRG26" s="1"/>
      <c r="DRH26" s="1"/>
      <c r="DRI26" s="1"/>
      <c r="DRJ26" s="1"/>
      <c r="DRK26" s="1"/>
      <c r="DRL26" s="1"/>
      <c r="DRM26" s="1"/>
      <c r="DRN26" s="1"/>
      <c r="DRO26" s="1"/>
      <c r="DRP26" s="1"/>
      <c r="DRQ26" s="1"/>
      <c r="DRR26" s="1"/>
      <c r="DRS26" s="1"/>
      <c r="DRT26" s="1"/>
      <c r="DRU26" s="1"/>
      <c r="DRV26" s="1"/>
      <c r="DRW26" s="1"/>
      <c r="DRX26" s="1"/>
      <c r="DRY26" s="1"/>
      <c r="DRZ26" s="1"/>
      <c r="DSA26" s="1"/>
      <c r="DSB26" s="1"/>
      <c r="DSC26" s="1"/>
      <c r="DSD26" s="1"/>
      <c r="DSE26" s="1"/>
      <c r="DSF26" s="1"/>
      <c r="DSG26" s="1"/>
      <c r="DSH26" s="1"/>
      <c r="DSI26" s="1"/>
      <c r="DSJ26" s="1"/>
      <c r="DSK26" s="1"/>
      <c r="DSL26" s="1"/>
      <c r="DSM26" s="1"/>
      <c r="DSN26" s="1"/>
      <c r="DSO26" s="1"/>
      <c r="DSP26" s="1"/>
      <c r="DSQ26" s="1"/>
      <c r="DSR26" s="1"/>
      <c r="DSS26" s="1"/>
      <c r="DST26" s="1"/>
      <c r="DSU26" s="1"/>
      <c r="DSV26" s="1"/>
      <c r="DSW26" s="1"/>
      <c r="DSX26" s="1"/>
      <c r="DSY26" s="1"/>
      <c r="DSZ26" s="1"/>
      <c r="DTA26" s="1"/>
      <c r="DTB26" s="1"/>
      <c r="DTC26" s="1"/>
      <c r="DTD26" s="1"/>
      <c r="DTE26" s="1"/>
      <c r="DTF26" s="1"/>
      <c r="DTG26" s="1"/>
      <c r="DTH26" s="1"/>
      <c r="DTI26" s="1"/>
      <c r="DTJ26" s="1"/>
      <c r="DTK26" s="1"/>
      <c r="DTL26" s="1"/>
      <c r="DTM26" s="1"/>
      <c r="DTN26" s="1"/>
      <c r="DTO26" s="1"/>
      <c r="DTP26" s="1"/>
      <c r="DTQ26" s="1"/>
      <c r="DTR26" s="1"/>
      <c r="DTS26" s="1"/>
      <c r="DTT26" s="1"/>
      <c r="DTU26" s="1"/>
      <c r="DTV26" s="1"/>
      <c r="DTW26" s="1"/>
      <c r="DTX26" s="1"/>
      <c r="DTY26" s="1"/>
      <c r="DTZ26" s="1"/>
      <c r="DUA26" s="1"/>
      <c r="DUB26" s="1"/>
      <c r="DUC26" s="1"/>
      <c r="DUD26" s="1"/>
      <c r="DUE26" s="1"/>
      <c r="DUF26" s="1"/>
      <c r="DUG26" s="1"/>
      <c r="DUH26" s="1"/>
      <c r="DUI26" s="1"/>
      <c r="DUJ26" s="1"/>
      <c r="DUK26" s="1"/>
      <c r="DUL26" s="1"/>
      <c r="DUM26" s="1"/>
      <c r="DUN26" s="1"/>
      <c r="DUO26" s="1"/>
      <c r="DUP26" s="1"/>
      <c r="DUQ26" s="1"/>
      <c r="DUR26" s="1"/>
      <c r="DUS26" s="1"/>
      <c r="DUT26" s="1"/>
      <c r="DUU26" s="1"/>
      <c r="DUV26" s="1"/>
      <c r="DUW26" s="1"/>
      <c r="DUX26" s="1"/>
      <c r="DUY26" s="1"/>
      <c r="DUZ26" s="1"/>
      <c r="DVA26" s="1"/>
      <c r="DVB26" s="1"/>
      <c r="DVC26" s="1"/>
      <c r="DVD26" s="1"/>
      <c r="DVE26" s="1"/>
      <c r="DVF26" s="1"/>
      <c r="DVG26" s="1"/>
      <c r="DVH26" s="1"/>
      <c r="DVI26" s="1"/>
      <c r="DVJ26" s="1"/>
      <c r="DVK26" s="1"/>
      <c r="DVL26" s="1"/>
      <c r="DVM26" s="1"/>
      <c r="DVN26" s="1"/>
      <c r="DVO26" s="1"/>
      <c r="DVP26" s="1"/>
      <c r="DVQ26" s="1"/>
      <c r="DVR26" s="1"/>
      <c r="DVS26" s="1"/>
      <c r="DVT26" s="1"/>
      <c r="DVU26" s="1"/>
      <c r="DVV26" s="1"/>
      <c r="DVW26" s="1"/>
      <c r="DVX26" s="1"/>
      <c r="DVY26" s="1"/>
      <c r="DVZ26" s="1"/>
      <c r="DWA26" s="1"/>
      <c r="DWB26" s="1"/>
      <c r="DWC26" s="1"/>
      <c r="DWD26" s="1"/>
      <c r="DWE26" s="1"/>
      <c r="DWF26" s="1"/>
      <c r="DWG26" s="1"/>
      <c r="DWH26" s="1"/>
      <c r="DWI26" s="1"/>
      <c r="DWJ26" s="1"/>
      <c r="DWK26" s="1"/>
      <c r="DWL26" s="1"/>
      <c r="DWM26" s="1"/>
      <c r="DWN26" s="1"/>
      <c r="DWO26" s="1"/>
      <c r="DWP26" s="1"/>
      <c r="DWQ26" s="1"/>
      <c r="DWR26" s="1"/>
      <c r="DWS26" s="1"/>
      <c r="DWT26" s="1"/>
      <c r="DWU26" s="1"/>
      <c r="DWV26" s="1"/>
      <c r="DWW26" s="1"/>
      <c r="DWX26" s="1"/>
      <c r="DWY26" s="1"/>
      <c r="DWZ26" s="1"/>
      <c r="DXA26" s="1"/>
      <c r="DXB26" s="1"/>
      <c r="DXC26" s="1"/>
      <c r="DXD26" s="1"/>
      <c r="DXE26" s="1"/>
      <c r="DXF26" s="1"/>
      <c r="DXG26" s="1"/>
      <c r="DXH26" s="1"/>
      <c r="DXI26" s="1"/>
      <c r="DXJ26" s="1"/>
      <c r="DXK26" s="1"/>
      <c r="DXL26" s="1"/>
      <c r="DXM26" s="1"/>
      <c r="DXN26" s="1"/>
      <c r="DXO26" s="1"/>
      <c r="DXP26" s="1"/>
      <c r="DXQ26" s="1"/>
      <c r="DXR26" s="1"/>
      <c r="DXS26" s="1"/>
      <c r="DXT26" s="1"/>
      <c r="DXU26" s="1"/>
      <c r="DXV26" s="1"/>
      <c r="DXW26" s="1"/>
      <c r="DXX26" s="1"/>
      <c r="DXY26" s="1"/>
      <c r="DXZ26" s="1"/>
      <c r="DYA26" s="1"/>
      <c r="DYB26" s="1"/>
      <c r="DYC26" s="1"/>
      <c r="DYD26" s="1"/>
      <c r="DYE26" s="1"/>
      <c r="DYF26" s="1"/>
      <c r="DYG26" s="1"/>
      <c r="DYH26" s="1"/>
      <c r="DYI26" s="1"/>
      <c r="DYJ26" s="1"/>
      <c r="DYK26" s="1"/>
      <c r="DYL26" s="1"/>
      <c r="DYM26" s="1"/>
      <c r="DYN26" s="1"/>
      <c r="DYO26" s="1"/>
      <c r="DYP26" s="1"/>
      <c r="DYQ26" s="1"/>
      <c r="DYR26" s="1"/>
      <c r="DYS26" s="1"/>
      <c r="DYT26" s="1"/>
      <c r="DYU26" s="1"/>
      <c r="DYV26" s="1"/>
      <c r="DYW26" s="1"/>
      <c r="DYX26" s="1"/>
      <c r="DYY26" s="1"/>
      <c r="DYZ26" s="1"/>
      <c r="DZA26" s="1"/>
      <c r="DZB26" s="1"/>
      <c r="DZC26" s="1"/>
      <c r="DZD26" s="1"/>
      <c r="DZE26" s="1"/>
      <c r="DZF26" s="1"/>
      <c r="DZG26" s="1"/>
      <c r="DZH26" s="1"/>
      <c r="DZI26" s="1"/>
      <c r="DZJ26" s="1"/>
      <c r="DZK26" s="1"/>
      <c r="DZL26" s="1"/>
      <c r="DZM26" s="1"/>
      <c r="DZN26" s="1"/>
      <c r="DZO26" s="1"/>
      <c r="DZP26" s="1"/>
      <c r="DZQ26" s="1"/>
      <c r="DZR26" s="1"/>
      <c r="DZS26" s="1"/>
      <c r="DZT26" s="1"/>
      <c r="DZU26" s="1"/>
      <c r="DZV26" s="1"/>
      <c r="DZW26" s="1"/>
      <c r="DZX26" s="1"/>
      <c r="DZY26" s="1"/>
      <c r="DZZ26" s="1"/>
      <c r="EAA26" s="1"/>
      <c r="EAB26" s="1"/>
      <c r="EAC26" s="1"/>
      <c r="EAD26" s="1"/>
      <c r="EAE26" s="1"/>
      <c r="EAF26" s="1"/>
      <c r="EAG26" s="1"/>
      <c r="EAH26" s="1"/>
      <c r="EAI26" s="1"/>
      <c r="EAJ26" s="1"/>
      <c r="EAK26" s="1"/>
      <c r="EAL26" s="1"/>
      <c r="EAM26" s="1"/>
      <c r="EAN26" s="1"/>
      <c r="EAO26" s="1"/>
      <c r="EAP26" s="1"/>
      <c r="EAQ26" s="1"/>
      <c r="EAR26" s="1"/>
      <c r="EAS26" s="1"/>
      <c r="EAT26" s="1"/>
      <c r="EAU26" s="1"/>
      <c r="EAV26" s="1"/>
      <c r="EAW26" s="1"/>
      <c r="EAX26" s="1"/>
      <c r="EAY26" s="1"/>
      <c r="EAZ26" s="1"/>
      <c r="EBA26" s="1"/>
      <c r="EBB26" s="1"/>
      <c r="EBC26" s="1"/>
      <c r="EBD26" s="1"/>
      <c r="EBE26" s="1"/>
      <c r="EBF26" s="1"/>
      <c r="EBG26" s="1"/>
      <c r="EBH26" s="1"/>
      <c r="EBI26" s="1"/>
      <c r="EBJ26" s="1"/>
      <c r="EBK26" s="1"/>
      <c r="EBL26" s="1"/>
      <c r="EBM26" s="1"/>
      <c r="EBN26" s="1"/>
      <c r="EBO26" s="1"/>
      <c r="EBP26" s="1"/>
      <c r="EBQ26" s="1"/>
      <c r="EBR26" s="1"/>
      <c r="EBS26" s="1"/>
      <c r="EBT26" s="1"/>
      <c r="EBU26" s="1"/>
      <c r="EBV26" s="1"/>
      <c r="EBW26" s="1"/>
      <c r="EBX26" s="1"/>
      <c r="EBY26" s="1"/>
      <c r="EBZ26" s="1"/>
      <c r="ECA26" s="1"/>
      <c r="ECB26" s="1"/>
      <c r="ECC26" s="1"/>
      <c r="ECD26" s="1"/>
      <c r="ECE26" s="1"/>
      <c r="ECF26" s="1"/>
      <c r="ECG26" s="1"/>
      <c r="ECH26" s="1"/>
      <c r="ECI26" s="1"/>
      <c r="ECJ26" s="1"/>
      <c r="ECK26" s="1"/>
      <c r="ECL26" s="1"/>
      <c r="ECM26" s="1"/>
      <c r="ECN26" s="1"/>
      <c r="ECO26" s="1"/>
      <c r="ECP26" s="1"/>
      <c r="ECQ26" s="1"/>
      <c r="ECR26" s="1"/>
      <c r="ECS26" s="1"/>
      <c r="ECT26" s="1"/>
      <c r="ECU26" s="1"/>
      <c r="ECV26" s="1"/>
      <c r="ECW26" s="1"/>
      <c r="ECX26" s="1"/>
      <c r="ECY26" s="1"/>
      <c r="ECZ26" s="1"/>
      <c r="EDA26" s="1"/>
      <c r="EDB26" s="1"/>
      <c r="EDC26" s="1"/>
      <c r="EDD26" s="1"/>
      <c r="EDE26" s="1"/>
      <c r="EDF26" s="1"/>
      <c r="EDG26" s="1"/>
      <c r="EDH26" s="1"/>
      <c r="EDI26" s="1"/>
      <c r="EDJ26" s="1"/>
      <c r="EDK26" s="1"/>
      <c r="EDL26" s="1"/>
      <c r="EDM26" s="1"/>
      <c r="EDN26" s="1"/>
      <c r="EDO26" s="1"/>
      <c r="EDP26" s="1"/>
      <c r="EDQ26" s="1"/>
      <c r="EDR26" s="1"/>
      <c r="EDS26" s="1"/>
      <c r="EDT26" s="1"/>
      <c r="EDU26" s="1"/>
      <c r="EDV26" s="1"/>
      <c r="EDW26" s="1"/>
      <c r="EDX26" s="1"/>
      <c r="EDY26" s="1"/>
      <c r="EDZ26" s="1"/>
      <c r="EEA26" s="1"/>
      <c r="EEB26" s="1"/>
      <c r="EEC26" s="1"/>
      <c r="EED26" s="1"/>
      <c r="EEE26" s="1"/>
      <c r="EEF26" s="1"/>
      <c r="EEG26" s="1"/>
      <c r="EEH26" s="1"/>
      <c r="EEI26" s="1"/>
      <c r="EEJ26" s="1"/>
      <c r="EEK26" s="1"/>
      <c r="EEL26" s="1"/>
      <c r="EEM26" s="1"/>
      <c r="EEN26" s="1"/>
      <c r="EEO26" s="1"/>
      <c r="EEP26" s="1"/>
      <c r="EEQ26" s="1"/>
      <c r="EER26" s="1"/>
      <c r="EES26" s="1"/>
      <c r="EET26" s="1"/>
      <c r="EEU26" s="1"/>
      <c r="EEV26" s="1"/>
      <c r="EEW26" s="1"/>
      <c r="EEX26" s="1"/>
      <c r="EEY26" s="1"/>
      <c r="EEZ26" s="1"/>
      <c r="EFA26" s="1"/>
      <c r="EFB26" s="1"/>
      <c r="EFC26" s="1"/>
      <c r="EFD26" s="1"/>
      <c r="EFE26" s="1"/>
      <c r="EFF26" s="1"/>
      <c r="EFG26" s="1"/>
      <c r="EFH26" s="1"/>
      <c r="EFI26" s="1"/>
      <c r="EFJ26" s="1"/>
      <c r="EFK26" s="1"/>
      <c r="EFL26" s="1"/>
      <c r="EFM26" s="1"/>
      <c r="EFN26" s="1"/>
      <c r="EFO26" s="1"/>
      <c r="EFP26" s="1"/>
      <c r="EFQ26" s="1"/>
      <c r="EFR26" s="1"/>
      <c r="EFS26" s="1"/>
      <c r="EFT26" s="1"/>
      <c r="EFU26" s="1"/>
      <c r="EFV26" s="1"/>
      <c r="EFW26" s="1"/>
      <c r="EFX26" s="1"/>
      <c r="EFY26" s="1"/>
      <c r="EFZ26" s="1"/>
      <c r="EGA26" s="1"/>
      <c r="EGB26" s="1"/>
      <c r="EGC26" s="1"/>
      <c r="EGD26" s="1"/>
      <c r="EGE26" s="1"/>
      <c r="EGF26" s="1"/>
      <c r="EGG26" s="1"/>
      <c r="EGH26" s="1"/>
      <c r="EGI26" s="1"/>
      <c r="EGJ26" s="1"/>
      <c r="EGK26" s="1"/>
      <c r="EGL26" s="1"/>
      <c r="EGM26" s="1"/>
      <c r="EGN26" s="1"/>
      <c r="EGO26" s="1"/>
      <c r="EGP26" s="1"/>
      <c r="EGQ26" s="1"/>
      <c r="EGR26" s="1"/>
      <c r="EGS26" s="1"/>
      <c r="EGT26" s="1"/>
      <c r="EGU26" s="1"/>
      <c r="EGV26" s="1"/>
      <c r="EGW26" s="1"/>
      <c r="EGX26" s="1"/>
      <c r="EGY26" s="1"/>
      <c r="EGZ26" s="1"/>
      <c r="EHA26" s="1"/>
      <c r="EHB26" s="1"/>
      <c r="EHC26" s="1"/>
      <c r="EHD26" s="1"/>
      <c r="EHE26" s="1"/>
      <c r="EHF26" s="1"/>
      <c r="EHG26" s="1"/>
      <c r="EHH26" s="1"/>
      <c r="EHI26" s="1"/>
      <c r="EHJ26" s="1"/>
      <c r="EHK26" s="1"/>
      <c r="EHL26" s="1"/>
      <c r="EHM26" s="1"/>
      <c r="EHN26" s="1"/>
      <c r="EHO26" s="1"/>
      <c r="EHP26" s="1"/>
      <c r="EHQ26" s="1"/>
      <c r="EHR26" s="1"/>
      <c r="EHS26" s="1"/>
      <c r="EHT26" s="1"/>
      <c r="EHU26" s="1"/>
      <c r="EHV26" s="1"/>
      <c r="EHW26" s="1"/>
      <c r="EHX26" s="1"/>
      <c r="EHY26" s="1"/>
      <c r="EHZ26" s="1"/>
      <c r="EIA26" s="1"/>
      <c r="EIB26" s="1"/>
      <c r="EIC26" s="1"/>
      <c r="EID26" s="1"/>
      <c r="EIE26" s="1"/>
      <c r="EIF26" s="1"/>
      <c r="EIG26" s="1"/>
      <c r="EIH26" s="1"/>
      <c r="EII26" s="1"/>
      <c r="EIJ26" s="1"/>
      <c r="EIK26" s="1"/>
      <c r="EIL26" s="1"/>
      <c r="EIM26" s="1"/>
      <c r="EIN26" s="1"/>
      <c r="EIO26" s="1"/>
      <c r="EIP26" s="1"/>
      <c r="EIQ26" s="1"/>
      <c r="EIR26" s="1"/>
      <c r="EIS26" s="1"/>
      <c r="EIT26" s="1"/>
      <c r="EIU26" s="1"/>
      <c r="EIV26" s="1"/>
      <c r="EIW26" s="1"/>
      <c r="EIX26" s="1"/>
      <c r="EIY26" s="1"/>
      <c r="EIZ26" s="1"/>
      <c r="EJA26" s="1"/>
      <c r="EJB26" s="1"/>
      <c r="EJC26" s="1"/>
      <c r="EJD26" s="1"/>
      <c r="EJE26" s="1"/>
      <c r="EJF26" s="1"/>
      <c r="EJG26" s="1"/>
      <c r="EJH26" s="1"/>
      <c r="EJI26" s="1"/>
      <c r="EJJ26" s="1"/>
      <c r="EJK26" s="1"/>
      <c r="EJL26" s="1"/>
      <c r="EJM26" s="1"/>
      <c r="EJN26" s="1"/>
      <c r="EJO26" s="1"/>
      <c r="EJP26" s="1"/>
      <c r="EJQ26" s="1"/>
      <c r="EJR26" s="1"/>
      <c r="EJS26" s="1"/>
      <c r="EJT26" s="1"/>
      <c r="EJU26" s="1"/>
      <c r="EJV26" s="1"/>
      <c r="EJW26" s="1"/>
      <c r="EJX26" s="1"/>
      <c r="EJY26" s="1"/>
      <c r="EJZ26" s="1"/>
      <c r="EKA26" s="1"/>
      <c r="EKB26" s="1"/>
      <c r="EKC26" s="1"/>
      <c r="EKD26" s="1"/>
      <c r="EKE26" s="1"/>
      <c r="EKF26" s="1"/>
      <c r="EKG26" s="1"/>
      <c r="EKH26" s="1"/>
      <c r="EKI26" s="1"/>
      <c r="EKJ26" s="1"/>
      <c r="EKK26" s="1"/>
      <c r="EKL26" s="1"/>
      <c r="EKM26" s="1"/>
      <c r="EKN26" s="1"/>
      <c r="EKO26" s="1"/>
      <c r="EKP26" s="1"/>
      <c r="EKQ26" s="1"/>
      <c r="EKR26" s="1"/>
      <c r="EKS26" s="1"/>
      <c r="EKT26" s="1"/>
      <c r="EKU26" s="1"/>
      <c r="EKV26" s="1"/>
      <c r="EKW26" s="1"/>
      <c r="EKX26" s="1"/>
      <c r="EKY26" s="1"/>
      <c r="EKZ26" s="1"/>
      <c r="ELA26" s="1"/>
      <c r="ELB26" s="1"/>
      <c r="ELC26" s="1"/>
      <c r="ELD26" s="1"/>
      <c r="ELE26" s="1"/>
      <c r="ELF26" s="1"/>
      <c r="ELG26" s="1"/>
      <c r="ELH26" s="1"/>
      <c r="ELI26" s="1"/>
      <c r="ELJ26" s="1"/>
      <c r="ELK26" s="1"/>
      <c r="ELL26" s="1"/>
      <c r="ELM26" s="1"/>
      <c r="ELN26" s="1"/>
      <c r="ELO26" s="1"/>
      <c r="ELP26" s="1"/>
      <c r="ELQ26" s="1"/>
      <c r="ELR26" s="1"/>
      <c r="ELS26" s="1"/>
      <c r="ELT26" s="1"/>
      <c r="ELU26" s="1"/>
      <c r="ELV26" s="1"/>
      <c r="ELW26" s="1"/>
      <c r="ELX26" s="1"/>
      <c r="ELY26" s="1"/>
      <c r="ELZ26" s="1"/>
      <c r="EMA26" s="1"/>
      <c r="EMB26" s="1"/>
      <c r="EMC26" s="1"/>
      <c r="EMD26" s="1"/>
      <c r="EME26" s="1"/>
      <c r="EMF26" s="1"/>
      <c r="EMG26" s="1"/>
      <c r="EMH26" s="1"/>
      <c r="EMI26" s="1"/>
      <c r="EMJ26" s="1"/>
      <c r="EMK26" s="1"/>
      <c r="EML26" s="1"/>
      <c r="EMM26" s="1"/>
      <c r="EMN26" s="1"/>
      <c r="EMO26" s="1"/>
      <c r="EMP26" s="1"/>
      <c r="EMQ26" s="1"/>
      <c r="EMR26" s="1"/>
      <c r="EMS26" s="1"/>
      <c r="EMT26" s="1"/>
      <c r="EMU26" s="1"/>
      <c r="EMV26" s="1"/>
      <c r="EMW26" s="1"/>
      <c r="EMX26" s="1"/>
      <c r="EMY26" s="1"/>
      <c r="EMZ26" s="1"/>
      <c r="ENA26" s="1"/>
      <c r="ENB26" s="1"/>
      <c r="ENC26" s="1"/>
      <c r="END26" s="1"/>
      <c r="ENE26" s="1"/>
      <c r="ENF26" s="1"/>
      <c r="ENG26" s="1"/>
      <c r="ENH26" s="1"/>
      <c r="ENI26" s="1"/>
      <c r="ENJ26" s="1"/>
      <c r="ENK26" s="1"/>
      <c r="ENL26" s="1"/>
      <c r="ENM26" s="1"/>
      <c r="ENN26" s="1"/>
      <c r="ENO26" s="1"/>
      <c r="ENP26" s="1"/>
      <c r="ENQ26" s="1"/>
      <c r="ENR26" s="1"/>
      <c r="ENS26" s="1"/>
      <c r="ENT26" s="1"/>
      <c r="ENU26" s="1"/>
      <c r="ENV26" s="1"/>
      <c r="ENW26" s="1"/>
      <c r="ENX26" s="1"/>
      <c r="ENY26" s="1"/>
      <c r="ENZ26" s="1"/>
      <c r="EOA26" s="1"/>
      <c r="EOB26" s="1"/>
      <c r="EOC26" s="1"/>
      <c r="EOD26" s="1"/>
      <c r="EOE26" s="1"/>
      <c r="EOF26" s="1"/>
      <c r="EOG26" s="1"/>
      <c r="EOH26" s="1"/>
      <c r="EOI26" s="1"/>
      <c r="EOJ26" s="1"/>
      <c r="EOK26" s="1"/>
      <c r="EOL26" s="1"/>
      <c r="EOM26" s="1"/>
      <c r="EON26" s="1"/>
      <c r="EOO26" s="1"/>
      <c r="EOP26" s="1"/>
      <c r="EOQ26" s="1"/>
      <c r="EOR26" s="1"/>
      <c r="EOS26" s="1"/>
      <c r="EOT26" s="1"/>
      <c r="EOU26" s="1"/>
      <c r="EOV26" s="1"/>
      <c r="EOW26" s="1"/>
      <c r="EOX26" s="1"/>
      <c r="EOY26" s="1"/>
      <c r="EOZ26" s="1"/>
      <c r="EPA26" s="1"/>
      <c r="EPB26" s="1"/>
      <c r="EPC26" s="1"/>
      <c r="EPD26" s="1"/>
      <c r="EPE26" s="1"/>
      <c r="EPF26" s="1"/>
      <c r="EPG26" s="1"/>
      <c r="EPH26" s="1"/>
      <c r="EPI26" s="1"/>
      <c r="EPJ26" s="1"/>
      <c r="EPK26" s="1"/>
      <c r="EPL26" s="1"/>
      <c r="EPM26" s="1"/>
      <c r="EPN26" s="1"/>
      <c r="EPO26" s="1"/>
      <c r="EPP26" s="1"/>
      <c r="EPQ26" s="1"/>
      <c r="EPR26" s="1"/>
      <c r="EPS26" s="1"/>
      <c r="EPT26" s="1"/>
      <c r="EPU26" s="1"/>
      <c r="EPV26" s="1"/>
      <c r="EPW26" s="1"/>
      <c r="EPX26" s="1"/>
      <c r="EPY26" s="1"/>
      <c r="EPZ26" s="1"/>
      <c r="EQA26" s="1"/>
      <c r="EQB26" s="1"/>
      <c r="EQC26" s="1"/>
      <c r="EQD26" s="1"/>
      <c r="EQE26" s="1"/>
      <c r="EQF26" s="1"/>
      <c r="EQG26" s="1"/>
      <c r="EQH26" s="1"/>
      <c r="EQI26" s="1"/>
      <c r="EQJ26" s="1"/>
      <c r="EQK26" s="1"/>
      <c r="EQL26" s="1"/>
      <c r="EQM26" s="1"/>
      <c r="EQN26" s="1"/>
      <c r="EQO26" s="1"/>
      <c r="EQP26" s="1"/>
      <c r="EQQ26" s="1"/>
      <c r="EQR26" s="1"/>
      <c r="EQS26" s="1"/>
      <c r="EQT26" s="1"/>
      <c r="EQU26" s="1"/>
      <c r="EQV26" s="1"/>
      <c r="EQW26" s="1"/>
      <c r="EQX26" s="1"/>
      <c r="EQY26" s="1"/>
      <c r="EQZ26" s="1"/>
      <c r="ERA26" s="1"/>
      <c r="ERB26" s="1"/>
      <c r="ERC26" s="1"/>
      <c r="ERD26" s="1"/>
      <c r="ERE26" s="1"/>
      <c r="ERF26" s="1"/>
      <c r="ERG26" s="1"/>
      <c r="ERH26" s="1"/>
      <c r="ERI26" s="1"/>
      <c r="ERJ26" s="1"/>
      <c r="ERK26" s="1"/>
      <c r="ERL26" s="1"/>
      <c r="ERM26" s="1"/>
      <c r="ERN26" s="1"/>
      <c r="ERO26" s="1"/>
      <c r="ERP26" s="1"/>
      <c r="ERQ26" s="1"/>
      <c r="ERR26" s="1"/>
      <c r="ERS26" s="1"/>
      <c r="ERT26" s="1"/>
      <c r="ERU26" s="1"/>
      <c r="ERV26" s="1"/>
      <c r="ERW26" s="1"/>
      <c r="ERX26" s="1"/>
      <c r="ERY26" s="1"/>
      <c r="ERZ26" s="1"/>
      <c r="ESA26" s="1"/>
      <c r="ESB26" s="1"/>
      <c r="ESC26" s="1"/>
      <c r="ESD26" s="1"/>
      <c r="ESE26" s="1"/>
      <c r="ESF26" s="1"/>
      <c r="ESG26" s="1"/>
      <c r="ESH26" s="1"/>
      <c r="ESI26" s="1"/>
      <c r="ESJ26" s="1"/>
      <c r="ESK26" s="1"/>
      <c r="ESL26" s="1"/>
      <c r="ESM26" s="1"/>
      <c r="ESN26" s="1"/>
      <c r="ESO26" s="1"/>
      <c r="ESP26" s="1"/>
      <c r="ESQ26" s="1"/>
      <c r="ESR26" s="1"/>
      <c r="ESS26" s="1"/>
      <c r="EST26" s="1"/>
      <c r="ESU26" s="1"/>
      <c r="ESV26" s="1"/>
      <c r="ESW26" s="1"/>
      <c r="ESX26" s="1"/>
      <c r="ESY26" s="1"/>
      <c r="ESZ26" s="1"/>
      <c r="ETA26" s="1"/>
      <c r="ETB26" s="1"/>
      <c r="ETC26" s="1"/>
      <c r="ETD26" s="1"/>
      <c r="ETE26" s="1"/>
      <c r="ETF26" s="1"/>
      <c r="ETG26" s="1"/>
      <c r="ETH26" s="1"/>
      <c r="ETI26" s="1"/>
      <c r="ETJ26" s="1"/>
      <c r="ETK26" s="1"/>
      <c r="ETL26" s="1"/>
      <c r="ETM26" s="1"/>
      <c r="ETN26" s="1"/>
      <c r="ETO26" s="1"/>
      <c r="ETP26" s="1"/>
      <c r="ETQ26" s="1"/>
      <c r="ETR26" s="1"/>
      <c r="ETS26" s="1"/>
      <c r="ETT26" s="1"/>
      <c r="ETU26" s="1"/>
      <c r="ETV26" s="1"/>
      <c r="ETW26" s="1"/>
      <c r="ETX26" s="1"/>
      <c r="ETY26" s="1"/>
      <c r="ETZ26" s="1"/>
      <c r="EUA26" s="1"/>
      <c r="EUB26" s="1"/>
      <c r="EUC26" s="1"/>
      <c r="EUD26" s="1"/>
      <c r="EUE26" s="1"/>
      <c r="EUF26" s="1"/>
      <c r="EUG26" s="1"/>
      <c r="EUH26" s="1"/>
      <c r="EUI26" s="1"/>
      <c r="EUJ26" s="1"/>
      <c r="EUK26" s="1"/>
      <c r="EUL26" s="1"/>
      <c r="EUM26" s="1"/>
      <c r="EUN26" s="1"/>
      <c r="EUO26" s="1"/>
      <c r="EUP26" s="1"/>
      <c r="EUQ26" s="1"/>
      <c r="EUR26" s="1"/>
      <c r="EUS26" s="1"/>
      <c r="EUT26" s="1"/>
      <c r="EUU26" s="1"/>
      <c r="EUV26" s="1"/>
      <c r="EUW26" s="1"/>
      <c r="EUX26" s="1"/>
      <c r="EUY26" s="1"/>
      <c r="EUZ26" s="1"/>
      <c r="EVA26" s="1"/>
      <c r="EVB26" s="1"/>
      <c r="EVC26" s="1"/>
      <c r="EVD26" s="1"/>
      <c r="EVE26" s="1"/>
      <c r="EVF26" s="1"/>
      <c r="EVG26" s="1"/>
      <c r="EVH26" s="1"/>
      <c r="EVI26" s="1"/>
      <c r="EVJ26" s="1"/>
      <c r="EVK26" s="1"/>
      <c r="EVL26" s="1"/>
      <c r="EVM26" s="1"/>
      <c r="EVN26" s="1"/>
      <c r="EVO26" s="1"/>
      <c r="EVP26" s="1"/>
      <c r="EVQ26" s="1"/>
      <c r="EVR26" s="1"/>
      <c r="EVS26" s="1"/>
      <c r="EVT26" s="1"/>
      <c r="EVU26" s="1"/>
      <c r="EVV26" s="1"/>
      <c r="EVW26" s="1"/>
      <c r="EVX26" s="1"/>
      <c r="EVY26" s="1"/>
      <c r="EVZ26" s="1"/>
      <c r="EWA26" s="1"/>
      <c r="EWB26" s="1"/>
      <c r="EWC26" s="1"/>
      <c r="EWD26" s="1"/>
      <c r="EWE26" s="1"/>
      <c r="EWF26" s="1"/>
      <c r="EWG26" s="1"/>
      <c r="EWH26" s="1"/>
      <c r="EWI26" s="1"/>
      <c r="EWJ26" s="1"/>
      <c r="EWK26" s="1"/>
      <c r="EWL26" s="1"/>
      <c r="EWM26" s="1"/>
      <c r="EWN26" s="1"/>
      <c r="EWO26" s="1"/>
      <c r="EWP26" s="1"/>
      <c r="EWQ26" s="1"/>
      <c r="EWR26" s="1"/>
      <c r="EWS26" s="1"/>
      <c r="EWT26" s="1"/>
      <c r="EWU26" s="1"/>
      <c r="EWV26" s="1"/>
      <c r="EWW26" s="1"/>
      <c r="EWX26" s="1"/>
      <c r="EWY26" s="1"/>
      <c r="EWZ26" s="1"/>
      <c r="EXA26" s="1"/>
      <c r="EXB26" s="1"/>
      <c r="EXC26" s="1"/>
      <c r="EXD26" s="1"/>
      <c r="EXE26" s="1"/>
      <c r="EXF26" s="1"/>
      <c r="EXG26" s="1"/>
      <c r="EXH26" s="1"/>
      <c r="EXI26" s="1"/>
      <c r="EXJ26" s="1"/>
      <c r="EXK26" s="1"/>
      <c r="EXL26" s="1"/>
      <c r="EXM26" s="1"/>
      <c r="EXN26" s="1"/>
      <c r="EXO26" s="1"/>
      <c r="EXP26" s="1"/>
      <c r="EXQ26" s="1"/>
      <c r="EXR26" s="1"/>
      <c r="EXS26" s="1"/>
      <c r="EXT26" s="1"/>
      <c r="EXU26" s="1"/>
      <c r="EXV26" s="1"/>
      <c r="EXW26" s="1"/>
      <c r="EXX26" s="1"/>
      <c r="EXY26" s="1"/>
      <c r="EXZ26" s="1"/>
      <c r="EYA26" s="1"/>
      <c r="EYB26" s="1"/>
      <c r="EYC26" s="1"/>
      <c r="EYD26" s="1"/>
      <c r="EYE26" s="1"/>
      <c r="EYF26" s="1"/>
      <c r="EYG26" s="1"/>
      <c r="EYH26" s="1"/>
      <c r="EYI26" s="1"/>
      <c r="EYJ26" s="1"/>
      <c r="EYK26" s="1"/>
      <c r="EYL26" s="1"/>
      <c r="EYM26" s="1"/>
      <c r="EYN26" s="1"/>
      <c r="EYO26" s="1"/>
      <c r="EYP26" s="1"/>
      <c r="EYQ26" s="1"/>
      <c r="EYR26" s="1"/>
      <c r="EYS26" s="1"/>
      <c r="EYT26" s="1"/>
      <c r="EYU26" s="1"/>
      <c r="EYV26" s="1"/>
      <c r="EYW26" s="1"/>
      <c r="EYX26" s="1"/>
      <c r="EYY26" s="1"/>
      <c r="EYZ26" s="1"/>
      <c r="EZA26" s="1"/>
      <c r="EZB26" s="1"/>
      <c r="EZC26" s="1"/>
      <c r="EZD26" s="1"/>
      <c r="EZE26" s="1"/>
      <c r="EZF26" s="1"/>
      <c r="EZG26" s="1"/>
      <c r="EZH26" s="1"/>
      <c r="EZI26" s="1"/>
      <c r="EZJ26" s="1"/>
      <c r="EZK26" s="1"/>
      <c r="EZL26" s="1"/>
      <c r="EZM26" s="1"/>
      <c r="EZN26" s="1"/>
      <c r="EZO26" s="1"/>
      <c r="EZP26" s="1"/>
      <c r="EZQ26" s="1"/>
      <c r="EZR26" s="1"/>
      <c r="EZS26" s="1"/>
      <c r="EZT26" s="1"/>
      <c r="EZU26" s="1"/>
      <c r="EZV26" s="1"/>
      <c r="EZW26" s="1"/>
      <c r="EZX26" s="1"/>
      <c r="EZY26" s="1"/>
      <c r="EZZ26" s="1"/>
      <c r="FAA26" s="1"/>
      <c r="FAB26" s="1"/>
      <c r="FAC26" s="1"/>
      <c r="FAD26" s="1"/>
      <c r="FAE26" s="1"/>
      <c r="FAF26" s="1"/>
      <c r="FAG26" s="1"/>
      <c r="FAH26" s="1"/>
      <c r="FAI26" s="1"/>
      <c r="FAJ26" s="1"/>
      <c r="FAK26" s="1"/>
      <c r="FAL26" s="1"/>
      <c r="FAM26" s="1"/>
      <c r="FAN26" s="1"/>
      <c r="FAO26" s="1"/>
      <c r="FAP26" s="1"/>
      <c r="FAQ26" s="1"/>
      <c r="FAR26" s="1"/>
      <c r="FAS26" s="1"/>
      <c r="FAT26" s="1"/>
      <c r="FAU26" s="1"/>
      <c r="FAV26" s="1"/>
      <c r="FAW26" s="1"/>
      <c r="FAX26" s="1"/>
      <c r="FAY26" s="1"/>
      <c r="FAZ26" s="1"/>
      <c r="FBA26" s="1"/>
      <c r="FBB26" s="1"/>
      <c r="FBC26" s="1"/>
      <c r="FBD26" s="1"/>
      <c r="FBE26" s="1"/>
      <c r="FBF26" s="1"/>
      <c r="FBG26" s="1"/>
      <c r="FBH26" s="1"/>
      <c r="FBI26" s="1"/>
      <c r="FBJ26" s="1"/>
      <c r="FBK26" s="1"/>
      <c r="FBL26" s="1"/>
      <c r="FBM26" s="1"/>
      <c r="FBN26" s="1"/>
      <c r="FBO26" s="1"/>
      <c r="FBP26" s="1"/>
      <c r="FBQ26" s="1"/>
      <c r="FBR26" s="1"/>
      <c r="FBS26" s="1"/>
      <c r="FBT26" s="1"/>
      <c r="FBU26" s="1"/>
      <c r="FBV26" s="1"/>
      <c r="FBW26" s="1"/>
      <c r="FBX26" s="1"/>
      <c r="FBY26" s="1"/>
      <c r="FBZ26" s="1"/>
      <c r="FCA26" s="1"/>
      <c r="FCB26" s="1"/>
      <c r="FCC26" s="1"/>
      <c r="FCD26" s="1"/>
      <c r="FCE26" s="1"/>
      <c r="FCF26" s="1"/>
      <c r="FCG26" s="1"/>
      <c r="FCH26" s="1"/>
      <c r="FCI26" s="1"/>
      <c r="FCJ26" s="1"/>
      <c r="FCK26" s="1"/>
      <c r="FCL26" s="1"/>
      <c r="FCM26" s="1"/>
      <c r="FCN26" s="1"/>
      <c r="FCO26" s="1"/>
      <c r="FCP26" s="1"/>
      <c r="FCQ26" s="1"/>
      <c r="FCR26" s="1"/>
      <c r="FCS26" s="1"/>
      <c r="FCT26" s="1"/>
      <c r="FCU26" s="1"/>
      <c r="FCV26" s="1"/>
      <c r="FCW26" s="1"/>
      <c r="FCX26" s="1"/>
      <c r="FCY26" s="1"/>
      <c r="FCZ26" s="1"/>
      <c r="FDA26" s="1"/>
      <c r="FDB26" s="1"/>
      <c r="FDC26" s="1"/>
      <c r="FDD26" s="1"/>
      <c r="FDE26" s="1"/>
      <c r="FDF26" s="1"/>
      <c r="FDG26" s="1"/>
      <c r="FDH26" s="1"/>
      <c r="FDI26" s="1"/>
      <c r="FDJ26" s="1"/>
      <c r="FDK26" s="1"/>
      <c r="FDL26" s="1"/>
      <c r="FDM26" s="1"/>
      <c r="FDN26" s="1"/>
      <c r="FDO26" s="1"/>
      <c r="FDP26" s="1"/>
      <c r="FDQ26" s="1"/>
      <c r="FDR26" s="1"/>
      <c r="FDS26" s="1"/>
      <c r="FDT26" s="1"/>
      <c r="FDU26" s="1"/>
      <c r="FDV26" s="1"/>
      <c r="FDW26" s="1"/>
      <c r="FDX26" s="1"/>
      <c r="FDY26" s="1"/>
      <c r="FDZ26" s="1"/>
      <c r="FEA26" s="1"/>
      <c r="FEB26" s="1"/>
      <c r="FEC26" s="1"/>
      <c r="FED26" s="1"/>
      <c r="FEE26" s="1"/>
      <c r="FEF26" s="1"/>
      <c r="FEG26" s="1"/>
      <c r="FEH26" s="1"/>
      <c r="FEI26" s="1"/>
      <c r="FEJ26" s="1"/>
      <c r="FEK26" s="1"/>
      <c r="FEL26" s="1"/>
      <c r="FEM26" s="1"/>
      <c r="FEN26" s="1"/>
      <c r="FEO26" s="1"/>
      <c r="FEP26" s="1"/>
      <c r="FEQ26" s="1"/>
      <c r="FER26" s="1"/>
      <c r="FES26" s="1"/>
      <c r="FET26" s="1"/>
      <c r="FEU26" s="1"/>
      <c r="FEV26" s="1"/>
      <c r="FEW26" s="1"/>
      <c r="FEX26" s="1"/>
      <c r="FEY26" s="1"/>
      <c r="FEZ26" s="1"/>
      <c r="FFA26" s="1"/>
      <c r="FFB26" s="1"/>
      <c r="FFC26" s="1"/>
      <c r="FFD26" s="1"/>
      <c r="FFE26" s="1"/>
      <c r="FFF26" s="1"/>
      <c r="FFG26" s="1"/>
      <c r="FFH26" s="1"/>
      <c r="FFI26" s="1"/>
      <c r="FFJ26" s="1"/>
      <c r="FFK26" s="1"/>
      <c r="FFL26" s="1"/>
      <c r="FFM26" s="1"/>
      <c r="FFN26" s="1"/>
      <c r="FFO26" s="1"/>
      <c r="FFP26" s="1"/>
      <c r="FFQ26" s="1"/>
      <c r="FFR26" s="1"/>
      <c r="FFS26" s="1"/>
      <c r="FFT26" s="1"/>
      <c r="FFU26" s="1"/>
      <c r="FFV26" s="1"/>
      <c r="FFW26" s="1"/>
      <c r="FFX26" s="1"/>
      <c r="FFY26" s="1"/>
      <c r="FFZ26" s="1"/>
      <c r="FGA26" s="1"/>
      <c r="FGB26" s="1"/>
      <c r="FGC26" s="1"/>
      <c r="FGD26" s="1"/>
      <c r="FGE26" s="1"/>
      <c r="FGF26" s="1"/>
      <c r="FGG26" s="1"/>
      <c r="FGH26" s="1"/>
      <c r="FGI26" s="1"/>
      <c r="FGJ26" s="1"/>
      <c r="FGK26" s="1"/>
      <c r="FGL26" s="1"/>
      <c r="FGM26" s="1"/>
      <c r="FGN26" s="1"/>
      <c r="FGO26" s="1"/>
      <c r="FGP26" s="1"/>
      <c r="FGQ26" s="1"/>
      <c r="FGR26" s="1"/>
      <c r="FGS26" s="1"/>
      <c r="FGT26" s="1"/>
      <c r="FGU26" s="1"/>
      <c r="FGV26" s="1"/>
      <c r="FGW26" s="1"/>
      <c r="FGX26" s="1"/>
      <c r="FGY26" s="1"/>
      <c r="FGZ26" s="1"/>
      <c r="FHA26" s="1"/>
      <c r="FHB26" s="1"/>
      <c r="FHC26" s="1"/>
      <c r="FHD26" s="1"/>
      <c r="FHE26" s="1"/>
      <c r="FHF26" s="1"/>
      <c r="FHG26" s="1"/>
      <c r="FHH26" s="1"/>
      <c r="FHI26" s="1"/>
      <c r="FHJ26" s="1"/>
      <c r="FHK26" s="1"/>
      <c r="FHL26" s="1"/>
      <c r="FHM26" s="1"/>
      <c r="FHN26" s="1"/>
      <c r="FHO26" s="1"/>
      <c r="FHP26" s="1"/>
      <c r="FHQ26" s="1"/>
      <c r="FHR26" s="1"/>
      <c r="FHS26" s="1"/>
      <c r="FHT26" s="1"/>
      <c r="FHU26" s="1"/>
      <c r="FHV26" s="1"/>
      <c r="FHW26" s="1"/>
      <c r="FHX26" s="1"/>
      <c r="FHY26" s="1"/>
      <c r="FHZ26" s="1"/>
      <c r="FIA26" s="1"/>
      <c r="FIB26" s="1"/>
      <c r="FIC26" s="1"/>
      <c r="FID26" s="1"/>
      <c r="FIE26" s="1"/>
      <c r="FIF26" s="1"/>
      <c r="FIG26" s="1"/>
      <c r="FIH26" s="1"/>
      <c r="FII26" s="1"/>
      <c r="FIJ26" s="1"/>
      <c r="FIK26" s="1"/>
      <c r="FIL26" s="1"/>
      <c r="FIM26" s="1"/>
      <c r="FIN26" s="1"/>
      <c r="FIO26" s="1"/>
      <c r="FIP26" s="1"/>
      <c r="FIQ26" s="1"/>
      <c r="FIR26" s="1"/>
      <c r="FIS26" s="1"/>
      <c r="FIT26" s="1"/>
      <c r="FIU26" s="1"/>
      <c r="FIV26" s="1"/>
      <c r="FIW26" s="1"/>
      <c r="FIX26" s="1"/>
      <c r="FIY26" s="1"/>
      <c r="FIZ26" s="1"/>
      <c r="FJA26" s="1"/>
      <c r="FJB26" s="1"/>
      <c r="FJC26" s="1"/>
      <c r="FJD26" s="1"/>
      <c r="FJE26" s="1"/>
      <c r="FJF26" s="1"/>
      <c r="FJG26" s="1"/>
      <c r="FJH26" s="1"/>
      <c r="FJI26" s="1"/>
      <c r="FJJ26" s="1"/>
      <c r="FJK26" s="1"/>
      <c r="FJL26" s="1"/>
      <c r="FJM26" s="1"/>
      <c r="FJN26" s="1"/>
      <c r="FJO26" s="1"/>
      <c r="FJP26" s="1"/>
      <c r="FJQ26" s="1"/>
      <c r="FJR26" s="1"/>
      <c r="FJS26" s="1"/>
      <c r="FJT26" s="1"/>
      <c r="FJU26" s="1"/>
      <c r="FJV26" s="1"/>
      <c r="FJW26" s="1"/>
      <c r="FJX26" s="1"/>
      <c r="FJY26" s="1"/>
      <c r="FJZ26" s="1"/>
      <c r="FKA26" s="1"/>
      <c r="FKB26" s="1"/>
      <c r="FKC26" s="1"/>
      <c r="FKD26" s="1"/>
      <c r="FKE26" s="1"/>
      <c r="FKF26" s="1"/>
      <c r="FKG26" s="1"/>
      <c r="FKH26" s="1"/>
      <c r="FKI26" s="1"/>
      <c r="FKJ26" s="1"/>
      <c r="FKK26" s="1"/>
      <c r="FKL26" s="1"/>
      <c r="FKM26" s="1"/>
      <c r="FKN26" s="1"/>
      <c r="FKO26" s="1"/>
      <c r="FKP26" s="1"/>
      <c r="FKQ26" s="1"/>
      <c r="FKR26" s="1"/>
      <c r="FKS26" s="1"/>
      <c r="FKT26" s="1"/>
      <c r="FKU26" s="1"/>
      <c r="FKV26" s="1"/>
      <c r="FKW26" s="1"/>
      <c r="FKX26" s="1"/>
      <c r="FKY26" s="1"/>
      <c r="FKZ26" s="1"/>
      <c r="FLA26" s="1"/>
      <c r="FLB26" s="1"/>
      <c r="FLC26" s="1"/>
      <c r="FLD26" s="1"/>
      <c r="FLE26" s="1"/>
      <c r="FLF26" s="1"/>
      <c r="FLG26" s="1"/>
      <c r="FLH26" s="1"/>
      <c r="FLI26" s="1"/>
      <c r="FLJ26" s="1"/>
      <c r="FLK26" s="1"/>
      <c r="FLL26" s="1"/>
      <c r="FLM26" s="1"/>
      <c r="FLN26" s="1"/>
      <c r="FLO26" s="1"/>
      <c r="FLP26" s="1"/>
      <c r="FLQ26" s="1"/>
      <c r="FLR26" s="1"/>
      <c r="FLS26" s="1"/>
      <c r="FLT26" s="1"/>
      <c r="FLU26" s="1"/>
      <c r="FLV26" s="1"/>
      <c r="FLW26" s="1"/>
      <c r="FLX26" s="1"/>
      <c r="FLY26" s="1"/>
      <c r="FLZ26" s="1"/>
      <c r="FMA26" s="1"/>
      <c r="FMB26" s="1"/>
      <c r="FMC26" s="1"/>
      <c r="FMD26" s="1"/>
      <c r="FME26" s="1"/>
      <c r="FMF26" s="1"/>
      <c r="FMG26" s="1"/>
      <c r="FMH26" s="1"/>
      <c r="FMI26" s="1"/>
      <c r="FMJ26" s="1"/>
      <c r="FMK26" s="1"/>
      <c r="FML26" s="1"/>
      <c r="FMM26" s="1"/>
      <c r="FMN26" s="1"/>
      <c r="FMO26" s="1"/>
      <c r="FMP26" s="1"/>
      <c r="FMQ26" s="1"/>
      <c r="FMR26" s="1"/>
      <c r="FMS26" s="1"/>
      <c r="FMT26" s="1"/>
      <c r="FMU26" s="1"/>
      <c r="FMV26" s="1"/>
      <c r="FMW26" s="1"/>
      <c r="FMX26" s="1"/>
      <c r="FMY26" s="1"/>
      <c r="FMZ26" s="1"/>
      <c r="FNA26" s="1"/>
      <c r="FNB26" s="1"/>
      <c r="FNC26" s="1"/>
      <c r="FND26" s="1"/>
      <c r="FNE26" s="1"/>
      <c r="FNF26" s="1"/>
      <c r="FNG26" s="1"/>
      <c r="FNH26" s="1"/>
      <c r="FNI26" s="1"/>
      <c r="FNJ26" s="1"/>
      <c r="FNK26" s="1"/>
      <c r="FNL26" s="1"/>
      <c r="FNM26" s="1"/>
      <c r="FNN26" s="1"/>
      <c r="FNO26" s="1"/>
      <c r="FNP26" s="1"/>
      <c r="FNQ26" s="1"/>
      <c r="FNR26" s="1"/>
      <c r="FNS26" s="1"/>
      <c r="FNT26" s="1"/>
      <c r="FNU26" s="1"/>
      <c r="FNV26" s="1"/>
      <c r="FNW26" s="1"/>
      <c r="FNX26" s="1"/>
      <c r="FNY26" s="1"/>
      <c r="FNZ26" s="1"/>
      <c r="FOA26" s="1"/>
      <c r="FOB26" s="1"/>
      <c r="FOC26" s="1"/>
      <c r="FOD26" s="1"/>
      <c r="FOE26" s="1"/>
      <c r="FOF26" s="1"/>
      <c r="FOG26" s="1"/>
      <c r="FOH26" s="1"/>
      <c r="FOI26" s="1"/>
      <c r="FOJ26" s="1"/>
      <c r="FOK26" s="1"/>
      <c r="FOL26" s="1"/>
      <c r="FOM26" s="1"/>
      <c r="FON26" s="1"/>
      <c r="FOO26" s="1"/>
      <c r="FOP26" s="1"/>
      <c r="FOQ26" s="1"/>
      <c r="FOR26" s="1"/>
      <c r="FOS26" s="1"/>
      <c r="FOT26" s="1"/>
      <c r="FOU26" s="1"/>
      <c r="FOV26" s="1"/>
      <c r="FOW26" s="1"/>
      <c r="FOX26" s="1"/>
      <c r="FOY26" s="1"/>
      <c r="FOZ26" s="1"/>
      <c r="FPA26" s="1"/>
      <c r="FPB26" s="1"/>
      <c r="FPC26" s="1"/>
      <c r="FPD26" s="1"/>
      <c r="FPE26" s="1"/>
      <c r="FPF26" s="1"/>
      <c r="FPG26" s="1"/>
      <c r="FPH26" s="1"/>
      <c r="FPI26" s="1"/>
      <c r="FPJ26" s="1"/>
      <c r="FPK26" s="1"/>
      <c r="FPL26" s="1"/>
      <c r="FPM26" s="1"/>
      <c r="FPN26" s="1"/>
      <c r="FPO26" s="1"/>
      <c r="FPP26" s="1"/>
      <c r="FPQ26" s="1"/>
      <c r="FPR26" s="1"/>
      <c r="FPS26" s="1"/>
      <c r="FPT26" s="1"/>
      <c r="FPU26" s="1"/>
      <c r="FPV26" s="1"/>
      <c r="FPW26" s="1"/>
      <c r="FPX26" s="1"/>
      <c r="FPY26" s="1"/>
      <c r="FPZ26" s="1"/>
      <c r="FQA26" s="1"/>
      <c r="FQB26" s="1"/>
      <c r="FQC26" s="1"/>
      <c r="FQD26" s="1"/>
      <c r="FQE26" s="1"/>
      <c r="FQF26" s="1"/>
      <c r="FQG26" s="1"/>
      <c r="FQH26" s="1"/>
      <c r="FQI26" s="1"/>
      <c r="FQJ26" s="1"/>
      <c r="FQK26" s="1"/>
      <c r="FQL26" s="1"/>
      <c r="FQM26" s="1"/>
      <c r="FQN26" s="1"/>
      <c r="FQO26" s="1"/>
      <c r="FQP26" s="1"/>
      <c r="FQQ26" s="1"/>
      <c r="FQR26" s="1"/>
      <c r="FQS26" s="1"/>
      <c r="FQT26" s="1"/>
      <c r="FQU26" s="1"/>
      <c r="FQV26" s="1"/>
      <c r="FQW26" s="1"/>
      <c r="FQX26" s="1"/>
      <c r="FQY26" s="1"/>
      <c r="FQZ26" s="1"/>
      <c r="FRA26" s="1"/>
      <c r="FRB26" s="1"/>
      <c r="FRC26" s="1"/>
      <c r="FRD26" s="1"/>
      <c r="FRE26" s="1"/>
      <c r="FRF26" s="1"/>
      <c r="FRG26" s="1"/>
      <c r="FRH26" s="1"/>
      <c r="FRI26" s="1"/>
      <c r="FRJ26" s="1"/>
      <c r="FRK26" s="1"/>
      <c r="FRL26" s="1"/>
      <c r="FRM26" s="1"/>
      <c r="FRN26" s="1"/>
      <c r="FRO26" s="1"/>
      <c r="FRP26" s="1"/>
      <c r="FRQ26" s="1"/>
      <c r="FRR26" s="1"/>
      <c r="FRS26" s="1"/>
      <c r="FRT26" s="1"/>
      <c r="FRU26" s="1"/>
      <c r="FRV26" s="1"/>
      <c r="FRW26" s="1"/>
      <c r="FRX26" s="1"/>
      <c r="FRY26" s="1"/>
      <c r="FRZ26" s="1"/>
      <c r="FSA26" s="1"/>
      <c r="FSB26" s="1"/>
      <c r="FSC26" s="1"/>
      <c r="FSD26" s="1"/>
      <c r="FSE26" s="1"/>
      <c r="FSF26" s="1"/>
      <c r="FSG26" s="1"/>
      <c r="FSH26" s="1"/>
      <c r="FSI26" s="1"/>
      <c r="FSJ26" s="1"/>
      <c r="FSK26" s="1"/>
      <c r="FSL26" s="1"/>
      <c r="FSM26" s="1"/>
      <c r="FSN26" s="1"/>
      <c r="FSO26" s="1"/>
      <c r="FSP26" s="1"/>
      <c r="FSQ26" s="1"/>
      <c r="FSR26" s="1"/>
      <c r="FSS26" s="1"/>
      <c r="FST26" s="1"/>
      <c r="FSU26" s="1"/>
      <c r="FSV26" s="1"/>
      <c r="FSW26" s="1"/>
      <c r="FSX26" s="1"/>
      <c r="FSY26" s="1"/>
      <c r="FSZ26" s="1"/>
      <c r="FTA26" s="1"/>
      <c r="FTB26" s="1"/>
      <c r="FTC26" s="1"/>
      <c r="FTD26" s="1"/>
      <c r="FTE26" s="1"/>
      <c r="FTF26" s="1"/>
      <c r="FTG26" s="1"/>
      <c r="FTH26" s="1"/>
      <c r="FTI26" s="1"/>
      <c r="FTJ26" s="1"/>
      <c r="FTK26" s="1"/>
      <c r="FTL26" s="1"/>
      <c r="FTM26" s="1"/>
      <c r="FTN26" s="1"/>
      <c r="FTO26" s="1"/>
      <c r="FTP26" s="1"/>
      <c r="FTQ26" s="1"/>
      <c r="FTR26" s="1"/>
      <c r="FTS26" s="1"/>
      <c r="FTT26" s="1"/>
      <c r="FTU26" s="1"/>
      <c r="FTV26" s="1"/>
      <c r="FTW26" s="1"/>
      <c r="FTX26" s="1"/>
      <c r="FTY26" s="1"/>
      <c r="FTZ26" s="1"/>
      <c r="FUA26" s="1"/>
      <c r="FUB26" s="1"/>
      <c r="FUC26" s="1"/>
      <c r="FUD26" s="1"/>
      <c r="FUE26" s="1"/>
      <c r="FUF26" s="1"/>
      <c r="FUG26" s="1"/>
      <c r="FUH26" s="1"/>
      <c r="FUI26" s="1"/>
      <c r="FUJ26" s="1"/>
      <c r="FUK26" s="1"/>
      <c r="FUL26" s="1"/>
      <c r="FUM26" s="1"/>
      <c r="FUN26" s="1"/>
      <c r="FUO26" s="1"/>
      <c r="FUP26" s="1"/>
      <c r="FUQ26" s="1"/>
      <c r="FUR26" s="1"/>
      <c r="FUS26" s="1"/>
      <c r="FUT26" s="1"/>
      <c r="FUU26" s="1"/>
      <c r="FUV26" s="1"/>
      <c r="FUW26" s="1"/>
      <c r="FUX26" s="1"/>
      <c r="FUY26" s="1"/>
      <c r="FUZ26" s="1"/>
      <c r="FVA26" s="1"/>
      <c r="FVB26" s="1"/>
      <c r="FVC26" s="1"/>
      <c r="FVD26" s="1"/>
      <c r="FVE26" s="1"/>
      <c r="FVF26" s="1"/>
      <c r="FVG26" s="1"/>
      <c r="FVH26" s="1"/>
      <c r="FVI26" s="1"/>
      <c r="FVJ26" s="1"/>
      <c r="FVK26" s="1"/>
      <c r="FVL26" s="1"/>
      <c r="FVM26" s="1"/>
      <c r="FVN26" s="1"/>
      <c r="FVO26" s="1"/>
      <c r="FVP26" s="1"/>
      <c r="FVQ26" s="1"/>
      <c r="FVR26" s="1"/>
      <c r="FVS26" s="1"/>
      <c r="FVT26" s="1"/>
      <c r="FVU26" s="1"/>
      <c r="FVV26" s="1"/>
      <c r="FVW26" s="1"/>
      <c r="FVX26" s="1"/>
      <c r="FVY26" s="1"/>
      <c r="FVZ26" s="1"/>
      <c r="FWA26" s="1"/>
      <c r="FWB26" s="1"/>
      <c r="FWC26" s="1"/>
      <c r="FWD26" s="1"/>
      <c r="FWE26" s="1"/>
      <c r="FWF26" s="1"/>
      <c r="FWG26" s="1"/>
      <c r="FWH26" s="1"/>
      <c r="FWI26" s="1"/>
      <c r="FWJ26" s="1"/>
      <c r="FWK26" s="1"/>
      <c r="FWL26" s="1"/>
      <c r="FWM26" s="1"/>
      <c r="FWN26" s="1"/>
      <c r="FWO26" s="1"/>
      <c r="FWP26" s="1"/>
      <c r="FWQ26" s="1"/>
      <c r="FWR26" s="1"/>
      <c r="FWS26" s="1"/>
      <c r="FWT26" s="1"/>
      <c r="FWU26" s="1"/>
      <c r="FWV26" s="1"/>
      <c r="FWW26" s="1"/>
      <c r="FWX26" s="1"/>
      <c r="FWY26" s="1"/>
      <c r="FWZ26" s="1"/>
      <c r="FXA26" s="1"/>
      <c r="FXB26" s="1"/>
      <c r="FXC26" s="1"/>
      <c r="FXD26" s="1"/>
      <c r="FXE26" s="1"/>
      <c r="FXF26" s="1"/>
      <c r="FXG26" s="1"/>
      <c r="FXH26" s="1"/>
      <c r="FXI26" s="1"/>
      <c r="FXJ26" s="1"/>
      <c r="FXK26" s="1"/>
      <c r="FXL26" s="1"/>
      <c r="FXM26" s="1"/>
      <c r="FXN26" s="1"/>
      <c r="FXO26" s="1"/>
      <c r="FXP26" s="1"/>
      <c r="FXQ26" s="1"/>
      <c r="FXR26" s="1"/>
      <c r="FXS26" s="1"/>
      <c r="FXT26" s="1"/>
      <c r="FXU26" s="1"/>
      <c r="FXV26" s="1"/>
      <c r="FXW26" s="1"/>
      <c r="FXX26" s="1"/>
      <c r="FXY26" s="1"/>
      <c r="FXZ26" s="1"/>
      <c r="FYA26" s="1"/>
      <c r="FYB26" s="1"/>
      <c r="FYC26" s="1"/>
      <c r="FYD26" s="1"/>
      <c r="FYE26" s="1"/>
      <c r="FYF26" s="1"/>
      <c r="FYG26" s="1"/>
      <c r="FYH26" s="1"/>
      <c r="FYI26" s="1"/>
      <c r="FYJ26" s="1"/>
      <c r="FYK26" s="1"/>
      <c r="FYL26" s="1"/>
      <c r="FYM26" s="1"/>
      <c r="FYN26" s="1"/>
      <c r="FYO26" s="1"/>
      <c r="FYP26" s="1"/>
      <c r="FYQ26" s="1"/>
      <c r="FYR26" s="1"/>
      <c r="FYS26" s="1"/>
      <c r="FYT26" s="1"/>
      <c r="FYU26" s="1"/>
      <c r="FYV26" s="1"/>
      <c r="FYW26" s="1"/>
      <c r="FYX26" s="1"/>
      <c r="FYY26" s="1"/>
      <c r="FYZ26" s="1"/>
      <c r="FZA26" s="1"/>
      <c r="FZB26" s="1"/>
      <c r="FZC26" s="1"/>
      <c r="FZD26" s="1"/>
      <c r="FZE26" s="1"/>
      <c r="FZF26" s="1"/>
      <c r="FZG26" s="1"/>
      <c r="FZH26" s="1"/>
      <c r="FZI26" s="1"/>
      <c r="FZJ26" s="1"/>
      <c r="FZK26" s="1"/>
      <c r="FZL26" s="1"/>
      <c r="FZM26" s="1"/>
      <c r="FZN26" s="1"/>
      <c r="FZO26" s="1"/>
      <c r="FZP26" s="1"/>
      <c r="FZQ26" s="1"/>
      <c r="FZR26" s="1"/>
      <c r="FZS26" s="1"/>
      <c r="FZT26" s="1"/>
      <c r="FZU26" s="1"/>
      <c r="FZV26" s="1"/>
      <c r="FZW26" s="1"/>
      <c r="FZX26" s="1"/>
      <c r="FZY26" s="1"/>
      <c r="FZZ26" s="1"/>
      <c r="GAA26" s="1"/>
      <c r="GAB26" s="1"/>
      <c r="GAC26" s="1"/>
      <c r="GAD26" s="1"/>
      <c r="GAE26" s="1"/>
      <c r="GAF26" s="1"/>
      <c r="GAG26" s="1"/>
      <c r="GAH26" s="1"/>
      <c r="GAI26" s="1"/>
      <c r="GAJ26" s="1"/>
      <c r="GAK26" s="1"/>
      <c r="GAL26" s="1"/>
      <c r="GAM26" s="1"/>
      <c r="GAN26" s="1"/>
      <c r="GAO26" s="1"/>
      <c r="GAP26" s="1"/>
      <c r="GAQ26" s="1"/>
      <c r="GAR26" s="1"/>
      <c r="GAS26" s="1"/>
      <c r="GAT26" s="1"/>
      <c r="GAU26" s="1"/>
      <c r="GAV26" s="1"/>
      <c r="GAW26" s="1"/>
      <c r="GAX26" s="1"/>
      <c r="GAY26" s="1"/>
      <c r="GAZ26" s="1"/>
      <c r="GBA26" s="1"/>
      <c r="GBB26" s="1"/>
      <c r="GBC26" s="1"/>
      <c r="GBD26" s="1"/>
      <c r="GBE26" s="1"/>
      <c r="GBF26" s="1"/>
      <c r="GBG26" s="1"/>
      <c r="GBH26" s="1"/>
      <c r="GBI26" s="1"/>
      <c r="GBJ26" s="1"/>
      <c r="GBK26" s="1"/>
      <c r="GBL26" s="1"/>
      <c r="GBM26" s="1"/>
      <c r="GBN26" s="1"/>
      <c r="GBO26" s="1"/>
      <c r="GBP26" s="1"/>
      <c r="GBQ26" s="1"/>
      <c r="GBR26" s="1"/>
      <c r="GBS26" s="1"/>
      <c r="GBT26" s="1"/>
      <c r="GBU26" s="1"/>
      <c r="GBV26" s="1"/>
      <c r="GBW26" s="1"/>
      <c r="GBX26" s="1"/>
      <c r="GBY26" s="1"/>
      <c r="GBZ26" s="1"/>
      <c r="GCA26" s="1"/>
      <c r="GCB26" s="1"/>
      <c r="GCC26" s="1"/>
      <c r="GCD26" s="1"/>
      <c r="GCE26" s="1"/>
      <c r="GCF26" s="1"/>
      <c r="GCG26" s="1"/>
      <c r="GCH26" s="1"/>
      <c r="GCI26" s="1"/>
      <c r="GCJ26" s="1"/>
      <c r="GCK26" s="1"/>
      <c r="GCL26" s="1"/>
      <c r="GCM26" s="1"/>
      <c r="GCN26" s="1"/>
      <c r="GCO26" s="1"/>
      <c r="GCP26" s="1"/>
      <c r="GCQ26" s="1"/>
      <c r="GCR26" s="1"/>
      <c r="GCS26" s="1"/>
      <c r="GCT26" s="1"/>
      <c r="GCU26" s="1"/>
      <c r="GCV26" s="1"/>
      <c r="GCW26" s="1"/>
      <c r="GCX26" s="1"/>
      <c r="GCY26" s="1"/>
      <c r="GCZ26" s="1"/>
      <c r="GDA26" s="1"/>
      <c r="GDB26" s="1"/>
      <c r="GDC26" s="1"/>
      <c r="GDD26" s="1"/>
      <c r="GDE26" s="1"/>
      <c r="GDF26" s="1"/>
      <c r="GDG26" s="1"/>
      <c r="GDH26" s="1"/>
      <c r="GDI26" s="1"/>
      <c r="GDJ26" s="1"/>
      <c r="GDK26" s="1"/>
      <c r="GDL26" s="1"/>
      <c r="GDM26" s="1"/>
      <c r="GDN26" s="1"/>
      <c r="GDO26" s="1"/>
      <c r="GDP26" s="1"/>
      <c r="GDQ26" s="1"/>
      <c r="GDR26" s="1"/>
      <c r="GDS26" s="1"/>
      <c r="GDT26" s="1"/>
      <c r="GDU26" s="1"/>
      <c r="GDV26" s="1"/>
      <c r="GDW26" s="1"/>
      <c r="GDX26" s="1"/>
      <c r="GDY26" s="1"/>
      <c r="GDZ26" s="1"/>
      <c r="GEA26" s="1"/>
      <c r="GEB26" s="1"/>
      <c r="GEC26" s="1"/>
      <c r="GED26" s="1"/>
      <c r="GEE26" s="1"/>
      <c r="GEF26" s="1"/>
      <c r="GEG26" s="1"/>
      <c r="GEH26" s="1"/>
      <c r="GEI26" s="1"/>
      <c r="GEJ26" s="1"/>
      <c r="GEK26" s="1"/>
      <c r="GEL26" s="1"/>
      <c r="GEM26" s="1"/>
      <c r="GEN26" s="1"/>
      <c r="GEO26" s="1"/>
      <c r="GEP26" s="1"/>
      <c r="GEQ26" s="1"/>
      <c r="GER26" s="1"/>
      <c r="GES26" s="1"/>
      <c r="GET26" s="1"/>
      <c r="GEU26" s="1"/>
      <c r="GEV26" s="1"/>
      <c r="GEW26" s="1"/>
      <c r="GEX26" s="1"/>
      <c r="GEY26" s="1"/>
      <c r="GEZ26" s="1"/>
      <c r="GFA26" s="1"/>
      <c r="GFB26" s="1"/>
      <c r="GFC26" s="1"/>
      <c r="GFD26" s="1"/>
      <c r="GFE26" s="1"/>
      <c r="GFF26" s="1"/>
      <c r="GFG26" s="1"/>
      <c r="GFH26" s="1"/>
      <c r="GFI26" s="1"/>
      <c r="GFJ26" s="1"/>
      <c r="GFK26" s="1"/>
      <c r="GFL26" s="1"/>
      <c r="GFM26" s="1"/>
      <c r="GFN26" s="1"/>
      <c r="GFO26" s="1"/>
      <c r="GFP26" s="1"/>
      <c r="GFQ26" s="1"/>
      <c r="GFR26" s="1"/>
      <c r="GFS26" s="1"/>
      <c r="GFT26" s="1"/>
      <c r="GFU26" s="1"/>
      <c r="GFV26" s="1"/>
      <c r="GFW26" s="1"/>
      <c r="GFX26" s="1"/>
      <c r="GFY26" s="1"/>
      <c r="GFZ26" s="1"/>
      <c r="GGA26" s="1"/>
      <c r="GGB26" s="1"/>
      <c r="GGC26" s="1"/>
      <c r="GGD26" s="1"/>
      <c r="GGE26" s="1"/>
      <c r="GGF26" s="1"/>
      <c r="GGG26" s="1"/>
      <c r="GGH26" s="1"/>
      <c r="GGI26" s="1"/>
      <c r="GGJ26" s="1"/>
      <c r="GGK26" s="1"/>
      <c r="GGL26" s="1"/>
      <c r="GGM26" s="1"/>
      <c r="GGN26" s="1"/>
      <c r="GGO26" s="1"/>
      <c r="GGP26" s="1"/>
      <c r="GGQ26" s="1"/>
      <c r="GGR26" s="1"/>
      <c r="GGS26" s="1"/>
      <c r="GGT26" s="1"/>
      <c r="GGU26" s="1"/>
      <c r="GGV26" s="1"/>
      <c r="GGW26" s="1"/>
      <c r="GGX26" s="1"/>
      <c r="GGY26" s="1"/>
      <c r="GGZ26" s="1"/>
      <c r="GHA26" s="1"/>
      <c r="GHB26" s="1"/>
      <c r="GHC26" s="1"/>
      <c r="GHD26" s="1"/>
      <c r="GHE26" s="1"/>
      <c r="GHF26" s="1"/>
      <c r="GHG26" s="1"/>
      <c r="GHH26" s="1"/>
      <c r="GHI26" s="1"/>
      <c r="GHJ26" s="1"/>
      <c r="GHK26" s="1"/>
      <c r="GHL26" s="1"/>
      <c r="GHM26" s="1"/>
      <c r="GHN26" s="1"/>
      <c r="GHO26" s="1"/>
      <c r="GHP26" s="1"/>
      <c r="GHQ26" s="1"/>
      <c r="GHR26" s="1"/>
      <c r="GHS26" s="1"/>
      <c r="GHT26" s="1"/>
      <c r="GHU26" s="1"/>
      <c r="GHV26" s="1"/>
      <c r="GHW26" s="1"/>
      <c r="GHX26" s="1"/>
      <c r="GHY26" s="1"/>
      <c r="GHZ26" s="1"/>
      <c r="GIA26" s="1"/>
      <c r="GIB26" s="1"/>
      <c r="GIC26" s="1"/>
      <c r="GID26" s="1"/>
      <c r="GIE26" s="1"/>
      <c r="GIF26" s="1"/>
      <c r="GIG26" s="1"/>
      <c r="GIH26" s="1"/>
      <c r="GII26" s="1"/>
      <c r="GIJ26" s="1"/>
      <c r="GIK26" s="1"/>
      <c r="GIL26" s="1"/>
      <c r="GIM26" s="1"/>
      <c r="GIN26" s="1"/>
      <c r="GIO26" s="1"/>
      <c r="GIP26" s="1"/>
      <c r="GIQ26" s="1"/>
      <c r="GIR26" s="1"/>
      <c r="GIS26" s="1"/>
      <c r="GIT26" s="1"/>
      <c r="GIU26" s="1"/>
      <c r="GIV26" s="1"/>
      <c r="GIW26" s="1"/>
      <c r="GIX26" s="1"/>
      <c r="GIY26" s="1"/>
      <c r="GIZ26" s="1"/>
      <c r="GJA26" s="1"/>
      <c r="GJB26" s="1"/>
      <c r="GJC26" s="1"/>
      <c r="GJD26" s="1"/>
      <c r="GJE26" s="1"/>
      <c r="GJF26" s="1"/>
      <c r="GJG26" s="1"/>
      <c r="GJH26" s="1"/>
      <c r="GJI26" s="1"/>
      <c r="GJJ26" s="1"/>
      <c r="GJK26" s="1"/>
      <c r="GJL26" s="1"/>
      <c r="GJM26" s="1"/>
      <c r="GJN26" s="1"/>
      <c r="GJO26" s="1"/>
      <c r="GJP26" s="1"/>
      <c r="GJQ26" s="1"/>
      <c r="GJR26" s="1"/>
      <c r="GJS26" s="1"/>
      <c r="GJT26" s="1"/>
      <c r="GJU26" s="1"/>
      <c r="GJV26" s="1"/>
      <c r="GJW26" s="1"/>
      <c r="GJX26" s="1"/>
      <c r="GJY26" s="1"/>
      <c r="GJZ26" s="1"/>
      <c r="GKA26" s="1"/>
      <c r="GKB26" s="1"/>
      <c r="GKC26" s="1"/>
      <c r="GKD26" s="1"/>
      <c r="GKE26" s="1"/>
      <c r="GKF26" s="1"/>
      <c r="GKG26" s="1"/>
      <c r="GKH26" s="1"/>
      <c r="GKI26" s="1"/>
      <c r="GKJ26" s="1"/>
      <c r="GKK26" s="1"/>
      <c r="GKL26" s="1"/>
      <c r="GKM26" s="1"/>
      <c r="GKN26" s="1"/>
      <c r="GKO26" s="1"/>
      <c r="GKP26" s="1"/>
      <c r="GKQ26" s="1"/>
      <c r="GKR26" s="1"/>
      <c r="GKS26" s="1"/>
      <c r="GKT26" s="1"/>
      <c r="GKU26" s="1"/>
      <c r="GKV26" s="1"/>
      <c r="GKW26" s="1"/>
      <c r="GKX26" s="1"/>
      <c r="GKY26" s="1"/>
      <c r="GKZ26" s="1"/>
      <c r="GLA26" s="1"/>
      <c r="GLB26" s="1"/>
      <c r="GLC26" s="1"/>
      <c r="GLD26" s="1"/>
      <c r="GLE26" s="1"/>
      <c r="GLF26" s="1"/>
      <c r="GLG26" s="1"/>
      <c r="GLH26" s="1"/>
      <c r="GLI26" s="1"/>
      <c r="GLJ26" s="1"/>
      <c r="GLK26" s="1"/>
      <c r="GLL26" s="1"/>
      <c r="GLM26" s="1"/>
      <c r="GLN26" s="1"/>
      <c r="GLO26" s="1"/>
      <c r="GLP26" s="1"/>
      <c r="GLQ26" s="1"/>
      <c r="GLR26" s="1"/>
      <c r="GLS26" s="1"/>
      <c r="GLT26" s="1"/>
      <c r="GLU26" s="1"/>
      <c r="GLV26" s="1"/>
      <c r="GLW26" s="1"/>
      <c r="GLX26" s="1"/>
      <c r="GLY26" s="1"/>
      <c r="GLZ26" s="1"/>
      <c r="GMA26" s="1"/>
      <c r="GMB26" s="1"/>
      <c r="GMC26" s="1"/>
      <c r="GMD26" s="1"/>
      <c r="GME26" s="1"/>
      <c r="GMF26" s="1"/>
      <c r="GMG26" s="1"/>
      <c r="GMH26" s="1"/>
      <c r="GMI26" s="1"/>
      <c r="GMJ26" s="1"/>
      <c r="GMK26" s="1"/>
      <c r="GML26" s="1"/>
      <c r="GMM26" s="1"/>
      <c r="GMN26" s="1"/>
      <c r="GMO26" s="1"/>
      <c r="GMP26" s="1"/>
      <c r="GMQ26" s="1"/>
      <c r="GMR26" s="1"/>
      <c r="GMS26" s="1"/>
      <c r="GMT26" s="1"/>
      <c r="GMU26" s="1"/>
      <c r="GMV26" s="1"/>
      <c r="GMW26" s="1"/>
      <c r="GMX26" s="1"/>
      <c r="GMY26" s="1"/>
      <c r="GMZ26" s="1"/>
      <c r="GNA26" s="1"/>
      <c r="GNB26" s="1"/>
      <c r="GNC26" s="1"/>
      <c r="GND26" s="1"/>
      <c r="GNE26" s="1"/>
      <c r="GNF26" s="1"/>
      <c r="GNG26" s="1"/>
      <c r="GNH26" s="1"/>
      <c r="GNI26" s="1"/>
      <c r="GNJ26" s="1"/>
      <c r="GNK26" s="1"/>
      <c r="GNL26" s="1"/>
      <c r="GNM26" s="1"/>
      <c r="GNN26" s="1"/>
      <c r="GNO26" s="1"/>
      <c r="GNP26" s="1"/>
      <c r="GNQ26" s="1"/>
      <c r="GNR26" s="1"/>
      <c r="GNS26" s="1"/>
      <c r="GNT26" s="1"/>
      <c r="GNU26" s="1"/>
      <c r="GNV26" s="1"/>
      <c r="GNW26" s="1"/>
      <c r="GNX26" s="1"/>
      <c r="GNY26" s="1"/>
      <c r="GNZ26" s="1"/>
      <c r="GOA26" s="1"/>
      <c r="GOB26" s="1"/>
      <c r="GOC26" s="1"/>
      <c r="GOD26" s="1"/>
      <c r="GOE26" s="1"/>
      <c r="GOF26" s="1"/>
      <c r="GOG26" s="1"/>
      <c r="GOH26" s="1"/>
      <c r="GOI26" s="1"/>
      <c r="GOJ26" s="1"/>
      <c r="GOK26" s="1"/>
      <c r="GOL26" s="1"/>
      <c r="GOM26" s="1"/>
      <c r="GON26" s="1"/>
      <c r="GOO26" s="1"/>
      <c r="GOP26" s="1"/>
      <c r="GOQ26" s="1"/>
      <c r="GOR26" s="1"/>
      <c r="GOS26" s="1"/>
      <c r="GOT26" s="1"/>
      <c r="GOU26" s="1"/>
      <c r="GOV26" s="1"/>
      <c r="GOW26" s="1"/>
      <c r="GOX26" s="1"/>
      <c r="GOY26" s="1"/>
      <c r="GOZ26" s="1"/>
      <c r="GPA26" s="1"/>
      <c r="GPB26" s="1"/>
      <c r="GPC26" s="1"/>
      <c r="GPD26" s="1"/>
      <c r="GPE26" s="1"/>
      <c r="GPF26" s="1"/>
      <c r="GPG26" s="1"/>
      <c r="GPH26" s="1"/>
      <c r="GPI26" s="1"/>
      <c r="GPJ26" s="1"/>
      <c r="GPK26" s="1"/>
      <c r="GPL26" s="1"/>
      <c r="GPM26" s="1"/>
      <c r="GPN26" s="1"/>
      <c r="GPO26" s="1"/>
      <c r="GPP26" s="1"/>
      <c r="GPQ26" s="1"/>
      <c r="GPR26" s="1"/>
      <c r="GPS26" s="1"/>
      <c r="GPT26" s="1"/>
      <c r="GPU26" s="1"/>
      <c r="GPV26" s="1"/>
      <c r="GPW26" s="1"/>
      <c r="GPX26" s="1"/>
      <c r="GPY26" s="1"/>
      <c r="GPZ26" s="1"/>
      <c r="GQA26" s="1"/>
      <c r="GQB26" s="1"/>
      <c r="GQC26" s="1"/>
      <c r="GQD26" s="1"/>
      <c r="GQE26" s="1"/>
      <c r="GQF26" s="1"/>
      <c r="GQG26" s="1"/>
      <c r="GQH26" s="1"/>
      <c r="GQI26" s="1"/>
      <c r="GQJ26" s="1"/>
      <c r="GQK26" s="1"/>
      <c r="GQL26" s="1"/>
      <c r="GQM26" s="1"/>
      <c r="GQN26" s="1"/>
      <c r="GQO26" s="1"/>
      <c r="GQP26" s="1"/>
      <c r="GQQ26" s="1"/>
      <c r="GQR26" s="1"/>
      <c r="GQS26" s="1"/>
      <c r="GQT26" s="1"/>
      <c r="GQU26" s="1"/>
      <c r="GQV26" s="1"/>
      <c r="GQW26" s="1"/>
      <c r="GQX26" s="1"/>
      <c r="GQY26" s="1"/>
      <c r="GQZ26" s="1"/>
      <c r="GRA26" s="1"/>
      <c r="GRB26" s="1"/>
      <c r="GRC26" s="1"/>
      <c r="GRD26" s="1"/>
      <c r="GRE26" s="1"/>
      <c r="GRF26" s="1"/>
      <c r="GRG26" s="1"/>
      <c r="GRH26" s="1"/>
      <c r="GRI26" s="1"/>
      <c r="GRJ26" s="1"/>
      <c r="GRK26" s="1"/>
      <c r="GRL26" s="1"/>
      <c r="GRM26" s="1"/>
      <c r="GRN26" s="1"/>
      <c r="GRO26" s="1"/>
      <c r="GRP26" s="1"/>
      <c r="GRQ26" s="1"/>
      <c r="GRR26" s="1"/>
      <c r="GRS26" s="1"/>
      <c r="GRT26" s="1"/>
      <c r="GRU26" s="1"/>
      <c r="GRV26" s="1"/>
      <c r="GRW26" s="1"/>
      <c r="GRX26" s="1"/>
      <c r="GRY26" s="1"/>
      <c r="GRZ26" s="1"/>
      <c r="GSA26" s="1"/>
      <c r="GSB26" s="1"/>
      <c r="GSC26" s="1"/>
      <c r="GSD26" s="1"/>
      <c r="GSE26" s="1"/>
      <c r="GSF26" s="1"/>
      <c r="GSG26" s="1"/>
      <c r="GSH26" s="1"/>
      <c r="GSI26" s="1"/>
      <c r="GSJ26" s="1"/>
      <c r="GSK26" s="1"/>
      <c r="GSL26" s="1"/>
      <c r="GSM26" s="1"/>
      <c r="GSN26" s="1"/>
      <c r="GSO26" s="1"/>
      <c r="GSP26" s="1"/>
      <c r="GSQ26" s="1"/>
      <c r="GSR26" s="1"/>
      <c r="GSS26" s="1"/>
      <c r="GST26" s="1"/>
      <c r="GSU26" s="1"/>
      <c r="GSV26" s="1"/>
      <c r="GSW26" s="1"/>
      <c r="GSX26" s="1"/>
      <c r="GSY26" s="1"/>
      <c r="GSZ26" s="1"/>
      <c r="GTA26" s="1"/>
      <c r="GTB26" s="1"/>
      <c r="GTC26" s="1"/>
      <c r="GTD26" s="1"/>
      <c r="GTE26" s="1"/>
      <c r="GTF26" s="1"/>
      <c r="GTG26" s="1"/>
      <c r="GTH26" s="1"/>
      <c r="GTI26" s="1"/>
      <c r="GTJ26" s="1"/>
      <c r="GTK26" s="1"/>
      <c r="GTL26" s="1"/>
      <c r="GTM26" s="1"/>
      <c r="GTN26" s="1"/>
      <c r="GTO26" s="1"/>
      <c r="GTP26" s="1"/>
      <c r="GTQ26" s="1"/>
      <c r="GTR26" s="1"/>
      <c r="GTS26" s="1"/>
      <c r="GTT26" s="1"/>
      <c r="GTU26" s="1"/>
      <c r="GTV26" s="1"/>
      <c r="GTW26" s="1"/>
      <c r="GTX26" s="1"/>
      <c r="GTY26" s="1"/>
      <c r="GTZ26" s="1"/>
      <c r="GUA26" s="1"/>
      <c r="GUB26" s="1"/>
      <c r="GUC26" s="1"/>
      <c r="GUD26" s="1"/>
      <c r="GUE26" s="1"/>
      <c r="GUF26" s="1"/>
      <c r="GUG26" s="1"/>
      <c r="GUH26" s="1"/>
      <c r="GUI26" s="1"/>
      <c r="GUJ26" s="1"/>
      <c r="GUK26" s="1"/>
      <c r="GUL26" s="1"/>
      <c r="GUM26" s="1"/>
      <c r="GUN26" s="1"/>
      <c r="GUO26" s="1"/>
      <c r="GUP26" s="1"/>
      <c r="GUQ26" s="1"/>
      <c r="GUR26" s="1"/>
      <c r="GUS26" s="1"/>
      <c r="GUT26" s="1"/>
      <c r="GUU26" s="1"/>
      <c r="GUV26" s="1"/>
      <c r="GUW26" s="1"/>
      <c r="GUX26" s="1"/>
      <c r="GUY26" s="1"/>
      <c r="GUZ26" s="1"/>
      <c r="GVA26" s="1"/>
      <c r="GVB26" s="1"/>
      <c r="GVC26" s="1"/>
      <c r="GVD26" s="1"/>
      <c r="GVE26" s="1"/>
      <c r="GVF26" s="1"/>
      <c r="GVG26" s="1"/>
      <c r="GVH26" s="1"/>
      <c r="GVI26" s="1"/>
      <c r="GVJ26" s="1"/>
      <c r="GVK26" s="1"/>
      <c r="GVL26" s="1"/>
      <c r="GVM26" s="1"/>
      <c r="GVN26" s="1"/>
      <c r="GVO26" s="1"/>
      <c r="GVP26" s="1"/>
      <c r="GVQ26" s="1"/>
      <c r="GVR26" s="1"/>
      <c r="GVS26" s="1"/>
      <c r="GVT26" s="1"/>
      <c r="GVU26" s="1"/>
      <c r="GVV26" s="1"/>
      <c r="GVW26" s="1"/>
      <c r="GVX26" s="1"/>
      <c r="GVY26" s="1"/>
      <c r="GVZ26" s="1"/>
      <c r="GWA26" s="1"/>
      <c r="GWB26" s="1"/>
      <c r="GWC26" s="1"/>
      <c r="GWD26" s="1"/>
      <c r="GWE26" s="1"/>
      <c r="GWF26" s="1"/>
      <c r="GWG26" s="1"/>
      <c r="GWH26" s="1"/>
      <c r="GWI26" s="1"/>
      <c r="GWJ26" s="1"/>
      <c r="GWK26" s="1"/>
      <c r="GWL26" s="1"/>
      <c r="GWM26" s="1"/>
      <c r="GWN26" s="1"/>
      <c r="GWO26" s="1"/>
      <c r="GWP26" s="1"/>
      <c r="GWQ26" s="1"/>
      <c r="GWR26" s="1"/>
      <c r="GWS26" s="1"/>
      <c r="GWT26" s="1"/>
      <c r="GWU26" s="1"/>
      <c r="GWV26" s="1"/>
      <c r="GWW26" s="1"/>
      <c r="GWX26" s="1"/>
      <c r="GWY26" s="1"/>
      <c r="GWZ26" s="1"/>
      <c r="GXA26" s="1"/>
      <c r="GXB26" s="1"/>
      <c r="GXC26" s="1"/>
      <c r="GXD26" s="1"/>
      <c r="GXE26" s="1"/>
      <c r="GXF26" s="1"/>
      <c r="GXG26" s="1"/>
      <c r="GXH26" s="1"/>
      <c r="GXI26" s="1"/>
      <c r="GXJ26" s="1"/>
      <c r="GXK26" s="1"/>
      <c r="GXL26" s="1"/>
      <c r="GXM26" s="1"/>
      <c r="GXN26" s="1"/>
      <c r="GXO26" s="1"/>
      <c r="GXP26" s="1"/>
      <c r="GXQ26" s="1"/>
      <c r="GXR26" s="1"/>
      <c r="GXS26" s="1"/>
      <c r="GXT26" s="1"/>
      <c r="GXU26" s="1"/>
      <c r="GXV26" s="1"/>
      <c r="GXW26" s="1"/>
      <c r="GXX26" s="1"/>
      <c r="GXY26" s="1"/>
      <c r="GXZ26" s="1"/>
      <c r="GYA26" s="1"/>
      <c r="GYB26" s="1"/>
      <c r="GYC26" s="1"/>
      <c r="GYD26" s="1"/>
      <c r="GYE26" s="1"/>
      <c r="GYF26" s="1"/>
      <c r="GYG26" s="1"/>
      <c r="GYH26" s="1"/>
      <c r="GYI26" s="1"/>
      <c r="GYJ26" s="1"/>
      <c r="GYK26" s="1"/>
      <c r="GYL26" s="1"/>
      <c r="GYM26" s="1"/>
      <c r="GYN26" s="1"/>
      <c r="GYO26" s="1"/>
      <c r="GYP26" s="1"/>
      <c r="GYQ26" s="1"/>
      <c r="GYR26" s="1"/>
      <c r="GYS26" s="1"/>
      <c r="GYT26" s="1"/>
      <c r="GYU26" s="1"/>
      <c r="GYV26" s="1"/>
      <c r="GYW26" s="1"/>
      <c r="GYX26" s="1"/>
      <c r="GYY26" s="1"/>
      <c r="GYZ26" s="1"/>
      <c r="GZA26" s="1"/>
      <c r="GZB26" s="1"/>
      <c r="GZC26" s="1"/>
      <c r="GZD26" s="1"/>
      <c r="GZE26" s="1"/>
      <c r="GZF26" s="1"/>
      <c r="GZG26" s="1"/>
      <c r="GZH26" s="1"/>
      <c r="GZI26" s="1"/>
      <c r="GZJ26" s="1"/>
      <c r="GZK26" s="1"/>
      <c r="GZL26" s="1"/>
      <c r="GZM26" s="1"/>
      <c r="GZN26" s="1"/>
      <c r="GZO26" s="1"/>
      <c r="GZP26" s="1"/>
      <c r="GZQ26" s="1"/>
      <c r="GZR26" s="1"/>
      <c r="GZS26" s="1"/>
      <c r="GZT26" s="1"/>
      <c r="GZU26" s="1"/>
      <c r="GZV26" s="1"/>
      <c r="GZW26" s="1"/>
      <c r="GZX26" s="1"/>
      <c r="GZY26" s="1"/>
      <c r="GZZ26" s="1"/>
      <c r="HAA26" s="1"/>
      <c r="HAB26" s="1"/>
      <c r="HAC26" s="1"/>
      <c r="HAD26" s="1"/>
      <c r="HAE26" s="1"/>
      <c r="HAF26" s="1"/>
      <c r="HAG26" s="1"/>
      <c r="HAH26" s="1"/>
      <c r="HAI26" s="1"/>
      <c r="HAJ26" s="1"/>
      <c r="HAK26" s="1"/>
      <c r="HAL26" s="1"/>
      <c r="HAM26" s="1"/>
      <c r="HAN26" s="1"/>
      <c r="HAO26" s="1"/>
      <c r="HAP26" s="1"/>
      <c r="HAQ26" s="1"/>
      <c r="HAR26" s="1"/>
      <c r="HAS26" s="1"/>
      <c r="HAT26" s="1"/>
      <c r="HAU26" s="1"/>
      <c r="HAV26" s="1"/>
      <c r="HAW26" s="1"/>
      <c r="HAX26" s="1"/>
      <c r="HAY26" s="1"/>
      <c r="HAZ26" s="1"/>
      <c r="HBA26" s="1"/>
      <c r="HBB26" s="1"/>
      <c r="HBC26" s="1"/>
      <c r="HBD26" s="1"/>
      <c r="HBE26" s="1"/>
      <c r="HBF26" s="1"/>
      <c r="HBG26" s="1"/>
      <c r="HBH26" s="1"/>
      <c r="HBI26" s="1"/>
      <c r="HBJ26" s="1"/>
      <c r="HBK26" s="1"/>
      <c r="HBL26" s="1"/>
      <c r="HBM26" s="1"/>
      <c r="HBN26" s="1"/>
      <c r="HBO26" s="1"/>
      <c r="HBP26" s="1"/>
      <c r="HBQ26" s="1"/>
      <c r="HBR26" s="1"/>
      <c r="HBS26" s="1"/>
      <c r="HBT26" s="1"/>
      <c r="HBU26" s="1"/>
      <c r="HBV26" s="1"/>
      <c r="HBW26" s="1"/>
      <c r="HBX26" s="1"/>
      <c r="HBY26" s="1"/>
      <c r="HBZ26" s="1"/>
      <c r="HCA26" s="1"/>
      <c r="HCB26" s="1"/>
      <c r="HCC26" s="1"/>
      <c r="HCD26" s="1"/>
      <c r="HCE26" s="1"/>
      <c r="HCF26" s="1"/>
      <c r="HCG26" s="1"/>
      <c r="HCH26" s="1"/>
      <c r="HCI26" s="1"/>
      <c r="HCJ26" s="1"/>
      <c r="HCK26" s="1"/>
      <c r="HCL26" s="1"/>
      <c r="HCM26" s="1"/>
      <c r="HCN26" s="1"/>
      <c r="HCO26" s="1"/>
      <c r="HCP26" s="1"/>
      <c r="HCQ26" s="1"/>
      <c r="HCR26" s="1"/>
      <c r="HCS26" s="1"/>
      <c r="HCT26" s="1"/>
      <c r="HCU26" s="1"/>
      <c r="HCV26" s="1"/>
      <c r="HCW26" s="1"/>
      <c r="HCX26" s="1"/>
      <c r="HCY26" s="1"/>
      <c r="HCZ26" s="1"/>
      <c r="HDA26" s="1"/>
      <c r="HDB26" s="1"/>
      <c r="HDC26" s="1"/>
      <c r="HDD26" s="1"/>
      <c r="HDE26" s="1"/>
      <c r="HDF26" s="1"/>
      <c r="HDG26" s="1"/>
      <c r="HDH26" s="1"/>
      <c r="HDI26" s="1"/>
      <c r="HDJ26" s="1"/>
      <c r="HDK26" s="1"/>
      <c r="HDL26" s="1"/>
      <c r="HDM26" s="1"/>
      <c r="HDN26" s="1"/>
      <c r="HDO26" s="1"/>
      <c r="HDP26" s="1"/>
      <c r="HDQ26" s="1"/>
      <c r="HDR26" s="1"/>
      <c r="HDS26" s="1"/>
      <c r="HDT26" s="1"/>
      <c r="HDU26" s="1"/>
      <c r="HDV26" s="1"/>
      <c r="HDW26" s="1"/>
      <c r="HDX26" s="1"/>
      <c r="HDY26" s="1"/>
      <c r="HDZ26" s="1"/>
      <c r="HEA26" s="1"/>
      <c r="HEB26" s="1"/>
      <c r="HEC26" s="1"/>
      <c r="HED26" s="1"/>
      <c r="HEE26" s="1"/>
      <c r="HEF26" s="1"/>
      <c r="HEG26" s="1"/>
      <c r="HEH26" s="1"/>
      <c r="HEI26" s="1"/>
      <c r="HEJ26" s="1"/>
      <c r="HEK26" s="1"/>
      <c r="HEL26" s="1"/>
      <c r="HEM26" s="1"/>
      <c r="HEN26" s="1"/>
      <c r="HEO26" s="1"/>
      <c r="HEP26" s="1"/>
      <c r="HEQ26" s="1"/>
      <c r="HER26" s="1"/>
      <c r="HES26" s="1"/>
      <c r="HET26" s="1"/>
      <c r="HEU26" s="1"/>
      <c r="HEV26" s="1"/>
      <c r="HEW26" s="1"/>
      <c r="HEX26" s="1"/>
      <c r="HEY26" s="1"/>
      <c r="HEZ26" s="1"/>
      <c r="HFA26" s="1"/>
      <c r="HFB26" s="1"/>
      <c r="HFC26" s="1"/>
      <c r="HFD26" s="1"/>
      <c r="HFE26" s="1"/>
      <c r="HFF26" s="1"/>
      <c r="HFG26" s="1"/>
      <c r="HFH26" s="1"/>
      <c r="HFI26" s="1"/>
      <c r="HFJ26" s="1"/>
      <c r="HFK26" s="1"/>
      <c r="HFL26" s="1"/>
      <c r="HFM26" s="1"/>
      <c r="HFN26" s="1"/>
      <c r="HFO26" s="1"/>
      <c r="HFP26" s="1"/>
      <c r="HFQ26" s="1"/>
      <c r="HFR26" s="1"/>
      <c r="HFS26" s="1"/>
      <c r="HFT26" s="1"/>
      <c r="HFU26" s="1"/>
      <c r="HFV26" s="1"/>
      <c r="HFW26" s="1"/>
      <c r="HFX26" s="1"/>
      <c r="HFY26" s="1"/>
      <c r="HFZ26" s="1"/>
      <c r="HGA26" s="1"/>
      <c r="HGB26" s="1"/>
      <c r="HGC26" s="1"/>
      <c r="HGD26" s="1"/>
      <c r="HGE26" s="1"/>
      <c r="HGF26" s="1"/>
      <c r="HGG26" s="1"/>
      <c r="HGH26" s="1"/>
      <c r="HGI26" s="1"/>
      <c r="HGJ26" s="1"/>
      <c r="HGK26" s="1"/>
      <c r="HGL26" s="1"/>
      <c r="HGM26" s="1"/>
      <c r="HGN26" s="1"/>
      <c r="HGO26" s="1"/>
      <c r="HGP26" s="1"/>
      <c r="HGQ26" s="1"/>
      <c r="HGR26" s="1"/>
      <c r="HGS26" s="1"/>
      <c r="HGT26" s="1"/>
      <c r="HGU26" s="1"/>
      <c r="HGV26" s="1"/>
      <c r="HGW26" s="1"/>
      <c r="HGX26" s="1"/>
      <c r="HGY26" s="1"/>
      <c r="HGZ26" s="1"/>
      <c r="HHA26" s="1"/>
      <c r="HHB26" s="1"/>
      <c r="HHC26" s="1"/>
      <c r="HHD26" s="1"/>
      <c r="HHE26" s="1"/>
      <c r="HHF26" s="1"/>
      <c r="HHG26" s="1"/>
      <c r="HHH26" s="1"/>
      <c r="HHI26" s="1"/>
      <c r="HHJ26" s="1"/>
      <c r="HHK26" s="1"/>
      <c r="HHL26" s="1"/>
      <c r="HHM26" s="1"/>
      <c r="HHN26" s="1"/>
      <c r="HHO26" s="1"/>
      <c r="HHP26" s="1"/>
      <c r="HHQ26" s="1"/>
      <c r="HHR26" s="1"/>
      <c r="HHS26" s="1"/>
      <c r="HHT26" s="1"/>
      <c r="HHU26" s="1"/>
      <c r="HHV26" s="1"/>
      <c r="HHW26" s="1"/>
      <c r="HHX26" s="1"/>
      <c r="HHY26" s="1"/>
      <c r="HHZ26" s="1"/>
      <c r="HIA26" s="1"/>
      <c r="HIB26" s="1"/>
      <c r="HIC26" s="1"/>
      <c r="HID26" s="1"/>
      <c r="HIE26" s="1"/>
      <c r="HIF26" s="1"/>
      <c r="HIG26" s="1"/>
      <c r="HIH26" s="1"/>
      <c r="HII26" s="1"/>
      <c r="HIJ26" s="1"/>
      <c r="HIK26" s="1"/>
      <c r="HIL26" s="1"/>
      <c r="HIM26" s="1"/>
      <c r="HIN26" s="1"/>
      <c r="HIO26" s="1"/>
      <c r="HIP26" s="1"/>
      <c r="HIQ26" s="1"/>
      <c r="HIR26" s="1"/>
      <c r="HIS26" s="1"/>
      <c r="HIT26" s="1"/>
      <c r="HIU26" s="1"/>
      <c r="HIV26" s="1"/>
      <c r="HIW26" s="1"/>
      <c r="HIX26" s="1"/>
      <c r="HIY26" s="1"/>
      <c r="HIZ26" s="1"/>
      <c r="HJA26" s="1"/>
      <c r="HJB26" s="1"/>
      <c r="HJC26" s="1"/>
      <c r="HJD26" s="1"/>
      <c r="HJE26" s="1"/>
      <c r="HJF26" s="1"/>
      <c r="HJG26" s="1"/>
      <c r="HJH26" s="1"/>
      <c r="HJI26" s="1"/>
      <c r="HJJ26" s="1"/>
      <c r="HJK26" s="1"/>
      <c r="HJL26" s="1"/>
      <c r="HJM26" s="1"/>
      <c r="HJN26" s="1"/>
      <c r="HJO26" s="1"/>
      <c r="HJP26" s="1"/>
      <c r="HJQ26" s="1"/>
      <c r="HJR26" s="1"/>
      <c r="HJS26" s="1"/>
      <c r="HJT26" s="1"/>
      <c r="HJU26" s="1"/>
      <c r="HJV26" s="1"/>
      <c r="HJW26" s="1"/>
      <c r="HJX26" s="1"/>
      <c r="HJY26" s="1"/>
      <c r="HJZ26" s="1"/>
      <c r="HKA26" s="1"/>
      <c r="HKB26" s="1"/>
      <c r="HKC26" s="1"/>
      <c r="HKD26" s="1"/>
      <c r="HKE26" s="1"/>
      <c r="HKF26" s="1"/>
      <c r="HKG26" s="1"/>
      <c r="HKH26" s="1"/>
      <c r="HKI26" s="1"/>
      <c r="HKJ26" s="1"/>
      <c r="HKK26" s="1"/>
      <c r="HKL26" s="1"/>
      <c r="HKM26" s="1"/>
      <c r="HKN26" s="1"/>
      <c r="HKO26" s="1"/>
      <c r="HKP26" s="1"/>
      <c r="HKQ26" s="1"/>
      <c r="HKR26" s="1"/>
      <c r="HKS26" s="1"/>
      <c r="HKT26" s="1"/>
      <c r="HKU26" s="1"/>
      <c r="HKV26" s="1"/>
      <c r="HKW26" s="1"/>
      <c r="HKX26" s="1"/>
      <c r="HKY26" s="1"/>
      <c r="HKZ26" s="1"/>
      <c r="HLA26" s="1"/>
      <c r="HLB26" s="1"/>
      <c r="HLC26" s="1"/>
      <c r="HLD26" s="1"/>
      <c r="HLE26" s="1"/>
      <c r="HLF26" s="1"/>
      <c r="HLG26" s="1"/>
      <c r="HLH26" s="1"/>
      <c r="HLI26" s="1"/>
      <c r="HLJ26" s="1"/>
      <c r="HLK26" s="1"/>
      <c r="HLL26" s="1"/>
      <c r="HLM26" s="1"/>
      <c r="HLN26" s="1"/>
      <c r="HLO26" s="1"/>
      <c r="HLP26" s="1"/>
      <c r="HLQ26" s="1"/>
      <c r="HLR26" s="1"/>
      <c r="HLS26" s="1"/>
      <c r="HLT26" s="1"/>
      <c r="HLU26" s="1"/>
      <c r="HLV26" s="1"/>
      <c r="HLW26" s="1"/>
      <c r="HLX26" s="1"/>
      <c r="HLY26" s="1"/>
      <c r="HLZ26" s="1"/>
      <c r="HMA26" s="1"/>
      <c r="HMB26" s="1"/>
      <c r="HMC26" s="1"/>
      <c r="HMD26" s="1"/>
      <c r="HME26" s="1"/>
      <c r="HMF26" s="1"/>
      <c r="HMG26" s="1"/>
      <c r="HMH26" s="1"/>
      <c r="HMI26" s="1"/>
      <c r="HMJ26" s="1"/>
      <c r="HMK26" s="1"/>
      <c r="HML26" s="1"/>
      <c r="HMM26" s="1"/>
      <c r="HMN26" s="1"/>
      <c r="HMO26" s="1"/>
      <c r="HMP26" s="1"/>
      <c r="HMQ26" s="1"/>
      <c r="HMR26" s="1"/>
      <c r="HMS26" s="1"/>
      <c r="HMT26" s="1"/>
      <c r="HMU26" s="1"/>
      <c r="HMV26" s="1"/>
      <c r="HMW26" s="1"/>
      <c r="HMX26" s="1"/>
      <c r="HMY26" s="1"/>
      <c r="HMZ26" s="1"/>
      <c r="HNA26" s="1"/>
      <c r="HNB26" s="1"/>
      <c r="HNC26" s="1"/>
      <c r="HND26" s="1"/>
      <c r="HNE26" s="1"/>
      <c r="HNF26" s="1"/>
      <c r="HNG26" s="1"/>
      <c r="HNH26" s="1"/>
      <c r="HNI26" s="1"/>
      <c r="HNJ26" s="1"/>
      <c r="HNK26" s="1"/>
      <c r="HNL26" s="1"/>
      <c r="HNM26" s="1"/>
      <c r="HNN26" s="1"/>
      <c r="HNO26" s="1"/>
      <c r="HNP26" s="1"/>
      <c r="HNQ26" s="1"/>
      <c r="HNR26" s="1"/>
      <c r="HNS26" s="1"/>
      <c r="HNT26" s="1"/>
      <c r="HNU26" s="1"/>
      <c r="HNV26" s="1"/>
      <c r="HNW26" s="1"/>
      <c r="HNX26" s="1"/>
      <c r="HNY26" s="1"/>
      <c r="HNZ26" s="1"/>
      <c r="HOA26" s="1"/>
      <c r="HOB26" s="1"/>
      <c r="HOC26" s="1"/>
      <c r="HOD26" s="1"/>
      <c r="HOE26" s="1"/>
      <c r="HOF26" s="1"/>
      <c r="HOG26" s="1"/>
      <c r="HOH26" s="1"/>
      <c r="HOI26" s="1"/>
      <c r="HOJ26" s="1"/>
      <c r="HOK26" s="1"/>
      <c r="HOL26" s="1"/>
      <c r="HOM26" s="1"/>
      <c r="HON26" s="1"/>
      <c r="HOO26" s="1"/>
      <c r="HOP26" s="1"/>
      <c r="HOQ26" s="1"/>
      <c r="HOR26" s="1"/>
      <c r="HOS26" s="1"/>
      <c r="HOT26" s="1"/>
      <c r="HOU26" s="1"/>
      <c r="HOV26" s="1"/>
      <c r="HOW26" s="1"/>
      <c r="HOX26" s="1"/>
      <c r="HOY26" s="1"/>
      <c r="HOZ26" s="1"/>
      <c r="HPA26" s="1"/>
      <c r="HPB26" s="1"/>
      <c r="HPC26" s="1"/>
      <c r="HPD26" s="1"/>
      <c r="HPE26" s="1"/>
      <c r="HPF26" s="1"/>
      <c r="HPG26" s="1"/>
      <c r="HPH26" s="1"/>
      <c r="HPI26" s="1"/>
      <c r="HPJ26" s="1"/>
      <c r="HPK26" s="1"/>
      <c r="HPL26" s="1"/>
      <c r="HPM26" s="1"/>
      <c r="HPN26" s="1"/>
      <c r="HPO26" s="1"/>
      <c r="HPP26" s="1"/>
      <c r="HPQ26" s="1"/>
      <c r="HPR26" s="1"/>
      <c r="HPS26" s="1"/>
      <c r="HPT26" s="1"/>
      <c r="HPU26" s="1"/>
      <c r="HPV26" s="1"/>
      <c r="HPW26" s="1"/>
      <c r="HPX26" s="1"/>
      <c r="HPY26" s="1"/>
      <c r="HPZ26" s="1"/>
      <c r="HQA26" s="1"/>
      <c r="HQB26" s="1"/>
      <c r="HQC26" s="1"/>
      <c r="HQD26" s="1"/>
      <c r="HQE26" s="1"/>
      <c r="HQF26" s="1"/>
      <c r="HQG26" s="1"/>
      <c r="HQH26" s="1"/>
      <c r="HQI26" s="1"/>
      <c r="HQJ26" s="1"/>
      <c r="HQK26" s="1"/>
      <c r="HQL26" s="1"/>
      <c r="HQM26" s="1"/>
      <c r="HQN26" s="1"/>
      <c r="HQO26" s="1"/>
      <c r="HQP26" s="1"/>
      <c r="HQQ26" s="1"/>
      <c r="HQR26" s="1"/>
      <c r="HQS26" s="1"/>
      <c r="HQT26" s="1"/>
      <c r="HQU26" s="1"/>
      <c r="HQV26" s="1"/>
      <c r="HQW26" s="1"/>
      <c r="HQX26" s="1"/>
      <c r="HQY26" s="1"/>
      <c r="HQZ26" s="1"/>
      <c r="HRA26" s="1"/>
      <c r="HRB26" s="1"/>
      <c r="HRC26" s="1"/>
      <c r="HRD26" s="1"/>
      <c r="HRE26" s="1"/>
      <c r="HRF26" s="1"/>
      <c r="HRG26" s="1"/>
      <c r="HRH26" s="1"/>
      <c r="HRI26" s="1"/>
      <c r="HRJ26" s="1"/>
      <c r="HRK26" s="1"/>
      <c r="HRL26" s="1"/>
      <c r="HRM26" s="1"/>
      <c r="HRN26" s="1"/>
      <c r="HRO26" s="1"/>
      <c r="HRP26" s="1"/>
      <c r="HRQ26" s="1"/>
      <c r="HRR26" s="1"/>
      <c r="HRS26" s="1"/>
      <c r="HRT26" s="1"/>
      <c r="HRU26" s="1"/>
      <c r="HRV26" s="1"/>
      <c r="HRW26" s="1"/>
      <c r="HRX26" s="1"/>
      <c r="HRY26" s="1"/>
      <c r="HRZ26" s="1"/>
      <c r="HSA26" s="1"/>
      <c r="HSB26" s="1"/>
      <c r="HSC26" s="1"/>
      <c r="HSD26" s="1"/>
      <c r="HSE26" s="1"/>
      <c r="HSF26" s="1"/>
      <c r="HSG26" s="1"/>
      <c r="HSH26" s="1"/>
      <c r="HSI26" s="1"/>
      <c r="HSJ26" s="1"/>
      <c r="HSK26" s="1"/>
      <c r="HSL26" s="1"/>
      <c r="HSM26" s="1"/>
      <c r="HSN26" s="1"/>
      <c r="HSO26" s="1"/>
      <c r="HSP26" s="1"/>
      <c r="HSQ26" s="1"/>
      <c r="HSR26" s="1"/>
      <c r="HSS26" s="1"/>
      <c r="HST26" s="1"/>
      <c r="HSU26" s="1"/>
      <c r="HSV26" s="1"/>
      <c r="HSW26" s="1"/>
      <c r="HSX26" s="1"/>
      <c r="HSY26" s="1"/>
      <c r="HSZ26" s="1"/>
      <c r="HTA26" s="1"/>
      <c r="HTB26" s="1"/>
      <c r="HTC26" s="1"/>
      <c r="HTD26" s="1"/>
      <c r="HTE26" s="1"/>
      <c r="HTF26" s="1"/>
      <c r="HTG26" s="1"/>
      <c r="HTH26" s="1"/>
      <c r="HTI26" s="1"/>
      <c r="HTJ26" s="1"/>
      <c r="HTK26" s="1"/>
      <c r="HTL26" s="1"/>
      <c r="HTM26" s="1"/>
      <c r="HTN26" s="1"/>
      <c r="HTO26" s="1"/>
      <c r="HTP26" s="1"/>
      <c r="HTQ26" s="1"/>
      <c r="HTR26" s="1"/>
      <c r="HTS26" s="1"/>
      <c r="HTT26" s="1"/>
      <c r="HTU26" s="1"/>
      <c r="HTV26" s="1"/>
      <c r="HTW26" s="1"/>
      <c r="HTX26" s="1"/>
      <c r="HTY26" s="1"/>
      <c r="HTZ26" s="1"/>
      <c r="HUA26" s="1"/>
      <c r="HUB26" s="1"/>
      <c r="HUC26" s="1"/>
      <c r="HUD26" s="1"/>
      <c r="HUE26" s="1"/>
      <c r="HUF26" s="1"/>
      <c r="HUG26" s="1"/>
      <c r="HUH26" s="1"/>
      <c r="HUI26" s="1"/>
      <c r="HUJ26" s="1"/>
      <c r="HUK26" s="1"/>
      <c r="HUL26" s="1"/>
      <c r="HUM26" s="1"/>
      <c r="HUN26" s="1"/>
      <c r="HUO26" s="1"/>
      <c r="HUP26" s="1"/>
      <c r="HUQ26" s="1"/>
      <c r="HUR26" s="1"/>
      <c r="HUS26" s="1"/>
      <c r="HUT26" s="1"/>
      <c r="HUU26" s="1"/>
      <c r="HUV26" s="1"/>
      <c r="HUW26" s="1"/>
      <c r="HUX26" s="1"/>
      <c r="HUY26" s="1"/>
      <c r="HUZ26" s="1"/>
      <c r="HVA26" s="1"/>
      <c r="HVB26" s="1"/>
      <c r="HVC26" s="1"/>
      <c r="HVD26" s="1"/>
      <c r="HVE26" s="1"/>
      <c r="HVF26" s="1"/>
      <c r="HVG26" s="1"/>
      <c r="HVH26" s="1"/>
      <c r="HVI26" s="1"/>
      <c r="HVJ26" s="1"/>
      <c r="HVK26" s="1"/>
      <c r="HVL26" s="1"/>
      <c r="HVM26" s="1"/>
      <c r="HVN26" s="1"/>
      <c r="HVO26" s="1"/>
      <c r="HVP26" s="1"/>
      <c r="HVQ26" s="1"/>
      <c r="HVR26" s="1"/>
      <c r="HVS26" s="1"/>
      <c r="HVT26" s="1"/>
      <c r="HVU26" s="1"/>
      <c r="HVV26" s="1"/>
      <c r="HVW26" s="1"/>
      <c r="HVX26" s="1"/>
      <c r="HVY26" s="1"/>
      <c r="HVZ26" s="1"/>
      <c r="HWA26" s="1"/>
      <c r="HWB26" s="1"/>
      <c r="HWC26" s="1"/>
      <c r="HWD26" s="1"/>
      <c r="HWE26" s="1"/>
      <c r="HWF26" s="1"/>
      <c r="HWG26" s="1"/>
      <c r="HWH26" s="1"/>
      <c r="HWI26" s="1"/>
      <c r="HWJ26" s="1"/>
      <c r="HWK26" s="1"/>
      <c r="HWL26" s="1"/>
      <c r="HWM26" s="1"/>
      <c r="HWN26" s="1"/>
      <c r="HWO26" s="1"/>
      <c r="HWP26" s="1"/>
      <c r="HWQ26" s="1"/>
      <c r="HWR26" s="1"/>
      <c r="HWS26" s="1"/>
      <c r="HWT26" s="1"/>
      <c r="HWU26" s="1"/>
      <c r="HWV26" s="1"/>
      <c r="HWW26" s="1"/>
      <c r="HWX26" s="1"/>
      <c r="HWY26" s="1"/>
      <c r="HWZ26" s="1"/>
      <c r="HXA26" s="1"/>
      <c r="HXB26" s="1"/>
      <c r="HXC26" s="1"/>
      <c r="HXD26" s="1"/>
      <c r="HXE26" s="1"/>
      <c r="HXF26" s="1"/>
      <c r="HXG26" s="1"/>
      <c r="HXH26" s="1"/>
      <c r="HXI26" s="1"/>
      <c r="HXJ26" s="1"/>
      <c r="HXK26" s="1"/>
      <c r="HXL26" s="1"/>
      <c r="HXM26" s="1"/>
      <c r="HXN26" s="1"/>
      <c r="HXO26" s="1"/>
      <c r="HXP26" s="1"/>
      <c r="HXQ26" s="1"/>
      <c r="HXR26" s="1"/>
      <c r="HXS26" s="1"/>
      <c r="HXT26" s="1"/>
      <c r="HXU26" s="1"/>
      <c r="HXV26" s="1"/>
      <c r="HXW26" s="1"/>
      <c r="HXX26" s="1"/>
      <c r="HXY26" s="1"/>
      <c r="HXZ26" s="1"/>
      <c r="HYA26" s="1"/>
      <c r="HYB26" s="1"/>
      <c r="HYC26" s="1"/>
      <c r="HYD26" s="1"/>
      <c r="HYE26" s="1"/>
      <c r="HYF26" s="1"/>
      <c r="HYG26" s="1"/>
      <c r="HYH26" s="1"/>
      <c r="HYI26" s="1"/>
      <c r="HYJ26" s="1"/>
      <c r="HYK26" s="1"/>
      <c r="HYL26" s="1"/>
      <c r="HYM26" s="1"/>
      <c r="HYN26" s="1"/>
      <c r="HYO26" s="1"/>
      <c r="HYP26" s="1"/>
      <c r="HYQ26" s="1"/>
      <c r="HYR26" s="1"/>
      <c r="HYS26" s="1"/>
      <c r="HYT26" s="1"/>
      <c r="HYU26" s="1"/>
      <c r="HYV26" s="1"/>
      <c r="HYW26" s="1"/>
      <c r="HYX26" s="1"/>
      <c r="HYY26" s="1"/>
      <c r="HYZ26" s="1"/>
      <c r="HZA26" s="1"/>
      <c r="HZB26" s="1"/>
      <c r="HZC26" s="1"/>
      <c r="HZD26" s="1"/>
      <c r="HZE26" s="1"/>
      <c r="HZF26" s="1"/>
      <c r="HZG26" s="1"/>
      <c r="HZH26" s="1"/>
      <c r="HZI26" s="1"/>
      <c r="HZJ26" s="1"/>
      <c r="HZK26" s="1"/>
      <c r="HZL26" s="1"/>
      <c r="HZM26" s="1"/>
      <c r="HZN26" s="1"/>
      <c r="HZO26" s="1"/>
      <c r="HZP26" s="1"/>
      <c r="HZQ26" s="1"/>
      <c r="HZR26" s="1"/>
      <c r="HZS26" s="1"/>
      <c r="HZT26" s="1"/>
      <c r="HZU26" s="1"/>
      <c r="HZV26" s="1"/>
      <c r="HZW26" s="1"/>
      <c r="HZX26" s="1"/>
      <c r="HZY26" s="1"/>
      <c r="HZZ26" s="1"/>
      <c r="IAA26" s="1"/>
      <c r="IAB26" s="1"/>
      <c r="IAC26" s="1"/>
      <c r="IAD26" s="1"/>
      <c r="IAE26" s="1"/>
      <c r="IAF26" s="1"/>
      <c r="IAG26" s="1"/>
      <c r="IAH26" s="1"/>
      <c r="IAI26" s="1"/>
      <c r="IAJ26" s="1"/>
      <c r="IAK26" s="1"/>
      <c r="IAL26" s="1"/>
      <c r="IAM26" s="1"/>
      <c r="IAN26" s="1"/>
      <c r="IAO26" s="1"/>
      <c r="IAP26" s="1"/>
      <c r="IAQ26" s="1"/>
      <c r="IAR26" s="1"/>
      <c r="IAS26" s="1"/>
      <c r="IAT26" s="1"/>
      <c r="IAU26" s="1"/>
      <c r="IAV26" s="1"/>
      <c r="IAW26" s="1"/>
      <c r="IAX26" s="1"/>
      <c r="IAY26" s="1"/>
      <c r="IAZ26" s="1"/>
      <c r="IBA26" s="1"/>
      <c r="IBB26" s="1"/>
      <c r="IBC26" s="1"/>
      <c r="IBD26" s="1"/>
      <c r="IBE26" s="1"/>
      <c r="IBF26" s="1"/>
      <c r="IBG26" s="1"/>
      <c r="IBH26" s="1"/>
      <c r="IBI26" s="1"/>
      <c r="IBJ26" s="1"/>
      <c r="IBK26" s="1"/>
      <c r="IBL26" s="1"/>
      <c r="IBM26" s="1"/>
      <c r="IBN26" s="1"/>
      <c r="IBO26" s="1"/>
      <c r="IBP26" s="1"/>
      <c r="IBQ26" s="1"/>
      <c r="IBR26" s="1"/>
      <c r="IBS26" s="1"/>
      <c r="IBT26" s="1"/>
      <c r="IBU26" s="1"/>
      <c r="IBV26" s="1"/>
      <c r="IBW26" s="1"/>
      <c r="IBX26" s="1"/>
      <c r="IBY26" s="1"/>
      <c r="IBZ26" s="1"/>
      <c r="ICA26" s="1"/>
      <c r="ICB26" s="1"/>
      <c r="ICC26" s="1"/>
      <c r="ICD26" s="1"/>
      <c r="ICE26" s="1"/>
      <c r="ICF26" s="1"/>
      <c r="ICG26" s="1"/>
      <c r="ICH26" s="1"/>
      <c r="ICI26" s="1"/>
      <c r="ICJ26" s="1"/>
      <c r="ICK26" s="1"/>
      <c r="ICL26" s="1"/>
      <c r="ICM26" s="1"/>
      <c r="ICN26" s="1"/>
      <c r="ICO26" s="1"/>
      <c r="ICP26" s="1"/>
      <c r="ICQ26" s="1"/>
      <c r="ICR26" s="1"/>
      <c r="ICS26" s="1"/>
      <c r="ICT26" s="1"/>
      <c r="ICU26" s="1"/>
      <c r="ICV26" s="1"/>
      <c r="ICW26" s="1"/>
      <c r="ICX26" s="1"/>
      <c r="ICY26" s="1"/>
      <c r="ICZ26" s="1"/>
      <c r="IDA26" s="1"/>
      <c r="IDB26" s="1"/>
      <c r="IDC26" s="1"/>
      <c r="IDD26" s="1"/>
      <c r="IDE26" s="1"/>
      <c r="IDF26" s="1"/>
      <c r="IDG26" s="1"/>
      <c r="IDH26" s="1"/>
      <c r="IDI26" s="1"/>
      <c r="IDJ26" s="1"/>
      <c r="IDK26" s="1"/>
      <c r="IDL26" s="1"/>
      <c r="IDM26" s="1"/>
      <c r="IDN26" s="1"/>
      <c r="IDO26" s="1"/>
      <c r="IDP26" s="1"/>
      <c r="IDQ26" s="1"/>
      <c r="IDR26" s="1"/>
      <c r="IDS26" s="1"/>
      <c r="IDT26" s="1"/>
      <c r="IDU26" s="1"/>
      <c r="IDV26" s="1"/>
      <c r="IDW26" s="1"/>
      <c r="IDX26" s="1"/>
      <c r="IDY26" s="1"/>
      <c r="IDZ26" s="1"/>
      <c r="IEA26" s="1"/>
      <c r="IEB26" s="1"/>
      <c r="IEC26" s="1"/>
      <c r="IED26" s="1"/>
      <c r="IEE26" s="1"/>
      <c r="IEF26" s="1"/>
      <c r="IEG26" s="1"/>
      <c r="IEH26" s="1"/>
      <c r="IEI26" s="1"/>
      <c r="IEJ26" s="1"/>
      <c r="IEK26" s="1"/>
      <c r="IEL26" s="1"/>
      <c r="IEM26" s="1"/>
      <c r="IEN26" s="1"/>
      <c r="IEO26" s="1"/>
      <c r="IEP26" s="1"/>
      <c r="IEQ26" s="1"/>
      <c r="IER26" s="1"/>
      <c r="IES26" s="1"/>
      <c r="IET26" s="1"/>
      <c r="IEU26" s="1"/>
      <c r="IEV26" s="1"/>
      <c r="IEW26" s="1"/>
      <c r="IEX26" s="1"/>
      <c r="IEY26" s="1"/>
      <c r="IEZ26" s="1"/>
      <c r="IFA26" s="1"/>
      <c r="IFB26" s="1"/>
      <c r="IFC26" s="1"/>
      <c r="IFD26" s="1"/>
      <c r="IFE26" s="1"/>
      <c r="IFF26" s="1"/>
      <c r="IFG26" s="1"/>
      <c r="IFH26" s="1"/>
      <c r="IFI26" s="1"/>
      <c r="IFJ26" s="1"/>
      <c r="IFK26" s="1"/>
      <c r="IFL26" s="1"/>
      <c r="IFM26" s="1"/>
      <c r="IFN26" s="1"/>
      <c r="IFO26" s="1"/>
      <c r="IFP26" s="1"/>
      <c r="IFQ26" s="1"/>
      <c r="IFR26" s="1"/>
      <c r="IFS26" s="1"/>
      <c r="IFT26" s="1"/>
      <c r="IFU26" s="1"/>
      <c r="IFV26" s="1"/>
      <c r="IFW26" s="1"/>
      <c r="IFX26" s="1"/>
      <c r="IFY26" s="1"/>
      <c r="IFZ26" s="1"/>
      <c r="IGA26" s="1"/>
      <c r="IGB26" s="1"/>
      <c r="IGC26" s="1"/>
      <c r="IGD26" s="1"/>
      <c r="IGE26" s="1"/>
      <c r="IGF26" s="1"/>
      <c r="IGG26" s="1"/>
      <c r="IGH26" s="1"/>
      <c r="IGI26" s="1"/>
      <c r="IGJ26" s="1"/>
      <c r="IGK26" s="1"/>
      <c r="IGL26" s="1"/>
      <c r="IGM26" s="1"/>
      <c r="IGN26" s="1"/>
      <c r="IGO26" s="1"/>
      <c r="IGP26" s="1"/>
      <c r="IGQ26" s="1"/>
      <c r="IGR26" s="1"/>
      <c r="IGS26" s="1"/>
      <c r="IGT26" s="1"/>
      <c r="IGU26" s="1"/>
      <c r="IGV26" s="1"/>
      <c r="IGW26" s="1"/>
      <c r="IGX26" s="1"/>
      <c r="IGY26" s="1"/>
      <c r="IGZ26" s="1"/>
      <c r="IHA26" s="1"/>
      <c r="IHB26" s="1"/>
      <c r="IHC26" s="1"/>
      <c r="IHD26" s="1"/>
      <c r="IHE26" s="1"/>
      <c r="IHF26" s="1"/>
      <c r="IHG26" s="1"/>
      <c r="IHH26" s="1"/>
      <c r="IHI26" s="1"/>
      <c r="IHJ26" s="1"/>
      <c r="IHK26" s="1"/>
      <c r="IHL26" s="1"/>
      <c r="IHM26" s="1"/>
      <c r="IHN26" s="1"/>
      <c r="IHO26" s="1"/>
      <c r="IHP26" s="1"/>
      <c r="IHQ26" s="1"/>
      <c r="IHR26" s="1"/>
      <c r="IHS26" s="1"/>
      <c r="IHT26" s="1"/>
      <c r="IHU26" s="1"/>
      <c r="IHV26" s="1"/>
      <c r="IHW26" s="1"/>
      <c r="IHX26" s="1"/>
      <c r="IHY26" s="1"/>
      <c r="IHZ26" s="1"/>
      <c r="IIA26" s="1"/>
      <c r="IIB26" s="1"/>
      <c r="IIC26" s="1"/>
      <c r="IID26" s="1"/>
      <c r="IIE26" s="1"/>
      <c r="IIF26" s="1"/>
      <c r="IIG26" s="1"/>
      <c r="IIH26" s="1"/>
      <c r="III26" s="1"/>
      <c r="IIJ26" s="1"/>
      <c r="IIK26" s="1"/>
      <c r="IIL26" s="1"/>
      <c r="IIM26" s="1"/>
      <c r="IIN26" s="1"/>
      <c r="IIO26" s="1"/>
      <c r="IIP26" s="1"/>
      <c r="IIQ26" s="1"/>
      <c r="IIR26" s="1"/>
      <c r="IIS26" s="1"/>
      <c r="IIT26" s="1"/>
      <c r="IIU26" s="1"/>
      <c r="IIV26" s="1"/>
      <c r="IIW26" s="1"/>
      <c r="IIX26" s="1"/>
      <c r="IIY26" s="1"/>
      <c r="IIZ26" s="1"/>
      <c r="IJA26" s="1"/>
      <c r="IJB26" s="1"/>
      <c r="IJC26" s="1"/>
      <c r="IJD26" s="1"/>
      <c r="IJE26" s="1"/>
      <c r="IJF26" s="1"/>
      <c r="IJG26" s="1"/>
      <c r="IJH26" s="1"/>
      <c r="IJI26" s="1"/>
      <c r="IJJ26" s="1"/>
      <c r="IJK26" s="1"/>
      <c r="IJL26" s="1"/>
      <c r="IJM26" s="1"/>
      <c r="IJN26" s="1"/>
      <c r="IJO26" s="1"/>
      <c r="IJP26" s="1"/>
      <c r="IJQ26" s="1"/>
      <c r="IJR26" s="1"/>
      <c r="IJS26" s="1"/>
      <c r="IJT26" s="1"/>
      <c r="IJU26" s="1"/>
      <c r="IJV26" s="1"/>
      <c r="IJW26" s="1"/>
      <c r="IJX26" s="1"/>
      <c r="IJY26" s="1"/>
      <c r="IJZ26" s="1"/>
      <c r="IKA26" s="1"/>
      <c r="IKB26" s="1"/>
      <c r="IKC26" s="1"/>
      <c r="IKD26" s="1"/>
      <c r="IKE26" s="1"/>
      <c r="IKF26" s="1"/>
      <c r="IKG26" s="1"/>
      <c r="IKH26" s="1"/>
      <c r="IKI26" s="1"/>
      <c r="IKJ26" s="1"/>
      <c r="IKK26" s="1"/>
      <c r="IKL26" s="1"/>
      <c r="IKM26" s="1"/>
      <c r="IKN26" s="1"/>
      <c r="IKO26" s="1"/>
      <c r="IKP26" s="1"/>
      <c r="IKQ26" s="1"/>
      <c r="IKR26" s="1"/>
      <c r="IKS26" s="1"/>
      <c r="IKT26" s="1"/>
      <c r="IKU26" s="1"/>
      <c r="IKV26" s="1"/>
      <c r="IKW26" s="1"/>
      <c r="IKX26" s="1"/>
      <c r="IKY26" s="1"/>
      <c r="IKZ26" s="1"/>
      <c r="ILA26" s="1"/>
      <c r="ILB26" s="1"/>
      <c r="ILC26" s="1"/>
      <c r="ILD26" s="1"/>
      <c r="ILE26" s="1"/>
      <c r="ILF26" s="1"/>
      <c r="ILG26" s="1"/>
      <c r="ILH26" s="1"/>
      <c r="ILI26" s="1"/>
      <c r="ILJ26" s="1"/>
      <c r="ILK26" s="1"/>
      <c r="ILL26" s="1"/>
      <c r="ILM26" s="1"/>
      <c r="ILN26" s="1"/>
      <c r="ILO26" s="1"/>
      <c r="ILP26" s="1"/>
      <c r="ILQ26" s="1"/>
      <c r="ILR26" s="1"/>
      <c r="ILS26" s="1"/>
      <c r="ILT26" s="1"/>
      <c r="ILU26" s="1"/>
      <c r="ILV26" s="1"/>
      <c r="ILW26" s="1"/>
      <c r="ILX26" s="1"/>
      <c r="ILY26" s="1"/>
      <c r="ILZ26" s="1"/>
      <c r="IMA26" s="1"/>
      <c r="IMB26" s="1"/>
      <c r="IMC26" s="1"/>
      <c r="IMD26" s="1"/>
      <c r="IME26" s="1"/>
      <c r="IMF26" s="1"/>
      <c r="IMG26" s="1"/>
      <c r="IMH26" s="1"/>
      <c r="IMI26" s="1"/>
      <c r="IMJ26" s="1"/>
      <c r="IMK26" s="1"/>
      <c r="IML26" s="1"/>
      <c r="IMM26" s="1"/>
      <c r="IMN26" s="1"/>
      <c r="IMO26" s="1"/>
      <c r="IMP26" s="1"/>
      <c r="IMQ26" s="1"/>
      <c r="IMR26" s="1"/>
      <c r="IMS26" s="1"/>
      <c r="IMT26" s="1"/>
      <c r="IMU26" s="1"/>
      <c r="IMV26" s="1"/>
      <c r="IMW26" s="1"/>
      <c r="IMX26" s="1"/>
      <c r="IMY26" s="1"/>
      <c r="IMZ26" s="1"/>
      <c r="INA26" s="1"/>
      <c r="INB26" s="1"/>
      <c r="INC26" s="1"/>
      <c r="IND26" s="1"/>
      <c r="INE26" s="1"/>
      <c r="INF26" s="1"/>
      <c r="ING26" s="1"/>
      <c r="INH26" s="1"/>
      <c r="INI26" s="1"/>
      <c r="INJ26" s="1"/>
      <c r="INK26" s="1"/>
      <c r="INL26" s="1"/>
      <c r="INM26" s="1"/>
      <c r="INN26" s="1"/>
      <c r="INO26" s="1"/>
      <c r="INP26" s="1"/>
      <c r="INQ26" s="1"/>
      <c r="INR26" s="1"/>
      <c r="INS26" s="1"/>
      <c r="INT26" s="1"/>
      <c r="INU26" s="1"/>
      <c r="INV26" s="1"/>
      <c r="INW26" s="1"/>
      <c r="INX26" s="1"/>
      <c r="INY26" s="1"/>
      <c r="INZ26" s="1"/>
      <c r="IOA26" s="1"/>
      <c r="IOB26" s="1"/>
      <c r="IOC26" s="1"/>
      <c r="IOD26" s="1"/>
      <c r="IOE26" s="1"/>
      <c r="IOF26" s="1"/>
      <c r="IOG26" s="1"/>
      <c r="IOH26" s="1"/>
      <c r="IOI26" s="1"/>
      <c r="IOJ26" s="1"/>
      <c r="IOK26" s="1"/>
      <c r="IOL26" s="1"/>
      <c r="IOM26" s="1"/>
      <c r="ION26" s="1"/>
      <c r="IOO26" s="1"/>
      <c r="IOP26" s="1"/>
      <c r="IOQ26" s="1"/>
      <c r="IOR26" s="1"/>
      <c r="IOS26" s="1"/>
      <c r="IOT26" s="1"/>
      <c r="IOU26" s="1"/>
      <c r="IOV26" s="1"/>
      <c r="IOW26" s="1"/>
      <c r="IOX26" s="1"/>
      <c r="IOY26" s="1"/>
      <c r="IOZ26" s="1"/>
      <c r="IPA26" s="1"/>
      <c r="IPB26" s="1"/>
      <c r="IPC26" s="1"/>
      <c r="IPD26" s="1"/>
      <c r="IPE26" s="1"/>
      <c r="IPF26" s="1"/>
      <c r="IPG26" s="1"/>
      <c r="IPH26" s="1"/>
      <c r="IPI26" s="1"/>
      <c r="IPJ26" s="1"/>
      <c r="IPK26" s="1"/>
      <c r="IPL26" s="1"/>
      <c r="IPM26" s="1"/>
      <c r="IPN26" s="1"/>
      <c r="IPO26" s="1"/>
      <c r="IPP26" s="1"/>
      <c r="IPQ26" s="1"/>
      <c r="IPR26" s="1"/>
      <c r="IPS26" s="1"/>
      <c r="IPT26" s="1"/>
      <c r="IPU26" s="1"/>
      <c r="IPV26" s="1"/>
      <c r="IPW26" s="1"/>
      <c r="IPX26" s="1"/>
      <c r="IPY26" s="1"/>
      <c r="IPZ26" s="1"/>
      <c r="IQA26" s="1"/>
      <c r="IQB26" s="1"/>
      <c r="IQC26" s="1"/>
      <c r="IQD26" s="1"/>
      <c r="IQE26" s="1"/>
      <c r="IQF26" s="1"/>
      <c r="IQG26" s="1"/>
      <c r="IQH26" s="1"/>
      <c r="IQI26" s="1"/>
      <c r="IQJ26" s="1"/>
      <c r="IQK26" s="1"/>
      <c r="IQL26" s="1"/>
      <c r="IQM26" s="1"/>
      <c r="IQN26" s="1"/>
      <c r="IQO26" s="1"/>
      <c r="IQP26" s="1"/>
      <c r="IQQ26" s="1"/>
      <c r="IQR26" s="1"/>
      <c r="IQS26" s="1"/>
      <c r="IQT26" s="1"/>
      <c r="IQU26" s="1"/>
      <c r="IQV26" s="1"/>
      <c r="IQW26" s="1"/>
      <c r="IQX26" s="1"/>
      <c r="IQY26" s="1"/>
      <c r="IQZ26" s="1"/>
      <c r="IRA26" s="1"/>
      <c r="IRB26" s="1"/>
      <c r="IRC26" s="1"/>
      <c r="IRD26" s="1"/>
      <c r="IRE26" s="1"/>
      <c r="IRF26" s="1"/>
      <c r="IRG26" s="1"/>
      <c r="IRH26" s="1"/>
      <c r="IRI26" s="1"/>
      <c r="IRJ26" s="1"/>
      <c r="IRK26" s="1"/>
      <c r="IRL26" s="1"/>
      <c r="IRM26" s="1"/>
      <c r="IRN26" s="1"/>
      <c r="IRO26" s="1"/>
      <c r="IRP26" s="1"/>
      <c r="IRQ26" s="1"/>
      <c r="IRR26" s="1"/>
      <c r="IRS26" s="1"/>
      <c r="IRT26" s="1"/>
      <c r="IRU26" s="1"/>
      <c r="IRV26" s="1"/>
      <c r="IRW26" s="1"/>
      <c r="IRX26" s="1"/>
      <c r="IRY26" s="1"/>
      <c r="IRZ26" s="1"/>
      <c r="ISA26" s="1"/>
      <c r="ISB26" s="1"/>
      <c r="ISC26" s="1"/>
      <c r="ISD26" s="1"/>
      <c r="ISE26" s="1"/>
      <c r="ISF26" s="1"/>
      <c r="ISG26" s="1"/>
      <c r="ISH26" s="1"/>
      <c r="ISI26" s="1"/>
      <c r="ISJ26" s="1"/>
      <c r="ISK26" s="1"/>
      <c r="ISL26" s="1"/>
      <c r="ISM26" s="1"/>
      <c r="ISN26" s="1"/>
      <c r="ISO26" s="1"/>
      <c r="ISP26" s="1"/>
      <c r="ISQ26" s="1"/>
      <c r="ISR26" s="1"/>
      <c r="ISS26" s="1"/>
      <c r="IST26" s="1"/>
      <c r="ISU26" s="1"/>
      <c r="ISV26" s="1"/>
      <c r="ISW26" s="1"/>
      <c r="ISX26" s="1"/>
      <c r="ISY26" s="1"/>
      <c r="ISZ26" s="1"/>
      <c r="ITA26" s="1"/>
      <c r="ITB26" s="1"/>
      <c r="ITC26" s="1"/>
      <c r="ITD26" s="1"/>
      <c r="ITE26" s="1"/>
      <c r="ITF26" s="1"/>
      <c r="ITG26" s="1"/>
      <c r="ITH26" s="1"/>
      <c r="ITI26" s="1"/>
      <c r="ITJ26" s="1"/>
      <c r="ITK26" s="1"/>
      <c r="ITL26" s="1"/>
      <c r="ITM26" s="1"/>
      <c r="ITN26" s="1"/>
      <c r="ITO26" s="1"/>
      <c r="ITP26" s="1"/>
      <c r="ITQ26" s="1"/>
      <c r="ITR26" s="1"/>
      <c r="ITS26" s="1"/>
      <c r="ITT26" s="1"/>
      <c r="ITU26" s="1"/>
      <c r="ITV26" s="1"/>
      <c r="ITW26" s="1"/>
      <c r="ITX26" s="1"/>
      <c r="ITY26" s="1"/>
      <c r="ITZ26" s="1"/>
      <c r="IUA26" s="1"/>
      <c r="IUB26" s="1"/>
      <c r="IUC26" s="1"/>
      <c r="IUD26" s="1"/>
      <c r="IUE26" s="1"/>
      <c r="IUF26" s="1"/>
      <c r="IUG26" s="1"/>
      <c r="IUH26" s="1"/>
      <c r="IUI26" s="1"/>
      <c r="IUJ26" s="1"/>
      <c r="IUK26" s="1"/>
      <c r="IUL26" s="1"/>
      <c r="IUM26" s="1"/>
      <c r="IUN26" s="1"/>
      <c r="IUO26" s="1"/>
      <c r="IUP26" s="1"/>
      <c r="IUQ26" s="1"/>
      <c r="IUR26" s="1"/>
      <c r="IUS26" s="1"/>
      <c r="IUT26" s="1"/>
      <c r="IUU26" s="1"/>
      <c r="IUV26" s="1"/>
      <c r="IUW26" s="1"/>
      <c r="IUX26" s="1"/>
      <c r="IUY26" s="1"/>
      <c r="IUZ26" s="1"/>
      <c r="IVA26" s="1"/>
      <c r="IVB26" s="1"/>
      <c r="IVC26" s="1"/>
      <c r="IVD26" s="1"/>
      <c r="IVE26" s="1"/>
      <c r="IVF26" s="1"/>
      <c r="IVG26" s="1"/>
      <c r="IVH26" s="1"/>
      <c r="IVI26" s="1"/>
      <c r="IVJ26" s="1"/>
      <c r="IVK26" s="1"/>
      <c r="IVL26" s="1"/>
      <c r="IVM26" s="1"/>
      <c r="IVN26" s="1"/>
      <c r="IVO26" s="1"/>
      <c r="IVP26" s="1"/>
      <c r="IVQ26" s="1"/>
      <c r="IVR26" s="1"/>
      <c r="IVS26" s="1"/>
      <c r="IVT26" s="1"/>
      <c r="IVU26" s="1"/>
      <c r="IVV26" s="1"/>
      <c r="IVW26" s="1"/>
      <c r="IVX26" s="1"/>
      <c r="IVY26" s="1"/>
      <c r="IVZ26" s="1"/>
      <c r="IWA26" s="1"/>
      <c r="IWB26" s="1"/>
      <c r="IWC26" s="1"/>
      <c r="IWD26" s="1"/>
      <c r="IWE26" s="1"/>
      <c r="IWF26" s="1"/>
      <c r="IWG26" s="1"/>
      <c r="IWH26" s="1"/>
      <c r="IWI26" s="1"/>
      <c r="IWJ26" s="1"/>
      <c r="IWK26" s="1"/>
      <c r="IWL26" s="1"/>
      <c r="IWM26" s="1"/>
      <c r="IWN26" s="1"/>
      <c r="IWO26" s="1"/>
      <c r="IWP26" s="1"/>
      <c r="IWQ26" s="1"/>
      <c r="IWR26" s="1"/>
      <c r="IWS26" s="1"/>
      <c r="IWT26" s="1"/>
      <c r="IWU26" s="1"/>
      <c r="IWV26" s="1"/>
      <c r="IWW26" s="1"/>
      <c r="IWX26" s="1"/>
      <c r="IWY26" s="1"/>
      <c r="IWZ26" s="1"/>
      <c r="IXA26" s="1"/>
      <c r="IXB26" s="1"/>
      <c r="IXC26" s="1"/>
      <c r="IXD26" s="1"/>
      <c r="IXE26" s="1"/>
      <c r="IXF26" s="1"/>
      <c r="IXG26" s="1"/>
      <c r="IXH26" s="1"/>
      <c r="IXI26" s="1"/>
      <c r="IXJ26" s="1"/>
      <c r="IXK26" s="1"/>
      <c r="IXL26" s="1"/>
      <c r="IXM26" s="1"/>
      <c r="IXN26" s="1"/>
      <c r="IXO26" s="1"/>
      <c r="IXP26" s="1"/>
      <c r="IXQ26" s="1"/>
      <c r="IXR26" s="1"/>
      <c r="IXS26" s="1"/>
      <c r="IXT26" s="1"/>
      <c r="IXU26" s="1"/>
      <c r="IXV26" s="1"/>
      <c r="IXW26" s="1"/>
      <c r="IXX26" s="1"/>
      <c r="IXY26" s="1"/>
      <c r="IXZ26" s="1"/>
      <c r="IYA26" s="1"/>
      <c r="IYB26" s="1"/>
      <c r="IYC26" s="1"/>
      <c r="IYD26" s="1"/>
      <c r="IYE26" s="1"/>
      <c r="IYF26" s="1"/>
      <c r="IYG26" s="1"/>
      <c r="IYH26" s="1"/>
      <c r="IYI26" s="1"/>
      <c r="IYJ26" s="1"/>
      <c r="IYK26" s="1"/>
      <c r="IYL26" s="1"/>
      <c r="IYM26" s="1"/>
      <c r="IYN26" s="1"/>
      <c r="IYO26" s="1"/>
      <c r="IYP26" s="1"/>
      <c r="IYQ26" s="1"/>
      <c r="IYR26" s="1"/>
      <c r="IYS26" s="1"/>
      <c r="IYT26" s="1"/>
      <c r="IYU26" s="1"/>
      <c r="IYV26" s="1"/>
      <c r="IYW26" s="1"/>
      <c r="IYX26" s="1"/>
      <c r="IYY26" s="1"/>
      <c r="IYZ26" s="1"/>
      <c r="IZA26" s="1"/>
      <c r="IZB26" s="1"/>
      <c r="IZC26" s="1"/>
      <c r="IZD26" s="1"/>
      <c r="IZE26" s="1"/>
      <c r="IZF26" s="1"/>
      <c r="IZG26" s="1"/>
      <c r="IZH26" s="1"/>
      <c r="IZI26" s="1"/>
      <c r="IZJ26" s="1"/>
      <c r="IZK26" s="1"/>
      <c r="IZL26" s="1"/>
      <c r="IZM26" s="1"/>
      <c r="IZN26" s="1"/>
      <c r="IZO26" s="1"/>
      <c r="IZP26" s="1"/>
      <c r="IZQ26" s="1"/>
      <c r="IZR26" s="1"/>
      <c r="IZS26" s="1"/>
      <c r="IZT26" s="1"/>
      <c r="IZU26" s="1"/>
      <c r="IZV26" s="1"/>
      <c r="IZW26" s="1"/>
      <c r="IZX26" s="1"/>
      <c r="IZY26" s="1"/>
      <c r="IZZ26" s="1"/>
      <c r="JAA26" s="1"/>
      <c r="JAB26" s="1"/>
      <c r="JAC26" s="1"/>
      <c r="JAD26" s="1"/>
      <c r="JAE26" s="1"/>
      <c r="JAF26" s="1"/>
      <c r="JAG26" s="1"/>
      <c r="JAH26" s="1"/>
      <c r="JAI26" s="1"/>
      <c r="JAJ26" s="1"/>
      <c r="JAK26" s="1"/>
      <c r="JAL26" s="1"/>
      <c r="JAM26" s="1"/>
      <c r="JAN26" s="1"/>
      <c r="JAO26" s="1"/>
      <c r="JAP26" s="1"/>
      <c r="JAQ26" s="1"/>
      <c r="JAR26" s="1"/>
      <c r="JAS26" s="1"/>
      <c r="JAT26" s="1"/>
      <c r="JAU26" s="1"/>
      <c r="JAV26" s="1"/>
      <c r="JAW26" s="1"/>
      <c r="JAX26" s="1"/>
      <c r="JAY26" s="1"/>
      <c r="JAZ26" s="1"/>
      <c r="JBA26" s="1"/>
      <c r="JBB26" s="1"/>
      <c r="JBC26" s="1"/>
      <c r="JBD26" s="1"/>
      <c r="JBE26" s="1"/>
      <c r="JBF26" s="1"/>
      <c r="JBG26" s="1"/>
      <c r="JBH26" s="1"/>
      <c r="JBI26" s="1"/>
      <c r="JBJ26" s="1"/>
      <c r="JBK26" s="1"/>
      <c r="JBL26" s="1"/>
      <c r="JBM26" s="1"/>
      <c r="JBN26" s="1"/>
      <c r="JBO26" s="1"/>
      <c r="JBP26" s="1"/>
      <c r="JBQ26" s="1"/>
      <c r="JBR26" s="1"/>
      <c r="JBS26" s="1"/>
      <c r="JBT26" s="1"/>
      <c r="JBU26" s="1"/>
      <c r="JBV26" s="1"/>
      <c r="JBW26" s="1"/>
      <c r="JBX26" s="1"/>
      <c r="JBY26" s="1"/>
      <c r="JBZ26" s="1"/>
      <c r="JCA26" s="1"/>
      <c r="JCB26" s="1"/>
      <c r="JCC26" s="1"/>
      <c r="JCD26" s="1"/>
      <c r="JCE26" s="1"/>
      <c r="JCF26" s="1"/>
      <c r="JCG26" s="1"/>
      <c r="JCH26" s="1"/>
      <c r="JCI26" s="1"/>
      <c r="JCJ26" s="1"/>
      <c r="JCK26" s="1"/>
      <c r="JCL26" s="1"/>
      <c r="JCM26" s="1"/>
      <c r="JCN26" s="1"/>
      <c r="JCO26" s="1"/>
      <c r="JCP26" s="1"/>
      <c r="JCQ26" s="1"/>
      <c r="JCR26" s="1"/>
      <c r="JCS26" s="1"/>
      <c r="JCT26" s="1"/>
      <c r="JCU26" s="1"/>
      <c r="JCV26" s="1"/>
      <c r="JCW26" s="1"/>
      <c r="JCX26" s="1"/>
      <c r="JCY26" s="1"/>
      <c r="JCZ26" s="1"/>
      <c r="JDA26" s="1"/>
      <c r="JDB26" s="1"/>
      <c r="JDC26" s="1"/>
      <c r="JDD26" s="1"/>
      <c r="JDE26" s="1"/>
      <c r="JDF26" s="1"/>
      <c r="JDG26" s="1"/>
      <c r="JDH26" s="1"/>
      <c r="JDI26" s="1"/>
      <c r="JDJ26" s="1"/>
      <c r="JDK26" s="1"/>
      <c r="JDL26" s="1"/>
      <c r="JDM26" s="1"/>
      <c r="JDN26" s="1"/>
      <c r="JDO26" s="1"/>
      <c r="JDP26" s="1"/>
      <c r="JDQ26" s="1"/>
      <c r="JDR26" s="1"/>
      <c r="JDS26" s="1"/>
      <c r="JDT26" s="1"/>
      <c r="JDU26" s="1"/>
      <c r="JDV26" s="1"/>
      <c r="JDW26" s="1"/>
      <c r="JDX26" s="1"/>
      <c r="JDY26" s="1"/>
      <c r="JDZ26" s="1"/>
      <c r="JEA26" s="1"/>
      <c r="JEB26" s="1"/>
      <c r="JEC26" s="1"/>
      <c r="JED26" s="1"/>
      <c r="JEE26" s="1"/>
      <c r="JEF26" s="1"/>
      <c r="JEG26" s="1"/>
      <c r="JEH26" s="1"/>
      <c r="JEI26" s="1"/>
      <c r="JEJ26" s="1"/>
      <c r="JEK26" s="1"/>
      <c r="JEL26" s="1"/>
      <c r="JEM26" s="1"/>
      <c r="JEN26" s="1"/>
      <c r="JEO26" s="1"/>
      <c r="JEP26" s="1"/>
      <c r="JEQ26" s="1"/>
      <c r="JER26" s="1"/>
      <c r="JES26" s="1"/>
      <c r="JET26" s="1"/>
      <c r="JEU26" s="1"/>
      <c r="JEV26" s="1"/>
      <c r="JEW26" s="1"/>
      <c r="JEX26" s="1"/>
      <c r="JEY26" s="1"/>
      <c r="JEZ26" s="1"/>
      <c r="JFA26" s="1"/>
      <c r="JFB26" s="1"/>
      <c r="JFC26" s="1"/>
      <c r="JFD26" s="1"/>
      <c r="JFE26" s="1"/>
      <c r="JFF26" s="1"/>
      <c r="JFG26" s="1"/>
      <c r="JFH26" s="1"/>
      <c r="JFI26" s="1"/>
      <c r="JFJ26" s="1"/>
      <c r="JFK26" s="1"/>
      <c r="JFL26" s="1"/>
      <c r="JFM26" s="1"/>
      <c r="JFN26" s="1"/>
      <c r="JFO26" s="1"/>
      <c r="JFP26" s="1"/>
      <c r="JFQ26" s="1"/>
      <c r="JFR26" s="1"/>
      <c r="JFS26" s="1"/>
      <c r="JFT26" s="1"/>
      <c r="JFU26" s="1"/>
      <c r="JFV26" s="1"/>
      <c r="JFW26" s="1"/>
      <c r="JFX26" s="1"/>
      <c r="JFY26" s="1"/>
      <c r="JFZ26" s="1"/>
      <c r="JGA26" s="1"/>
      <c r="JGB26" s="1"/>
      <c r="JGC26" s="1"/>
      <c r="JGD26" s="1"/>
      <c r="JGE26" s="1"/>
      <c r="JGF26" s="1"/>
      <c r="JGG26" s="1"/>
      <c r="JGH26" s="1"/>
      <c r="JGI26" s="1"/>
      <c r="JGJ26" s="1"/>
      <c r="JGK26" s="1"/>
      <c r="JGL26" s="1"/>
      <c r="JGM26" s="1"/>
      <c r="JGN26" s="1"/>
      <c r="JGO26" s="1"/>
      <c r="JGP26" s="1"/>
      <c r="JGQ26" s="1"/>
      <c r="JGR26" s="1"/>
      <c r="JGS26" s="1"/>
      <c r="JGT26" s="1"/>
      <c r="JGU26" s="1"/>
      <c r="JGV26" s="1"/>
      <c r="JGW26" s="1"/>
      <c r="JGX26" s="1"/>
      <c r="JGY26" s="1"/>
      <c r="JGZ26" s="1"/>
      <c r="JHA26" s="1"/>
      <c r="JHB26" s="1"/>
      <c r="JHC26" s="1"/>
      <c r="JHD26" s="1"/>
      <c r="JHE26" s="1"/>
      <c r="JHF26" s="1"/>
      <c r="JHG26" s="1"/>
      <c r="JHH26" s="1"/>
      <c r="JHI26" s="1"/>
      <c r="JHJ26" s="1"/>
      <c r="JHK26" s="1"/>
      <c r="JHL26" s="1"/>
      <c r="JHM26" s="1"/>
      <c r="JHN26" s="1"/>
      <c r="JHO26" s="1"/>
      <c r="JHP26" s="1"/>
      <c r="JHQ26" s="1"/>
      <c r="JHR26" s="1"/>
      <c r="JHS26" s="1"/>
      <c r="JHT26" s="1"/>
      <c r="JHU26" s="1"/>
      <c r="JHV26" s="1"/>
      <c r="JHW26" s="1"/>
      <c r="JHX26" s="1"/>
      <c r="JHY26" s="1"/>
      <c r="JHZ26" s="1"/>
      <c r="JIA26" s="1"/>
      <c r="JIB26" s="1"/>
      <c r="JIC26" s="1"/>
      <c r="JID26" s="1"/>
      <c r="JIE26" s="1"/>
      <c r="JIF26" s="1"/>
      <c r="JIG26" s="1"/>
      <c r="JIH26" s="1"/>
      <c r="JII26" s="1"/>
      <c r="JIJ26" s="1"/>
      <c r="JIK26" s="1"/>
      <c r="JIL26" s="1"/>
      <c r="JIM26" s="1"/>
      <c r="JIN26" s="1"/>
      <c r="JIO26" s="1"/>
      <c r="JIP26" s="1"/>
      <c r="JIQ26" s="1"/>
      <c r="JIR26" s="1"/>
      <c r="JIS26" s="1"/>
      <c r="JIT26" s="1"/>
      <c r="JIU26" s="1"/>
      <c r="JIV26" s="1"/>
      <c r="JIW26" s="1"/>
      <c r="JIX26" s="1"/>
      <c r="JIY26" s="1"/>
      <c r="JIZ26" s="1"/>
      <c r="JJA26" s="1"/>
      <c r="JJB26" s="1"/>
      <c r="JJC26" s="1"/>
      <c r="JJD26" s="1"/>
      <c r="JJE26" s="1"/>
      <c r="JJF26" s="1"/>
      <c r="JJG26" s="1"/>
      <c r="JJH26" s="1"/>
      <c r="JJI26" s="1"/>
      <c r="JJJ26" s="1"/>
      <c r="JJK26" s="1"/>
      <c r="JJL26" s="1"/>
      <c r="JJM26" s="1"/>
      <c r="JJN26" s="1"/>
      <c r="JJO26" s="1"/>
      <c r="JJP26" s="1"/>
      <c r="JJQ26" s="1"/>
      <c r="JJR26" s="1"/>
      <c r="JJS26" s="1"/>
      <c r="JJT26" s="1"/>
      <c r="JJU26" s="1"/>
      <c r="JJV26" s="1"/>
      <c r="JJW26" s="1"/>
      <c r="JJX26" s="1"/>
      <c r="JJY26" s="1"/>
      <c r="JJZ26" s="1"/>
      <c r="JKA26" s="1"/>
      <c r="JKB26" s="1"/>
      <c r="JKC26" s="1"/>
      <c r="JKD26" s="1"/>
      <c r="JKE26" s="1"/>
      <c r="JKF26" s="1"/>
      <c r="JKG26" s="1"/>
      <c r="JKH26" s="1"/>
      <c r="JKI26" s="1"/>
      <c r="JKJ26" s="1"/>
      <c r="JKK26" s="1"/>
      <c r="JKL26" s="1"/>
      <c r="JKM26" s="1"/>
      <c r="JKN26" s="1"/>
      <c r="JKO26" s="1"/>
      <c r="JKP26" s="1"/>
      <c r="JKQ26" s="1"/>
      <c r="JKR26" s="1"/>
      <c r="JKS26" s="1"/>
      <c r="JKT26" s="1"/>
      <c r="JKU26" s="1"/>
      <c r="JKV26" s="1"/>
      <c r="JKW26" s="1"/>
      <c r="JKX26" s="1"/>
      <c r="JKY26" s="1"/>
      <c r="JKZ26" s="1"/>
      <c r="JLA26" s="1"/>
      <c r="JLB26" s="1"/>
      <c r="JLC26" s="1"/>
      <c r="JLD26" s="1"/>
      <c r="JLE26" s="1"/>
      <c r="JLF26" s="1"/>
      <c r="JLG26" s="1"/>
      <c r="JLH26" s="1"/>
      <c r="JLI26" s="1"/>
      <c r="JLJ26" s="1"/>
      <c r="JLK26" s="1"/>
      <c r="JLL26" s="1"/>
      <c r="JLM26" s="1"/>
      <c r="JLN26" s="1"/>
      <c r="JLO26" s="1"/>
      <c r="JLP26" s="1"/>
      <c r="JLQ26" s="1"/>
      <c r="JLR26" s="1"/>
      <c r="JLS26" s="1"/>
      <c r="JLT26" s="1"/>
      <c r="JLU26" s="1"/>
      <c r="JLV26" s="1"/>
      <c r="JLW26" s="1"/>
      <c r="JLX26" s="1"/>
      <c r="JLY26" s="1"/>
      <c r="JLZ26" s="1"/>
      <c r="JMA26" s="1"/>
      <c r="JMB26" s="1"/>
      <c r="JMC26" s="1"/>
      <c r="JMD26" s="1"/>
      <c r="JME26" s="1"/>
      <c r="JMF26" s="1"/>
      <c r="JMG26" s="1"/>
      <c r="JMH26" s="1"/>
      <c r="JMI26" s="1"/>
      <c r="JMJ26" s="1"/>
      <c r="JMK26" s="1"/>
      <c r="JML26" s="1"/>
      <c r="JMM26" s="1"/>
      <c r="JMN26" s="1"/>
      <c r="JMO26" s="1"/>
      <c r="JMP26" s="1"/>
      <c r="JMQ26" s="1"/>
      <c r="JMR26" s="1"/>
      <c r="JMS26" s="1"/>
      <c r="JMT26" s="1"/>
      <c r="JMU26" s="1"/>
      <c r="JMV26" s="1"/>
      <c r="JMW26" s="1"/>
      <c r="JMX26" s="1"/>
      <c r="JMY26" s="1"/>
      <c r="JMZ26" s="1"/>
      <c r="JNA26" s="1"/>
      <c r="JNB26" s="1"/>
      <c r="JNC26" s="1"/>
      <c r="JND26" s="1"/>
      <c r="JNE26" s="1"/>
      <c r="JNF26" s="1"/>
      <c r="JNG26" s="1"/>
      <c r="JNH26" s="1"/>
      <c r="JNI26" s="1"/>
      <c r="JNJ26" s="1"/>
      <c r="JNK26" s="1"/>
      <c r="JNL26" s="1"/>
      <c r="JNM26" s="1"/>
      <c r="JNN26" s="1"/>
      <c r="JNO26" s="1"/>
      <c r="JNP26" s="1"/>
      <c r="JNQ26" s="1"/>
      <c r="JNR26" s="1"/>
      <c r="JNS26" s="1"/>
      <c r="JNT26" s="1"/>
      <c r="JNU26" s="1"/>
      <c r="JNV26" s="1"/>
      <c r="JNW26" s="1"/>
      <c r="JNX26" s="1"/>
      <c r="JNY26" s="1"/>
      <c r="JNZ26" s="1"/>
      <c r="JOA26" s="1"/>
      <c r="JOB26" s="1"/>
      <c r="JOC26" s="1"/>
      <c r="JOD26" s="1"/>
      <c r="JOE26" s="1"/>
      <c r="JOF26" s="1"/>
      <c r="JOG26" s="1"/>
      <c r="JOH26" s="1"/>
      <c r="JOI26" s="1"/>
      <c r="JOJ26" s="1"/>
      <c r="JOK26" s="1"/>
      <c r="JOL26" s="1"/>
      <c r="JOM26" s="1"/>
      <c r="JON26" s="1"/>
      <c r="JOO26" s="1"/>
      <c r="JOP26" s="1"/>
      <c r="JOQ26" s="1"/>
      <c r="JOR26" s="1"/>
      <c r="JOS26" s="1"/>
      <c r="JOT26" s="1"/>
      <c r="JOU26" s="1"/>
      <c r="JOV26" s="1"/>
      <c r="JOW26" s="1"/>
      <c r="JOX26" s="1"/>
      <c r="JOY26" s="1"/>
      <c r="JOZ26" s="1"/>
      <c r="JPA26" s="1"/>
      <c r="JPB26" s="1"/>
      <c r="JPC26" s="1"/>
      <c r="JPD26" s="1"/>
      <c r="JPE26" s="1"/>
      <c r="JPF26" s="1"/>
      <c r="JPG26" s="1"/>
      <c r="JPH26" s="1"/>
      <c r="JPI26" s="1"/>
      <c r="JPJ26" s="1"/>
      <c r="JPK26" s="1"/>
      <c r="JPL26" s="1"/>
      <c r="JPM26" s="1"/>
      <c r="JPN26" s="1"/>
      <c r="JPO26" s="1"/>
      <c r="JPP26" s="1"/>
      <c r="JPQ26" s="1"/>
      <c r="JPR26" s="1"/>
      <c r="JPS26" s="1"/>
      <c r="JPT26" s="1"/>
      <c r="JPU26" s="1"/>
      <c r="JPV26" s="1"/>
      <c r="JPW26" s="1"/>
      <c r="JPX26" s="1"/>
      <c r="JPY26" s="1"/>
      <c r="JPZ26" s="1"/>
      <c r="JQA26" s="1"/>
      <c r="JQB26" s="1"/>
      <c r="JQC26" s="1"/>
      <c r="JQD26" s="1"/>
      <c r="JQE26" s="1"/>
      <c r="JQF26" s="1"/>
      <c r="JQG26" s="1"/>
      <c r="JQH26" s="1"/>
      <c r="JQI26" s="1"/>
      <c r="JQJ26" s="1"/>
      <c r="JQK26" s="1"/>
      <c r="JQL26" s="1"/>
      <c r="JQM26" s="1"/>
      <c r="JQN26" s="1"/>
      <c r="JQO26" s="1"/>
      <c r="JQP26" s="1"/>
      <c r="JQQ26" s="1"/>
      <c r="JQR26" s="1"/>
      <c r="JQS26" s="1"/>
      <c r="JQT26" s="1"/>
      <c r="JQU26" s="1"/>
      <c r="JQV26" s="1"/>
      <c r="JQW26" s="1"/>
      <c r="JQX26" s="1"/>
      <c r="JQY26" s="1"/>
      <c r="JQZ26" s="1"/>
      <c r="JRA26" s="1"/>
      <c r="JRB26" s="1"/>
      <c r="JRC26" s="1"/>
      <c r="JRD26" s="1"/>
      <c r="JRE26" s="1"/>
      <c r="JRF26" s="1"/>
      <c r="JRG26" s="1"/>
      <c r="JRH26" s="1"/>
      <c r="JRI26" s="1"/>
      <c r="JRJ26" s="1"/>
      <c r="JRK26" s="1"/>
      <c r="JRL26" s="1"/>
      <c r="JRM26" s="1"/>
      <c r="JRN26" s="1"/>
      <c r="JRO26" s="1"/>
      <c r="JRP26" s="1"/>
      <c r="JRQ26" s="1"/>
      <c r="JRR26" s="1"/>
      <c r="JRS26" s="1"/>
      <c r="JRT26" s="1"/>
      <c r="JRU26" s="1"/>
      <c r="JRV26" s="1"/>
      <c r="JRW26" s="1"/>
      <c r="JRX26" s="1"/>
      <c r="JRY26" s="1"/>
      <c r="JRZ26" s="1"/>
      <c r="JSA26" s="1"/>
      <c r="JSB26" s="1"/>
      <c r="JSC26" s="1"/>
      <c r="JSD26" s="1"/>
      <c r="JSE26" s="1"/>
      <c r="JSF26" s="1"/>
      <c r="JSG26" s="1"/>
      <c r="JSH26" s="1"/>
      <c r="JSI26" s="1"/>
      <c r="JSJ26" s="1"/>
      <c r="JSK26" s="1"/>
      <c r="JSL26" s="1"/>
      <c r="JSM26" s="1"/>
      <c r="JSN26" s="1"/>
      <c r="JSO26" s="1"/>
      <c r="JSP26" s="1"/>
      <c r="JSQ26" s="1"/>
      <c r="JSR26" s="1"/>
      <c r="JSS26" s="1"/>
      <c r="JST26" s="1"/>
      <c r="JSU26" s="1"/>
      <c r="JSV26" s="1"/>
      <c r="JSW26" s="1"/>
      <c r="JSX26" s="1"/>
      <c r="JSY26" s="1"/>
      <c r="JSZ26" s="1"/>
      <c r="JTA26" s="1"/>
      <c r="JTB26" s="1"/>
      <c r="JTC26" s="1"/>
      <c r="JTD26" s="1"/>
      <c r="JTE26" s="1"/>
      <c r="JTF26" s="1"/>
      <c r="JTG26" s="1"/>
      <c r="JTH26" s="1"/>
      <c r="JTI26" s="1"/>
      <c r="JTJ26" s="1"/>
      <c r="JTK26" s="1"/>
      <c r="JTL26" s="1"/>
      <c r="JTM26" s="1"/>
      <c r="JTN26" s="1"/>
      <c r="JTO26" s="1"/>
      <c r="JTP26" s="1"/>
      <c r="JTQ26" s="1"/>
      <c r="JTR26" s="1"/>
      <c r="JTS26" s="1"/>
      <c r="JTT26" s="1"/>
      <c r="JTU26" s="1"/>
      <c r="JTV26" s="1"/>
      <c r="JTW26" s="1"/>
      <c r="JTX26" s="1"/>
      <c r="JTY26" s="1"/>
      <c r="JTZ26" s="1"/>
      <c r="JUA26" s="1"/>
      <c r="JUB26" s="1"/>
      <c r="JUC26" s="1"/>
      <c r="JUD26" s="1"/>
      <c r="JUE26" s="1"/>
      <c r="JUF26" s="1"/>
      <c r="JUG26" s="1"/>
      <c r="JUH26" s="1"/>
      <c r="JUI26" s="1"/>
      <c r="JUJ26" s="1"/>
      <c r="JUK26" s="1"/>
      <c r="JUL26" s="1"/>
      <c r="JUM26" s="1"/>
      <c r="JUN26" s="1"/>
      <c r="JUO26" s="1"/>
      <c r="JUP26" s="1"/>
      <c r="JUQ26" s="1"/>
      <c r="JUR26" s="1"/>
      <c r="JUS26" s="1"/>
      <c r="JUT26" s="1"/>
      <c r="JUU26" s="1"/>
      <c r="JUV26" s="1"/>
      <c r="JUW26" s="1"/>
      <c r="JUX26" s="1"/>
      <c r="JUY26" s="1"/>
      <c r="JUZ26" s="1"/>
      <c r="JVA26" s="1"/>
      <c r="JVB26" s="1"/>
      <c r="JVC26" s="1"/>
      <c r="JVD26" s="1"/>
      <c r="JVE26" s="1"/>
      <c r="JVF26" s="1"/>
      <c r="JVG26" s="1"/>
      <c r="JVH26" s="1"/>
      <c r="JVI26" s="1"/>
      <c r="JVJ26" s="1"/>
      <c r="JVK26" s="1"/>
      <c r="JVL26" s="1"/>
      <c r="JVM26" s="1"/>
      <c r="JVN26" s="1"/>
      <c r="JVO26" s="1"/>
      <c r="JVP26" s="1"/>
      <c r="JVQ26" s="1"/>
      <c r="JVR26" s="1"/>
      <c r="JVS26" s="1"/>
      <c r="JVT26" s="1"/>
      <c r="JVU26" s="1"/>
      <c r="JVV26" s="1"/>
      <c r="JVW26" s="1"/>
      <c r="JVX26" s="1"/>
      <c r="JVY26" s="1"/>
      <c r="JVZ26" s="1"/>
      <c r="JWA26" s="1"/>
      <c r="JWB26" s="1"/>
      <c r="JWC26" s="1"/>
      <c r="JWD26" s="1"/>
      <c r="JWE26" s="1"/>
      <c r="JWF26" s="1"/>
      <c r="JWG26" s="1"/>
      <c r="JWH26" s="1"/>
      <c r="JWI26" s="1"/>
      <c r="JWJ26" s="1"/>
      <c r="JWK26" s="1"/>
      <c r="JWL26" s="1"/>
      <c r="JWM26" s="1"/>
      <c r="JWN26" s="1"/>
      <c r="JWO26" s="1"/>
      <c r="JWP26" s="1"/>
      <c r="JWQ26" s="1"/>
      <c r="JWR26" s="1"/>
      <c r="JWS26" s="1"/>
      <c r="JWT26" s="1"/>
      <c r="JWU26" s="1"/>
      <c r="JWV26" s="1"/>
      <c r="JWW26" s="1"/>
      <c r="JWX26" s="1"/>
      <c r="JWY26" s="1"/>
      <c r="JWZ26" s="1"/>
      <c r="JXA26" s="1"/>
      <c r="JXB26" s="1"/>
      <c r="JXC26" s="1"/>
      <c r="JXD26" s="1"/>
      <c r="JXE26" s="1"/>
      <c r="JXF26" s="1"/>
      <c r="JXG26" s="1"/>
      <c r="JXH26" s="1"/>
      <c r="JXI26" s="1"/>
      <c r="JXJ26" s="1"/>
      <c r="JXK26" s="1"/>
      <c r="JXL26" s="1"/>
      <c r="JXM26" s="1"/>
      <c r="JXN26" s="1"/>
      <c r="JXO26" s="1"/>
      <c r="JXP26" s="1"/>
      <c r="JXQ26" s="1"/>
      <c r="JXR26" s="1"/>
      <c r="JXS26" s="1"/>
      <c r="JXT26" s="1"/>
      <c r="JXU26" s="1"/>
      <c r="JXV26" s="1"/>
      <c r="JXW26" s="1"/>
      <c r="JXX26" s="1"/>
      <c r="JXY26" s="1"/>
      <c r="JXZ26" s="1"/>
      <c r="JYA26" s="1"/>
      <c r="JYB26" s="1"/>
      <c r="JYC26" s="1"/>
      <c r="JYD26" s="1"/>
      <c r="JYE26" s="1"/>
      <c r="JYF26" s="1"/>
      <c r="JYG26" s="1"/>
      <c r="JYH26" s="1"/>
      <c r="JYI26" s="1"/>
      <c r="JYJ26" s="1"/>
      <c r="JYK26" s="1"/>
      <c r="JYL26" s="1"/>
      <c r="JYM26" s="1"/>
      <c r="JYN26" s="1"/>
      <c r="JYO26" s="1"/>
      <c r="JYP26" s="1"/>
      <c r="JYQ26" s="1"/>
      <c r="JYR26" s="1"/>
      <c r="JYS26" s="1"/>
      <c r="JYT26" s="1"/>
      <c r="JYU26" s="1"/>
      <c r="JYV26" s="1"/>
      <c r="JYW26" s="1"/>
      <c r="JYX26" s="1"/>
      <c r="JYY26" s="1"/>
      <c r="JYZ26" s="1"/>
      <c r="JZA26" s="1"/>
      <c r="JZB26" s="1"/>
      <c r="JZC26" s="1"/>
      <c r="JZD26" s="1"/>
      <c r="JZE26" s="1"/>
      <c r="JZF26" s="1"/>
      <c r="JZG26" s="1"/>
      <c r="JZH26" s="1"/>
      <c r="JZI26" s="1"/>
      <c r="JZJ26" s="1"/>
      <c r="JZK26" s="1"/>
      <c r="JZL26" s="1"/>
      <c r="JZM26" s="1"/>
      <c r="JZN26" s="1"/>
      <c r="JZO26" s="1"/>
      <c r="JZP26" s="1"/>
      <c r="JZQ26" s="1"/>
      <c r="JZR26" s="1"/>
      <c r="JZS26" s="1"/>
      <c r="JZT26" s="1"/>
      <c r="JZU26" s="1"/>
      <c r="JZV26" s="1"/>
      <c r="JZW26" s="1"/>
      <c r="JZX26" s="1"/>
      <c r="JZY26" s="1"/>
      <c r="JZZ26" s="1"/>
      <c r="KAA26" s="1"/>
      <c r="KAB26" s="1"/>
      <c r="KAC26" s="1"/>
      <c r="KAD26" s="1"/>
      <c r="KAE26" s="1"/>
      <c r="KAF26" s="1"/>
      <c r="KAG26" s="1"/>
      <c r="KAH26" s="1"/>
      <c r="KAI26" s="1"/>
      <c r="KAJ26" s="1"/>
      <c r="KAK26" s="1"/>
      <c r="KAL26" s="1"/>
      <c r="KAM26" s="1"/>
      <c r="KAN26" s="1"/>
      <c r="KAO26" s="1"/>
      <c r="KAP26" s="1"/>
      <c r="KAQ26" s="1"/>
      <c r="KAR26" s="1"/>
      <c r="KAS26" s="1"/>
      <c r="KAT26" s="1"/>
      <c r="KAU26" s="1"/>
      <c r="KAV26" s="1"/>
      <c r="KAW26" s="1"/>
      <c r="KAX26" s="1"/>
      <c r="KAY26" s="1"/>
      <c r="KAZ26" s="1"/>
      <c r="KBA26" s="1"/>
      <c r="KBB26" s="1"/>
      <c r="KBC26" s="1"/>
      <c r="KBD26" s="1"/>
      <c r="KBE26" s="1"/>
      <c r="KBF26" s="1"/>
      <c r="KBG26" s="1"/>
      <c r="KBH26" s="1"/>
      <c r="KBI26" s="1"/>
      <c r="KBJ26" s="1"/>
      <c r="KBK26" s="1"/>
      <c r="KBL26" s="1"/>
      <c r="KBM26" s="1"/>
      <c r="KBN26" s="1"/>
      <c r="KBO26" s="1"/>
      <c r="KBP26" s="1"/>
      <c r="KBQ26" s="1"/>
      <c r="KBR26" s="1"/>
      <c r="KBS26" s="1"/>
      <c r="KBT26" s="1"/>
      <c r="KBU26" s="1"/>
      <c r="KBV26" s="1"/>
      <c r="KBW26" s="1"/>
      <c r="KBX26" s="1"/>
      <c r="KBY26" s="1"/>
      <c r="KBZ26" s="1"/>
      <c r="KCA26" s="1"/>
      <c r="KCB26" s="1"/>
      <c r="KCC26" s="1"/>
      <c r="KCD26" s="1"/>
      <c r="KCE26" s="1"/>
      <c r="KCF26" s="1"/>
      <c r="KCG26" s="1"/>
      <c r="KCH26" s="1"/>
      <c r="KCI26" s="1"/>
      <c r="KCJ26" s="1"/>
      <c r="KCK26" s="1"/>
      <c r="KCL26" s="1"/>
      <c r="KCM26" s="1"/>
      <c r="KCN26" s="1"/>
      <c r="KCO26" s="1"/>
      <c r="KCP26" s="1"/>
      <c r="KCQ26" s="1"/>
      <c r="KCR26" s="1"/>
      <c r="KCS26" s="1"/>
      <c r="KCT26" s="1"/>
      <c r="KCU26" s="1"/>
      <c r="KCV26" s="1"/>
      <c r="KCW26" s="1"/>
      <c r="KCX26" s="1"/>
      <c r="KCY26" s="1"/>
      <c r="KCZ26" s="1"/>
      <c r="KDA26" s="1"/>
      <c r="KDB26" s="1"/>
      <c r="KDC26" s="1"/>
      <c r="KDD26" s="1"/>
      <c r="KDE26" s="1"/>
      <c r="KDF26" s="1"/>
      <c r="KDG26" s="1"/>
      <c r="KDH26" s="1"/>
      <c r="KDI26" s="1"/>
      <c r="KDJ26" s="1"/>
      <c r="KDK26" s="1"/>
      <c r="KDL26" s="1"/>
      <c r="KDM26" s="1"/>
      <c r="KDN26" s="1"/>
      <c r="KDO26" s="1"/>
      <c r="KDP26" s="1"/>
      <c r="KDQ26" s="1"/>
      <c r="KDR26" s="1"/>
      <c r="KDS26" s="1"/>
      <c r="KDT26" s="1"/>
      <c r="KDU26" s="1"/>
      <c r="KDV26" s="1"/>
      <c r="KDW26" s="1"/>
      <c r="KDX26" s="1"/>
      <c r="KDY26" s="1"/>
      <c r="KDZ26" s="1"/>
      <c r="KEA26" s="1"/>
      <c r="KEB26" s="1"/>
      <c r="KEC26" s="1"/>
      <c r="KED26" s="1"/>
      <c r="KEE26" s="1"/>
      <c r="KEF26" s="1"/>
      <c r="KEG26" s="1"/>
      <c r="KEH26" s="1"/>
      <c r="KEI26" s="1"/>
      <c r="KEJ26" s="1"/>
      <c r="KEK26" s="1"/>
      <c r="KEL26" s="1"/>
      <c r="KEM26" s="1"/>
      <c r="KEN26" s="1"/>
      <c r="KEO26" s="1"/>
      <c r="KEP26" s="1"/>
      <c r="KEQ26" s="1"/>
      <c r="KER26" s="1"/>
      <c r="KES26" s="1"/>
      <c r="KET26" s="1"/>
      <c r="KEU26" s="1"/>
      <c r="KEV26" s="1"/>
      <c r="KEW26" s="1"/>
      <c r="KEX26" s="1"/>
      <c r="KEY26" s="1"/>
      <c r="KEZ26" s="1"/>
      <c r="KFA26" s="1"/>
      <c r="KFB26" s="1"/>
      <c r="KFC26" s="1"/>
      <c r="KFD26" s="1"/>
      <c r="KFE26" s="1"/>
      <c r="KFF26" s="1"/>
      <c r="KFG26" s="1"/>
      <c r="KFH26" s="1"/>
      <c r="KFI26" s="1"/>
      <c r="KFJ26" s="1"/>
      <c r="KFK26" s="1"/>
      <c r="KFL26" s="1"/>
      <c r="KFM26" s="1"/>
      <c r="KFN26" s="1"/>
      <c r="KFO26" s="1"/>
      <c r="KFP26" s="1"/>
      <c r="KFQ26" s="1"/>
      <c r="KFR26" s="1"/>
      <c r="KFS26" s="1"/>
      <c r="KFT26" s="1"/>
      <c r="KFU26" s="1"/>
      <c r="KFV26" s="1"/>
      <c r="KFW26" s="1"/>
      <c r="KFX26" s="1"/>
      <c r="KFY26" s="1"/>
      <c r="KFZ26" s="1"/>
      <c r="KGA26" s="1"/>
      <c r="KGB26" s="1"/>
      <c r="KGC26" s="1"/>
      <c r="KGD26" s="1"/>
      <c r="KGE26" s="1"/>
      <c r="KGF26" s="1"/>
      <c r="KGG26" s="1"/>
      <c r="KGH26" s="1"/>
      <c r="KGI26" s="1"/>
      <c r="KGJ26" s="1"/>
      <c r="KGK26" s="1"/>
      <c r="KGL26" s="1"/>
      <c r="KGM26" s="1"/>
      <c r="KGN26" s="1"/>
      <c r="KGO26" s="1"/>
      <c r="KGP26" s="1"/>
      <c r="KGQ26" s="1"/>
      <c r="KGR26" s="1"/>
      <c r="KGS26" s="1"/>
      <c r="KGT26" s="1"/>
      <c r="KGU26" s="1"/>
      <c r="KGV26" s="1"/>
      <c r="KGW26" s="1"/>
      <c r="KGX26" s="1"/>
      <c r="KGY26" s="1"/>
      <c r="KGZ26" s="1"/>
      <c r="KHA26" s="1"/>
      <c r="KHB26" s="1"/>
      <c r="KHC26" s="1"/>
      <c r="KHD26" s="1"/>
      <c r="KHE26" s="1"/>
      <c r="KHF26" s="1"/>
      <c r="KHG26" s="1"/>
      <c r="KHH26" s="1"/>
      <c r="KHI26" s="1"/>
      <c r="KHJ26" s="1"/>
      <c r="KHK26" s="1"/>
      <c r="KHL26" s="1"/>
      <c r="KHM26" s="1"/>
      <c r="KHN26" s="1"/>
      <c r="KHO26" s="1"/>
      <c r="KHP26" s="1"/>
      <c r="KHQ26" s="1"/>
      <c r="KHR26" s="1"/>
      <c r="KHS26" s="1"/>
      <c r="KHT26" s="1"/>
      <c r="KHU26" s="1"/>
      <c r="KHV26" s="1"/>
      <c r="KHW26" s="1"/>
      <c r="KHX26" s="1"/>
      <c r="KHY26" s="1"/>
      <c r="KHZ26" s="1"/>
      <c r="KIA26" s="1"/>
      <c r="KIB26" s="1"/>
      <c r="KIC26" s="1"/>
      <c r="KID26" s="1"/>
      <c r="KIE26" s="1"/>
      <c r="KIF26" s="1"/>
      <c r="KIG26" s="1"/>
      <c r="KIH26" s="1"/>
      <c r="KII26" s="1"/>
      <c r="KIJ26" s="1"/>
      <c r="KIK26" s="1"/>
      <c r="KIL26" s="1"/>
      <c r="KIM26" s="1"/>
      <c r="KIN26" s="1"/>
      <c r="KIO26" s="1"/>
      <c r="KIP26" s="1"/>
      <c r="KIQ26" s="1"/>
      <c r="KIR26" s="1"/>
      <c r="KIS26" s="1"/>
      <c r="KIT26" s="1"/>
      <c r="KIU26" s="1"/>
      <c r="KIV26" s="1"/>
      <c r="KIW26" s="1"/>
      <c r="KIX26" s="1"/>
      <c r="KIY26" s="1"/>
      <c r="KIZ26" s="1"/>
      <c r="KJA26" s="1"/>
      <c r="KJB26" s="1"/>
      <c r="KJC26" s="1"/>
      <c r="KJD26" s="1"/>
      <c r="KJE26" s="1"/>
      <c r="KJF26" s="1"/>
      <c r="KJG26" s="1"/>
      <c r="KJH26" s="1"/>
      <c r="KJI26" s="1"/>
      <c r="KJJ26" s="1"/>
      <c r="KJK26" s="1"/>
      <c r="KJL26" s="1"/>
      <c r="KJM26" s="1"/>
      <c r="KJN26" s="1"/>
      <c r="KJO26" s="1"/>
      <c r="KJP26" s="1"/>
      <c r="KJQ26" s="1"/>
      <c r="KJR26" s="1"/>
      <c r="KJS26" s="1"/>
      <c r="KJT26" s="1"/>
      <c r="KJU26" s="1"/>
      <c r="KJV26" s="1"/>
      <c r="KJW26" s="1"/>
      <c r="KJX26" s="1"/>
      <c r="KJY26" s="1"/>
      <c r="KJZ26" s="1"/>
      <c r="KKA26" s="1"/>
      <c r="KKB26" s="1"/>
      <c r="KKC26" s="1"/>
      <c r="KKD26" s="1"/>
      <c r="KKE26" s="1"/>
      <c r="KKF26" s="1"/>
      <c r="KKG26" s="1"/>
      <c r="KKH26" s="1"/>
      <c r="KKI26" s="1"/>
      <c r="KKJ26" s="1"/>
      <c r="KKK26" s="1"/>
      <c r="KKL26" s="1"/>
      <c r="KKM26" s="1"/>
      <c r="KKN26" s="1"/>
      <c r="KKO26" s="1"/>
      <c r="KKP26" s="1"/>
      <c r="KKQ26" s="1"/>
      <c r="KKR26" s="1"/>
      <c r="KKS26" s="1"/>
      <c r="KKT26" s="1"/>
      <c r="KKU26" s="1"/>
      <c r="KKV26" s="1"/>
      <c r="KKW26" s="1"/>
      <c r="KKX26" s="1"/>
      <c r="KKY26" s="1"/>
      <c r="KKZ26" s="1"/>
      <c r="KLA26" s="1"/>
      <c r="KLB26" s="1"/>
      <c r="KLC26" s="1"/>
      <c r="KLD26" s="1"/>
      <c r="KLE26" s="1"/>
      <c r="KLF26" s="1"/>
      <c r="KLG26" s="1"/>
      <c r="KLH26" s="1"/>
      <c r="KLI26" s="1"/>
      <c r="KLJ26" s="1"/>
      <c r="KLK26" s="1"/>
      <c r="KLL26" s="1"/>
      <c r="KLM26" s="1"/>
      <c r="KLN26" s="1"/>
      <c r="KLO26" s="1"/>
      <c r="KLP26" s="1"/>
      <c r="KLQ26" s="1"/>
      <c r="KLR26" s="1"/>
      <c r="KLS26" s="1"/>
      <c r="KLT26" s="1"/>
      <c r="KLU26" s="1"/>
      <c r="KLV26" s="1"/>
      <c r="KLW26" s="1"/>
      <c r="KLX26" s="1"/>
      <c r="KLY26" s="1"/>
      <c r="KLZ26" s="1"/>
      <c r="KMA26" s="1"/>
      <c r="KMB26" s="1"/>
      <c r="KMC26" s="1"/>
      <c r="KMD26" s="1"/>
      <c r="KME26" s="1"/>
      <c r="KMF26" s="1"/>
      <c r="KMG26" s="1"/>
      <c r="KMH26" s="1"/>
      <c r="KMI26" s="1"/>
      <c r="KMJ26" s="1"/>
      <c r="KMK26" s="1"/>
      <c r="KML26" s="1"/>
      <c r="KMM26" s="1"/>
      <c r="KMN26" s="1"/>
      <c r="KMO26" s="1"/>
      <c r="KMP26" s="1"/>
      <c r="KMQ26" s="1"/>
      <c r="KMR26" s="1"/>
      <c r="KMS26" s="1"/>
      <c r="KMT26" s="1"/>
      <c r="KMU26" s="1"/>
      <c r="KMV26" s="1"/>
      <c r="KMW26" s="1"/>
      <c r="KMX26" s="1"/>
      <c r="KMY26" s="1"/>
      <c r="KMZ26" s="1"/>
      <c r="KNA26" s="1"/>
      <c r="KNB26" s="1"/>
      <c r="KNC26" s="1"/>
      <c r="KND26" s="1"/>
      <c r="KNE26" s="1"/>
      <c r="KNF26" s="1"/>
      <c r="KNG26" s="1"/>
      <c r="KNH26" s="1"/>
      <c r="KNI26" s="1"/>
      <c r="KNJ26" s="1"/>
      <c r="KNK26" s="1"/>
      <c r="KNL26" s="1"/>
      <c r="KNM26" s="1"/>
      <c r="KNN26" s="1"/>
      <c r="KNO26" s="1"/>
      <c r="KNP26" s="1"/>
      <c r="KNQ26" s="1"/>
      <c r="KNR26" s="1"/>
      <c r="KNS26" s="1"/>
      <c r="KNT26" s="1"/>
      <c r="KNU26" s="1"/>
      <c r="KNV26" s="1"/>
      <c r="KNW26" s="1"/>
      <c r="KNX26" s="1"/>
      <c r="KNY26" s="1"/>
      <c r="KNZ26" s="1"/>
      <c r="KOA26" s="1"/>
      <c r="KOB26" s="1"/>
      <c r="KOC26" s="1"/>
      <c r="KOD26" s="1"/>
      <c r="KOE26" s="1"/>
      <c r="KOF26" s="1"/>
      <c r="KOG26" s="1"/>
      <c r="KOH26" s="1"/>
      <c r="KOI26" s="1"/>
      <c r="KOJ26" s="1"/>
      <c r="KOK26" s="1"/>
      <c r="KOL26" s="1"/>
      <c r="KOM26" s="1"/>
      <c r="KON26" s="1"/>
      <c r="KOO26" s="1"/>
      <c r="KOP26" s="1"/>
      <c r="KOQ26" s="1"/>
      <c r="KOR26" s="1"/>
      <c r="KOS26" s="1"/>
      <c r="KOT26" s="1"/>
      <c r="KOU26" s="1"/>
      <c r="KOV26" s="1"/>
      <c r="KOW26" s="1"/>
      <c r="KOX26" s="1"/>
      <c r="KOY26" s="1"/>
      <c r="KOZ26" s="1"/>
      <c r="KPA26" s="1"/>
      <c r="KPB26" s="1"/>
      <c r="KPC26" s="1"/>
      <c r="KPD26" s="1"/>
      <c r="KPE26" s="1"/>
      <c r="KPF26" s="1"/>
      <c r="KPG26" s="1"/>
      <c r="KPH26" s="1"/>
      <c r="KPI26" s="1"/>
      <c r="KPJ26" s="1"/>
      <c r="KPK26" s="1"/>
      <c r="KPL26" s="1"/>
      <c r="KPM26" s="1"/>
      <c r="KPN26" s="1"/>
      <c r="KPO26" s="1"/>
      <c r="KPP26" s="1"/>
      <c r="KPQ26" s="1"/>
      <c r="KPR26" s="1"/>
      <c r="KPS26" s="1"/>
      <c r="KPT26" s="1"/>
      <c r="KPU26" s="1"/>
      <c r="KPV26" s="1"/>
      <c r="KPW26" s="1"/>
      <c r="KPX26" s="1"/>
      <c r="KPY26" s="1"/>
      <c r="KPZ26" s="1"/>
      <c r="KQA26" s="1"/>
      <c r="KQB26" s="1"/>
      <c r="KQC26" s="1"/>
      <c r="KQD26" s="1"/>
      <c r="KQE26" s="1"/>
      <c r="KQF26" s="1"/>
      <c r="KQG26" s="1"/>
      <c r="KQH26" s="1"/>
      <c r="KQI26" s="1"/>
      <c r="KQJ26" s="1"/>
      <c r="KQK26" s="1"/>
      <c r="KQL26" s="1"/>
      <c r="KQM26" s="1"/>
      <c r="KQN26" s="1"/>
      <c r="KQO26" s="1"/>
      <c r="KQP26" s="1"/>
      <c r="KQQ26" s="1"/>
      <c r="KQR26" s="1"/>
      <c r="KQS26" s="1"/>
      <c r="KQT26" s="1"/>
      <c r="KQU26" s="1"/>
      <c r="KQV26" s="1"/>
      <c r="KQW26" s="1"/>
      <c r="KQX26" s="1"/>
      <c r="KQY26" s="1"/>
      <c r="KQZ26" s="1"/>
      <c r="KRA26" s="1"/>
      <c r="KRB26" s="1"/>
      <c r="KRC26" s="1"/>
      <c r="KRD26" s="1"/>
      <c r="KRE26" s="1"/>
      <c r="KRF26" s="1"/>
      <c r="KRG26" s="1"/>
      <c r="KRH26" s="1"/>
      <c r="KRI26" s="1"/>
      <c r="KRJ26" s="1"/>
      <c r="KRK26" s="1"/>
      <c r="KRL26" s="1"/>
      <c r="KRM26" s="1"/>
      <c r="KRN26" s="1"/>
      <c r="KRO26" s="1"/>
      <c r="KRP26" s="1"/>
      <c r="KRQ26" s="1"/>
      <c r="KRR26" s="1"/>
      <c r="KRS26" s="1"/>
      <c r="KRT26" s="1"/>
      <c r="KRU26" s="1"/>
      <c r="KRV26" s="1"/>
      <c r="KRW26" s="1"/>
      <c r="KRX26" s="1"/>
      <c r="KRY26" s="1"/>
      <c r="KRZ26" s="1"/>
      <c r="KSA26" s="1"/>
      <c r="KSB26" s="1"/>
      <c r="KSC26" s="1"/>
      <c r="KSD26" s="1"/>
      <c r="KSE26" s="1"/>
      <c r="KSF26" s="1"/>
      <c r="KSG26" s="1"/>
      <c r="KSH26" s="1"/>
      <c r="KSI26" s="1"/>
      <c r="KSJ26" s="1"/>
      <c r="KSK26" s="1"/>
      <c r="KSL26" s="1"/>
      <c r="KSM26" s="1"/>
      <c r="KSN26" s="1"/>
      <c r="KSO26" s="1"/>
      <c r="KSP26" s="1"/>
      <c r="KSQ26" s="1"/>
      <c r="KSR26" s="1"/>
      <c r="KSS26" s="1"/>
      <c r="KST26" s="1"/>
      <c r="KSU26" s="1"/>
      <c r="KSV26" s="1"/>
      <c r="KSW26" s="1"/>
      <c r="KSX26" s="1"/>
      <c r="KSY26" s="1"/>
      <c r="KSZ26" s="1"/>
      <c r="KTA26" s="1"/>
      <c r="KTB26" s="1"/>
      <c r="KTC26" s="1"/>
      <c r="KTD26" s="1"/>
      <c r="KTE26" s="1"/>
      <c r="KTF26" s="1"/>
      <c r="KTG26" s="1"/>
      <c r="KTH26" s="1"/>
      <c r="KTI26" s="1"/>
      <c r="KTJ26" s="1"/>
      <c r="KTK26" s="1"/>
      <c r="KTL26" s="1"/>
      <c r="KTM26" s="1"/>
      <c r="KTN26" s="1"/>
      <c r="KTO26" s="1"/>
      <c r="KTP26" s="1"/>
      <c r="KTQ26" s="1"/>
      <c r="KTR26" s="1"/>
      <c r="KTS26" s="1"/>
      <c r="KTT26" s="1"/>
      <c r="KTU26" s="1"/>
      <c r="KTV26" s="1"/>
      <c r="KTW26" s="1"/>
      <c r="KTX26" s="1"/>
      <c r="KTY26" s="1"/>
      <c r="KTZ26" s="1"/>
      <c r="KUA26" s="1"/>
      <c r="KUB26" s="1"/>
      <c r="KUC26" s="1"/>
      <c r="KUD26" s="1"/>
      <c r="KUE26" s="1"/>
      <c r="KUF26" s="1"/>
      <c r="KUG26" s="1"/>
      <c r="KUH26" s="1"/>
      <c r="KUI26" s="1"/>
      <c r="KUJ26" s="1"/>
      <c r="KUK26" s="1"/>
      <c r="KUL26" s="1"/>
      <c r="KUM26" s="1"/>
      <c r="KUN26" s="1"/>
      <c r="KUO26" s="1"/>
      <c r="KUP26" s="1"/>
      <c r="KUQ26" s="1"/>
      <c r="KUR26" s="1"/>
      <c r="KUS26" s="1"/>
      <c r="KUT26" s="1"/>
      <c r="KUU26" s="1"/>
      <c r="KUV26" s="1"/>
      <c r="KUW26" s="1"/>
      <c r="KUX26" s="1"/>
      <c r="KUY26" s="1"/>
      <c r="KUZ26" s="1"/>
      <c r="KVA26" s="1"/>
      <c r="KVB26" s="1"/>
      <c r="KVC26" s="1"/>
      <c r="KVD26" s="1"/>
      <c r="KVE26" s="1"/>
      <c r="KVF26" s="1"/>
      <c r="KVG26" s="1"/>
      <c r="KVH26" s="1"/>
      <c r="KVI26" s="1"/>
      <c r="KVJ26" s="1"/>
      <c r="KVK26" s="1"/>
      <c r="KVL26" s="1"/>
      <c r="KVM26" s="1"/>
      <c r="KVN26" s="1"/>
      <c r="KVO26" s="1"/>
      <c r="KVP26" s="1"/>
      <c r="KVQ26" s="1"/>
      <c r="KVR26" s="1"/>
      <c r="KVS26" s="1"/>
      <c r="KVT26" s="1"/>
      <c r="KVU26" s="1"/>
      <c r="KVV26" s="1"/>
      <c r="KVW26" s="1"/>
      <c r="KVX26" s="1"/>
      <c r="KVY26" s="1"/>
      <c r="KVZ26" s="1"/>
      <c r="KWA26" s="1"/>
      <c r="KWB26" s="1"/>
      <c r="KWC26" s="1"/>
      <c r="KWD26" s="1"/>
      <c r="KWE26" s="1"/>
      <c r="KWF26" s="1"/>
      <c r="KWG26" s="1"/>
      <c r="KWH26" s="1"/>
      <c r="KWI26" s="1"/>
      <c r="KWJ26" s="1"/>
      <c r="KWK26" s="1"/>
      <c r="KWL26" s="1"/>
      <c r="KWM26" s="1"/>
      <c r="KWN26" s="1"/>
      <c r="KWO26" s="1"/>
      <c r="KWP26" s="1"/>
      <c r="KWQ26" s="1"/>
      <c r="KWR26" s="1"/>
      <c r="KWS26" s="1"/>
      <c r="KWT26" s="1"/>
      <c r="KWU26" s="1"/>
      <c r="KWV26" s="1"/>
      <c r="KWW26" s="1"/>
      <c r="KWX26" s="1"/>
      <c r="KWY26" s="1"/>
      <c r="KWZ26" s="1"/>
      <c r="KXA26" s="1"/>
      <c r="KXB26" s="1"/>
      <c r="KXC26" s="1"/>
      <c r="KXD26" s="1"/>
      <c r="KXE26" s="1"/>
      <c r="KXF26" s="1"/>
      <c r="KXG26" s="1"/>
      <c r="KXH26" s="1"/>
      <c r="KXI26" s="1"/>
      <c r="KXJ26" s="1"/>
      <c r="KXK26" s="1"/>
      <c r="KXL26" s="1"/>
      <c r="KXM26" s="1"/>
      <c r="KXN26" s="1"/>
      <c r="KXO26" s="1"/>
      <c r="KXP26" s="1"/>
      <c r="KXQ26" s="1"/>
      <c r="KXR26" s="1"/>
      <c r="KXS26" s="1"/>
      <c r="KXT26" s="1"/>
      <c r="KXU26" s="1"/>
      <c r="KXV26" s="1"/>
      <c r="KXW26" s="1"/>
      <c r="KXX26" s="1"/>
      <c r="KXY26" s="1"/>
      <c r="KXZ26" s="1"/>
      <c r="KYA26" s="1"/>
      <c r="KYB26" s="1"/>
      <c r="KYC26" s="1"/>
      <c r="KYD26" s="1"/>
      <c r="KYE26" s="1"/>
      <c r="KYF26" s="1"/>
      <c r="KYG26" s="1"/>
      <c r="KYH26" s="1"/>
      <c r="KYI26" s="1"/>
      <c r="KYJ26" s="1"/>
      <c r="KYK26" s="1"/>
      <c r="KYL26" s="1"/>
      <c r="KYM26" s="1"/>
      <c r="KYN26" s="1"/>
      <c r="KYO26" s="1"/>
      <c r="KYP26" s="1"/>
      <c r="KYQ26" s="1"/>
      <c r="KYR26" s="1"/>
      <c r="KYS26" s="1"/>
      <c r="KYT26" s="1"/>
      <c r="KYU26" s="1"/>
      <c r="KYV26" s="1"/>
      <c r="KYW26" s="1"/>
      <c r="KYX26" s="1"/>
      <c r="KYY26" s="1"/>
      <c r="KYZ26" s="1"/>
      <c r="KZA26" s="1"/>
      <c r="KZB26" s="1"/>
      <c r="KZC26" s="1"/>
      <c r="KZD26" s="1"/>
      <c r="KZE26" s="1"/>
      <c r="KZF26" s="1"/>
      <c r="KZG26" s="1"/>
      <c r="KZH26" s="1"/>
      <c r="KZI26" s="1"/>
      <c r="KZJ26" s="1"/>
      <c r="KZK26" s="1"/>
      <c r="KZL26" s="1"/>
      <c r="KZM26" s="1"/>
      <c r="KZN26" s="1"/>
      <c r="KZO26" s="1"/>
      <c r="KZP26" s="1"/>
      <c r="KZQ26" s="1"/>
      <c r="KZR26" s="1"/>
      <c r="KZS26" s="1"/>
      <c r="KZT26" s="1"/>
      <c r="KZU26" s="1"/>
      <c r="KZV26" s="1"/>
      <c r="KZW26" s="1"/>
      <c r="KZX26" s="1"/>
      <c r="KZY26" s="1"/>
      <c r="KZZ26" s="1"/>
      <c r="LAA26" s="1"/>
      <c r="LAB26" s="1"/>
      <c r="LAC26" s="1"/>
      <c r="LAD26" s="1"/>
      <c r="LAE26" s="1"/>
      <c r="LAF26" s="1"/>
      <c r="LAG26" s="1"/>
      <c r="LAH26" s="1"/>
      <c r="LAI26" s="1"/>
      <c r="LAJ26" s="1"/>
      <c r="LAK26" s="1"/>
      <c r="LAL26" s="1"/>
      <c r="LAM26" s="1"/>
      <c r="LAN26" s="1"/>
      <c r="LAO26" s="1"/>
      <c r="LAP26" s="1"/>
      <c r="LAQ26" s="1"/>
      <c r="LAR26" s="1"/>
      <c r="LAS26" s="1"/>
      <c r="LAT26" s="1"/>
      <c r="LAU26" s="1"/>
      <c r="LAV26" s="1"/>
      <c r="LAW26" s="1"/>
      <c r="LAX26" s="1"/>
      <c r="LAY26" s="1"/>
      <c r="LAZ26" s="1"/>
      <c r="LBA26" s="1"/>
      <c r="LBB26" s="1"/>
      <c r="LBC26" s="1"/>
      <c r="LBD26" s="1"/>
      <c r="LBE26" s="1"/>
      <c r="LBF26" s="1"/>
      <c r="LBG26" s="1"/>
      <c r="LBH26" s="1"/>
      <c r="LBI26" s="1"/>
      <c r="LBJ26" s="1"/>
      <c r="LBK26" s="1"/>
      <c r="LBL26" s="1"/>
      <c r="LBM26" s="1"/>
      <c r="LBN26" s="1"/>
      <c r="LBO26" s="1"/>
      <c r="LBP26" s="1"/>
      <c r="LBQ26" s="1"/>
      <c r="LBR26" s="1"/>
      <c r="LBS26" s="1"/>
      <c r="LBT26" s="1"/>
      <c r="LBU26" s="1"/>
      <c r="LBV26" s="1"/>
      <c r="LBW26" s="1"/>
      <c r="LBX26" s="1"/>
      <c r="LBY26" s="1"/>
      <c r="LBZ26" s="1"/>
      <c r="LCA26" s="1"/>
      <c r="LCB26" s="1"/>
      <c r="LCC26" s="1"/>
      <c r="LCD26" s="1"/>
      <c r="LCE26" s="1"/>
      <c r="LCF26" s="1"/>
      <c r="LCG26" s="1"/>
      <c r="LCH26" s="1"/>
      <c r="LCI26" s="1"/>
      <c r="LCJ26" s="1"/>
      <c r="LCK26" s="1"/>
      <c r="LCL26" s="1"/>
      <c r="LCM26" s="1"/>
      <c r="LCN26" s="1"/>
      <c r="LCO26" s="1"/>
      <c r="LCP26" s="1"/>
      <c r="LCQ26" s="1"/>
      <c r="LCR26" s="1"/>
      <c r="LCS26" s="1"/>
      <c r="LCT26" s="1"/>
      <c r="LCU26" s="1"/>
      <c r="LCV26" s="1"/>
      <c r="LCW26" s="1"/>
      <c r="LCX26" s="1"/>
      <c r="LCY26" s="1"/>
      <c r="LCZ26" s="1"/>
      <c r="LDA26" s="1"/>
      <c r="LDB26" s="1"/>
      <c r="LDC26" s="1"/>
      <c r="LDD26" s="1"/>
      <c r="LDE26" s="1"/>
      <c r="LDF26" s="1"/>
      <c r="LDG26" s="1"/>
      <c r="LDH26" s="1"/>
      <c r="LDI26" s="1"/>
      <c r="LDJ26" s="1"/>
      <c r="LDK26" s="1"/>
      <c r="LDL26" s="1"/>
      <c r="LDM26" s="1"/>
      <c r="LDN26" s="1"/>
      <c r="LDO26" s="1"/>
      <c r="LDP26" s="1"/>
      <c r="LDQ26" s="1"/>
      <c r="LDR26" s="1"/>
      <c r="LDS26" s="1"/>
      <c r="LDT26" s="1"/>
      <c r="LDU26" s="1"/>
      <c r="LDV26" s="1"/>
      <c r="LDW26" s="1"/>
      <c r="LDX26" s="1"/>
      <c r="LDY26" s="1"/>
      <c r="LDZ26" s="1"/>
      <c r="LEA26" s="1"/>
      <c r="LEB26" s="1"/>
      <c r="LEC26" s="1"/>
      <c r="LED26" s="1"/>
      <c r="LEE26" s="1"/>
      <c r="LEF26" s="1"/>
      <c r="LEG26" s="1"/>
      <c r="LEH26" s="1"/>
      <c r="LEI26" s="1"/>
      <c r="LEJ26" s="1"/>
      <c r="LEK26" s="1"/>
      <c r="LEL26" s="1"/>
      <c r="LEM26" s="1"/>
      <c r="LEN26" s="1"/>
      <c r="LEO26" s="1"/>
      <c r="LEP26" s="1"/>
      <c r="LEQ26" s="1"/>
      <c r="LER26" s="1"/>
      <c r="LES26" s="1"/>
      <c r="LET26" s="1"/>
      <c r="LEU26" s="1"/>
      <c r="LEV26" s="1"/>
      <c r="LEW26" s="1"/>
      <c r="LEX26" s="1"/>
      <c r="LEY26" s="1"/>
      <c r="LEZ26" s="1"/>
      <c r="LFA26" s="1"/>
      <c r="LFB26" s="1"/>
      <c r="LFC26" s="1"/>
      <c r="LFD26" s="1"/>
      <c r="LFE26" s="1"/>
      <c r="LFF26" s="1"/>
      <c r="LFG26" s="1"/>
      <c r="LFH26" s="1"/>
      <c r="LFI26" s="1"/>
      <c r="LFJ26" s="1"/>
      <c r="LFK26" s="1"/>
      <c r="LFL26" s="1"/>
      <c r="LFM26" s="1"/>
      <c r="LFN26" s="1"/>
      <c r="LFO26" s="1"/>
      <c r="LFP26" s="1"/>
      <c r="LFQ26" s="1"/>
      <c r="LFR26" s="1"/>
      <c r="LFS26" s="1"/>
      <c r="LFT26" s="1"/>
      <c r="LFU26" s="1"/>
      <c r="LFV26" s="1"/>
      <c r="LFW26" s="1"/>
      <c r="LFX26" s="1"/>
      <c r="LFY26" s="1"/>
      <c r="LFZ26" s="1"/>
      <c r="LGA26" s="1"/>
      <c r="LGB26" s="1"/>
      <c r="LGC26" s="1"/>
      <c r="LGD26" s="1"/>
      <c r="LGE26" s="1"/>
      <c r="LGF26" s="1"/>
      <c r="LGG26" s="1"/>
      <c r="LGH26" s="1"/>
      <c r="LGI26" s="1"/>
      <c r="LGJ26" s="1"/>
      <c r="LGK26" s="1"/>
      <c r="LGL26" s="1"/>
      <c r="LGM26" s="1"/>
      <c r="LGN26" s="1"/>
      <c r="LGO26" s="1"/>
      <c r="LGP26" s="1"/>
      <c r="LGQ26" s="1"/>
      <c r="LGR26" s="1"/>
      <c r="LGS26" s="1"/>
      <c r="LGT26" s="1"/>
      <c r="LGU26" s="1"/>
      <c r="LGV26" s="1"/>
      <c r="LGW26" s="1"/>
      <c r="LGX26" s="1"/>
      <c r="LGY26" s="1"/>
      <c r="LGZ26" s="1"/>
      <c r="LHA26" s="1"/>
      <c r="LHB26" s="1"/>
      <c r="LHC26" s="1"/>
      <c r="LHD26" s="1"/>
      <c r="LHE26" s="1"/>
      <c r="LHF26" s="1"/>
      <c r="LHG26" s="1"/>
      <c r="LHH26" s="1"/>
      <c r="LHI26" s="1"/>
      <c r="LHJ26" s="1"/>
      <c r="LHK26" s="1"/>
      <c r="LHL26" s="1"/>
      <c r="LHM26" s="1"/>
      <c r="LHN26" s="1"/>
      <c r="LHO26" s="1"/>
      <c r="LHP26" s="1"/>
      <c r="LHQ26" s="1"/>
      <c r="LHR26" s="1"/>
      <c r="LHS26" s="1"/>
      <c r="LHT26" s="1"/>
      <c r="LHU26" s="1"/>
      <c r="LHV26" s="1"/>
      <c r="LHW26" s="1"/>
      <c r="LHX26" s="1"/>
      <c r="LHY26" s="1"/>
      <c r="LHZ26" s="1"/>
      <c r="LIA26" s="1"/>
      <c r="LIB26" s="1"/>
      <c r="LIC26" s="1"/>
      <c r="LID26" s="1"/>
      <c r="LIE26" s="1"/>
      <c r="LIF26" s="1"/>
      <c r="LIG26" s="1"/>
      <c r="LIH26" s="1"/>
      <c r="LII26" s="1"/>
      <c r="LIJ26" s="1"/>
      <c r="LIK26" s="1"/>
      <c r="LIL26" s="1"/>
      <c r="LIM26" s="1"/>
      <c r="LIN26" s="1"/>
      <c r="LIO26" s="1"/>
      <c r="LIP26" s="1"/>
      <c r="LIQ26" s="1"/>
      <c r="LIR26" s="1"/>
      <c r="LIS26" s="1"/>
      <c r="LIT26" s="1"/>
      <c r="LIU26" s="1"/>
      <c r="LIV26" s="1"/>
      <c r="LIW26" s="1"/>
      <c r="LIX26" s="1"/>
      <c r="LIY26" s="1"/>
      <c r="LIZ26" s="1"/>
      <c r="LJA26" s="1"/>
      <c r="LJB26" s="1"/>
      <c r="LJC26" s="1"/>
      <c r="LJD26" s="1"/>
      <c r="LJE26" s="1"/>
      <c r="LJF26" s="1"/>
      <c r="LJG26" s="1"/>
      <c r="LJH26" s="1"/>
      <c r="LJI26" s="1"/>
      <c r="LJJ26" s="1"/>
      <c r="LJK26" s="1"/>
      <c r="LJL26" s="1"/>
      <c r="LJM26" s="1"/>
      <c r="LJN26" s="1"/>
      <c r="LJO26" s="1"/>
      <c r="LJP26" s="1"/>
      <c r="LJQ26" s="1"/>
      <c r="LJR26" s="1"/>
      <c r="LJS26" s="1"/>
      <c r="LJT26" s="1"/>
      <c r="LJU26" s="1"/>
      <c r="LJV26" s="1"/>
      <c r="LJW26" s="1"/>
      <c r="LJX26" s="1"/>
      <c r="LJY26" s="1"/>
      <c r="LJZ26" s="1"/>
      <c r="LKA26" s="1"/>
      <c r="LKB26" s="1"/>
      <c r="LKC26" s="1"/>
      <c r="LKD26" s="1"/>
      <c r="LKE26" s="1"/>
      <c r="LKF26" s="1"/>
      <c r="LKG26" s="1"/>
      <c r="LKH26" s="1"/>
      <c r="LKI26" s="1"/>
      <c r="LKJ26" s="1"/>
      <c r="LKK26" s="1"/>
      <c r="LKL26" s="1"/>
      <c r="LKM26" s="1"/>
      <c r="LKN26" s="1"/>
      <c r="LKO26" s="1"/>
      <c r="LKP26" s="1"/>
      <c r="LKQ26" s="1"/>
      <c r="LKR26" s="1"/>
      <c r="LKS26" s="1"/>
      <c r="LKT26" s="1"/>
      <c r="LKU26" s="1"/>
      <c r="LKV26" s="1"/>
      <c r="LKW26" s="1"/>
      <c r="LKX26" s="1"/>
      <c r="LKY26" s="1"/>
      <c r="LKZ26" s="1"/>
      <c r="LLA26" s="1"/>
      <c r="LLB26" s="1"/>
      <c r="LLC26" s="1"/>
      <c r="LLD26" s="1"/>
      <c r="LLE26" s="1"/>
      <c r="LLF26" s="1"/>
      <c r="LLG26" s="1"/>
      <c r="LLH26" s="1"/>
      <c r="LLI26" s="1"/>
      <c r="LLJ26" s="1"/>
      <c r="LLK26" s="1"/>
      <c r="LLL26" s="1"/>
      <c r="LLM26" s="1"/>
      <c r="LLN26" s="1"/>
      <c r="LLO26" s="1"/>
      <c r="LLP26" s="1"/>
      <c r="LLQ26" s="1"/>
      <c r="LLR26" s="1"/>
      <c r="LLS26" s="1"/>
      <c r="LLT26" s="1"/>
      <c r="LLU26" s="1"/>
      <c r="LLV26" s="1"/>
      <c r="LLW26" s="1"/>
      <c r="LLX26" s="1"/>
      <c r="LLY26" s="1"/>
      <c r="LLZ26" s="1"/>
      <c r="LMA26" s="1"/>
      <c r="LMB26" s="1"/>
      <c r="LMC26" s="1"/>
      <c r="LMD26" s="1"/>
      <c r="LME26" s="1"/>
      <c r="LMF26" s="1"/>
      <c r="LMG26" s="1"/>
      <c r="LMH26" s="1"/>
      <c r="LMI26" s="1"/>
      <c r="LMJ26" s="1"/>
      <c r="LMK26" s="1"/>
      <c r="LML26" s="1"/>
      <c r="LMM26" s="1"/>
      <c r="LMN26" s="1"/>
      <c r="LMO26" s="1"/>
      <c r="LMP26" s="1"/>
      <c r="LMQ26" s="1"/>
      <c r="LMR26" s="1"/>
      <c r="LMS26" s="1"/>
      <c r="LMT26" s="1"/>
      <c r="LMU26" s="1"/>
      <c r="LMV26" s="1"/>
      <c r="LMW26" s="1"/>
      <c r="LMX26" s="1"/>
      <c r="LMY26" s="1"/>
      <c r="LMZ26" s="1"/>
      <c r="LNA26" s="1"/>
      <c r="LNB26" s="1"/>
      <c r="LNC26" s="1"/>
      <c r="LND26" s="1"/>
      <c r="LNE26" s="1"/>
      <c r="LNF26" s="1"/>
      <c r="LNG26" s="1"/>
      <c r="LNH26" s="1"/>
      <c r="LNI26" s="1"/>
      <c r="LNJ26" s="1"/>
      <c r="LNK26" s="1"/>
      <c r="LNL26" s="1"/>
      <c r="LNM26" s="1"/>
      <c r="LNN26" s="1"/>
      <c r="LNO26" s="1"/>
      <c r="LNP26" s="1"/>
      <c r="LNQ26" s="1"/>
      <c r="LNR26" s="1"/>
      <c r="LNS26" s="1"/>
      <c r="LNT26" s="1"/>
      <c r="LNU26" s="1"/>
      <c r="LNV26" s="1"/>
      <c r="LNW26" s="1"/>
      <c r="LNX26" s="1"/>
      <c r="LNY26" s="1"/>
      <c r="LNZ26" s="1"/>
      <c r="LOA26" s="1"/>
      <c r="LOB26" s="1"/>
      <c r="LOC26" s="1"/>
      <c r="LOD26" s="1"/>
      <c r="LOE26" s="1"/>
      <c r="LOF26" s="1"/>
      <c r="LOG26" s="1"/>
      <c r="LOH26" s="1"/>
      <c r="LOI26" s="1"/>
      <c r="LOJ26" s="1"/>
      <c r="LOK26" s="1"/>
      <c r="LOL26" s="1"/>
      <c r="LOM26" s="1"/>
      <c r="LON26" s="1"/>
      <c r="LOO26" s="1"/>
      <c r="LOP26" s="1"/>
      <c r="LOQ26" s="1"/>
      <c r="LOR26" s="1"/>
      <c r="LOS26" s="1"/>
      <c r="LOT26" s="1"/>
      <c r="LOU26" s="1"/>
      <c r="LOV26" s="1"/>
      <c r="LOW26" s="1"/>
      <c r="LOX26" s="1"/>
      <c r="LOY26" s="1"/>
      <c r="LOZ26" s="1"/>
      <c r="LPA26" s="1"/>
      <c r="LPB26" s="1"/>
      <c r="LPC26" s="1"/>
      <c r="LPD26" s="1"/>
      <c r="LPE26" s="1"/>
      <c r="LPF26" s="1"/>
      <c r="LPG26" s="1"/>
      <c r="LPH26" s="1"/>
      <c r="LPI26" s="1"/>
      <c r="LPJ26" s="1"/>
      <c r="LPK26" s="1"/>
      <c r="LPL26" s="1"/>
      <c r="LPM26" s="1"/>
      <c r="LPN26" s="1"/>
      <c r="LPO26" s="1"/>
      <c r="LPP26" s="1"/>
      <c r="LPQ26" s="1"/>
      <c r="LPR26" s="1"/>
      <c r="LPS26" s="1"/>
      <c r="LPT26" s="1"/>
      <c r="LPU26" s="1"/>
      <c r="LPV26" s="1"/>
      <c r="LPW26" s="1"/>
      <c r="LPX26" s="1"/>
      <c r="LPY26" s="1"/>
      <c r="LPZ26" s="1"/>
      <c r="LQA26" s="1"/>
      <c r="LQB26" s="1"/>
      <c r="LQC26" s="1"/>
      <c r="LQD26" s="1"/>
      <c r="LQE26" s="1"/>
      <c r="LQF26" s="1"/>
      <c r="LQG26" s="1"/>
      <c r="LQH26" s="1"/>
      <c r="LQI26" s="1"/>
      <c r="LQJ26" s="1"/>
      <c r="LQK26" s="1"/>
      <c r="LQL26" s="1"/>
      <c r="LQM26" s="1"/>
      <c r="LQN26" s="1"/>
      <c r="LQO26" s="1"/>
      <c r="LQP26" s="1"/>
      <c r="LQQ26" s="1"/>
      <c r="LQR26" s="1"/>
      <c r="LQS26" s="1"/>
      <c r="LQT26" s="1"/>
      <c r="LQU26" s="1"/>
      <c r="LQV26" s="1"/>
      <c r="LQW26" s="1"/>
      <c r="LQX26" s="1"/>
      <c r="LQY26" s="1"/>
      <c r="LQZ26" s="1"/>
      <c r="LRA26" s="1"/>
      <c r="LRB26" s="1"/>
      <c r="LRC26" s="1"/>
      <c r="LRD26" s="1"/>
      <c r="LRE26" s="1"/>
      <c r="LRF26" s="1"/>
      <c r="LRG26" s="1"/>
      <c r="LRH26" s="1"/>
      <c r="LRI26" s="1"/>
      <c r="LRJ26" s="1"/>
      <c r="LRK26" s="1"/>
      <c r="LRL26" s="1"/>
      <c r="LRM26" s="1"/>
      <c r="LRN26" s="1"/>
      <c r="LRO26" s="1"/>
      <c r="LRP26" s="1"/>
      <c r="LRQ26" s="1"/>
      <c r="LRR26" s="1"/>
      <c r="LRS26" s="1"/>
      <c r="LRT26" s="1"/>
      <c r="LRU26" s="1"/>
      <c r="LRV26" s="1"/>
      <c r="LRW26" s="1"/>
      <c r="LRX26" s="1"/>
      <c r="LRY26" s="1"/>
      <c r="LRZ26" s="1"/>
      <c r="LSA26" s="1"/>
      <c r="LSB26" s="1"/>
      <c r="LSC26" s="1"/>
      <c r="LSD26" s="1"/>
      <c r="LSE26" s="1"/>
      <c r="LSF26" s="1"/>
      <c r="LSG26" s="1"/>
      <c r="LSH26" s="1"/>
      <c r="LSI26" s="1"/>
      <c r="LSJ26" s="1"/>
      <c r="LSK26" s="1"/>
      <c r="LSL26" s="1"/>
      <c r="LSM26" s="1"/>
      <c r="LSN26" s="1"/>
      <c r="LSO26" s="1"/>
      <c r="LSP26" s="1"/>
      <c r="LSQ26" s="1"/>
      <c r="LSR26" s="1"/>
      <c r="LSS26" s="1"/>
      <c r="LST26" s="1"/>
      <c r="LSU26" s="1"/>
      <c r="LSV26" s="1"/>
      <c r="LSW26" s="1"/>
      <c r="LSX26" s="1"/>
      <c r="LSY26" s="1"/>
      <c r="LSZ26" s="1"/>
      <c r="LTA26" s="1"/>
      <c r="LTB26" s="1"/>
      <c r="LTC26" s="1"/>
      <c r="LTD26" s="1"/>
      <c r="LTE26" s="1"/>
      <c r="LTF26" s="1"/>
      <c r="LTG26" s="1"/>
      <c r="LTH26" s="1"/>
      <c r="LTI26" s="1"/>
      <c r="LTJ26" s="1"/>
      <c r="LTK26" s="1"/>
      <c r="LTL26" s="1"/>
      <c r="LTM26" s="1"/>
      <c r="LTN26" s="1"/>
      <c r="LTO26" s="1"/>
      <c r="LTP26" s="1"/>
      <c r="LTQ26" s="1"/>
      <c r="LTR26" s="1"/>
      <c r="LTS26" s="1"/>
      <c r="LTT26" s="1"/>
      <c r="LTU26" s="1"/>
      <c r="LTV26" s="1"/>
      <c r="LTW26" s="1"/>
      <c r="LTX26" s="1"/>
      <c r="LTY26" s="1"/>
      <c r="LTZ26" s="1"/>
      <c r="LUA26" s="1"/>
      <c r="LUB26" s="1"/>
      <c r="LUC26" s="1"/>
      <c r="LUD26" s="1"/>
      <c r="LUE26" s="1"/>
      <c r="LUF26" s="1"/>
      <c r="LUG26" s="1"/>
      <c r="LUH26" s="1"/>
      <c r="LUI26" s="1"/>
      <c r="LUJ26" s="1"/>
      <c r="LUK26" s="1"/>
      <c r="LUL26" s="1"/>
      <c r="LUM26" s="1"/>
      <c r="LUN26" s="1"/>
      <c r="LUO26" s="1"/>
      <c r="LUP26" s="1"/>
      <c r="LUQ26" s="1"/>
      <c r="LUR26" s="1"/>
      <c r="LUS26" s="1"/>
      <c r="LUT26" s="1"/>
      <c r="LUU26" s="1"/>
      <c r="LUV26" s="1"/>
      <c r="LUW26" s="1"/>
      <c r="LUX26" s="1"/>
      <c r="LUY26" s="1"/>
      <c r="LUZ26" s="1"/>
      <c r="LVA26" s="1"/>
      <c r="LVB26" s="1"/>
      <c r="LVC26" s="1"/>
      <c r="LVD26" s="1"/>
      <c r="LVE26" s="1"/>
      <c r="LVF26" s="1"/>
      <c r="LVG26" s="1"/>
      <c r="LVH26" s="1"/>
      <c r="LVI26" s="1"/>
      <c r="LVJ26" s="1"/>
      <c r="LVK26" s="1"/>
      <c r="LVL26" s="1"/>
      <c r="LVM26" s="1"/>
      <c r="LVN26" s="1"/>
      <c r="LVO26" s="1"/>
      <c r="LVP26" s="1"/>
      <c r="LVQ26" s="1"/>
      <c r="LVR26" s="1"/>
      <c r="LVS26" s="1"/>
      <c r="LVT26" s="1"/>
      <c r="LVU26" s="1"/>
      <c r="LVV26" s="1"/>
      <c r="LVW26" s="1"/>
      <c r="LVX26" s="1"/>
      <c r="LVY26" s="1"/>
      <c r="LVZ26" s="1"/>
      <c r="LWA26" s="1"/>
      <c r="LWB26" s="1"/>
      <c r="LWC26" s="1"/>
      <c r="LWD26" s="1"/>
      <c r="LWE26" s="1"/>
      <c r="LWF26" s="1"/>
      <c r="LWG26" s="1"/>
      <c r="LWH26" s="1"/>
      <c r="LWI26" s="1"/>
      <c r="LWJ26" s="1"/>
      <c r="LWK26" s="1"/>
      <c r="LWL26" s="1"/>
      <c r="LWM26" s="1"/>
      <c r="LWN26" s="1"/>
      <c r="LWO26" s="1"/>
      <c r="LWP26" s="1"/>
      <c r="LWQ26" s="1"/>
      <c r="LWR26" s="1"/>
      <c r="LWS26" s="1"/>
      <c r="LWT26" s="1"/>
      <c r="LWU26" s="1"/>
      <c r="LWV26" s="1"/>
      <c r="LWW26" s="1"/>
      <c r="LWX26" s="1"/>
      <c r="LWY26" s="1"/>
      <c r="LWZ26" s="1"/>
      <c r="LXA26" s="1"/>
      <c r="LXB26" s="1"/>
      <c r="LXC26" s="1"/>
      <c r="LXD26" s="1"/>
      <c r="LXE26" s="1"/>
      <c r="LXF26" s="1"/>
      <c r="LXG26" s="1"/>
      <c r="LXH26" s="1"/>
      <c r="LXI26" s="1"/>
      <c r="LXJ26" s="1"/>
      <c r="LXK26" s="1"/>
      <c r="LXL26" s="1"/>
      <c r="LXM26" s="1"/>
      <c r="LXN26" s="1"/>
      <c r="LXO26" s="1"/>
      <c r="LXP26" s="1"/>
      <c r="LXQ26" s="1"/>
      <c r="LXR26" s="1"/>
      <c r="LXS26" s="1"/>
      <c r="LXT26" s="1"/>
      <c r="LXU26" s="1"/>
      <c r="LXV26" s="1"/>
      <c r="LXW26" s="1"/>
      <c r="LXX26" s="1"/>
      <c r="LXY26" s="1"/>
      <c r="LXZ26" s="1"/>
      <c r="LYA26" s="1"/>
      <c r="LYB26" s="1"/>
      <c r="LYC26" s="1"/>
      <c r="LYD26" s="1"/>
      <c r="LYE26" s="1"/>
      <c r="LYF26" s="1"/>
      <c r="LYG26" s="1"/>
      <c r="LYH26" s="1"/>
      <c r="LYI26" s="1"/>
      <c r="LYJ26" s="1"/>
      <c r="LYK26" s="1"/>
      <c r="LYL26" s="1"/>
      <c r="LYM26" s="1"/>
      <c r="LYN26" s="1"/>
      <c r="LYO26" s="1"/>
      <c r="LYP26" s="1"/>
      <c r="LYQ26" s="1"/>
      <c r="LYR26" s="1"/>
      <c r="LYS26" s="1"/>
      <c r="LYT26" s="1"/>
      <c r="LYU26" s="1"/>
      <c r="LYV26" s="1"/>
      <c r="LYW26" s="1"/>
      <c r="LYX26" s="1"/>
      <c r="LYY26" s="1"/>
      <c r="LYZ26" s="1"/>
      <c r="LZA26" s="1"/>
      <c r="LZB26" s="1"/>
      <c r="LZC26" s="1"/>
      <c r="LZD26" s="1"/>
      <c r="LZE26" s="1"/>
      <c r="LZF26" s="1"/>
      <c r="LZG26" s="1"/>
      <c r="LZH26" s="1"/>
      <c r="LZI26" s="1"/>
      <c r="LZJ26" s="1"/>
      <c r="LZK26" s="1"/>
      <c r="LZL26" s="1"/>
      <c r="LZM26" s="1"/>
      <c r="LZN26" s="1"/>
      <c r="LZO26" s="1"/>
      <c r="LZP26" s="1"/>
      <c r="LZQ26" s="1"/>
      <c r="LZR26" s="1"/>
      <c r="LZS26" s="1"/>
      <c r="LZT26" s="1"/>
      <c r="LZU26" s="1"/>
      <c r="LZV26" s="1"/>
      <c r="LZW26" s="1"/>
      <c r="LZX26" s="1"/>
      <c r="LZY26" s="1"/>
      <c r="LZZ26" s="1"/>
      <c r="MAA26" s="1"/>
      <c r="MAB26" s="1"/>
      <c r="MAC26" s="1"/>
      <c r="MAD26" s="1"/>
      <c r="MAE26" s="1"/>
      <c r="MAF26" s="1"/>
      <c r="MAG26" s="1"/>
      <c r="MAH26" s="1"/>
      <c r="MAI26" s="1"/>
      <c r="MAJ26" s="1"/>
      <c r="MAK26" s="1"/>
      <c r="MAL26" s="1"/>
      <c r="MAM26" s="1"/>
      <c r="MAN26" s="1"/>
      <c r="MAO26" s="1"/>
      <c r="MAP26" s="1"/>
      <c r="MAQ26" s="1"/>
      <c r="MAR26" s="1"/>
      <c r="MAS26" s="1"/>
      <c r="MAT26" s="1"/>
      <c r="MAU26" s="1"/>
      <c r="MAV26" s="1"/>
      <c r="MAW26" s="1"/>
      <c r="MAX26" s="1"/>
      <c r="MAY26" s="1"/>
      <c r="MAZ26" s="1"/>
      <c r="MBA26" s="1"/>
      <c r="MBB26" s="1"/>
      <c r="MBC26" s="1"/>
      <c r="MBD26" s="1"/>
      <c r="MBE26" s="1"/>
      <c r="MBF26" s="1"/>
      <c r="MBG26" s="1"/>
      <c r="MBH26" s="1"/>
      <c r="MBI26" s="1"/>
      <c r="MBJ26" s="1"/>
      <c r="MBK26" s="1"/>
      <c r="MBL26" s="1"/>
      <c r="MBM26" s="1"/>
      <c r="MBN26" s="1"/>
      <c r="MBO26" s="1"/>
      <c r="MBP26" s="1"/>
      <c r="MBQ26" s="1"/>
      <c r="MBR26" s="1"/>
      <c r="MBS26" s="1"/>
      <c r="MBT26" s="1"/>
      <c r="MBU26" s="1"/>
      <c r="MBV26" s="1"/>
      <c r="MBW26" s="1"/>
      <c r="MBX26" s="1"/>
      <c r="MBY26" s="1"/>
      <c r="MBZ26" s="1"/>
      <c r="MCA26" s="1"/>
      <c r="MCB26" s="1"/>
      <c r="MCC26" s="1"/>
      <c r="MCD26" s="1"/>
      <c r="MCE26" s="1"/>
      <c r="MCF26" s="1"/>
      <c r="MCG26" s="1"/>
      <c r="MCH26" s="1"/>
      <c r="MCI26" s="1"/>
      <c r="MCJ26" s="1"/>
      <c r="MCK26" s="1"/>
      <c r="MCL26" s="1"/>
      <c r="MCM26" s="1"/>
      <c r="MCN26" s="1"/>
      <c r="MCO26" s="1"/>
      <c r="MCP26" s="1"/>
      <c r="MCQ26" s="1"/>
      <c r="MCR26" s="1"/>
      <c r="MCS26" s="1"/>
      <c r="MCT26" s="1"/>
      <c r="MCU26" s="1"/>
      <c r="MCV26" s="1"/>
      <c r="MCW26" s="1"/>
      <c r="MCX26" s="1"/>
      <c r="MCY26" s="1"/>
      <c r="MCZ26" s="1"/>
      <c r="MDA26" s="1"/>
      <c r="MDB26" s="1"/>
      <c r="MDC26" s="1"/>
      <c r="MDD26" s="1"/>
      <c r="MDE26" s="1"/>
      <c r="MDF26" s="1"/>
      <c r="MDG26" s="1"/>
      <c r="MDH26" s="1"/>
      <c r="MDI26" s="1"/>
      <c r="MDJ26" s="1"/>
      <c r="MDK26" s="1"/>
      <c r="MDL26" s="1"/>
      <c r="MDM26" s="1"/>
      <c r="MDN26" s="1"/>
      <c r="MDO26" s="1"/>
      <c r="MDP26" s="1"/>
      <c r="MDQ26" s="1"/>
      <c r="MDR26" s="1"/>
      <c r="MDS26" s="1"/>
      <c r="MDT26" s="1"/>
      <c r="MDU26" s="1"/>
      <c r="MDV26" s="1"/>
      <c r="MDW26" s="1"/>
      <c r="MDX26" s="1"/>
      <c r="MDY26" s="1"/>
      <c r="MDZ26" s="1"/>
      <c r="MEA26" s="1"/>
      <c r="MEB26" s="1"/>
      <c r="MEC26" s="1"/>
      <c r="MED26" s="1"/>
      <c r="MEE26" s="1"/>
      <c r="MEF26" s="1"/>
      <c r="MEG26" s="1"/>
      <c r="MEH26" s="1"/>
      <c r="MEI26" s="1"/>
      <c r="MEJ26" s="1"/>
      <c r="MEK26" s="1"/>
      <c r="MEL26" s="1"/>
      <c r="MEM26" s="1"/>
      <c r="MEN26" s="1"/>
      <c r="MEO26" s="1"/>
      <c r="MEP26" s="1"/>
      <c r="MEQ26" s="1"/>
      <c r="MER26" s="1"/>
      <c r="MES26" s="1"/>
      <c r="MET26" s="1"/>
      <c r="MEU26" s="1"/>
      <c r="MEV26" s="1"/>
      <c r="MEW26" s="1"/>
      <c r="MEX26" s="1"/>
      <c r="MEY26" s="1"/>
      <c r="MEZ26" s="1"/>
      <c r="MFA26" s="1"/>
      <c r="MFB26" s="1"/>
      <c r="MFC26" s="1"/>
      <c r="MFD26" s="1"/>
      <c r="MFE26" s="1"/>
      <c r="MFF26" s="1"/>
      <c r="MFG26" s="1"/>
      <c r="MFH26" s="1"/>
      <c r="MFI26" s="1"/>
      <c r="MFJ26" s="1"/>
      <c r="MFK26" s="1"/>
      <c r="MFL26" s="1"/>
      <c r="MFM26" s="1"/>
      <c r="MFN26" s="1"/>
      <c r="MFO26" s="1"/>
      <c r="MFP26" s="1"/>
      <c r="MFQ26" s="1"/>
      <c r="MFR26" s="1"/>
      <c r="MFS26" s="1"/>
      <c r="MFT26" s="1"/>
      <c r="MFU26" s="1"/>
      <c r="MFV26" s="1"/>
      <c r="MFW26" s="1"/>
      <c r="MFX26" s="1"/>
      <c r="MFY26" s="1"/>
      <c r="MFZ26" s="1"/>
      <c r="MGA26" s="1"/>
      <c r="MGB26" s="1"/>
      <c r="MGC26" s="1"/>
      <c r="MGD26" s="1"/>
      <c r="MGE26" s="1"/>
      <c r="MGF26" s="1"/>
      <c r="MGG26" s="1"/>
      <c r="MGH26" s="1"/>
      <c r="MGI26" s="1"/>
      <c r="MGJ26" s="1"/>
      <c r="MGK26" s="1"/>
      <c r="MGL26" s="1"/>
      <c r="MGM26" s="1"/>
      <c r="MGN26" s="1"/>
      <c r="MGO26" s="1"/>
      <c r="MGP26" s="1"/>
      <c r="MGQ26" s="1"/>
      <c r="MGR26" s="1"/>
      <c r="MGS26" s="1"/>
      <c r="MGT26" s="1"/>
      <c r="MGU26" s="1"/>
      <c r="MGV26" s="1"/>
      <c r="MGW26" s="1"/>
      <c r="MGX26" s="1"/>
      <c r="MGY26" s="1"/>
      <c r="MGZ26" s="1"/>
      <c r="MHA26" s="1"/>
      <c r="MHB26" s="1"/>
      <c r="MHC26" s="1"/>
      <c r="MHD26" s="1"/>
      <c r="MHE26" s="1"/>
      <c r="MHF26" s="1"/>
      <c r="MHG26" s="1"/>
      <c r="MHH26" s="1"/>
      <c r="MHI26" s="1"/>
      <c r="MHJ26" s="1"/>
      <c r="MHK26" s="1"/>
      <c r="MHL26" s="1"/>
      <c r="MHM26" s="1"/>
      <c r="MHN26" s="1"/>
      <c r="MHO26" s="1"/>
      <c r="MHP26" s="1"/>
      <c r="MHQ26" s="1"/>
      <c r="MHR26" s="1"/>
      <c r="MHS26" s="1"/>
      <c r="MHT26" s="1"/>
      <c r="MHU26" s="1"/>
      <c r="MHV26" s="1"/>
      <c r="MHW26" s="1"/>
      <c r="MHX26" s="1"/>
      <c r="MHY26" s="1"/>
      <c r="MHZ26" s="1"/>
      <c r="MIA26" s="1"/>
      <c r="MIB26" s="1"/>
      <c r="MIC26" s="1"/>
      <c r="MID26" s="1"/>
      <c r="MIE26" s="1"/>
      <c r="MIF26" s="1"/>
      <c r="MIG26" s="1"/>
      <c r="MIH26" s="1"/>
      <c r="MII26" s="1"/>
      <c r="MIJ26" s="1"/>
      <c r="MIK26" s="1"/>
      <c r="MIL26" s="1"/>
      <c r="MIM26" s="1"/>
      <c r="MIN26" s="1"/>
      <c r="MIO26" s="1"/>
      <c r="MIP26" s="1"/>
      <c r="MIQ26" s="1"/>
      <c r="MIR26" s="1"/>
      <c r="MIS26" s="1"/>
      <c r="MIT26" s="1"/>
      <c r="MIU26" s="1"/>
      <c r="MIV26" s="1"/>
      <c r="MIW26" s="1"/>
      <c r="MIX26" s="1"/>
      <c r="MIY26" s="1"/>
      <c r="MIZ26" s="1"/>
      <c r="MJA26" s="1"/>
      <c r="MJB26" s="1"/>
      <c r="MJC26" s="1"/>
      <c r="MJD26" s="1"/>
      <c r="MJE26" s="1"/>
      <c r="MJF26" s="1"/>
      <c r="MJG26" s="1"/>
      <c r="MJH26" s="1"/>
      <c r="MJI26" s="1"/>
      <c r="MJJ26" s="1"/>
      <c r="MJK26" s="1"/>
      <c r="MJL26" s="1"/>
      <c r="MJM26" s="1"/>
      <c r="MJN26" s="1"/>
      <c r="MJO26" s="1"/>
      <c r="MJP26" s="1"/>
      <c r="MJQ26" s="1"/>
      <c r="MJR26" s="1"/>
      <c r="MJS26" s="1"/>
      <c r="MJT26" s="1"/>
      <c r="MJU26" s="1"/>
      <c r="MJV26" s="1"/>
      <c r="MJW26" s="1"/>
      <c r="MJX26" s="1"/>
      <c r="MJY26" s="1"/>
      <c r="MJZ26" s="1"/>
      <c r="MKA26" s="1"/>
      <c r="MKB26" s="1"/>
      <c r="MKC26" s="1"/>
      <c r="MKD26" s="1"/>
      <c r="MKE26" s="1"/>
      <c r="MKF26" s="1"/>
      <c r="MKG26" s="1"/>
      <c r="MKH26" s="1"/>
      <c r="MKI26" s="1"/>
      <c r="MKJ26" s="1"/>
      <c r="MKK26" s="1"/>
      <c r="MKL26" s="1"/>
      <c r="MKM26" s="1"/>
      <c r="MKN26" s="1"/>
      <c r="MKO26" s="1"/>
      <c r="MKP26" s="1"/>
      <c r="MKQ26" s="1"/>
      <c r="MKR26" s="1"/>
      <c r="MKS26" s="1"/>
      <c r="MKT26" s="1"/>
      <c r="MKU26" s="1"/>
      <c r="MKV26" s="1"/>
      <c r="MKW26" s="1"/>
      <c r="MKX26" s="1"/>
      <c r="MKY26" s="1"/>
      <c r="MKZ26" s="1"/>
      <c r="MLA26" s="1"/>
      <c r="MLB26" s="1"/>
      <c r="MLC26" s="1"/>
      <c r="MLD26" s="1"/>
      <c r="MLE26" s="1"/>
      <c r="MLF26" s="1"/>
      <c r="MLG26" s="1"/>
      <c r="MLH26" s="1"/>
      <c r="MLI26" s="1"/>
      <c r="MLJ26" s="1"/>
      <c r="MLK26" s="1"/>
      <c r="MLL26" s="1"/>
      <c r="MLM26" s="1"/>
      <c r="MLN26" s="1"/>
      <c r="MLO26" s="1"/>
      <c r="MLP26" s="1"/>
      <c r="MLQ26" s="1"/>
      <c r="MLR26" s="1"/>
      <c r="MLS26" s="1"/>
      <c r="MLT26" s="1"/>
      <c r="MLU26" s="1"/>
      <c r="MLV26" s="1"/>
      <c r="MLW26" s="1"/>
      <c r="MLX26" s="1"/>
      <c r="MLY26" s="1"/>
      <c r="MLZ26" s="1"/>
      <c r="MMA26" s="1"/>
      <c r="MMB26" s="1"/>
      <c r="MMC26" s="1"/>
      <c r="MMD26" s="1"/>
      <c r="MME26" s="1"/>
      <c r="MMF26" s="1"/>
      <c r="MMG26" s="1"/>
      <c r="MMH26" s="1"/>
      <c r="MMI26" s="1"/>
      <c r="MMJ26" s="1"/>
      <c r="MMK26" s="1"/>
      <c r="MML26" s="1"/>
      <c r="MMM26" s="1"/>
      <c r="MMN26" s="1"/>
      <c r="MMO26" s="1"/>
      <c r="MMP26" s="1"/>
      <c r="MMQ26" s="1"/>
      <c r="MMR26" s="1"/>
      <c r="MMS26" s="1"/>
      <c r="MMT26" s="1"/>
      <c r="MMU26" s="1"/>
      <c r="MMV26" s="1"/>
      <c r="MMW26" s="1"/>
      <c r="MMX26" s="1"/>
      <c r="MMY26" s="1"/>
      <c r="MMZ26" s="1"/>
      <c r="MNA26" s="1"/>
      <c r="MNB26" s="1"/>
      <c r="MNC26" s="1"/>
      <c r="MND26" s="1"/>
      <c r="MNE26" s="1"/>
      <c r="MNF26" s="1"/>
      <c r="MNG26" s="1"/>
      <c r="MNH26" s="1"/>
      <c r="MNI26" s="1"/>
      <c r="MNJ26" s="1"/>
      <c r="MNK26" s="1"/>
      <c r="MNL26" s="1"/>
      <c r="MNM26" s="1"/>
      <c r="MNN26" s="1"/>
      <c r="MNO26" s="1"/>
      <c r="MNP26" s="1"/>
      <c r="MNQ26" s="1"/>
      <c r="MNR26" s="1"/>
      <c r="MNS26" s="1"/>
      <c r="MNT26" s="1"/>
      <c r="MNU26" s="1"/>
      <c r="MNV26" s="1"/>
      <c r="MNW26" s="1"/>
      <c r="MNX26" s="1"/>
      <c r="MNY26" s="1"/>
      <c r="MNZ26" s="1"/>
      <c r="MOA26" s="1"/>
      <c r="MOB26" s="1"/>
      <c r="MOC26" s="1"/>
      <c r="MOD26" s="1"/>
      <c r="MOE26" s="1"/>
      <c r="MOF26" s="1"/>
      <c r="MOG26" s="1"/>
      <c r="MOH26" s="1"/>
      <c r="MOI26" s="1"/>
      <c r="MOJ26" s="1"/>
      <c r="MOK26" s="1"/>
      <c r="MOL26" s="1"/>
      <c r="MOM26" s="1"/>
      <c r="MON26" s="1"/>
      <c r="MOO26" s="1"/>
      <c r="MOP26" s="1"/>
      <c r="MOQ26" s="1"/>
      <c r="MOR26" s="1"/>
      <c r="MOS26" s="1"/>
      <c r="MOT26" s="1"/>
      <c r="MOU26" s="1"/>
      <c r="MOV26" s="1"/>
      <c r="MOW26" s="1"/>
      <c r="MOX26" s="1"/>
      <c r="MOY26" s="1"/>
      <c r="MOZ26" s="1"/>
      <c r="MPA26" s="1"/>
      <c r="MPB26" s="1"/>
      <c r="MPC26" s="1"/>
      <c r="MPD26" s="1"/>
      <c r="MPE26" s="1"/>
      <c r="MPF26" s="1"/>
      <c r="MPG26" s="1"/>
      <c r="MPH26" s="1"/>
      <c r="MPI26" s="1"/>
      <c r="MPJ26" s="1"/>
      <c r="MPK26" s="1"/>
      <c r="MPL26" s="1"/>
      <c r="MPM26" s="1"/>
      <c r="MPN26" s="1"/>
      <c r="MPO26" s="1"/>
      <c r="MPP26" s="1"/>
      <c r="MPQ26" s="1"/>
      <c r="MPR26" s="1"/>
      <c r="MPS26" s="1"/>
      <c r="MPT26" s="1"/>
      <c r="MPU26" s="1"/>
      <c r="MPV26" s="1"/>
      <c r="MPW26" s="1"/>
      <c r="MPX26" s="1"/>
      <c r="MPY26" s="1"/>
      <c r="MPZ26" s="1"/>
      <c r="MQA26" s="1"/>
      <c r="MQB26" s="1"/>
      <c r="MQC26" s="1"/>
      <c r="MQD26" s="1"/>
      <c r="MQE26" s="1"/>
      <c r="MQF26" s="1"/>
      <c r="MQG26" s="1"/>
      <c r="MQH26" s="1"/>
      <c r="MQI26" s="1"/>
      <c r="MQJ26" s="1"/>
      <c r="MQK26" s="1"/>
      <c r="MQL26" s="1"/>
      <c r="MQM26" s="1"/>
      <c r="MQN26" s="1"/>
      <c r="MQO26" s="1"/>
      <c r="MQP26" s="1"/>
      <c r="MQQ26" s="1"/>
      <c r="MQR26" s="1"/>
      <c r="MQS26" s="1"/>
      <c r="MQT26" s="1"/>
      <c r="MQU26" s="1"/>
      <c r="MQV26" s="1"/>
      <c r="MQW26" s="1"/>
      <c r="MQX26" s="1"/>
      <c r="MQY26" s="1"/>
      <c r="MQZ26" s="1"/>
      <c r="MRA26" s="1"/>
      <c r="MRB26" s="1"/>
      <c r="MRC26" s="1"/>
      <c r="MRD26" s="1"/>
      <c r="MRE26" s="1"/>
      <c r="MRF26" s="1"/>
      <c r="MRG26" s="1"/>
      <c r="MRH26" s="1"/>
      <c r="MRI26" s="1"/>
      <c r="MRJ26" s="1"/>
      <c r="MRK26" s="1"/>
      <c r="MRL26" s="1"/>
      <c r="MRM26" s="1"/>
      <c r="MRN26" s="1"/>
      <c r="MRO26" s="1"/>
      <c r="MRP26" s="1"/>
      <c r="MRQ26" s="1"/>
      <c r="MRR26" s="1"/>
      <c r="MRS26" s="1"/>
      <c r="MRT26" s="1"/>
      <c r="MRU26" s="1"/>
      <c r="MRV26" s="1"/>
      <c r="MRW26" s="1"/>
      <c r="MRX26" s="1"/>
      <c r="MRY26" s="1"/>
      <c r="MRZ26" s="1"/>
      <c r="MSA26" s="1"/>
      <c r="MSB26" s="1"/>
      <c r="MSC26" s="1"/>
      <c r="MSD26" s="1"/>
      <c r="MSE26" s="1"/>
      <c r="MSF26" s="1"/>
      <c r="MSG26" s="1"/>
      <c r="MSH26" s="1"/>
      <c r="MSI26" s="1"/>
      <c r="MSJ26" s="1"/>
      <c r="MSK26" s="1"/>
      <c r="MSL26" s="1"/>
      <c r="MSM26" s="1"/>
      <c r="MSN26" s="1"/>
      <c r="MSO26" s="1"/>
      <c r="MSP26" s="1"/>
      <c r="MSQ26" s="1"/>
      <c r="MSR26" s="1"/>
      <c r="MSS26" s="1"/>
      <c r="MST26" s="1"/>
      <c r="MSU26" s="1"/>
      <c r="MSV26" s="1"/>
      <c r="MSW26" s="1"/>
      <c r="MSX26" s="1"/>
      <c r="MSY26" s="1"/>
      <c r="MSZ26" s="1"/>
      <c r="MTA26" s="1"/>
      <c r="MTB26" s="1"/>
      <c r="MTC26" s="1"/>
      <c r="MTD26" s="1"/>
      <c r="MTE26" s="1"/>
      <c r="MTF26" s="1"/>
      <c r="MTG26" s="1"/>
      <c r="MTH26" s="1"/>
      <c r="MTI26" s="1"/>
      <c r="MTJ26" s="1"/>
      <c r="MTK26" s="1"/>
      <c r="MTL26" s="1"/>
      <c r="MTM26" s="1"/>
      <c r="MTN26" s="1"/>
      <c r="MTO26" s="1"/>
      <c r="MTP26" s="1"/>
      <c r="MTQ26" s="1"/>
      <c r="MTR26" s="1"/>
      <c r="MTS26" s="1"/>
      <c r="MTT26" s="1"/>
      <c r="MTU26" s="1"/>
      <c r="MTV26" s="1"/>
      <c r="MTW26" s="1"/>
      <c r="MTX26" s="1"/>
      <c r="MTY26" s="1"/>
      <c r="MTZ26" s="1"/>
      <c r="MUA26" s="1"/>
      <c r="MUB26" s="1"/>
      <c r="MUC26" s="1"/>
      <c r="MUD26" s="1"/>
      <c r="MUE26" s="1"/>
      <c r="MUF26" s="1"/>
      <c r="MUG26" s="1"/>
      <c r="MUH26" s="1"/>
      <c r="MUI26" s="1"/>
      <c r="MUJ26" s="1"/>
      <c r="MUK26" s="1"/>
      <c r="MUL26" s="1"/>
      <c r="MUM26" s="1"/>
      <c r="MUN26" s="1"/>
      <c r="MUO26" s="1"/>
      <c r="MUP26" s="1"/>
      <c r="MUQ26" s="1"/>
      <c r="MUR26" s="1"/>
      <c r="MUS26" s="1"/>
      <c r="MUT26" s="1"/>
      <c r="MUU26" s="1"/>
      <c r="MUV26" s="1"/>
      <c r="MUW26" s="1"/>
      <c r="MUX26" s="1"/>
      <c r="MUY26" s="1"/>
      <c r="MUZ26" s="1"/>
      <c r="MVA26" s="1"/>
      <c r="MVB26" s="1"/>
      <c r="MVC26" s="1"/>
      <c r="MVD26" s="1"/>
      <c r="MVE26" s="1"/>
      <c r="MVF26" s="1"/>
      <c r="MVG26" s="1"/>
      <c r="MVH26" s="1"/>
      <c r="MVI26" s="1"/>
      <c r="MVJ26" s="1"/>
      <c r="MVK26" s="1"/>
      <c r="MVL26" s="1"/>
      <c r="MVM26" s="1"/>
      <c r="MVN26" s="1"/>
      <c r="MVO26" s="1"/>
      <c r="MVP26" s="1"/>
      <c r="MVQ26" s="1"/>
      <c r="MVR26" s="1"/>
      <c r="MVS26" s="1"/>
      <c r="MVT26" s="1"/>
      <c r="MVU26" s="1"/>
      <c r="MVV26" s="1"/>
      <c r="MVW26" s="1"/>
      <c r="MVX26" s="1"/>
      <c r="MVY26" s="1"/>
      <c r="MVZ26" s="1"/>
      <c r="MWA26" s="1"/>
      <c r="MWB26" s="1"/>
      <c r="MWC26" s="1"/>
      <c r="MWD26" s="1"/>
      <c r="MWE26" s="1"/>
      <c r="MWF26" s="1"/>
      <c r="MWG26" s="1"/>
      <c r="MWH26" s="1"/>
      <c r="MWI26" s="1"/>
      <c r="MWJ26" s="1"/>
      <c r="MWK26" s="1"/>
      <c r="MWL26" s="1"/>
      <c r="MWM26" s="1"/>
      <c r="MWN26" s="1"/>
      <c r="MWO26" s="1"/>
      <c r="MWP26" s="1"/>
      <c r="MWQ26" s="1"/>
      <c r="MWR26" s="1"/>
      <c r="MWS26" s="1"/>
      <c r="MWT26" s="1"/>
      <c r="MWU26" s="1"/>
      <c r="MWV26" s="1"/>
      <c r="MWW26" s="1"/>
      <c r="MWX26" s="1"/>
      <c r="MWY26" s="1"/>
      <c r="MWZ26" s="1"/>
      <c r="MXA26" s="1"/>
      <c r="MXB26" s="1"/>
      <c r="MXC26" s="1"/>
      <c r="MXD26" s="1"/>
      <c r="MXE26" s="1"/>
      <c r="MXF26" s="1"/>
      <c r="MXG26" s="1"/>
      <c r="MXH26" s="1"/>
      <c r="MXI26" s="1"/>
      <c r="MXJ26" s="1"/>
      <c r="MXK26" s="1"/>
      <c r="MXL26" s="1"/>
      <c r="MXM26" s="1"/>
      <c r="MXN26" s="1"/>
      <c r="MXO26" s="1"/>
      <c r="MXP26" s="1"/>
      <c r="MXQ26" s="1"/>
      <c r="MXR26" s="1"/>
      <c r="MXS26" s="1"/>
      <c r="MXT26" s="1"/>
      <c r="MXU26" s="1"/>
      <c r="MXV26" s="1"/>
      <c r="MXW26" s="1"/>
      <c r="MXX26" s="1"/>
      <c r="MXY26" s="1"/>
      <c r="MXZ26" s="1"/>
      <c r="MYA26" s="1"/>
      <c r="MYB26" s="1"/>
      <c r="MYC26" s="1"/>
      <c r="MYD26" s="1"/>
      <c r="MYE26" s="1"/>
      <c r="MYF26" s="1"/>
      <c r="MYG26" s="1"/>
      <c r="MYH26" s="1"/>
      <c r="MYI26" s="1"/>
      <c r="MYJ26" s="1"/>
      <c r="MYK26" s="1"/>
      <c r="MYL26" s="1"/>
      <c r="MYM26" s="1"/>
      <c r="MYN26" s="1"/>
      <c r="MYO26" s="1"/>
      <c r="MYP26" s="1"/>
      <c r="MYQ26" s="1"/>
      <c r="MYR26" s="1"/>
      <c r="MYS26" s="1"/>
      <c r="MYT26" s="1"/>
      <c r="MYU26" s="1"/>
      <c r="MYV26" s="1"/>
      <c r="MYW26" s="1"/>
      <c r="MYX26" s="1"/>
      <c r="MYY26" s="1"/>
      <c r="MYZ26" s="1"/>
      <c r="MZA26" s="1"/>
      <c r="MZB26" s="1"/>
      <c r="MZC26" s="1"/>
      <c r="MZD26" s="1"/>
      <c r="MZE26" s="1"/>
      <c r="MZF26" s="1"/>
      <c r="MZG26" s="1"/>
      <c r="MZH26" s="1"/>
      <c r="MZI26" s="1"/>
      <c r="MZJ26" s="1"/>
      <c r="MZK26" s="1"/>
      <c r="MZL26" s="1"/>
      <c r="MZM26" s="1"/>
      <c r="MZN26" s="1"/>
      <c r="MZO26" s="1"/>
      <c r="MZP26" s="1"/>
      <c r="MZQ26" s="1"/>
      <c r="MZR26" s="1"/>
      <c r="MZS26" s="1"/>
      <c r="MZT26" s="1"/>
      <c r="MZU26" s="1"/>
      <c r="MZV26" s="1"/>
      <c r="MZW26" s="1"/>
      <c r="MZX26" s="1"/>
      <c r="MZY26" s="1"/>
      <c r="MZZ26" s="1"/>
      <c r="NAA26" s="1"/>
      <c r="NAB26" s="1"/>
      <c r="NAC26" s="1"/>
      <c r="NAD26" s="1"/>
      <c r="NAE26" s="1"/>
      <c r="NAF26" s="1"/>
      <c r="NAG26" s="1"/>
      <c r="NAH26" s="1"/>
      <c r="NAI26" s="1"/>
      <c r="NAJ26" s="1"/>
      <c r="NAK26" s="1"/>
      <c r="NAL26" s="1"/>
      <c r="NAM26" s="1"/>
      <c r="NAN26" s="1"/>
      <c r="NAO26" s="1"/>
      <c r="NAP26" s="1"/>
      <c r="NAQ26" s="1"/>
      <c r="NAR26" s="1"/>
      <c r="NAS26" s="1"/>
      <c r="NAT26" s="1"/>
      <c r="NAU26" s="1"/>
      <c r="NAV26" s="1"/>
      <c r="NAW26" s="1"/>
      <c r="NAX26" s="1"/>
      <c r="NAY26" s="1"/>
      <c r="NAZ26" s="1"/>
      <c r="NBA26" s="1"/>
      <c r="NBB26" s="1"/>
      <c r="NBC26" s="1"/>
      <c r="NBD26" s="1"/>
      <c r="NBE26" s="1"/>
      <c r="NBF26" s="1"/>
      <c r="NBG26" s="1"/>
      <c r="NBH26" s="1"/>
      <c r="NBI26" s="1"/>
      <c r="NBJ26" s="1"/>
      <c r="NBK26" s="1"/>
      <c r="NBL26" s="1"/>
      <c r="NBM26" s="1"/>
      <c r="NBN26" s="1"/>
      <c r="NBO26" s="1"/>
      <c r="NBP26" s="1"/>
      <c r="NBQ26" s="1"/>
      <c r="NBR26" s="1"/>
      <c r="NBS26" s="1"/>
      <c r="NBT26" s="1"/>
      <c r="NBU26" s="1"/>
      <c r="NBV26" s="1"/>
      <c r="NBW26" s="1"/>
      <c r="NBX26" s="1"/>
      <c r="NBY26" s="1"/>
      <c r="NBZ26" s="1"/>
      <c r="NCA26" s="1"/>
      <c r="NCB26" s="1"/>
      <c r="NCC26" s="1"/>
      <c r="NCD26" s="1"/>
      <c r="NCE26" s="1"/>
      <c r="NCF26" s="1"/>
      <c r="NCG26" s="1"/>
      <c r="NCH26" s="1"/>
      <c r="NCI26" s="1"/>
      <c r="NCJ26" s="1"/>
      <c r="NCK26" s="1"/>
      <c r="NCL26" s="1"/>
      <c r="NCM26" s="1"/>
      <c r="NCN26" s="1"/>
      <c r="NCO26" s="1"/>
      <c r="NCP26" s="1"/>
      <c r="NCQ26" s="1"/>
      <c r="NCR26" s="1"/>
      <c r="NCS26" s="1"/>
      <c r="NCT26" s="1"/>
      <c r="NCU26" s="1"/>
      <c r="NCV26" s="1"/>
      <c r="NCW26" s="1"/>
      <c r="NCX26" s="1"/>
      <c r="NCY26" s="1"/>
      <c r="NCZ26" s="1"/>
      <c r="NDA26" s="1"/>
      <c r="NDB26" s="1"/>
      <c r="NDC26" s="1"/>
      <c r="NDD26" s="1"/>
      <c r="NDE26" s="1"/>
      <c r="NDF26" s="1"/>
      <c r="NDG26" s="1"/>
      <c r="NDH26" s="1"/>
      <c r="NDI26" s="1"/>
      <c r="NDJ26" s="1"/>
      <c r="NDK26" s="1"/>
      <c r="NDL26" s="1"/>
      <c r="NDM26" s="1"/>
      <c r="NDN26" s="1"/>
      <c r="NDO26" s="1"/>
      <c r="NDP26" s="1"/>
      <c r="NDQ26" s="1"/>
      <c r="NDR26" s="1"/>
      <c r="NDS26" s="1"/>
      <c r="NDT26" s="1"/>
      <c r="NDU26" s="1"/>
      <c r="NDV26" s="1"/>
      <c r="NDW26" s="1"/>
      <c r="NDX26" s="1"/>
      <c r="NDY26" s="1"/>
      <c r="NDZ26" s="1"/>
      <c r="NEA26" s="1"/>
      <c r="NEB26" s="1"/>
      <c r="NEC26" s="1"/>
      <c r="NED26" s="1"/>
      <c r="NEE26" s="1"/>
      <c r="NEF26" s="1"/>
      <c r="NEG26" s="1"/>
      <c r="NEH26" s="1"/>
      <c r="NEI26" s="1"/>
      <c r="NEJ26" s="1"/>
      <c r="NEK26" s="1"/>
      <c r="NEL26" s="1"/>
      <c r="NEM26" s="1"/>
      <c r="NEN26" s="1"/>
      <c r="NEO26" s="1"/>
      <c r="NEP26" s="1"/>
      <c r="NEQ26" s="1"/>
      <c r="NER26" s="1"/>
      <c r="NES26" s="1"/>
      <c r="NET26" s="1"/>
      <c r="NEU26" s="1"/>
      <c r="NEV26" s="1"/>
      <c r="NEW26" s="1"/>
      <c r="NEX26" s="1"/>
      <c r="NEY26" s="1"/>
      <c r="NEZ26" s="1"/>
      <c r="NFA26" s="1"/>
      <c r="NFB26" s="1"/>
      <c r="NFC26" s="1"/>
      <c r="NFD26" s="1"/>
      <c r="NFE26" s="1"/>
      <c r="NFF26" s="1"/>
      <c r="NFG26" s="1"/>
      <c r="NFH26" s="1"/>
      <c r="NFI26" s="1"/>
      <c r="NFJ26" s="1"/>
      <c r="NFK26" s="1"/>
      <c r="NFL26" s="1"/>
      <c r="NFM26" s="1"/>
      <c r="NFN26" s="1"/>
      <c r="NFO26" s="1"/>
      <c r="NFP26" s="1"/>
      <c r="NFQ26" s="1"/>
      <c r="NFR26" s="1"/>
      <c r="NFS26" s="1"/>
      <c r="NFT26" s="1"/>
      <c r="NFU26" s="1"/>
      <c r="NFV26" s="1"/>
      <c r="NFW26" s="1"/>
      <c r="NFX26" s="1"/>
      <c r="NFY26" s="1"/>
      <c r="NFZ26" s="1"/>
      <c r="NGA26" s="1"/>
      <c r="NGB26" s="1"/>
      <c r="NGC26" s="1"/>
      <c r="NGD26" s="1"/>
      <c r="NGE26" s="1"/>
      <c r="NGF26" s="1"/>
      <c r="NGG26" s="1"/>
      <c r="NGH26" s="1"/>
      <c r="NGI26" s="1"/>
      <c r="NGJ26" s="1"/>
      <c r="NGK26" s="1"/>
      <c r="NGL26" s="1"/>
      <c r="NGM26" s="1"/>
      <c r="NGN26" s="1"/>
      <c r="NGO26" s="1"/>
      <c r="NGP26" s="1"/>
      <c r="NGQ26" s="1"/>
      <c r="NGR26" s="1"/>
      <c r="NGS26" s="1"/>
      <c r="NGT26" s="1"/>
      <c r="NGU26" s="1"/>
      <c r="NGV26" s="1"/>
      <c r="NGW26" s="1"/>
      <c r="NGX26" s="1"/>
      <c r="NGY26" s="1"/>
      <c r="NGZ26" s="1"/>
      <c r="NHA26" s="1"/>
      <c r="NHB26" s="1"/>
      <c r="NHC26" s="1"/>
      <c r="NHD26" s="1"/>
      <c r="NHE26" s="1"/>
      <c r="NHF26" s="1"/>
      <c r="NHG26" s="1"/>
      <c r="NHH26" s="1"/>
      <c r="NHI26" s="1"/>
      <c r="NHJ26" s="1"/>
      <c r="NHK26" s="1"/>
      <c r="NHL26" s="1"/>
      <c r="NHM26" s="1"/>
      <c r="NHN26" s="1"/>
      <c r="NHO26" s="1"/>
      <c r="NHP26" s="1"/>
      <c r="NHQ26" s="1"/>
      <c r="NHR26" s="1"/>
      <c r="NHS26" s="1"/>
      <c r="NHT26" s="1"/>
      <c r="NHU26" s="1"/>
      <c r="NHV26" s="1"/>
      <c r="NHW26" s="1"/>
      <c r="NHX26" s="1"/>
      <c r="NHY26" s="1"/>
      <c r="NHZ26" s="1"/>
      <c r="NIA26" s="1"/>
      <c r="NIB26" s="1"/>
      <c r="NIC26" s="1"/>
      <c r="NID26" s="1"/>
      <c r="NIE26" s="1"/>
      <c r="NIF26" s="1"/>
      <c r="NIG26" s="1"/>
      <c r="NIH26" s="1"/>
      <c r="NII26" s="1"/>
      <c r="NIJ26" s="1"/>
      <c r="NIK26" s="1"/>
      <c r="NIL26" s="1"/>
      <c r="NIM26" s="1"/>
      <c r="NIN26" s="1"/>
      <c r="NIO26" s="1"/>
      <c r="NIP26" s="1"/>
      <c r="NIQ26" s="1"/>
      <c r="NIR26" s="1"/>
      <c r="NIS26" s="1"/>
      <c r="NIT26" s="1"/>
      <c r="NIU26" s="1"/>
      <c r="NIV26" s="1"/>
      <c r="NIW26" s="1"/>
      <c r="NIX26" s="1"/>
      <c r="NIY26" s="1"/>
      <c r="NIZ26" s="1"/>
      <c r="NJA26" s="1"/>
      <c r="NJB26" s="1"/>
      <c r="NJC26" s="1"/>
      <c r="NJD26" s="1"/>
      <c r="NJE26" s="1"/>
      <c r="NJF26" s="1"/>
      <c r="NJG26" s="1"/>
      <c r="NJH26" s="1"/>
      <c r="NJI26" s="1"/>
      <c r="NJJ26" s="1"/>
      <c r="NJK26" s="1"/>
      <c r="NJL26" s="1"/>
      <c r="NJM26" s="1"/>
      <c r="NJN26" s="1"/>
      <c r="NJO26" s="1"/>
      <c r="NJP26" s="1"/>
      <c r="NJQ26" s="1"/>
      <c r="NJR26" s="1"/>
      <c r="NJS26" s="1"/>
      <c r="NJT26" s="1"/>
      <c r="NJU26" s="1"/>
      <c r="NJV26" s="1"/>
      <c r="NJW26" s="1"/>
      <c r="NJX26" s="1"/>
      <c r="NJY26" s="1"/>
      <c r="NJZ26" s="1"/>
      <c r="NKA26" s="1"/>
      <c r="NKB26" s="1"/>
      <c r="NKC26" s="1"/>
      <c r="NKD26" s="1"/>
      <c r="NKE26" s="1"/>
      <c r="NKF26" s="1"/>
      <c r="NKG26" s="1"/>
      <c r="NKH26" s="1"/>
      <c r="NKI26" s="1"/>
      <c r="NKJ26" s="1"/>
      <c r="NKK26" s="1"/>
      <c r="NKL26" s="1"/>
      <c r="NKM26" s="1"/>
      <c r="NKN26" s="1"/>
      <c r="NKO26" s="1"/>
      <c r="NKP26" s="1"/>
      <c r="NKQ26" s="1"/>
      <c r="NKR26" s="1"/>
      <c r="NKS26" s="1"/>
      <c r="NKT26" s="1"/>
      <c r="NKU26" s="1"/>
      <c r="NKV26" s="1"/>
      <c r="NKW26" s="1"/>
      <c r="NKX26" s="1"/>
      <c r="NKY26" s="1"/>
      <c r="NKZ26" s="1"/>
      <c r="NLA26" s="1"/>
      <c r="NLB26" s="1"/>
      <c r="NLC26" s="1"/>
      <c r="NLD26" s="1"/>
      <c r="NLE26" s="1"/>
      <c r="NLF26" s="1"/>
      <c r="NLG26" s="1"/>
      <c r="NLH26" s="1"/>
      <c r="NLI26" s="1"/>
      <c r="NLJ26" s="1"/>
      <c r="NLK26" s="1"/>
      <c r="NLL26" s="1"/>
      <c r="NLM26" s="1"/>
      <c r="NLN26" s="1"/>
      <c r="NLO26" s="1"/>
      <c r="NLP26" s="1"/>
      <c r="NLQ26" s="1"/>
      <c r="NLR26" s="1"/>
      <c r="NLS26" s="1"/>
      <c r="NLT26" s="1"/>
      <c r="NLU26" s="1"/>
      <c r="NLV26" s="1"/>
      <c r="NLW26" s="1"/>
      <c r="NLX26" s="1"/>
      <c r="NLY26" s="1"/>
      <c r="NLZ26" s="1"/>
      <c r="NMA26" s="1"/>
      <c r="NMB26" s="1"/>
      <c r="NMC26" s="1"/>
      <c r="NMD26" s="1"/>
      <c r="NME26" s="1"/>
      <c r="NMF26" s="1"/>
      <c r="NMG26" s="1"/>
      <c r="NMH26" s="1"/>
      <c r="NMI26" s="1"/>
      <c r="NMJ26" s="1"/>
      <c r="NMK26" s="1"/>
      <c r="NML26" s="1"/>
      <c r="NMM26" s="1"/>
      <c r="NMN26" s="1"/>
      <c r="NMO26" s="1"/>
      <c r="NMP26" s="1"/>
      <c r="NMQ26" s="1"/>
      <c r="NMR26" s="1"/>
      <c r="NMS26" s="1"/>
      <c r="NMT26" s="1"/>
      <c r="NMU26" s="1"/>
      <c r="NMV26" s="1"/>
      <c r="NMW26" s="1"/>
      <c r="NMX26" s="1"/>
      <c r="NMY26" s="1"/>
      <c r="NMZ26" s="1"/>
      <c r="NNA26" s="1"/>
      <c r="NNB26" s="1"/>
      <c r="NNC26" s="1"/>
      <c r="NND26" s="1"/>
      <c r="NNE26" s="1"/>
      <c r="NNF26" s="1"/>
      <c r="NNG26" s="1"/>
      <c r="NNH26" s="1"/>
      <c r="NNI26" s="1"/>
      <c r="NNJ26" s="1"/>
      <c r="NNK26" s="1"/>
      <c r="NNL26" s="1"/>
      <c r="NNM26" s="1"/>
      <c r="NNN26" s="1"/>
      <c r="NNO26" s="1"/>
      <c r="NNP26" s="1"/>
      <c r="NNQ26" s="1"/>
      <c r="NNR26" s="1"/>
      <c r="NNS26" s="1"/>
      <c r="NNT26" s="1"/>
      <c r="NNU26" s="1"/>
      <c r="NNV26" s="1"/>
      <c r="NNW26" s="1"/>
      <c r="NNX26" s="1"/>
      <c r="NNY26" s="1"/>
      <c r="NNZ26" s="1"/>
      <c r="NOA26" s="1"/>
      <c r="NOB26" s="1"/>
      <c r="NOC26" s="1"/>
      <c r="NOD26" s="1"/>
      <c r="NOE26" s="1"/>
      <c r="NOF26" s="1"/>
      <c r="NOG26" s="1"/>
      <c r="NOH26" s="1"/>
      <c r="NOI26" s="1"/>
      <c r="NOJ26" s="1"/>
      <c r="NOK26" s="1"/>
      <c r="NOL26" s="1"/>
      <c r="NOM26" s="1"/>
      <c r="NON26" s="1"/>
      <c r="NOO26" s="1"/>
      <c r="NOP26" s="1"/>
      <c r="NOQ26" s="1"/>
      <c r="NOR26" s="1"/>
      <c r="NOS26" s="1"/>
      <c r="NOT26" s="1"/>
      <c r="NOU26" s="1"/>
      <c r="NOV26" s="1"/>
      <c r="NOW26" s="1"/>
      <c r="NOX26" s="1"/>
      <c r="NOY26" s="1"/>
      <c r="NOZ26" s="1"/>
      <c r="NPA26" s="1"/>
      <c r="NPB26" s="1"/>
      <c r="NPC26" s="1"/>
      <c r="NPD26" s="1"/>
      <c r="NPE26" s="1"/>
      <c r="NPF26" s="1"/>
      <c r="NPG26" s="1"/>
      <c r="NPH26" s="1"/>
      <c r="NPI26" s="1"/>
      <c r="NPJ26" s="1"/>
      <c r="NPK26" s="1"/>
      <c r="NPL26" s="1"/>
      <c r="NPM26" s="1"/>
      <c r="NPN26" s="1"/>
      <c r="NPO26" s="1"/>
      <c r="NPP26" s="1"/>
      <c r="NPQ26" s="1"/>
      <c r="NPR26" s="1"/>
      <c r="NPS26" s="1"/>
      <c r="NPT26" s="1"/>
      <c r="NPU26" s="1"/>
      <c r="NPV26" s="1"/>
      <c r="NPW26" s="1"/>
      <c r="NPX26" s="1"/>
      <c r="NPY26" s="1"/>
      <c r="NPZ26" s="1"/>
      <c r="NQA26" s="1"/>
      <c r="NQB26" s="1"/>
      <c r="NQC26" s="1"/>
      <c r="NQD26" s="1"/>
      <c r="NQE26" s="1"/>
      <c r="NQF26" s="1"/>
      <c r="NQG26" s="1"/>
      <c r="NQH26" s="1"/>
      <c r="NQI26" s="1"/>
      <c r="NQJ26" s="1"/>
      <c r="NQK26" s="1"/>
      <c r="NQL26" s="1"/>
      <c r="NQM26" s="1"/>
      <c r="NQN26" s="1"/>
      <c r="NQO26" s="1"/>
      <c r="NQP26" s="1"/>
      <c r="NQQ26" s="1"/>
      <c r="NQR26" s="1"/>
      <c r="NQS26" s="1"/>
      <c r="NQT26" s="1"/>
      <c r="NQU26" s="1"/>
      <c r="NQV26" s="1"/>
      <c r="NQW26" s="1"/>
      <c r="NQX26" s="1"/>
      <c r="NQY26" s="1"/>
      <c r="NQZ26" s="1"/>
      <c r="NRA26" s="1"/>
      <c r="NRB26" s="1"/>
      <c r="NRC26" s="1"/>
      <c r="NRD26" s="1"/>
      <c r="NRE26" s="1"/>
      <c r="NRF26" s="1"/>
      <c r="NRG26" s="1"/>
      <c r="NRH26" s="1"/>
      <c r="NRI26" s="1"/>
      <c r="NRJ26" s="1"/>
      <c r="NRK26" s="1"/>
      <c r="NRL26" s="1"/>
      <c r="NRM26" s="1"/>
      <c r="NRN26" s="1"/>
      <c r="NRO26" s="1"/>
      <c r="NRP26" s="1"/>
      <c r="NRQ26" s="1"/>
      <c r="NRR26" s="1"/>
      <c r="NRS26" s="1"/>
      <c r="NRT26" s="1"/>
      <c r="NRU26" s="1"/>
      <c r="NRV26" s="1"/>
      <c r="NRW26" s="1"/>
      <c r="NRX26" s="1"/>
      <c r="NRY26" s="1"/>
      <c r="NRZ26" s="1"/>
      <c r="NSA26" s="1"/>
      <c r="NSB26" s="1"/>
      <c r="NSC26" s="1"/>
      <c r="NSD26" s="1"/>
      <c r="NSE26" s="1"/>
      <c r="NSF26" s="1"/>
      <c r="NSG26" s="1"/>
      <c r="NSH26" s="1"/>
      <c r="NSI26" s="1"/>
      <c r="NSJ26" s="1"/>
      <c r="NSK26" s="1"/>
      <c r="NSL26" s="1"/>
      <c r="NSM26" s="1"/>
      <c r="NSN26" s="1"/>
      <c r="NSO26" s="1"/>
      <c r="NSP26" s="1"/>
      <c r="NSQ26" s="1"/>
      <c r="NSR26" s="1"/>
      <c r="NSS26" s="1"/>
      <c r="NST26" s="1"/>
      <c r="NSU26" s="1"/>
      <c r="NSV26" s="1"/>
      <c r="NSW26" s="1"/>
      <c r="NSX26" s="1"/>
      <c r="NSY26" s="1"/>
      <c r="NSZ26" s="1"/>
      <c r="NTA26" s="1"/>
      <c r="NTB26" s="1"/>
      <c r="NTC26" s="1"/>
      <c r="NTD26" s="1"/>
      <c r="NTE26" s="1"/>
      <c r="NTF26" s="1"/>
      <c r="NTG26" s="1"/>
      <c r="NTH26" s="1"/>
      <c r="NTI26" s="1"/>
      <c r="NTJ26" s="1"/>
      <c r="NTK26" s="1"/>
      <c r="NTL26" s="1"/>
      <c r="NTM26" s="1"/>
      <c r="NTN26" s="1"/>
      <c r="NTO26" s="1"/>
      <c r="NTP26" s="1"/>
      <c r="NTQ26" s="1"/>
      <c r="NTR26" s="1"/>
      <c r="NTS26" s="1"/>
      <c r="NTT26" s="1"/>
      <c r="NTU26" s="1"/>
      <c r="NTV26" s="1"/>
      <c r="NTW26" s="1"/>
      <c r="NTX26" s="1"/>
      <c r="NTY26" s="1"/>
      <c r="NTZ26" s="1"/>
      <c r="NUA26" s="1"/>
      <c r="NUB26" s="1"/>
      <c r="NUC26" s="1"/>
      <c r="NUD26" s="1"/>
      <c r="NUE26" s="1"/>
      <c r="NUF26" s="1"/>
      <c r="NUG26" s="1"/>
      <c r="NUH26" s="1"/>
      <c r="NUI26" s="1"/>
      <c r="NUJ26" s="1"/>
      <c r="NUK26" s="1"/>
      <c r="NUL26" s="1"/>
      <c r="NUM26" s="1"/>
      <c r="NUN26" s="1"/>
      <c r="NUO26" s="1"/>
      <c r="NUP26" s="1"/>
      <c r="NUQ26" s="1"/>
      <c r="NUR26" s="1"/>
      <c r="NUS26" s="1"/>
      <c r="NUT26" s="1"/>
      <c r="NUU26" s="1"/>
      <c r="NUV26" s="1"/>
      <c r="NUW26" s="1"/>
      <c r="NUX26" s="1"/>
      <c r="NUY26" s="1"/>
      <c r="NUZ26" s="1"/>
      <c r="NVA26" s="1"/>
      <c r="NVB26" s="1"/>
      <c r="NVC26" s="1"/>
      <c r="NVD26" s="1"/>
      <c r="NVE26" s="1"/>
      <c r="NVF26" s="1"/>
      <c r="NVG26" s="1"/>
      <c r="NVH26" s="1"/>
      <c r="NVI26" s="1"/>
      <c r="NVJ26" s="1"/>
      <c r="NVK26" s="1"/>
      <c r="NVL26" s="1"/>
      <c r="NVM26" s="1"/>
      <c r="NVN26" s="1"/>
      <c r="NVO26" s="1"/>
      <c r="NVP26" s="1"/>
      <c r="NVQ26" s="1"/>
      <c r="NVR26" s="1"/>
      <c r="NVS26" s="1"/>
      <c r="NVT26" s="1"/>
      <c r="NVU26" s="1"/>
      <c r="NVV26" s="1"/>
      <c r="NVW26" s="1"/>
      <c r="NVX26" s="1"/>
      <c r="NVY26" s="1"/>
      <c r="NVZ26" s="1"/>
      <c r="NWA26" s="1"/>
      <c r="NWB26" s="1"/>
      <c r="NWC26" s="1"/>
      <c r="NWD26" s="1"/>
      <c r="NWE26" s="1"/>
      <c r="NWF26" s="1"/>
      <c r="NWG26" s="1"/>
      <c r="NWH26" s="1"/>
      <c r="NWI26" s="1"/>
      <c r="NWJ26" s="1"/>
      <c r="NWK26" s="1"/>
      <c r="NWL26" s="1"/>
      <c r="NWM26" s="1"/>
      <c r="NWN26" s="1"/>
      <c r="NWO26" s="1"/>
      <c r="NWP26" s="1"/>
      <c r="NWQ26" s="1"/>
      <c r="NWR26" s="1"/>
      <c r="NWS26" s="1"/>
      <c r="NWT26" s="1"/>
      <c r="NWU26" s="1"/>
      <c r="NWV26" s="1"/>
      <c r="NWW26" s="1"/>
      <c r="NWX26" s="1"/>
      <c r="NWY26" s="1"/>
      <c r="NWZ26" s="1"/>
      <c r="NXA26" s="1"/>
      <c r="NXB26" s="1"/>
      <c r="NXC26" s="1"/>
      <c r="NXD26" s="1"/>
      <c r="NXE26" s="1"/>
      <c r="NXF26" s="1"/>
      <c r="NXG26" s="1"/>
      <c r="NXH26" s="1"/>
      <c r="NXI26" s="1"/>
      <c r="NXJ26" s="1"/>
      <c r="NXK26" s="1"/>
      <c r="NXL26" s="1"/>
      <c r="NXM26" s="1"/>
      <c r="NXN26" s="1"/>
      <c r="NXO26" s="1"/>
      <c r="NXP26" s="1"/>
      <c r="NXQ26" s="1"/>
      <c r="NXR26" s="1"/>
      <c r="NXS26" s="1"/>
      <c r="NXT26" s="1"/>
      <c r="NXU26" s="1"/>
      <c r="NXV26" s="1"/>
      <c r="NXW26" s="1"/>
      <c r="NXX26" s="1"/>
      <c r="NXY26" s="1"/>
      <c r="NXZ26" s="1"/>
      <c r="NYA26" s="1"/>
      <c r="NYB26" s="1"/>
      <c r="NYC26" s="1"/>
      <c r="NYD26" s="1"/>
      <c r="NYE26" s="1"/>
      <c r="NYF26" s="1"/>
      <c r="NYG26" s="1"/>
      <c r="NYH26" s="1"/>
      <c r="NYI26" s="1"/>
      <c r="NYJ26" s="1"/>
      <c r="NYK26" s="1"/>
      <c r="NYL26" s="1"/>
      <c r="NYM26" s="1"/>
      <c r="NYN26" s="1"/>
      <c r="NYO26" s="1"/>
      <c r="NYP26" s="1"/>
      <c r="NYQ26" s="1"/>
      <c r="NYR26" s="1"/>
      <c r="NYS26" s="1"/>
      <c r="NYT26" s="1"/>
      <c r="NYU26" s="1"/>
      <c r="NYV26" s="1"/>
      <c r="NYW26" s="1"/>
      <c r="NYX26" s="1"/>
      <c r="NYY26" s="1"/>
      <c r="NYZ26" s="1"/>
      <c r="NZA26" s="1"/>
      <c r="NZB26" s="1"/>
      <c r="NZC26" s="1"/>
      <c r="NZD26" s="1"/>
      <c r="NZE26" s="1"/>
      <c r="NZF26" s="1"/>
      <c r="NZG26" s="1"/>
      <c r="NZH26" s="1"/>
      <c r="NZI26" s="1"/>
      <c r="NZJ26" s="1"/>
      <c r="NZK26" s="1"/>
      <c r="NZL26" s="1"/>
      <c r="NZM26" s="1"/>
      <c r="NZN26" s="1"/>
      <c r="NZO26" s="1"/>
      <c r="NZP26" s="1"/>
      <c r="NZQ26" s="1"/>
      <c r="NZR26" s="1"/>
      <c r="NZS26" s="1"/>
      <c r="NZT26" s="1"/>
      <c r="NZU26" s="1"/>
      <c r="NZV26" s="1"/>
      <c r="NZW26" s="1"/>
      <c r="NZX26" s="1"/>
      <c r="NZY26" s="1"/>
      <c r="NZZ26" s="1"/>
      <c r="OAA26" s="1"/>
      <c r="OAB26" s="1"/>
      <c r="OAC26" s="1"/>
      <c r="OAD26" s="1"/>
      <c r="OAE26" s="1"/>
      <c r="OAF26" s="1"/>
      <c r="OAG26" s="1"/>
      <c r="OAH26" s="1"/>
      <c r="OAI26" s="1"/>
      <c r="OAJ26" s="1"/>
      <c r="OAK26" s="1"/>
      <c r="OAL26" s="1"/>
      <c r="OAM26" s="1"/>
      <c r="OAN26" s="1"/>
      <c r="OAO26" s="1"/>
      <c r="OAP26" s="1"/>
      <c r="OAQ26" s="1"/>
      <c r="OAR26" s="1"/>
      <c r="OAS26" s="1"/>
      <c r="OAT26" s="1"/>
      <c r="OAU26" s="1"/>
      <c r="OAV26" s="1"/>
      <c r="OAW26" s="1"/>
      <c r="OAX26" s="1"/>
      <c r="OAY26" s="1"/>
      <c r="OAZ26" s="1"/>
      <c r="OBA26" s="1"/>
      <c r="OBB26" s="1"/>
      <c r="OBC26" s="1"/>
      <c r="OBD26" s="1"/>
      <c r="OBE26" s="1"/>
      <c r="OBF26" s="1"/>
      <c r="OBG26" s="1"/>
      <c r="OBH26" s="1"/>
      <c r="OBI26" s="1"/>
      <c r="OBJ26" s="1"/>
      <c r="OBK26" s="1"/>
      <c r="OBL26" s="1"/>
      <c r="OBM26" s="1"/>
      <c r="OBN26" s="1"/>
      <c r="OBO26" s="1"/>
      <c r="OBP26" s="1"/>
      <c r="OBQ26" s="1"/>
      <c r="OBR26" s="1"/>
      <c r="OBS26" s="1"/>
      <c r="OBT26" s="1"/>
      <c r="OBU26" s="1"/>
      <c r="OBV26" s="1"/>
      <c r="OBW26" s="1"/>
      <c r="OBX26" s="1"/>
      <c r="OBY26" s="1"/>
      <c r="OBZ26" s="1"/>
      <c r="OCA26" s="1"/>
      <c r="OCB26" s="1"/>
      <c r="OCC26" s="1"/>
      <c r="OCD26" s="1"/>
      <c r="OCE26" s="1"/>
      <c r="OCF26" s="1"/>
      <c r="OCG26" s="1"/>
      <c r="OCH26" s="1"/>
      <c r="OCI26" s="1"/>
      <c r="OCJ26" s="1"/>
      <c r="OCK26" s="1"/>
      <c r="OCL26" s="1"/>
      <c r="OCM26" s="1"/>
      <c r="OCN26" s="1"/>
      <c r="OCO26" s="1"/>
      <c r="OCP26" s="1"/>
      <c r="OCQ26" s="1"/>
      <c r="OCR26" s="1"/>
      <c r="OCS26" s="1"/>
      <c r="OCT26" s="1"/>
      <c r="OCU26" s="1"/>
      <c r="OCV26" s="1"/>
      <c r="OCW26" s="1"/>
      <c r="OCX26" s="1"/>
      <c r="OCY26" s="1"/>
      <c r="OCZ26" s="1"/>
      <c r="ODA26" s="1"/>
      <c r="ODB26" s="1"/>
      <c r="ODC26" s="1"/>
      <c r="ODD26" s="1"/>
      <c r="ODE26" s="1"/>
      <c r="ODF26" s="1"/>
      <c r="ODG26" s="1"/>
      <c r="ODH26" s="1"/>
      <c r="ODI26" s="1"/>
      <c r="ODJ26" s="1"/>
      <c r="ODK26" s="1"/>
      <c r="ODL26" s="1"/>
      <c r="ODM26" s="1"/>
      <c r="ODN26" s="1"/>
      <c r="ODO26" s="1"/>
      <c r="ODP26" s="1"/>
      <c r="ODQ26" s="1"/>
      <c r="ODR26" s="1"/>
      <c r="ODS26" s="1"/>
      <c r="ODT26" s="1"/>
      <c r="ODU26" s="1"/>
      <c r="ODV26" s="1"/>
      <c r="ODW26" s="1"/>
      <c r="ODX26" s="1"/>
      <c r="ODY26" s="1"/>
      <c r="ODZ26" s="1"/>
      <c r="OEA26" s="1"/>
      <c r="OEB26" s="1"/>
      <c r="OEC26" s="1"/>
      <c r="OED26" s="1"/>
      <c r="OEE26" s="1"/>
      <c r="OEF26" s="1"/>
      <c r="OEG26" s="1"/>
      <c r="OEH26" s="1"/>
      <c r="OEI26" s="1"/>
      <c r="OEJ26" s="1"/>
      <c r="OEK26" s="1"/>
      <c r="OEL26" s="1"/>
      <c r="OEM26" s="1"/>
      <c r="OEN26" s="1"/>
      <c r="OEO26" s="1"/>
      <c r="OEP26" s="1"/>
      <c r="OEQ26" s="1"/>
      <c r="OER26" s="1"/>
      <c r="OES26" s="1"/>
      <c r="OET26" s="1"/>
      <c r="OEU26" s="1"/>
      <c r="OEV26" s="1"/>
      <c r="OEW26" s="1"/>
      <c r="OEX26" s="1"/>
      <c r="OEY26" s="1"/>
      <c r="OEZ26" s="1"/>
      <c r="OFA26" s="1"/>
      <c r="OFB26" s="1"/>
      <c r="OFC26" s="1"/>
      <c r="OFD26" s="1"/>
      <c r="OFE26" s="1"/>
      <c r="OFF26" s="1"/>
      <c r="OFG26" s="1"/>
      <c r="OFH26" s="1"/>
      <c r="OFI26" s="1"/>
      <c r="OFJ26" s="1"/>
      <c r="OFK26" s="1"/>
      <c r="OFL26" s="1"/>
      <c r="OFM26" s="1"/>
      <c r="OFN26" s="1"/>
      <c r="OFO26" s="1"/>
      <c r="OFP26" s="1"/>
      <c r="OFQ26" s="1"/>
      <c r="OFR26" s="1"/>
      <c r="OFS26" s="1"/>
      <c r="OFT26" s="1"/>
      <c r="OFU26" s="1"/>
      <c r="OFV26" s="1"/>
      <c r="OFW26" s="1"/>
      <c r="OFX26" s="1"/>
      <c r="OFY26" s="1"/>
      <c r="OFZ26" s="1"/>
      <c r="OGA26" s="1"/>
      <c r="OGB26" s="1"/>
      <c r="OGC26" s="1"/>
      <c r="OGD26" s="1"/>
      <c r="OGE26" s="1"/>
      <c r="OGF26" s="1"/>
      <c r="OGG26" s="1"/>
      <c r="OGH26" s="1"/>
      <c r="OGI26" s="1"/>
      <c r="OGJ26" s="1"/>
      <c r="OGK26" s="1"/>
      <c r="OGL26" s="1"/>
      <c r="OGM26" s="1"/>
      <c r="OGN26" s="1"/>
      <c r="OGO26" s="1"/>
      <c r="OGP26" s="1"/>
      <c r="OGQ26" s="1"/>
      <c r="OGR26" s="1"/>
      <c r="OGS26" s="1"/>
      <c r="OGT26" s="1"/>
      <c r="OGU26" s="1"/>
      <c r="OGV26" s="1"/>
      <c r="OGW26" s="1"/>
      <c r="OGX26" s="1"/>
      <c r="OGY26" s="1"/>
      <c r="OGZ26" s="1"/>
      <c r="OHA26" s="1"/>
      <c r="OHB26" s="1"/>
      <c r="OHC26" s="1"/>
      <c r="OHD26" s="1"/>
      <c r="OHE26" s="1"/>
      <c r="OHF26" s="1"/>
      <c r="OHG26" s="1"/>
      <c r="OHH26" s="1"/>
      <c r="OHI26" s="1"/>
      <c r="OHJ26" s="1"/>
      <c r="OHK26" s="1"/>
      <c r="OHL26" s="1"/>
      <c r="OHM26" s="1"/>
      <c r="OHN26" s="1"/>
      <c r="OHO26" s="1"/>
      <c r="OHP26" s="1"/>
      <c r="OHQ26" s="1"/>
      <c r="OHR26" s="1"/>
      <c r="OHS26" s="1"/>
      <c r="OHT26" s="1"/>
      <c r="OHU26" s="1"/>
      <c r="OHV26" s="1"/>
      <c r="OHW26" s="1"/>
      <c r="OHX26" s="1"/>
      <c r="OHY26" s="1"/>
      <c r="OHZ26" s="1"/>
      <c r="OIA26" s="1"/>
      <c r="OIB26" s="1"/>
      <c r="OIC26" s="1"/>
      <c r="OID26" s="1"/>
      <c r="OIE26" s="1"/>
      <c r="OIF26" s="1"/>
      <c r="OIG26" s="1"/>
      <c r="OIH26" s="1"/>
      <c r="OII26" s="1"/>
      <c r="OIJ26" s="1"/>
      <c r="OIK26" s="1"/>
      <c r="OIL26" s="1"/>
      <c r="OIM26" s="1"/>
      <c r="OIN26" s="1"/>
      <c r="OIO26" s="1"/>
      <c r="OIP26" s="1"/>
      <c r="OIQ26" s="1"/>
      <c r="OIR26" s="1"/>
      <c r="OIS26" s="1"/>
      <c r="OIT26" s="1"/>
      <c r="OIU26" s="1"/>
      <c r="OIV26" s="1"/>
      <c r="OIW26" s="1"/>
      <c r="OIX26" s="1"/>
      <c r="OIY26" s="1"/>
      <c r="OIZ26" s="1"/>
      <c r="OJA26" s="1"/>
      <c r="OJB26" s="1"/>
      <c r="OJC26" s="1"/>
      <c r="OJD26" s="1"/>
      <c r="OJE26" s="1"/>
      <c r="OJF26" s="1"/>
      <c r="OJG26" s="1"/>
      <c r="OJH26" s="1"/>
      <c r="OJI26" s="1"/>
      <c r="OJJ26" s="1"/>
      <c r="OJK26" s="1"/>
      <c r="OJL26" s="1"/>
      <c r="OJM26" s="1"/>
      <c r="OJN26" s="1"/>
      <c r="OJO26" s="1"/>
      <c r="OJP26" s="1"/>
      <c r="OJQ26" s="1"/>
      <c r="OJR26" s="1"/>
      <c r="OJS26" s="1"/>
      <c r="OJT26" s="1"/>
      <c r="OJU26" s="1"/>
      <c r="OJV26" s="1"/>
      <c r="OJW26" s="1"/>
      <c r="OJX26" s="1"/>
      <c r="OJY26" s="1"/>
      <c r="OJZ26" s="1"/>
      <c r="OKA26" s="1"/>
      <c r="OKB26" s="1"/>
      <c r="OKC26" s="1"/>
      <c r="OKD26" s="1"/>
      <c r="OKE26" s="1"/>
      <c r="OKF26" s="1"/>
      <c r="OKG26" s="1"/>
      <c r="OKH26" s="1"/>
      <c r="OKI26" s="1"/>
      <c r="OKJ26" s="1"/>
      <c r="OKK26" s="1"/>
      <c r="OKL26" s="1"/>
      <c r="OKM26" s="1"/>
      <c r="OKN26" s="1"/>
      <c r="OKO26" s="1"/>
      <c r="OKP26" s="1"/>
      <c r="OKQ26" s="1"/>
      <c r="OKR26" s="1"/>
      <c r="OKS26" s="1"/>
      <c r="OKT26" s="1"/>
      <c r="OKU26" s="1"/>
      <c r="OKV26" s="1"/>
      <c r="OKW26" s="1"/>
      <c r="OKX26" s="1"/>
      <c r="OKY26" s="1"/>
      <c r="OKZ26" s="1"/>
      <c r="OLA26" s="1"/>
      <c r="OLB26" s="1"/>
      <c r="OLC26" s="1"/>
      <c r="OLD26" s="1"/>
      <c r="OLE26" s="1"/>
      <c r="OLF26" s="1"/>
      <c r="OLG26" s="1"/>
      <c r="OLH26" s="1"/>
      <c r="OLI26" s="1"/>
      <c r="OLJ26" s="1"/>
      <c r="OLK26" s="1"/>
      <c r="OLL26" s="1"/>
      <c r="OLM26" s="1"/>
      <c r="OLN26" s="1"/>
      <c r="OLO26" s="1"/>
      <c r="OLP26" s="1"/>
      <c r="OLQ26" s="1"/>
      <c r="OLR26" s="1"/>
      <c r="OLS26" s="1"/>
      <c r="OLT26" s="1"/>
      <c r="OLU26" s="1"/>
      <c r="OLV26" s="1"/>
      <c r="OLW26" s="1"/>
      <c r="OLX26" s="1"/>
      <c r="OLY26" s="1"/>
      <c r="OLZ26" s="1"/>
      <c r="OMA26" s="1"/>
      <c r="OMB26" s="1"/>
      <c r="OMC26" s="1"/>
      <c r="OMD26" s="1"/>
      <c r="OME26" s="1"/>
      <c r="OMF26" s="1"/>
      <c r="OMG26" s="1"/>
      <c r="OMH26" s="1"/>
      <c r="OMI26" s="1"/>
      <c r="OMJ26" s="1"/>
      <c r="OMK26" s="1"/>
      <c r="OML26" s="1"/>
      <c r="OMM26" s="1"/>
      <c r="OMN26" s="1"/>
      <c r="OMO26" s="1"/>
      <c r="OMP26" s="1"/>
      <c r="OMQ26" s="1"/>
      <c r="OMR26" s="1"/>
      <c r="OMS26" s="1"/>
      <c r="OMT26" s="1"/>
      <c r="OMU26" s="1"/>
      <c r="OMV26" s="1"/>
      <c r="OMW26" s="1"/>
      <c r="OMX26" s="1"/>
      <c r="OMY26" s="1"/>
      <c r="OMZ26" s="1"/>
      <c r="ONA26" s="1"/>
      <c r="ONB26" s="1"/>
      <c r="ONC26" s="1"/>
      <c r="OND26" s="1"/>
      <c r="ONE26" s="1"/>
      <c r="ONF26" s="1"/>
      <c r="ONG26" s="1"/>
      <c r="ONH26" s="1"/>
      <c r="ONI26" s="1"/>
      <c r="ONJ26" s="1"/>
      <c r="ONK26" s="1"/>
      <c r="ONL26" s="1"/>
      <c r="ONM26" s="1"/>
      <c r="ONN26" s="1"/>
      <c r="ONO26" s="1"/>
      <c r="ONP26" s="1"/>
      <c r="ONQ26" s="1"/>
      <c r="ONR26" s="1"/>
      <c r="ONS26" s="1"/>
      <c r="ONT26" s="1"/>
      <c r="ONU26" s="1"/>
      <c r="ONV26" s="1"/>
      <c r="ONW26" s="1"/>
      <c r="ONX26" s="1"/>
      <c r="ONY26" s="1"/>
      <c r="ONZ26" s="1"/>
      <c r="OOA26" s="1"/>
      <c r="OOB26" s="1"/>
      <c r="OOC26" s="1"/>
      <c r="OOD26" s="1"/>
      <c r="OOE26" s="1"/>
      <c r="OOF26" s="1"/>
      <c r="OOG26" s="1"/>
      <c r="OOH26" s="1"/>
      <c r="OOI26" s="1"/>
      <c r="OOJ26" s="1"/>
      <c r="OOK26" s="1"/>
      <c r="OOL26" s="1"/>
      <c r="OOM26" s="1"/>
      <c r="OON26" s="1"/>
      <c r="OOO26" s="1"/>
      <c r="OOP26" s="1"/>
      <c r="OOQ26" s="1"/>
      <c r="OOR26" s="1"/>
      <c r="OOS26" s="1"/>
      <c r="OOT26" s="1"/>
      <c r="OOU26" s="1"/>
      <c r="OOV26" s="1"/>
      <c r="OOW26" s="1"/>
      <c r="OOX26" s="1"/>
      <c r="OOY26" s="1"/>
      <c r="OOZ26" s="1"/>
      <c r="OPA26" s="1"/>
      <c r="OPB26" s="1"/>
      <c r="OPC26" s="1"/>
      <c r="OPD26" s="1"/>
      <c r="OPE26" s="1"/>
      <c r="OPF26" s="1"/>
      <c r="OPG26" s="1"/>
      <c r="OPH26" s="1"/>
      <c r="OPI26" s="1"/>
      <c r="OPJ26" s="1"/>
      <c r="OPK26" s="1"/>
      <c r="OPL26" s="1"/>
      <c r="OPM26" s="1"/>
      <c r="OPN26" s="1"/>
      <c r="OPO26" s="1"/>
      <c r="OPP26" s="1"/>
      <c r="OPQ26" s="1"/>
      <c r="OPR26" s="1"/>
      <c r="OPS26" s="1"/>
      <c r="OPT26" s="1"/>
      <c r="OPU26" s="1"/>
      <c r="OPV26" s="1"/>
      <c r="OPW26" s="1"/>
      <c r="OPX26" s="1"/>
      <c r="OPY26" s="1"/>
      <c r="OPZ26" s="1"/>
      <c r="OQA26" s="1"/>
      <c r="OQB26" s="1"/>
      <c r="OQC26" s="1"/>
      <c r="OQD26" s="1"/>
      <c r="OQE26" s="1"/>
      <c r="OQF26" s="1"/>
      <c r="OQG26" s="1"/>
      <c r="OQH26" s="1"/>
      <c r="OQI26" s="1"/>
      <c r="OQJ26" s="1"/>
      <c r="OQK26" s="1"/>
      <c r="OQL26" s="1"/>
      <c r="OQM26" s="1"/>
      <c r="OQN26" s="1"/>
      <c r="OQO26" s="1"/>
      <c r="OQP26" s="1"/>
      <c r="OQQ26" s="1"/>
      <c r="OQR26" s="1"/>
      <c r="OQS26" s="1"/>
      <c r="OQT26" s="1"/>
      <c r="OQU26" s="1"/>
      <c r="OQV26" s="1"/>
      <c r="OQW26" s="1"/>
      <c r="OQX26" s="1"/>
      <c r="OQY26" s="1"/>
      <c r="OQZ26" s="1"/>
      <c r="ORA26" s="1"/>
      <c r="ORB26" s="1"/>
      <c r="ORC26" s="1"/>
      <c r="ORD26" s="1"/>
      <c r="ORE26" s="1"/>
      <c r="ORF26" s="1"/>
      <c r="ORG26" s="1"/>
      <c r="ORH26" s="1"/>
      <c r="ORI26" s="1"/>
      <c r="ORJ26" s="1"/>
      <c r="ORK26" s="1"/>
      <c r="ORL26" s="1"/>
      <c r="ORM26" s="1"/>
      <c r="ORN26" s="1"/>
      <c r="ORO26" s="1"/>
      <c r="ORP26" s="1"/>
      <c r="ORQ26" s="1"/>
      <c r="ORR26" s="1"/>
      <c r="ORS26" s="1"/>
      <c r="ORT26" s="1"/>
      <c r="ORU26" s="1"/>
      <c r="ORV26" s="1"/>
      <c r="ORW26" s="1"/>
      <c r="ORX26" s="1"/>
      <c r="ORY26" s="1"/>
      <c r="ORZ26" s="1"/>
      <c r="OSA26" s="1"/>
      <c r="OSB26" s="1"/>
      <c r="OSC26" s="1"/>
      <c r="OSD26" s="1"/>
      <c r="OSE26" s="1"/>
      <c r="OSF26" s="1"/>
      <c r="OSG26" s="1"/>
      <c r="OSH26" s="1"/>
      <c r="OSI26" s="1"/>
      <c r="OSJ26" s="1"/>
      <c r="OSK26" s="1"/>
      <c r="OSL26" s="1"/>
      <c r="OSM26" s="1"/>
      <c r="OSN26" s="1"/>
      <c r="OSO26" s="1"/>
      <c r="OSP26" s="1"/>
      <c r="OSQ26" s="1"/>
      <c r="OSR26" s="1"/>
      <c r="OSS26" s="1"/>
      <c r="OST26" s="1"/>
      <c r="OSU26" s="1"/>
      <c r="OSV26" s="1"/>
      <c r="OSW26" s="1"/>
      <c r="OSX26" s="1"/>
      <c r="OSY26" s="1"/>
      <c r="OSZ26" s="1"/>
      <c r="OTA26" s="1"/>
      <c r="OTB26" s="1"/>
      <c r="OTC26" s="1"/>
      <c r="OTD26" s="1"/>
      <c r="OTE26" s="1"/>
      <c r="OTF26" s="1"/>
      <c r="OTG26" s="1"/>
      <c r="OTH26" s="1"/>
      <c r="OTI26" s="1"/>
      <c r="OTJ26" s="1"/>
      <c r="OTK26" s="1"/>
      <c r="OTL26" s="1"/>
      <c r="OTM26" s="1"/>
      <c r="OTN26" s="1"/>
      <c r="OTO26" s="1"/>
      <c r="OTP26" s="1"/>
      <c r="OTQ26" s="1"/>
      <c r="OTR26" s="1"/>
      <c r="OTS26" s="1"/>
      <c r="OTT26" s="1"/>
      <c r="OTU26" s="1"/>
      <c r="OTV26" s="1"/>
      <c r="OTW26" s="1"/>
      <c r="OTX26" s="1"/>
      <c r="OTY26" s="1"/>
      <c r="OTZ26" s="1"/>
      <c r="OUA26" s="1"/>
      <c r="OUB26" s="1"/>
      <c r="OUC26" s="1"/>
      <c r="OUD26" s="1"/>
      <c r="OUE26" s="1"/>
      <c r="OUF26" s="1"/>
      <c r="OUG26" s="1"/>
      <c r="OUH26" s="1"/>
      <c r="OUI26" s="1"/>
      <c r="OUJ26" s="1"/>
      <c r="OUK26" s="1"/>
      <c r="OUL26" s="1"/>
      <c r="OUM26" s="1"/>
      <c r="OUN26" s="1"/>
      <c r="OUO26" s="1"/>
      <c r="OUP26" s="1"/>
      <c r="OUQ26" s="1"/>
      <c r="OUR26" s="1"/>
      <c r="OUS26" s="1"/>
      <c r="OUT26" s="1"/>
      <c r="OUU26" s="1"/>
      <c r="OUV26" s="1"/>
      <c r="OUW26" s="1"/>
      <c r="OUX26" s="1"/>
      <c r="OUY26" s="1"/>
      <c r="OUZ26" s="1"/>
      <c r="OVA26" s="1"/>
      <c r="OVB26" s="1"/>
      <c r="OVC26" s="1"/>
      <c r="OVD26" s="1"/>
      <c r="OVE26" s="1"/>
      <c r="OVF26" s="1"/>
      <c r="OVG26" s="1"/>
      <c r="OVH26" s="1"/>
      <c r="OVI26" s="1"/>
      <c r="OVJ26" s="1"/>
      <c r="OVK26" s="1"/>
      <c r="OVL26" s="1"/>
      <c r="OVM26" s="1"/>
      <c r="OVN26" s="1"/>
      <c r="OVO26" s="1"/>
      <c r="OVP26" s="1"/>
      <c r="OVQ26" s="1"/>
      <c r="OVR26" s="1"/>
      <c r="OVS26" s="1"/>
      <c r="OVT26" s="1"/>
      <c r="OVU26" s="1"/>
      <c r="OVV26" s="1"/>
      <c r="OVW26" s="1"/>
      <c r="OVX26" s="1"/>
      <c r="OVY26" s="1"/>
      <c r="OVZ26" s="1"/>
      <c r="OWA26" s="1"/>
      <c r="OWB26" s="1"/>
      <c r="OWC26" s="1"/>
      <c r="OWD26" s="1"/>
      <c r="OWE26" s="1"/>
      <c r="OWF26" s="1"/>
      <c r="OWG26" s="1"/>
      <c r="OWH26" s="1"/>
      <c r="OWI26" s="1"/>
      <c r="OWJ26" s="1"/>
      <c r="OWK26" s="1"/>
      <c r="OWL26" s="1"/>
      <c r="OWM26" s="1"/>
      <c r="OWN26" s="1"/>
      <c r="OWO26" s="1"/>
      <c r="OWP26" s="1"/>
      <c r="OWQ26" s="1"/>
      <c r="OWR26" s="1"/>
      <c r="OWS26" s="1"/>
      <c r="OWT26" s="1"/>
      <c r="OWU26" s="1"/>
      <c r="OWV26" s="1"/>
      <c r="OWW26" s="1"/>
      <c r="OWX26" s="1"/>
      <c r="OWY26" s="1"/>
      <c r="OWZ26" s="1"/>
      <c r="OXA26" s="1"/>
      <c r="OXB26" s="1"/>
      <c r="OXC26" s="1"/>
      <c r="OXD26" s="1"/>
      <c r="OXE26" s="1"/>
      <c r="OXF26" s="1"/>
      <c r="OXG26" s="1"/>
      <c r="OXH26" s="1"/>
      <c r="OXI26" s="1"/>
      <c r="OXJ26" s="1"/>
      <c r="OXK26" s="1"/>
      <c r="OXL26" s="1"/>
      <c r="OXM26" s="1"/>
      <c r="OXN26" s="1"/>
      <c r="OXO26" s="1"/>
      <c r="OXP26" s="1"/>
      <c r="OXQ26" s="1"/>
      <c r="OXR26" s="1"/>
      <c r="OXS26" s="1"/>
      <c r="OXT26" s="1"/>
      <c r="OXU26" s="1"/>
      <c r="OXV26" s="1"/>
      <c r="OXW26" s="1"/>
      <c r="OXX26" s="1"/>
      <c r="OXY26" s="1"/>
      <c r="OXZ26" s="1"/>
      <c r="OYA26" s="1"/>
      <c r="OYB26" s="1"/>
      <c r="OYC26" s="1"/>
      <c r="OYD26" s="1"/>
      <c r="OYE26" s="1"/>
      <c r="OYF26" s="1"/>
      <c r="OYG26" s="1"/>
      <c r="OYH26" s="1"/>
      <c r="OYI26" s="1"/>
      <c r="OYJ26" s="1"/>
      <c r="OYK26" s="1"/>
      <c r="OYL26" s="1"/>
      <c r="OYM26" s="1"/>
      <c r="OYN26" s="1"/>
      <c r="OYO26" s="1"/>
      <c r="OYP26" s="1"/>
      <c r="OYQ26" s="1"/>
      <c r="OYR26" s="1"/>
      <c r="OYS26" s="1"/>
      <c r="OYT26" s="1"/>
      <c r="OYU26" s="1"/>
      <c r="OYV26" s="1"/>
      <c r="OYW26" s="1"/>
      <c r="OYX26" s="1"/>
      <c r="OYY26" s="1"/>
      <c r="OYZ26" s="1"/>
      <c r="OZA26" s="1"/>
      <c r="OZB26" s="1"/>
      <c r="OZC26" s="1"/>
      <c r="OZD26" s="1"/>
      <c r="OZE26" s="1"/>
      <c r="OZF26" s="1"/>
      <c r="OZG26" s="1"/>
      <c r="OZH26" s="1"/>
      <c r="OZI26" s="1"/>
      <c r="OZJ26" s="1"/>
      <c r="OZK26" s="1"/>
      <c r="OZL26" s="1"/>
      <c r="OZM26" s="1"/>
      <c r="OZN26" s="1"/>
      <c r="OZO26" s="1"/>
      <c r="OZP26" s="1"/>
      <c r="OZQ26" s="1"/>
      <c r="OZR26" s="1"/>
      <c r="OZS26" s="1"/>
      <c r="OZT26" s="1"/>
      <c r="OZU26" s="1"/>
      <c r="OZV26" s="1"/>
      <c r="OZW26" s="1"/>
      <c r="OZX26" s="1"/>
      <c r="OZY26" s="1"/>
      <c r="OZZ26" s="1"/>
      <c r="PAA26" s="1"/>
      <c r="PAB26" s="1"/>
      <c r="PAC26" s="1"/>
      <c r="PAD26" s="1"/>
      <c r="PAE26" s="1"/>
      <c r="PAF26" s="1"/>
      <c r="PAG26" s="1"/>
      <c r="PAH26" s="1"/>
      <c r="PAI26" s="1"/>
      <c r="PAJ26" s="1"/>
      <c r="PAK26" s="1"/>
      <c r="PAL26" s="1"/>
      <c r="PAM26" s="1"/>
      <c r="PAN26" s="1"/>
      <c r="PAO26" s="1"/>
      <c r="PAP26" s="1"/>
      <c r="PAQ26" s="1"/>
      <c r="PAR26" s="1"/>
      <c r="PAS26" s="1"/>
      <c r="PAT26" s="1"/>
      <c r="PAU26" s="1"/>
      <c r="PAV26" s="1"/>
      <c r="PAW26" s="1"/>
      <c r="PAX26" s="1"/>
      <c r="PAY26" s="1"/>
      <c r="PAZ26" s="1"/>
      <c r="PBA26" s="1"/>
      <c r="PBB26" s="1"/>
      <c r="PBC26" s="1"/>
      <c r="PBD26" s="1"/>
      <c r="PBE26" s="1"/>
      <c r="PBF26" s="1"/>
      <c r="PBG26" s="1"/>
      <c r="PBH26" s="1"/>
      <c r="PBI26" s="1"/>
      <c r="PBJ26" s="1"/>
      <c r="PBK26" s="1"/>
      <c r="PBL26" s="1"/>
      <c r="PBM26" s="1"/>
      <c r="PBN26" s="1"/>
      <c r="PBO26" s="1"/>
      <c r="PBP26" s="1"/>
      <c r="PBQ26" s="1"/>
      <c r="PBR26" s="1"/>
      <c r="PBS26" s="1"/>
      <c r="PBT26" s="1"/>
      <c r="PBU26" s="1"/>
      <c r="PBV26" s="1"/>
      <c r="PBW26" s="1"/>
      <c r="PBX26" s="1"/>
      <c r="PBY26" s="1"/>
      <c r="PBZ26" s="1"/>
      <c r="PCA26" s="1"/>
      <c r="PCB26" s="1"/>
      <c r="PCC26" s="1"/>
      <c r="PCD26" s="1"/>
      <c r="PCE26" s="1"/>
      <c r="PCF26" s="1"/>
      <c r="PCG26" s="1"/>
      <c r="PCH26" s="1"/>
      <c r="PCI26" s="1"/>
      <c r="PCJ26" s="1"/>
      <c r="PCK26" s="1"/>
      <c r="PCL26" s="1"/>
      <c r="PCM26" s="1"/>
      <c r="PCN26" s="1"/>
      <c r="PCO26" s="1"/>
      <c r="PCP26" s="1"/>
      <c r="PCQ26" s="1"/>
      <c r="PCR26" s="1"/>
      <c r="PCS26" s="1"/>
      <c r="PCT26" s="1"/>
      <c r="PCU26" s="1"/>
      <c r="PCV26" s="1"/>
      <c r="PCW26" s="1"/>
      <c r="PCX26" s="1"/>
      <c r="PCY26" s="1"/>
      <c r="PCZ26" s="1"/>
      <c r="PDA26" s="1"/>
      <c r="PDB26" s="1"/>
      <c r="PDC26" s="1"/>
      <c r="PDD26" s="1"/>
      <c r="PDE26" s="1"/>
      <c r="PDF26" s="1"/>
      <c r="PDG26" s="1"/>
      <c r="PDH26" s="1"/>
      <c r="PDI26" s="1"/>
      <c r="PDJ26" s="1"/>
      <c r="PDK26" s="1"/>
      <c r="PDL26" s="1"/>
      <c r="PDM26" s="1"/>
      <c r="PDN26" s="1"/>
      <c r="PDO26" s="1"/>
      <c r="PDP26" s="1"/>
      <c r="PDQ26" s="1"/>
      <c r="PDR26" s="1"/>
      <c r="PDS26" s="1"/>
      <c r="PDT26" s="1"/>
      <c r="PDU26" s="1"/>
      <c r="PDV26" s="1"/>
      <c r="PDW26" s="1"/>
      <c r="PDX26" s="1"/>
      <c r="PDY26" s="1"/>
      <c r="PDZ26" s="1"/>
      <c r="PEA26" s="1"/>
      <c r="PEB26" s="1"/>
      <c r="PEC26" s="1"/>
      <c r="PED26" s="1"/>
      <c r="PEE26" s="1"/>
      <c r="PEF26" s="1"/>
      <c r="PEG26" s="1"/>
      <c r="PEH26" s="1"/>
      <c r="PEI26" s="1"/>
      <c r="PEJ26" s="1"/>
      <c r="PEK26" s="1"/>
      <c r="PEL26" s="1"/>
      <c r="PEM26" s="1"/>
      <c r="PEN26" s="1"/>
      <c r="PEO26" s="1"/>
      <c r="PEP26" s="1"/>
      <c r="PEQ26" s="1"/>
      <c r="PER26" s="1"/>
      <c r="PES26" s="1"/>
      <c r="PET26" s="1"/>
      <c r="PEU26" s="1"/>
      <c r="PEV26" s="1"/>
      <c r="PEW26" s="1"/>
      <c r="PEX26" s="1"/>
      <c r="PEY26" s="1"/>
      <c r="PEZ26" s="1"/>
      <c r="PFA26" s="1"/>
      <c r="PFB26" s="1"/>
      <c r="PFC26" s="1"/>
      <c r="PFD26" s="1"/>
      <c r="PFE26" s="1"/>
      <c r="PFF26" s="1"/>
      <c r="PFG26" s="1"/>
      <c r="PFH26" s="1"/>
      <c r="PFI26" s="1"/>
      <c r="PFJ26" s="1"/>
      <c r="PFK26" s="1"/>
      <c r="PFL26" s="1"/>
      <c r="PFM26" s="1"/>
      <c r="PFN26" s="1"/>
      <c r="PFO26" s="1"/>
      <c r="PFP26" s="1"/>
      <c r="PFQ26" s="1"/>
      <c r="PFR26" s="1"/>
      <c r="PFS26" s="1"/>
      <c r="PFT26" s="1"/>
      <c r="PFU26" s="1"/>
      <c r="PFV26" s="1"/>
      <c r="PFW26" s="1"/>
      <c r="PFX26" s="1"/>
      <c r="PFY26" s="1"/>
      <c r="PFZ26" s="1"/>
      <c r="PGA26" s="1"/>
      <c r="PGB26" s="1"/>
      <c r="PGC26" s="1"/>
      <c r="PGD26" s="1"/>
      <c r="PGE26" s="1"/>
      <c r="PGF26" s="1"/>
      <c r="PGG26" s="1"/>
      <c r="PGH26" s="1"/>
      <c r="PGI26" s="1"/>
      <c r="PGJ26" s="1"/>
      <c r="PGK26" s="1"/>
      <c r="PGL26" s="1"/>
      <c r="PGM26" s="1"/>
      <c r="PGN26" s="1"/>
      <c r="PGO26" s="1"/>
      <c r="PGP26" s="1"/>
      <c r="PGQ26" s="1"/>
      <c r="PGR26" s="1"/>
      <c r="PGS26" s="1"/>
      <c r="PGT26" s="1"/>
      <c r="PGU26" s="1"/>
      <c r="PGV26" s="1"/>
      <c r="PGW26" s="1"/>
      <c r="PGX26" s="1"/>
      <c r="PGY26" s="1"/>
      <c r="PGZ26" s="1"/>
      <c r="PHA26" s="1"/>
      <c r="PHB26" s="1"/>
      <c r="PHC26" s="1"/>
      <c r="PHD26" s="1"/>
      <c r="PHE26" s="1"/>
      <c r="PHF26" s="1"/>
      <c r="PHG26" s="1"/>
      <c r="PHH26" s="1"/>
      <c r="PHI26" s="1"/>
      <c r="PHJ26" s="1"/>
      <c r="PHK26" s="1"/>
      <c r="PHL26" s="1"/>
      <c r="PHM26" s="1"/>
      <c r="PHN26" s="1"/>
      <c r="PHO26" s="1"/>
      <c r="PHP26" s="1"/>
      <c r="PHQ26" s="1"/>
      <c r="PHR26" s="1"/>
      <c r="PHS26" s="1"/>
      <c r="PHT26" s="1"/>
      <c r="PHU26" s="1"/>
      <c r="PHV26" s="1"/>
      <c r="PHW26" s="1"/>
      <c r="PHX26" s="1"/>
      <c r="PHY26" s="1"/>
      <c r="PHZ26" s="1"/>
      <c r="PIA26" s="1"/>
      <c r="PIB26" s="1"/>
      <c r="PIC26" s="1"/>
      <c r="PID26" s="1"/>
      <c r="PIE26" s="1"/>
      <c r="PIF26" s="1"/>
      <c r="PIG26" s="1"/>
      <c r="PIH26" s="1"/>
      <c r="PII26" s="1"/>
      <c r="PIJ26" s="1"/>
      <c r="PIK26" s="1"/>
      <c r="PIL26" s="1"/>
      <c r="PIM26" s="1"/>
      <c r="PIN26" s="1"/>
      <c r="PIO26" s="1"/>
      <c r="PIP26" s="1"/>
      <c r="PIQ26" s="1"/>
      <c r="PIR26" s="1"/>
      <c r="PIS26" s="1"/>
      <c r="PIT26" s="1"/>
      <c r="PIU26" s="1"/>
      <c r="PIV26" s="1"/>
      <c r="PIW26" s="1"/>
      <c r="PIX26" s="1"/>
      <c r="PIY26" s="1"/>
      <c r="PIZ26" s="1"/>
      <c r="PJA26" s="1"/>
      <c r="PJB26" s="1"/>
      <c r="PJC26" s="1"/>
      <c r="PJD26" s="1"/>
      <c r="PJE26" s="1"/>
      <c r="PJF26" s="1"/>
      <c r="PJG26" s="1"/>
      <c r="PJH26" s="1"/>
      <c r="PJI26" s="1"/>
      <c r="PJJ26" s="1"/>
      <c r="PJK26" s="1"/>
      <c r="PJL26" s="1"/>
      <c r="PJM26" s="1"/>
      <c r="PJN26" s="1"/>
      <c r="PJO26" s="1"/>
      <c r="PJP26" s="1"/>
      <c r="PJQ26" s="1"/>
      <c r="PJR26" s="1"/>
      <c r="PJS26" s="1"/>
      <c r="PJT26" s="1"/>
      <c r="PJU26" s="1"/>
      <c r="PJV26" s="1"/>
      <c r="PJW26" s="1"/>
      <c r="PJX26" s="1"/>
      <c r="PJY26" s="1"/>
      <c r="PJZ26" s="1"/>
      <c r="PKA26" s="1"/>
      <c r="PKB26" s="1"/>
      <c r="PKC26" s="1"/>
      <c r="PKD26" s="1"/>
      <c r="PKE26" s="1"/>
      <c r="PKF26" s="1"/>
      <c r="PKG26" s="1"/>
      <c r="PKH26" s="1"/>
      <c r="PKI26" s="1"/>
      <c r="PKJ26" s="1"/>
      <c r="PKK26" s="1"/>
      <c r="PKL26" s="1"/>
      <c r="PKM26" s="1"/>
      <c r="PKN26" s="1"/>
      <c r="PKO26" s="1"/>
      <c r="PKP26" s="1"/>
      <c r="PKQ26" s="1"/>
      <c r="PKR26" s="1"/>
      <c r="PKS26" s="1"/>
      <c r="PKT26" s="1"/>
      <c r="PKU26" s="1"/>
      <c r="PKV26" s="1"/>
      <c r="PKW26" s="1"/>
      <c r="PKX26" s="1"/>
      <c r="PKY26" s="1"/>
      <c r="PKZ26" s="1"/>
      <c r="PLA26" s="1"/>
      <c r="PLB26" s="1"/>
      <c r="PLC26" s="1"/>
      <c r="PLD26" s="1"/>
      <c r="PLE26" s="1"/>
      <c r="PLF26" s="1"/>
      <c r="PLG26" s="1"/>
      <c r="PLH26" s="1"/>
      <c r="PLI26" s="1"/>
      <c r="PLJ26" s="1"/>
      <c r="PLK26" s="1"/>
      <c r="PLL26" s="1"/>
      <c r="PLM26" s="1"/>
      <c r="PLN26" s="1"/>
      <c r="PLO26" s="1"/>
      <c r="PLP26" s="1"/>
      <c r="PLQ26" s="1"/>
      <c r="PLR26" s="1"/>
      <c r="PLS26" s="1"/>
      <c r="PLT26" s="1"/>
      <c r="PLU26" s="1"/>
      <c r="PLV26" s="1"/>
      <c r="PLW26" s="1"/>
      <c r="PLX26" s="1"/>
      <c r="PLY26" s="1"/>
      <c r="PLZ26" s="1"/>
      <c r="PMA26" s="1"/>
      <c r="PMB26" s="1"/>
      <c r="PMC26" s="1"/>
      <c r="PMD26" s="1"/>
      <c r="PME26" s="1"/>
      <c r="PMF26" s="1"/>
      <c r="PMG26" s="1"/>
      <c r="PMH26" s="1"/>
      <c r="PMI26" s="1"/>
      <c r="PMJ26" s="1"/>
      <c r="PMK26" s="1"/>
      <c r="PML26" s="1"/>
      <c r="PMM26" s="1"/>
      <c r="PMN26" s="1"/>
      <c r="PMO26" s="1"/>
      <c r="PMP26" s="1"/>
      <c r="PMQ26" s="1"/>
      <c r="PMR26" s="1"/>
      <c r="PMS26" s="1"/>
      <c r="PMT26" s="1"/>
      <c r="PMU26" s="1"/>
      <c r="PMV26" s="1"/>
      <c r="PMW26" s="1"/>
      <c r="PMX26" s="1"/>
      <c r="PMY26" s="1"/>
      <c r="PMZ26" s="1"/>
      <c r="PNA26" s="1"/>
      <c r="PNB26" s="1"/>
      <c r="PNC26" s="1"/>
      <c r="PND26" s="1"/>
      <c r="PNE26" s="1"/>
      <c r="PNF26" s="1"/>
      <c r="PNG26" s="1"/>
      <c r="PNH26" s="1"/>
      <c r="PNI26" s="1"/>
      <c r="PNJ26" s="1"/>
      <c r="PNK26" s="1"/>
      <c r="PNL26" s="1"/>
      <c r="PNM26" s="1"/>
      <c r="PNN26" s="1"/>
      <c r="PNO26" s="1"/>
      <c r="PNP26" s="1"/>
      <c r="PNQ26" s="1"/>
      <c r="PNR26" s="1"/>
      <c r="PNS26" s="1"/>
      <c r="PNT26" s="1"/>
      <c r="PNU26" s="1"/>
      <c r="PNV26" s="1"/>
      <c r="PNW26" s="1"/>
      <c r="PNX26" s="1"/>
      <c r="PNY26" s="1"/>
      <c r="PNZ26" s="1"/>
      <c r="POA26" s="1"/>
      <c r="POB26" s="1"/>
      <c r="POC26" s="1"/>
      <c r="POD26" s="1"/>
      <c r="POE26" s="1"/>
      <c r="POF26" s="1"/>
      <c r="POG26" s="1"/>
      <c r="POH26" s="1"/>
      <c r="POI26" s="1"/>
      <c r="POJ26" s="1"/>
      <c r="POK26" s="1"/>
      <c r="POL26" s="1"/>
      <c r="POM26" s="1"/>
      <c r="PON26" s="1"/>
      <c r="POO26" s="1"/>
      <c r="POP26" s="1"/>
      <c r="POQ26" s="1"/>
      <c r="POR26" s="1"/>
      <c r="POS26" s="1"/>
      <c r="POT26" s="1"/>
      <c r="POU26" s="1"/>
      <c r="POV26" s="1"/>
      <c r="POW26" s="1"/>
      <c r="POX26" s="1"/>
      <c r="POY26" s="1"/>
      <c r="POZ26" s="1"/>
      <c r="PPA26" s="1"/>
      <c r="PPB26" s="1"/>
      <c r="PPC26" s="1"/>
      <c r="PPD26" s="1"/>
      <c r="PPE26" s="1"/>
      <c r="PPF26" s="1"/>
      <c r="PPG26" s="1"/>
      <c r="PPH26" s="1"/>
      <c r="PPI26" s="1"/>
      <c r="PPJ26" s="1"/>
      <c r="PPK26" s="1"/>
      <c r="PPL26" s="1"/>
      <c r="PPM26" s="1"/>
      <c r="PPN26" s="1"/>
      <c r="PPO26" s="1"/>
      <c r="PPP26" s="1"/>
      <c r="PPQ26" s="1"/>
      <c r="PPR26" s="1"/>
      <c r="PPS26" s="1"/>
      <c r="PPT26" s="1"/>
      <c r="PPU26" s="1"/>
      <c r="PPV26" s="1"/>
      <c r="PPW26" s="1"/>
      <c r="PPX26" s="1"/>
      <c r="PPY26" s="1"/>
      <c r="PPZ26" s="1"/>
      <c r="PQA26" s="1"/>
      <c r="PQB26" s="1"/>
      <c r="PQC26" s="1"/>
      <c r="PQD26" s="1"/>
      <c r="PQE26" s="1"/>
      <c r="PQF26" s="1"/>
      <c r="PQG26" s="1"/>
      <c r="PQH26" s="1"/>
      <c r="PQI26" s="1"/>
      <c r="PQJ26" s="1"/>
      <c r="PQK26" s="1"/>
      <c r="PQL26" s="1"/>
      <c r="PQM26" s="1"/>
      <c r="PQN26" s="1"/>
      <c r="PQO26" s="1"/>
      <c r="PQP26" s="1"/>
      <c r="PQQ26" s="1"/>
      <c r="PQR26" s="1"/>
      <c r="PQS26" s="1"/>
      <c r="PQT26" s="1"/>
      <c r="PQU26" s="1"/>
      <c r="PQV26" s="1"/>
      <c r="PQW26" s="1"/>
      <c r="PQX26" s="1"/>
      <c r="PQY26" s="1"/>
      <c r="PQZ26" s="1"/>
      <c r="PRA26" s="1"/>
      <c r="PRB26" s="1"/>
      <c r="PRC26" s="1"/>
      <c r="PRD26" s="1"/>
      <c r="PRE26" s="1"/>
      <c r="PRF26" s="1"/>
      <c r="PRG26" s="1"/>
      <c r="PRH26" s="1"/>
      <c r="PRI26" s="1"/>
      <c r="PRJ26" s="1"/>
      <c r="PRK26" s="1"/>
      <c r="PRL26" s="1"/>
      <c r="PRM26" s="1"/>
      <c r="PRN26" s="1"/>
      <c r="PRO26" s="1"/>
      <c r="PRP26" s="1"/>
      <c r="PRQ26" s="1"/>
      <c r="PRR26" s="1"/>
      <c r="PRS26" s="1"/>
      <c r="PRT26" s="1"/>
      <c r="PRU26" s="1"/>
      <c r="PRV26" s="1"/>
      <c r="PRW26" s="1"/>
      <c r="PRX26" s="1"/>
      <c r="PRY26" s="1"/>
      <c r="PRZ26" s="1"/>
      <c r="PSA26" s="1"/>
      <c r="PSB26" s="1"/>
      <c r="PSC26" s="1"/>
      <c r="PSD26" s="1"/>
      <c r="PSE26" s="1"/>
      <c r="PSF26" s="1"/>
      <c r="PSG26" s="1"/>
      <c r="PSH26" s="1"/>
      <c r="PSI26" s="1"/>
      <c r="PSJ26" s="1"/>
      <c r="PSK26" s="1"/>
      <c r="PSL26" s="1"/>
      <c r="PSM26" s="1"/>
      <c r="PSN26" s="1"/>
      <c r="PSO26" s="1"/>
      <c r="PSP26" s="1"/>
      <c r="PSQ26" s="1"/>
      <c r="PSR26" s="1"/>
      <c r="PSS26" s="1"/>
      <c r="PST26" s="1"/>
      <c r="PSU26" s="1"/>
      <c r="PSV26" s="1"/>
      <c r="PSW26" s="1"/>
      <c r="PSX26" s="1"/>
      <c r="PSY26" s="1"/>
      <c r="PSZ26" s="1"/>
      <c r="PTA26" s="1"/>
      <c r="PTB26" s="1"/>
      <c r="PTC26" s="1"/>
      <c r="PTD26" s="1"/>
      <c r="PTE26" s="1"/>
      <c r="PTF26" s="1"/>
      <c r="PTG26" s="1"/>
      <c r="PTH26" s="1"/>
      <c r="PTI26" s="1"/>
      <c r="PTJ26" s="1"/>
      <c r="PTK26" s="1"/>
      <c r="PTL26" s="1"/>
      <c r="PTM26" s="1"/>
      <c r="PTN26" s="1"/>
      <c r="PTO26" s="1"/>
      <c r="PTP26" s="1"/>
      <c r="PTQ26" s="1"/>
      <c r="PTR26" s="1"/>
      <c r="PTS26" s="1"/>
      <c r="PTT26" s="1"/>
      <c r="PTU26" s="1"/>
      <c r="PTV26" s="1"/>
      <c r="PTW26" s="1"/>
      <c r="PTX26" s="1"/>
      <c r="PTY26" s="1"/>
      <c r="PTZ26" s="1"/>
      <c r="PUA26" s="1"/>
      <c r="PUB26" s="1"/>
      <c r="PUC26" s="1"/>
      <c r="PUD26" s="1"/>
      <c r="PUE26" s="1"/>
      <c r="PUF26" s="1"/>
      <c r="PUG26" s="1"/>
      <c r="PUH26" s="1"/>
      <c r="PUI26" s="1"/>
      <c r="PUJ26" s="1"/>
      <c r="PUK26" s="1"/>
      <c r="PUL26" s="1"/>
      <c r="PUM26" s="1"/>
      <c r="PUN26" s="1"/>
      <c r="PUO26" s="1"/>
      <c r="PUP26" s="1"/>
      <c r="PUQ26" s="1"/>
      <c r="PUR26" s="1"/>
      <c r="PUS26" s="1"/>
      <c r="PUT26" s="1"/>
      <c r="PUU26" s="1"/>
      <c r="PUV26" s="1"/>
      <c r="PUW26" s="1"/>
      <c r="PUX26" s="1"/>
      <c r="PUY26" s="1"/>
      <c r="PUZ26" s="1"/>
      <c r="PVA26" s="1"/>
      <c r="PVB26" s="1"/>
      <c r="PVC26" s="1"/>
      <c r="PVD26" s="1"/>
      <c r="PVE26" s="1"/>
      <c r="PVF26" s="1"/>
      <c r="PVG26" s="1"/>
      <c r="PVH26" s="1"/>
      <c r="PVI26" s="1"/>
      <c r="PVJ26" s="1"/>
      <c r="PVK26" s="1"/>
      <c r="PVL26" s="1"/>
      <c r="PVM26" s="1"/>
      <c r="PVN26" s="1"/>
      <c r="PVO26" s="1"/>
      <c r="PVP26" s="1"/>
      <c r="PVQ26" s="1"/>
      <c r="PVR26" s="1"/>
      <c r="PVS26" s="1"/>
      <c r="PVT26" s="1"/>
      <c r="PVU26" s="1"/>
      <c r="PVV26" s="1"/>
      <c r="PVW26" s="1"/>
      <c r="PVX26" s="1"/>
      <c r="PVY26" s="1"/>
      <c r="PVZ26" s="1"/>
      <c r="PWA26" s="1"/>
      <c r="PWB26" s="1"/>
      <c r="PWC26" s="1"/>
      <c r="PWD26" s="1"/>
      <c r="PWE26" s="1"/>
      <c r="PWF26" s="1"/>
      <c r="PWG26" s="1"/>
      <c r="PWH26" s="1"/>
      <c r="PWI26" s="1"/>
      <c r="PWJ26" s="1"/>
      <c r="PWK26" s="1"/>
      <c r="PWL26" s="1"/>
      <c r="PWM26" s="1"/>
      <c r="PWN26" s="1"/>
      <c r="PWO26" s="1"/>
      <c r="PWP26" s="1"/>
      <c r="PWQ26" s="1"/>
      <c r="PWR26" s="1"/>
      <c r="PWS26" s="1"/>
      <c r="PWT26" s="1"/>
      <c r="PWU26" s="1"/>
      <c r="PWV26" s="1"/>
      <c r="PWW26" s="1"/>
      <c r="PWX26" s="1"/>
      <c r="PWY26" s="1"/>
      <c r="PWZ26" s="1"/>
      <c r="PXA26" s="1"/>
      <c r="PXB26" s="1"/>
      <c r="PXC26" s="1"/>
      <c r="PXD26" s="1"/>
      <c r="PXE26" s="1"/>
      <c r="PXF26" s="1"/>
      <c r="PXG26" s="1"/>
      <c r="PXH26" s="1"/>
      <c r="PXI26" s="1"/>
      <c r="PXJ26" s="1"/>
      <c r="PXK26" s="1"/>
      <c r="PXL26" s="1"/>
      <c r="PXM26" s="1"/>
      <c r="PXN26" s="1"/>
      <c r="PXO26" s="1"/>
      <c r="PXP26" s="1"/>
      <c r="PXQ26" s="1"/>
      <c r="PXR26" s="1"/>
      <c r="PXS26" s="1"/>
      <c r="PXT26" s="1"/>
      <c r="PXU26" s="1"/>
      <c r="PXV26" s="1"/>
      <c r="PXW26" s="1"/>
      <c r="PXX26" s="1"/>
      <c r="PXY26" s="1"/>
      <c r="PXZ26" s="1"/>
      <c r="PYA26" s="1"/>
      <c r="PYB26" s="1"/>
      <c r="PYC26" s="1"/>
      <c r="PYD26" s="1"/>
      <c r="PYE26" s="1"/>
      <c r="PYF26" s="1"/>
      <c r="PYG26" s="1"/>
      <c r="PYH26" s="1"/>
      <c r="PYI26" s="1"/>
      <c r="PYJ26" s="1"/>
      <c r="PYK26" s="1"/>
      <c r="PYL26" s="1"/>
      <c r="PYM26" s="1"/>
      <c r="PYN26" s="1"/>
      <c r="PYO26" s="1"/>
      <c r="PYP26" s="1"/>
      <c r="PYQ26" s="1"/>
      <c r="PYR26" s="1"/>
      <c r="PYS26" s="1"/>
      <c r="PYT26" s="1"/>
      <c r="PYU26" s="1"/>
      <c r="PYV26" s="1"/>
      <c r="PYW26" s="1"/>
      <c r="PYX26" s="1"/>
      <c r="PYY26" s="1"/>
      <c r="PYZ26" s="1"/>
      <c r="PZA26" s="1"/>
      <c r="PZB26" s="1"/>
      <c r="PZC26" s="1"/>
      <c r="PZD26" s="1"/>
      <c r="PZE26" s="1"/>
      <c r="PZF26" s="1"/>
      <c r="PZG26" s="1"/>
      <c r="PZH26" s="1"/>
      <c r="PZI26" s="1"/>
      <c r="PZJ26" s="1"/>
      <c r="PZK26" s="1"/>
      <c r="PZL26" s="1"/>
      <c r="PZM26" s="1"/>
      <c r="PZN26" s="1"/>
      <c r="PZO26" s="1"/>
      <c r="PZP26" s="1"/>
      <c r="PZQ26" s="1"/>
      <c r="PZR26" s="1"/>
      <c r="PZS26" s="1"/>
      <c r="PZT26" s="1"/>
      <c r="PZU26" s="1"/>
      <c r="PZV26" s="1"/>
      <c r="PZW26" s="1"/>
      <c r="PZX26" s="1"/>
      <c r="PZY26" s="1"/>
      <c r="PZZ26" s="1"/>
      <c r="QAA26" s="1"/>
      <c r="QAB26" s="1"/>
      <c r="QAC26" s="1"/>
      <c r="QAD26" s="1"/>
      <c r="QAE26" s="1"/>
      <c r="QAF26" s="1"/>
      <c r="QAG26" s="1"/>
      <c r="QAH26" s="1"/>
      <c r="QAI26" s="1"/>
      <c r="QAJ26" s="1"/>
      <c r="QAK26" s="1"/>
      <c r="QAL26" s="1"/>
      <c r="QAM26" s="1"/>
      <c r="QAN26" s="1"/>
      <c r="QAO26" s="1"/>
      <c r="QAP26" s="1"/>
      <c r="QAQ26" s="1"/>
      <c r="QAR26" s="1"/>
      <c r="QAS26" s="1"/>
      <c r="QAT26" s="1"/>
      <c r="QAU26" s="1"/>
      <c r="QAV26" s="1"/>
      <c r="QAW26" s="1"/>
      <c r="QAX26" s="1"/>
      <c r="QAY26" s="1"/>
      <c r="QAZ26" s="1"/>
      <c r="QBA26" s="1"/>
      <c r="QBB26" s="1"/>
      <c r="QBC26" s="1"/>
      <c r="QBD26" s="1"/>
      <c r="QBE26" s="1"/>
      <c r="QBF26" s="1"/>
      <c r="QBG26" s="1"/>
      <c r="QBH26" s="1"/>
      <c r="QBI26" s="1"/>
      <c r="QBJ26" s="1"/>
      <c r="QBK26" s="1"/>
      <c r="QBL26" s="1"/>
      <c r="QBM26" s="1"/>
      <c r="QBN26" s="1"/>
      <c r="QBO26" s="1"/>
      <c r="QBP26" s="1"/>
      <c r="QBQ26" s="1"/>
      <c r="QBR26" s="1"/>
      <c r="QBS26" s="1"/>
      <c r="QBT26" s="1"/>
      <c r="QBU26" s="1"/>
      <c r="QBV26" s="1"/>
      <c r="QBW26" s="1"/>
      <c r="QBX26" s="1"/>
      <c r="QBY26" s="1"/>
      <c r="QBZ26" s="1"/>
      <c r="QCA26" s="1"/>
      <c r="QCB26" s="1"/>
      <c r="QCC26" s="1"/>
      <c r="QCD26" s="1"/>
      <c r="QCE26" s="1"/>
      <c r="QCF26" s="1"/>
      <c r="QCG26" s="1"/>
      <c r="QCH26" s="1"/>
      <c r="QCI26" s="1"/>
      <c r="QCJ26" s="1"/>
      <c r="QCK26" s="1"/>
      <c r="QCL26" s="1"/>
      <c r="QCM26" s="1"/>
      <c r="QCN26" s="1"/>
      <c r="QCO26" s="1"/>
      <c r="QCP26" s="1"/>
      <c r="QCQ26" s="1"/>
      <c r="QCR26" s="1"/>
      <c r="QCS26" s="1"/>
      <c r="QCT26" s="1"/>
      <c r="QCU26" s="1"/>
      <c r="QCV26" s="1"/>
      <c r="QCW26" s="1"/>
      <c r="QCX26" s="1"/>
      <c r="QCY26" s="1"/>
      <c r="QCZ26" s="1"/>
      <c r="QDA26" s="1"/>
      <c r="QDB26" s="1"/>
      <c r="QDC26" s="1"/>
      <c r="QDD26" s="1"/>
      <c r="QDE26" s="1"/>
      <c r="QDF26" s="1"/>
      <c r="QDG26" s="1"/>
      <c r="QDH26" s="1"/>
      <c r="QDI26" s="1"/>
      <c r="QDJ26" s="1"/>
      <c r="QDK26" s="1"/>
      <c r="QDL26" s="1"/>
      <c r="QDM26" s="1"/>
      <c r="QDN26" s="1"/>
      <c r="QDO26" s="1"/>
      <c r="QDP26" s="1"/>
      <c r="QDQ26" s="1"/>
      <c r="QDR26" s="1"/>
      <c r="QDS26" s="1"/>
      <c r="QDT26" s="1"/>
      <c r="QDU26" s="1"/>
      <c r="QDV26" s="1"/>
      <c r="QDW26" s="1"/>
      <c r="QDX26" s="1"/>
      <c r="QDY26" s="1"/>
      <c r="QDZ26" s="1"/>
      <c r="QEA26" s="1"/>
      <c r="QEB26" s="1"/>
      <c r="QEC26" s="1"/>
      <c r="QED26" s="1"/>
      <c r="QEE26" s="1"/>
      <c r="QEF26" s="1"/>
      <c r="QEG26" s="1"/>
      <c r="QEH26" s="1"/>
      <c r="QEI26" s="1"/>
      <c r="QEJ26" s="1"/>
      <c r="QEK26" s="1"/>
      <c r="QEL26" s="1"/>
      <c r="QEM26" s="1"/>
      <c r="QEN26" s="1"/>
      <c r="QEO26" s="1"/>
      <c r="QEP26" s="1"/>
      <c r="QEQ26" s="1"/>
      <c r="QER26" s="1"/>
      <c r="QES26" s="1"/>
      <c r="QET26" s="1"/>
      <c r="QEU26" s="1"/>
      <c r="QEV26" s="1"/>
      <c r="QEW26" s="1"/>
      <c r="QEX26" s="1"/>
      <c r="QEY26" s="1"/>
      <c r="QEZ26" s="1"/>
      <c r="QFA26" s="1"/>
      <c r="QFB26" s="1"/>
      <c r="QFC26" s="1"/>
      <c r="QFD26" s="1"/>
      <c r="QFE26" s="1"/>
      <c r="QFF26" s="1"/>
      <c r="QFG26" s="1"/>
      <c r="QFH26" s="1"/>
      <c r="QFI26" s="1"/>
      <c r="QFJ26" s="1"/>
      <c r="QFK26" s="1"/>
      <c r="QFL26" s="1"/>
      <c r="QFM26" s="1"/>
      <c r="QFN26" s="1"/>
      <c r="QFO26" s="1"/>
      <c r="QFP26" s="1"/>
      <c r="QFQ26" s="1"/>
      <c r="QFR26" s="1"/>
      <c r="QFS26" s="1"/>
      <c r="QFT26" s="1"/>
      <c r="QFU26" s="1"/>
      <c r="QFV26" s="1"/>
      <c r="QFW26" s="1"/>
      <c r="QFX26" s="1"/>
      <c r="QFY26" s="1"/>
      <c r="QFZ26" s="1"/>
      <c r="QGA26" s="1"/>
      <c r="QGB26" s="1"/>
      <c r="QGC26" s="1"/>
      <c r="QGD26" s="1"/>
      <c r="QGE26" s="1"/>
      <c r="QGF26" s="1"/>
      <c r="QGG26" s="1"/>
      <c r="QGH26" s="1"/>
      <c r="QGI26" s="1"/>
      <c r="QGJ26" s="1"/>
      <c r="QGK26" s="1"/>
      <c r="QGL26" s="1"/>
      <c r="QGM26" s="1"/>
      <c r="QGN26" s="1"/>
      <c r="QGO26" s="1"/>
      <c r="QGP26" s="1"/>
      <c r="QGQ26" s="1"/>
      <c r="QGR26" s="1"/>
      <c r="QGS26" s="1"/>
      <c r="QGT26" s="1"/>
      <c r="QGU26" s="1"/>
      <c r="QGV26" s="1"/>
      <c r="QGW26" s="1"/>
      <c r="QGX26" s="1"/>
      <c r="QGY26" s="1"/>
      <c r="QGZ26" s="1"/>
      <c r="QHA26" s="1"/>
      <c r="QHB26" s="1"/>
      <c r="QHC26" s="1"/>
      <c r="QHD26" s="1"/>
      <c r="QHE26" s="1"/>
      <c r="QHF26" s="1"/>
      <c r="QHG26" s="1"/>
      <c r="QHH26" s="1"/>
      <c r="QHI26" s="1"/>
      <c r="QHJ26" s="1"/>
      <c r="QHK26" s="1"/>
      <c r="QHL26" s="1"/>
      <c r="QHM26" s="1"/>
      <c r="QHN26" s="1"/>
      <c r="QHO26" s="1"/>
      <c r="QHP26" s="1"/>
      <c r="QHQ26" s="1"/>
      <c r="QHR26" s="1"/>
      <c r="QHS26" s="1"/>
      <c r="QHT26" s="1"/>
      <c r="QHU26" s="1"/>
      <c r="QHV26" s="1"/>
      <c r="QHW26" s="1"/>
      <c r="QHX26" s="1"/>
      <c r="QHY26" s="1"/>
      <c r="QHZ26" s="1"/>
      <c r="QIA26" s="1"/>
      <c r="QIB26" s="1"/>
      <c r="QIC26" s="1"/>
      <c r="QID26" s="1"/>
      <c r="QIE26" s="1"/>
      <c r="QIF26" s="1"/>
      <c r="QIG26" s="1"/>
      <c r="QIH26" s="1"/>
      <c r="QII26" s="1"/>
      <c r="QIJ26" s="1"/>
      <c r="QIK26" s="1"/>
      <c r="QIL26" s="1"/>
      <c r="QIM26" s="1"/>
      <c r="QIN26" s="1"/>
      <c r="QIO26" s="1"/>
      <c r="QIP26" s="1"/>
      <c r="QIQ26" s="1"/>
      <c r="QIR26" s="1"/>
      <c r="QIS26" s="1"/>
      <c r="QIT26" s="1"/>
      <c r="QIU26" s="1"/>
      <c r="QIV26" s="1"/>
      <c r="QIW26" s="1"/>
      <c r="QIX26" s="1"/>
      <c r="QIY26" s="1"/>
      <c r="QIZ26" s="1"/>
      <c r="QJA26" s="1"/>
      <c r="QJB26" s="1"/>
      <c r="QJC26" s="1"/>
      <c r="QJD26" s="1"/>
      <c r="QJE26" s="1"/>
      <c r="QJF26" s="1"/>
      <c r="QJG26" s="1"/>
      <c r="QJH26" s="1"/>
      <c r="QJI26" s="1"/>
      <c r="QJJ26" s="1"/>
      <c r="QJK26" s="1"/>
      <c r="QJL26" s="1"/>
      <c r="QJM26" s="1"/>
      <c r="QJN26" s="1"/>
      <c r="QJO26" s="1"/>
      <c r="QJP26" s="1"/>
      <c r="QJQ26" s="1"/>
      <c r="QJR26" s="1"/>
      <c r="QJS26" s="1"/>
      <c r="QJT26" s="1"/>
      <c r="QJU26" s="1"/>
      <c r="QJV26" s="1"/>
      <c r="QJW26" s="1"/>
      <c r="QJX26" s="1"/>
      <c r="QJY26" s="1"/>
      <c r="QJZ26" s="1"/>
      <c r="QKA26" s="1"/>
      <c r="QKB26" s="1"/>
      <c r="QKC26" s="1"/>
      <c r="QKD26" s="1"/>
      <c r="QKE26" s="1"/>
      <c r="QKF26" s="1"/>
      <c r="QKG26" s="1"/>
      <c r="QKH26" s="1"/>
      <c r="QKI26" s="1"/>
      <c r="QKJ26" s="1"/>
      <c r="QKK26" s="1"/>
      <c r="QKL26" s="1"/>
      <c r="QKM26" s="1"/>
      <c r="QKN26" s="1"/>
      <c r="QKO26" s="1"/>
      <c r="QKP26" s="1"/>
      <c r="QKQ26" s="1"/>
      <c r="QKR26" s="1"/>
      <c r="QKS26" s="1"/>
      <c r="QKT26" s="1"/>
      <c r="QKU26" s="1"/>
      <c r="QKV26" s="1"/>
      <c r="QKW26" s="1"/>
      <c r="QKX26" s="1"/>
      <c r="QKY26" s="1"/>
      <c r="QKZ26" s="1"/>
      <c r="QLA26" s="1"/>
      <c r="QLB26" s="1"/>
      <c r="QLC26" s="1"/>
      <c r="QLD26" s="1"/>
      <c r="QLE26" s="1"/>
      <c r="QLF26" s="1"/>
      <c r="QLG26" s="1"/>
      <c r="QLH26" s="1"/>
      <c r="QLI26" s="1"/>
      <c r="QLJ26" s="1"/>
      <c r="QLK26" s="1"/>
      <c r="QLL26" s="1"/>
      <c r="QLM26" s="1"/>
      <c r="QLN26" s="1"/>
      <c r="QLO26" s="1"/>
      <c r="QLP26" s="1"/>
      <c r="QLQ26" s="1"/>
      <c r="QLR26" s="1"/>
      <c r="QLS26" s="1"/>
      <c r="QLT26" s="1"/>
      <c r="QLU26" s="1"/>
      <c r="QLV26" s="1"/>
      <c r="QLW26" s="1"/>
      <c r="QLX26" s="1"/>
      <c r="QLY26" s="1"/>
      <c r="QLZ26" s="1"/>
      <c r="QMA26" s="1"/>
      <c r="QMB26" s="1"/>
      <c r="QMC26" s="1"/>
      <c r="QMD26" s="1"/>
      <c r="QME26" s="1"/>
      <c r="QMF26" s="1"/>
      <c r="QMG26" s="1"/>
      <c r="QMH26" s="1"/>
      <c r="QMI26" s="1"/>
      <c r="QMJ26" s="1"/>
      <c r="QMK26" s="1"/>
      <c r="QML26" s="1"/>
      <c r="QMM26" s="1"/>
      <c r="QMN26" s="1"/>
      <c r="QMO26" s="1"/>
      <c r="QMP26" s="1"/>
      <c r="QMQ26" s="1"/>
      <c r="QMR26" s="1"/>
      <c r="QMS26" s="1"/>
      <c r="QMT26" s="1"/>
      <c r="QMU26" s="1"/>
      <c r="QMV26" s="1"/>
      <c r="QMW26" s="1"/>
      <c r="QMX26" s="1"/>
      <c r="QMY26" s="1"/>
      <c r="QMZ26" s="1"/>
      <c r="QNA26" s="1"/>
      <c r="QNB26" s="1"/>
      <c r="QNC26" s="1"/>
      <c r="QND26" s="1"/>
      <c r="QNE26" s="1"/>
      <c r="QNF26" s="1"/>
      <c r="QNG26" s="1"/>
      <c r="QNH26" s="1"/>
      <c r="QNI26" s="1"/>
      <c r="QNJ26" s="1"/>
      <c r="QNK26" s="1"/>
      <c r="QNL26" s="1"/>
      <c r="QNM26" s="1"/>
      <c r="QNN26" s="1"/>
      <c r="QNO26" s="1"/>
      <c r="QNP26" s="1"/>
      <c r="QNQ26" s="1"/>
      <c r="QNR26" s="1"/>
      <c r="QNS26" s="1"/>
      <c r="QNT26" s="1"/>
      <c r="QNU26" s="1"/>
      <c r="QNV26" s="1"/>
      <c r="QNW26" s="1"/>
      <c r="QNX26" s="1"/>
      <c r="QNY26" s="1"/>
      <c r="QNZ26" s="1"/>
      <c r="QOA26" s="1"/>
      <c r="QOB26" s="1"/>
      <c r="QOC26" s="1"/>
      <c r="QOD26" s="1"/>
      <c r="QOE26" s="1"/>
      <c r="QOF26" s="1"/>
      <c r="QOG26" s="1"/>
      <c r="QOH26" s="1"/>
      <c r="QOI26" s="1"/>
      <c r="QOJ26" s="1"/>
      <c r="QOK26" s="1"/>
      <c r="QOL26" s="1"/>
      <c r="QOM26" s="1"/>
      <c r="QON26" s="1"/>
      <c r="QOO26" s="1"/>
      <c r="QOP26" s="1"/>
      <c r="QOQ26" s="1"/>
      <c r="QOR26" s="1"/>
      <c r="QOS26" s="1"/>
      <c r="QOT26" s="1"/>
      <c r="QOU26" s="1"/>
      <c r="QOV26" s="1"/>
      <c r="QOW26" s="1"/>
      <c r="QOX26" s="1"/>
      <c r="QOY26" s="1"/>
      <c r="QOZ26" s="1"/>
      <c r="QPA26" s="1"/>
      <c r="QPB26" s="1"/>
      <c r="QPC26" s="1"/>
      <c r="QPD26" s="1"/>
      <c r="QPE26" s="1"/>
      <c r="QPF26" s="1"/>
      <c r="QPG26" s="1"/>
      <c r="QPH26" s="1"/>
      <c r="QPI26" s="1"/>
      <c r="QPJ26" s="1"/>
      <c r="QPK26" s="1"/>
      <c r="QPL26" s="1"/>
      <c r="QPM26" s="1"/>
      <c r="QPN26" s="1"/>
      <c r="QPO26" s="1"/>
      <c r="QPP26" s="1"/>
      <c r="QPQ26" s="1"/>
      <c r="QPR26" s="1"/>
      <c r="QPS26" s="1"/>
      <c r="QPT26" s="1"/>
      <c r="QPU26" s="1"/>
      <c r="QPV26" s="1"/>
      <c r="QPW26" s="1"/>
      <c r="QPX26" s="1"/>
      <c r="QPY26" s="1"/>
      <c r="QPZ26" s="1"/>
      <c r="QQA26" s="1"/>
      <c r="QQB26" s="1"/>
      <c r="QQC26" s="1"/>
      <c r="QQD26" s="1"/>
      <c r="QQE26" s="1"/>
      <c r="QQF26" s="1"/>
      <c r="QQG26" s="1"/>
      <c r="QQH26" s="1"/>
      <c r="QQI26" s="1"/>
      <c r="QQJ26" s="1"/>
      <c r="QQK26" s="1"/>
      <c r="QQL26" s="1"/>
      <c r="QQM26" s="1"/>
      <c r="QQN26" s="1"/>
      <c r="QQO26" s="1"/>
      <c r="QQP26" s="1"/>
      <c r="QQQ26" s="1"/>
      <c r="QQR26" s="1"/>
      <c r="QQS26" s="1"/>
      <c r="QQT26" s="1"/>
      <c r="QQU26" s="1"/>
      <c r="QQV26" s="1"/>
      <c r="QQW26" s="1"/>
      <c r="QQX26" s="1"/>
      <c r="QQY26" s="1"/>
      <c r="QQZ26" s="1"/>
      <c r="QRA26" s="1"/>
      <c r="QRB26" s="1"/>
      <c r="QRC26" s="1"/>
      <c r="QRD26" s="1"/>
      <c r="QRE26" s="1"/>
      <c r="QRF26" s="1"/>
      <c r="QRG26" s="1"/>
      <c r="QRH26" s="1"/>
      <c r="QRI26" s="1"/>
      <c r="QRJ26" s="1"/>
      <c r="QRK26" s="1"/>
      <c r="QRL26" s="1"/>
      <c r="QRM26" s="1"/>
      <c r="QRN26" s="1"/>
      <c r="QRO26" s="1"/>
      <c r="QRP26" s="1"/>
      <c r="QRQ26" s="1"/>
      <c r="QRR26" s="1"/>
      <c r="QRS26" s="1"/>
      <c r="QRT26" s="1"/>
      <c r="QRU26" s="1"/>
      <c r="QRV26" s="1"/>
      <c r="QRW26" s="1"/>
      <c r="QRX26" s="1"/>
      <c r="QRY26" s="1"/>
      <c r="QRZ26" s="1"/>
      <c r="QSA26" s="1"/>
      <c r="QSB26" s="1"/>
      <c r="QSC26" s="1"/>
      <c r="QSD26" s="1"/>
      <c r="QSE26" s="1"/>
      <c r="QSF26" s="1"/>
      <c r="QSG26" s="1"/>
      <c r="QSH26" s="1"/>
      <c r="QSI26" s="1"/>
      <c r="QSJ26" s="1"/>
      <c r="QSK26" s="1"/>
      <c r="QSL26" s="1"/>
      <c r="QSM26" s="1"/>
      <c r="QSN26" s="1"/>
      <c r="QSO26" s="1"/>
      <c r="QSP26" s="1"/>
      <c r="QSQ26" s="1"/>
      <c r="QSR26" s="1"/>
      <c r="QSS26" s="1"/>
      <c r="QST26" s="1"/>
      <c r="QSU26" s="1"/>
      <c r="QSV26" s="1"/>
      <c r="QSW26" s="1"/>
      <c r="QSX26" s="1"/>
      <c r="QSY26" s="1"/>
      <c r="QSZ26" s="1"/>
      <c r="QTA26" s="1"/>
      <c r="QTB26" s="1"/>
      <c r="QTC26" s="1"/>
      <c r="QTD26" s="1"/>
      <c r="QTE26" s="1"/>
      <c r="QTF26" s="1"/>
      <c r="QTG26" s="1"/>
      <c r="QTH26" s="1"/>
      <c r="QTI26" s="1"/>
      <c r="QTJ26" s="1"/>
      <c r="QTK26" s="1"/>
      <c r="QTL26" s="1"/>
      <c r="QTM26" s="1"/>
      <c r="QTN26" s="1"/>
      <c r="QTO26" s="1"/>
      <c r="QTP26" s="1"/>
      <c r="QTQ26" s="1"/>
      <c r="QTR26" s="1"/>
      <c r="QTS26" s="1"/>
      <c r="QTT26" s="1"/>
      <c r="QTU26" s="1"/>
      <c r="QTV26" s="1"/>
      <c r="QTW26" s="1"/>
      <c r="QTX26" s="1"/>
      <c r="QTY26" s="1"/>
      <c r="QTZ26" s="1"/>
      <c r="QUA26" s="1"/>
      <c r="QUB26" s="1"/>
      <c r="QUC26" s="1"/>
      <c r="QUD26" s="1"/>
      <c r="QUE26" s="1"/>
      <c r="QUF26" s="1"/>
      <c r="QUG26" s="1"/>
      <c r="QUH26" s="1"/>
      <c r="QUI26" s="1"/>
      <c r="QUJ26" s="1"/>
      <c r="QUK26" s="1"/>
      <c r="QUL26" s="1"/>
      <c r="QUM26" s="1"/>
      <c r="QUN26" s="1"/>
      <c r="QUO26" s="1"/>
      <c r="QUP26" s="1"/>
      <c r="QUQ26" s="1"/>
      <c r="QUR26" s="1"/>
      <c r="QUS26" s="1"/>
      <c r="QUT26" s="1"/>
      <c r="QUU26" s="1"/>
      <c r="QUV26" s="1"/>
      <c r="QUW26" s="1"/>
      <c r="QUX26" s="1"/>
      <c r="QUY26" s="1"/>
      <c r="QUZ26" s="1"/>
      <c r="QVA26" s="1"/>
      <c r="QVB26" s="1"/>
      <c r="QVC26" s="1"/>
      <c r="QVD26" s="1"/>
      <c r="QVE26" s="1"/>
      <c r="QVF26" s="1"/>
      <c r="QVG26" s="1"/>
      <c r="QVH26" s="1"/>
      <c r="QVI26" s="1"/>
      <c r="QVJ26" s="1"/>
      <c r="QVK26" s="1"/>
      <c r="QVL26" s="1"/>
      <c r="QVM26" s="1"/>
      <c r="QVN26" s="1"/>
      <c r="QVO26" s="1"/>
      <c r="QVP26" s="1"/>
      <c r="QVQ26" s="1"/>
      <c r="QVR26" s="1"/>
      <c r="QVS26" s="1"/>
      <c r="QVT26" s="1"/>
      <c r="QVU26" s="1"/>
      <c r="QVV26" s="1"/>
      <c r="QVW26" s="1"/>
      <c r="QVX26" s="1"/>
      <c r="QVY26" s="1"/>
      <c r="QVZ26" s="1"/>
      <c r="QWA26" s="1"/>
      <c r="QWB26" s="1"/>
      <c r="QWC26" s="1"/>
      <c r="QWD26" s="1"/>
      <c r="QWE26" s="1"/>
      <c r="QWF26" s="1"/>
      <c r="QWG26" s="1"/>
      <c r="QWH26" s="1"/>
      <c r="QWI26" s="1"/>
      <c r="QWJ26" s="1"/>
      <c r="QWK26" s="1"/>
      <c r="QWL26" s="1"/>
      <c r="QWM26" s="1"/>
      <c r="QWN26" s="1"/>
      <c r="QWO26" s="1"/>
      <c r="QWP26" s="1"/>
      <c r="QWQ26" s="1"/>
      <c r="QWR26" s="1"/>
      <c r="QWS26" s="1"/>
      <c r="QWT26" s="1"/>
      <c r="QWU26" s="1"/>
      <c r="QWV26" s="1"/>
      <c r="QWW26" s="1"/>
      <c r="QWX26" s="1"/>
      <c r="QWY26" s="1"/>
      <c r="QWZ26" s="1"/>
      <c r="QXA26" s="1"/>
      <c r="QXB26" s="1"/>
      <c r="QXC26" s="1"/>
      <c r="QXD26" s="1"/>
      <c r="QXE26" s="1"/>
      <c r="QXF26" s="1"/>
      <c r="QXG26" s="1"/>
      <c r="QXH26" s="1"/>
      <c r="QXI26" s="1"/>
      <c r="QXJ26" s="1"/>
      <c r="QXK26" s="1"/>
      <c r="QXL26" s="1"/>
      <c r="QXM26" s="1"/>
      <c r="QXN26" s="1"/>
      <c r="QXO26" s="1"/>
      <c r="QXP26" s="1"/>
      <c r="QXQ26" s="1"/>
      <c r="QXR26" s="1"/>
      <c r="QXS26" s="1"/>
      <c r="QXT26" s="1"/>
      <c r="QXU26" s="1"/>
      <c r="QXV26" s="1"/>
      <c r="QXW26" s="1"/>
      <c r="QXX26" s="1"/>
      <c r="QXY26" s="1"/>
      <c r="QXZ26" s="1"/>
      <c r="QYA26" s="1"/>
      <c r="QYB26" s="1"/>
      <c r="QYC26" s="1"/>
      <c r="QYD26" s="1"/>
      <c r="QYE26" s="1"/>
      <c r="QYF26" s="1"/>
      <c r="QYG26" s="1"/>
      <c r="QYH26" s="1"/>
      <c r="QYI26" s="1"/>
      <c r="QYJ26" s="1"/>
      <c r="QYK26" s="1"/>
      <c r="QYL26" s="1"/>
      <c r="QYM26" s="1"/>
      <c r="QYN26" s="1"/>
      <c r="QYO26" s="1"/>
      <c r="QYP26" s="1"/>
      <c r="QYQ26" s="1"/>
      <c r="QYR26" s="1"/>
      <c r="QYS26" s="1"/>
      <c r="QYT26" s="1"/>
      <c r="QYU26" s="1"/>
      <c r="QYV26" s="1"/>
      <c r="QYW26" s="1"/>
      <c r="QYX26" s="1"/>
      <c r="QYY26" s="1"/>
      <c r="QYZ26" s="1"/>
      <c r="QZA26" s="1"/>
      <c r="QZB26" s="1"/>
      <c r="QZC26" s="1"/>
      <c r="QZD26" s="1"/>
      <c r="QZE26" s="1"/>
      <c r="QZF26" s="1"/>
      <c r="QZG26" s="1"/>
      <c r="QZH26" s="1"/>
      <c r="QZI26" s="1"/>
      <c r="QZJ26" s="1"/>
      <c r="QZK26" s="1"/>
      <c r="QZL26" s="1"/>
      <c r="QZM26" s="1"/>
      <c r="QZN26" s="1"/>
      <c r="QZO26" s="1"/>
      <c r="QZP26" s="1"/>
      <c r="QZQ26" s="1"/>
      <c r="QZR26" s="1"/>
      <c r="QZS26" s="1"/>
      <c r="QZT26" s="1"/>
      <c r="QZU26" s="1"/>
      <c r="QZV26" s="1"/>
      <c r="QZW26" s="1"/>
      <c r="QZX26" s="1"/>
      <c r="QZY26" s="1"/>
      <c r="QZZ26" s="1"/>
      <c r="RAA26" s="1"/>
      <c r="RAB26" s="1"/>
      <c r="RAC26" s="1"/>
      <c r="RAD26" s="1"/>
      <c r="RAE26" s="1"/>
      <c r="RAF26" s="1"/>
      <c r="RAG26" s="1"/>
      <c r="RAH26" s="1"/>
      <c r="RAI26" s="1"/>
      <c r="RAJ26" s="1"/>
      <c r="RAK26" s="1"/>
      <c r="RAL26" s="1"/>
      <c r="RAM26" s="1"/>
      <c r="RAN26" s="1"/>
      <c r="RAO26" s="1"/>
      <c r="RAP26" s="1"/>
      <c r="RAQ26" s="1"/>
      <c r="RAR26" s="1"/>
      <c r="RAS26" s="1"/>
      <c r="RAT26" s="1"/>
      <c r="RAU26" s="1"/>
      <c r="RAV26" s="1"/>
      <c r="RAW26" s="1"/>
      <c r="RAX26" s="1"/>
      <c r="RAY26" s="1"/>
      <c r="RAZ26" s="1"/>
      <c r="RBA26" s="1"/>
      <c r="RBB26" s="1"/>
      <c r="RBC26" s="1"/>
      <c r="RBD26" s="1"/>
      <c r="RBE26" s="1"/>
      <c r="RBF26" s="1"/>
      <c r="RBG26" s="1"/>
      <c r="RBH26" s="1"/>
      <c r="RBI26" s="1"/>
      <c r="RBJ26" s="1"/>
      <c r="RBK26" s="1"/>
      <c r="RBL26" s="1"/>
      <c r="RBM26" s="1"/>
      <c r="RBN26" s="1"/>
      <c r="RBO26" s="1"/>
      <c r="RBP26" s="1"/>
      <c r="RBQ26" s="1"/>
      <c r="RBR26" s="1"/>
      <c r="RBS26" s="1"/>
      <c r="RBT26" s="1"/>
      <c r="RBU26" s="1"/>
      <c r="RBV26" s="1"/>
      <c r="RBW26" s="1"/>
      <c r="RBX26" s="1"/>
      <c r="RBY26" s="1"/>
      <c r="RBZ26" s="1"/>
      <c r="RCA26" s="1"/>
      <c r="RCB26" s="1"/>
      <c r="RCC26" s="1"/>
      <c r="RCD26" s="1"/>
      <c r="RCE26" s="1"/>
      <c r="RCF26" s="1"/>
      <c r="RCG26" s="1"/>
      <c r="RCH26" s="1"/>
      <c r="RCI26" s="1"/>
      <c r="RCJ26" s="1"/>
      <c r="RCK26" s="1"/>
      <c r="RCL26" s="1"/>
      <c r="RCM26" s="1"/>
      <c r="RCN26" s="1"/>
      <c r="RCO26" s="1"/>
      <c r="RCP26" s="1"/>
      <c r="RCQ26" s="1"/>
      <c r="RCR26" s="1"/>
      <c r="RCS26" s="1"/>
      <c r="RCT26" s="1"/>
      <c r="RCU26" s="1"/>
      <c r="RCV26" s="1"/>
      <c r="RCW26" s="1"/>
      <c r="RCX26" s="1"/>
      <c r="RCY26" s="1"/>
      <c r="RCZ26" s="1"/>
      <c r="RDA26" s="1"/>
      <c r="RDB26" s="1"/>
      <c r="RDC26" s="1"/>
      <c r="RDD26" s="1"/>
      <c r="RDE26" s="1"/>
      <c r="RDF26" s="1"/>
      <c r="RDG26" s="1"/>
      <c r="RDH26" s="1"/>
      <c r="RDI26" s="1"/>
      <c r="RDJ26" s="1"/>
      <c r="RDK26" s="1"/>
      <c r="RDL26" s="1"/>
      <c r="RDM26" s="1"/>
      <c r="RDN26" s="1"/>
      <c r="RDO26" s="1"/>
      <c r="RDP26" s="1"/>
      <c r="RDQ26" s="1"/>
      <c r="RDR26" s="1"/>
      <c r="RDS26" s="1"/>
      <c r="RDT26" s="1"/>
      <c r="RDU26" s="1"/>
      <c r="RDV26" s="1"/>
      <c r="RDW26" s="1"/>
      <c r="RDX26" s="1"/>
      <c r="RDY26" s="1"/>
      <c r="RDZ26" s="1"/>
      <c r="REA26" s="1"/>
      <c r="REB26" s="1"/>
      <c r="REC26" s="1"/>
      <c r="RED26" s="1"/>
      <c r="REE26" s="1"/>
      <c r="REF26" s="1"/>
      <c r="REG26" s="1"/>
      <c r="REH26" s="1"/>
      <c r="REI26" s="1"/>
      <c r="REJ26" s="1"/>
      <c r="REK26" s="1"/>
      <c r="REL26" s="1"/>
      <c r="REM26" s="1"/>
      <c r="REN26" s="1"/>
      <c r="REO26" s="1"/>
      <c r="REP26" s="1"/>
      <c r="REQ26" s="1"/>
      <c r="RER26" s="1"/>
      <c r="RES26" s="1"/>
      <c r="RET26" s="1"/>
      <c r="REU26" s="1"/>
      <c r="REV26" s="1"/>
      <c r="REW26" s="1"/>
      <c r="REX26" s="1"/>
      <c r="REY26" s="1"/>
      <c r="REZ26" s="1"/>
      <c r="RFA26" s="1"/>
      <c r="RFB26" s="1"/>
      <c r="RFC26" s="1"/>
      <c r="RFD26" s="1"/>
      <c r="RFE26" s="1"/>
      <c r="RFF26" s="1"/>
      <c r="RFG26" s="1"/>
      <c r="RFH26" s="1"/>
      <c r="RFI26" s="1"/>
      <c r="RFJ26" s="1"/>
      <c r="RFK26" s="1"/>
      <c r="RFL26" s="1"/>
      <c r="RFM26" s="1"/>
      <c r="RFN26" s="1"/>
      <c r="RFO26" s="1"/>
      <c r="RFP26" s="1"/>
      <c r="RFQ26" s="1"/>
      <c r="RFR26" s="1"/>
      <c r="RFS26" s="1"/>
      <c r="RFT26" s="1"/>
      <c r="RFU26" s="1"/>
      <c r="RFV26" s="1"/>
      <c r="RFW26" s="1"/>
      <c r="RFX26" s="1"/>
      <c r="RFY26" s="1"/>
      <c r="RFZ26" s="1"/>
      <c r="RGA26" s="1"/>
      <c r="RGB26" s="1"/>
      <c r="RGC26" s="1"/>
      <c r="RGD26" s="1"/>
      <c r="RGE26" s="1"/>
      <c r="RGF26" s="1"/>
      <c r="RGG26" s="1"/>
      <c r="RGH26" s="1"/>
      <c r="RGI26" s="1"/>
      <c r="RGJ26" s="1"/>
      <c r="RGK26" s="1"/>
      <c r="RGL26" s="1"/>
      <c r="RGM26" s="1"/>
      <c r="RGN26" s="1"/>
      <c r="RGO26" s="1"/>
      <c r="RGP26" s="1"/>
      <c r="RGQ26" s="1"/>
      <c r="RGR26" s="1"/>
      <c r="RGS26" s="1"/>
      <c r="RGT26" s="1"/>
      <c r="RGU26" s="1"/>
      <c r="RGV26" s="1"/>
      <c r="RGW26" s="1"/>
      <c r="RGX26" s="1"/>
      <c r="RGY26" s="1"/>
      <c r="RGZ26" s="1"/>
      <c r="RHA26" s="1"/>
      <c r="RHB26" s="1"/>
      <c r="RHC26" s="1"/>
      <c r="RHD26" s="1"/>
      <c r="RHE26" s="1"/>
      <c r="RHF26" s="1"/>
      <c r="RHG26" s="1"/>
      <c r="RHH26" s="1"/>
      <c r="RHI26" s="1"/>
      <c r="RHJ26" s="1"/>
      <c r="RHK26" s="1"/>
      <c r="RHL26" s="1"/>
      <c r="RHM26" s="1"/>
      <c r="RHN26" s="1"/>
      <c r="RHO26" s="1"/>
      <c r="RHP26" s="1"/>
      <c r="RHQ26" s="1"/>
      <c r="RHR26" s="1"/>
      <c r="RHS26" s="1"/>
      <c r="RHT26" s="1"/>
      <c r="RHU26" s="1"/>
      <c r="RHV26" s="1"/>
      <c r="RHW26" s="1"/>
      <c r="RHX26" s="1"/>
      <c r="RHY26" s="1"/>
      <c r="RHZ26" s="1"/>
      <c r="RIA26" s="1"/>
      <c r="RIB26" s="1"/>
      <c r="RIC26" s="1"/>
      <c r="RID26" s="1"/>
      <c r="RIE26" s="1"/>
      <c r="RIF26" s="1"/>
      <c r="RIG26" s="1"/>
      <c r="RIH26" s="1"/>
      <c r="RII26" s="1"/>
      <c r="RIJ26" s="1"/>
      <c r="RIK26" s="1"/>
      <c r="RIL26" s="1"/>
      <c r="RIM26" s="1"/>
      <c r="RIN26" s="1"/>
      <c r="RIO26" s="1"/>
      <c r="RIP26" s="1"/>
      <c r="RIQ26" s="1"/>
      <c r="RIR26" s="1"/>
      <c r="RIS26" s="1"/>
      <c r="RIT26" s="1"/>
      <c r="RIU26" s="1"/>
      <c r="RIV26" s="1"/>
      <c r="RIW26" s="1"/>
      <c r="RIX26" s="1"/>
      <c r="RIY26" s="1"/>
      <c r="RIZ26" s="1"/>
      <c r="RJA26" s="1"/>
      <c r="RJB26" s="1"/>
      <c r="RJC26" s="1"/>
      <c r="RJD26" s="1"/>
      <c r="RJE26" s="1"/>
      <c r="RJF26" s="1"/>
      <c r="RJG26" s="1"/>
      <c r="RJH26" s="1"/>
      <c r="RJI26" s="1"/>
      <c r="RJJ26" s="1"/>
      <c r="RJK26" s="1"/>
      <c r="RJL26" s="1"/>
      <c r="RJM26" s="1"/>
      <c r="RJN26" s="1"/>
      <c r="RJO26" s="1"/>
      <c r="RJP26" s="1"/>
      <c r="RJQ26" s="1"/>
      <c r="RJR26" s="1"/>
      <c r="RJS26" s="1"/>
      <c r="RJT26" s="1"/>
      <c r="RJU26" s="1"/>
      <c r="RJV26" s="1"/>
      <c r="RJW26" s="1"/>
      <c r="RJX26" s="1"/>
      <c r="RJY26" s="1"/>
      <c r="RJZ26" s="1"/>
      <c r="RKA26" s="1"/>
      <c r="RKB26" s="1"/>
      <c r="RKC26" s="1"/>
      <c r="RKD26" s="1"/>
      <c r="RKE26" s="1"/>
      <c r="RKF26" s="1"/>
      <c r="RKG26" s="1"/>
      <c r="RKH26" s="1"/>
      <c r="RKI26" s="1"/>
      <c r="RKJ26" s="1"/>
      <c r="RKK26" s="1"/>
      <c r="RKL26" s="1"/>
      <c r="RKM26" s="1"/>
      <c r="RKN26" s="1"/>
      <c r="RKO26" s="1"/>
      <c r="RKP26" s="1"/>
      <c r="RKQ26" s="1"/>
      <c r="RKR26" s="1"/>
      <c r="RKS26" s="1"/>
      <c r="RKT26" s="1"/>
      <c r="RKU26" s="1"/>
      <c r="RKV26" s="1"/>
      <c r="RKW26" s="1"/>
      <c r="RKX26" s="1"/>
      <c r="RKY26" s="1"/>
      <c r="RKZ26" s="1"/>
      <c r="RLA26" s="1"/>
      <c r="RLB26" s="1"/>
      <c r="RLC26" s="1"/>
      <c r="RLD26" s="1"/>
      <c r="RLE26" s="1"/>
      <c r="RLF26" s="1"/>
      <c r="RLG26" s="1"/>
      <c r="RLH26" s="1"/>
      <c r="RLI26" s="1"/>
      <c r="RLJ26" s="1"/>
      <c r="RLK26" s="1"/>
      <c r="RLL26" s="1"/>
      <c r="RLM26" s="1"/>
      <c r="RLN26" s="1"/>
      <c r="RLO26" s="1"/>
      <c r="RLP26" s="1"/>
      <c r="RLQ26" s="1"/>
      <c r="RLR26" s="1"/>
      <c r="RLS26" s="1"/>
      <c r="RLT26" s="1"/>
      <c r="RLU26" s="1"/>
      <c r="RLV26" s="1"/>
      <c r="RLW26" s="1"/>
      <c r="RLX26" s="1"/>
      <c r="RLY26" s="1"/>
      <c r="RLZ26" s="1"/>
      <c r="RMA26" s="1"/>
      <c r="RMB26" s="1"/>
      <c r="RMC26" s="1"/>
      <c r="RMD26" s="1"/>
      <c r="RME26" s="1"/>
      <c r="RMF26" s="1"/>
      <c r="RMG26" s="1"/>
      <c r="RMH26" s="1"/>
      <c r="RMI26" s="1"/>
      <c r="RMJ26" s="1"/>
      <c r="RMK26" s="1"/>
      <c r="RML26" s="1"/>
      <c r="RMM26" s="1"/>
      <c r="RMN26" s="1"/>
      <c r="RMO26" s="1"/>
      <c r="RMP26" s="1"/>
      <c r="RMQ26" s="1"/>
      <c r="RMR26" s="1"/>
      <c r="RMS26" s="1"/>
      <c r="RMT26" s="1"/>
      <c r="RMU26" s="1"/>
      <c r="RMV26" s="1"/>
      <c r="RMW26" s="1"/>
      <c r="RMX26" s="1"/>
      <c r="RMY26" s="1"/>
      <c r="RMZ26" s="1"/>
      <c r="RNA26" s="1"/>
      <c r="RNB26" s="1"/>
      <c r="RNC26" s="1"/>
      <c r="RND26" s="1"/>
      <c r="RNE26" s="1"/>
      <c r="RNF26" s="1"/>
      <c r="RNG26" s="1"/>
      <c r="RNH26" s="1"/>
      <c r="RNI26" s="1"/>
      <c r="RNJ26" s="1"/>
      <c r="RNK26" s="1"/>
      <c r="RNL26" s="1"/>
      <c r="RNM26" s="1"/>
      <c r="RNN26" s="1"/>
      <c r="RNO26" s="1"/>
      <c r="RNP26" s="1"/>
      <c r="RNQ26" s="1"/>
      <c r="RNR26" s="1"/>
      <c r="RNS26" s="1"/>
      <c r="RNT26" s="1"/>
      <c r="RNU26" s="1"/>
      <c r="RNV26" s="1"/>
      <c r="RNW26" s="1"/>
      <c r="RNX26" s="1"/>
      <c r="RNY26" s="1"/>
      <c r="RNZ26" s="1"/>
      <c r="ROA26" s="1"/>
      <c r="ROB26" s="1"/>
      <c r="ROC26" s="1"/>
      <c r="ROD26" s="1"/>
      <c r="ROE26" s="1"/>
      <c r="ROF26" s="1"/>
      <c r="ROG26" s="1"/>
      <c r="ROH26" s="1"/>
      <c r="ROI26" s="1"/>
      <c r="ROJ26" s="1"/>
      <c r="ROK26" s="1"/>
      <c r="ROL26" s="1"/>
      <c r="ROM26" s="1"/>
      <c r="RON26" s="1"/>
      <c r="ROO26" s="1"/>
      <c r="ROP26" s="1"/>
      <c r="ROQ26" s="1"/>
      <c r="ROR26" s="1"/>
      <c r="ROS26" s="1"/>
      <c r="ROT26" s="1"/>
      <c r="ROU26" s="1"/>
      <c r="ROV26" s="1"/>
      <c r="ROW26" s="1"/>
      <c r="ROX26" s="1"/>
      <c r="ROY26" s="1"/>
      <c r="ROZ26" s="1"/>
      <c r="RPA26" s="1"/>
      <c r="RPB26" s="1"/>
      <c r="RPC26" s="1"/>
      <c r="RPD26" s="1"/>
      <c r="RPE26" s="1"/>
      <c r="RPF26" s="1"/>
      <c r="RPG26" s="1"/>
      <c r="RPH26" s="1"/>
      <c r="RPI26" s="1"/>
      <c r="RPJ26" s="1"/>
      <c r="RPK26" s="1"/>
      <c r="RPL26" s="1"/>
      <c r="RPM26" s="1"/>
      <c r="RPN26" s="1"/>
      <c r="RPO26" s="1"/>
      <c r="RPP26" s="1"/>
      <c r="RPQ26" s="1"/>
      <c r="RPR26" s="1"/>
      <c r="RPS26" s="1"/>
      <c r="RPT26" s="1"/>
      <c r="RPU26" s="1"/>
      <c r="RPV26" s="1"/>
      <c r="RPW26" s="1"/>
      <c r="RPX26" s="1"/>
      <c r="RPY26" s="1"/>
      <c r="RPZ26" s="1"/>
      <c r="RQA26" s="1"/>
      <c r="RQB26" s="1"/>
      <c r="RQC26" s="1"/>
      <c r="RQD26" s="1"/>
      <c r="RQE26" s="1"/>
      <c r="RQF26" s="1"/>
      <c r="RQG26" s="1"/>
      <c r="RQH26" s="1"/>
      <c r="RQI26" s="1"/>
      <c r="RQJ26" s="1"/>
      <c r="RQK26" s="1"/>
      <c r="RQL26" s="1"/>
      <c r="RQM26" s="1"/>
      <c r="RQN26" s="1"/>
      <c r="RQO26" s="1"/>
      <c r="RQP26" s="1"/>
      <c r="RQQ26" s="1"/>
      <c r="RQR26" s="1"/>
      <c r="RQS26" s="1"/>
      <c r="RQT26" s="1"/>
      <c r="RQU26" s="1"/>
      <c r="RQV26" s="1"/>
      <c r="RQW26" s="1"/>
      <c r="RQX26" s="1"/>
      <c r="RQY26" s="1"/>
      <c r="RQZ26" s="1"/>
      <c r="RRA26" s="1"/>
      <c r="RRB26" s="1"/>
      <c r="RRC26" s="1"/>
      <c r="RRD26" s="1"/>
      <c r="RRE26" s="1"/>
      <c r="RRF26" s="1"/>
      <c r="RRG26" s="1"/>
      <c r="RRH26" s="1"/>
      <c r="RRI26" s="1"/>
      <c r="RRJ26" s="1"/>
      <c r="RRK26" s="1"/>
      <c r="RRL26" s="1"/>
      <c r="RRM26" s="1"/>
      <c r="RRN26" s="1"/>
      <c r="RRO26" s="1"/>
      <c r="RRP26" s="1"/>
      <c r="RRQ26" s="1"/>
      <c r="RRR26" s="1"/>
      <c r="RRS26" s="1"/>
      <c r="RRT26" s="1"/>
      <c r="RRU26" s="1"/>
      <c r="RRV26" s="1"/>
      <c r="RRW26" s="1"/>
      <c r="RRX26" s="1"/>
      <c r="RRY26" s="1"/>
      <c r="RRZ26" s="1"/>
      <c r="RSA26" s="1"/>
      <c r="RSB26" s="1"/>
      <c r="RSC26" s="1"/>
      <c r="RSD26" s="1"/>
      <c r="RSE26" s="1"/>
      <c r="RSF26" s="1"/>
      <c r="RSG26" s="1"/>
      <c r="RSH26" s="1"/>
      <c r="RSI26" s="1"/>
      <c r="RSJ26" s="1"/>
      <c r="RSK26" s="1"/>
      <c r="RSL26" s="1"/>
      <c r="RSM26" s="1"/>
      <c r="RSN26" s="1"/>
      <c r="RSO26" s="1"/>
      <c r="RSP26" s="1"/>
      <c r="RSQ26" s="1"/>
      <c r="RSR26" s="1"/>
      <c r="RSS26" s="1"/>
      <c r="RST26" s="1"/>
      <c r="RSU26" s="1"/>
      <c r="RSV26" s="1"/>
      <c r="RSW26" s="1"/>
      <c r="RSX26" s="1"/>
      <c r="RSY26" s="1"/>
      <c r="RSZ26" s="1"/>
      <c r="RTA26" s="1"/>
      <c r="RTB26" s="1"/>
      <c r="RTC26" s="1"/>
      <c r="RTD26" s="1"/>
      <c r="RTE26" s="1"/>
      <c r="RTF26" s="1"/>
      <c r="RTG26" s="1"/>
      <c r="RTH26" s="1"/>
      <c r="RTI26" s="1"/>
      <c r="RTJ26" s="1"/>
      <c r="RTK26" s="1"/>
      <c r="RTL26" s="1"/>
      <c r="RTM26" s="1"/>
      <c r="RTN26" s="1"/>
      <c r="RTO26" s="1"/>
      <c r="RTP26" s="1"/>
      <c r="RTQ26" s="1"/>
      <c r="RTR26" s="1"/>
      <c r="RTS26" s="1"/>
      <c r="RTT26" s="1"/>
      <c r="RTU26" s="1"/>
      <c r="RTV26" s="1"/>
      <c r="RTW26" s="1"/>
      <c r="RTX26" s="1"/>
      <c r="RTY26" s="1"/>
      <c r="RTZ26" s="1"/>
      <c r="RUA26" s="1"/>
      <c r="RUB26" s="1"/>
      <c r="RUC26" s="1"/>
      <c r="RUD26" s="1"/>
      <c r="RUE26" s="1"/>
      <c r="RUF26" s="1"/>
      <c r="RUG26" s="1"/>
      <c r="RUH26" s="1"/>
      <c r="RUI26" s="1"/>
      <c r="RUJ26" s="1"/>
      <c r="RUK26" s="1"/>
      <c r="RUL26" s="1"/>
      <c r="RUM26" s="1"/>
      <c r="RUN26" s="1"/>
      <c r="RUO26" s="1"/>
      <c r="RUP26" s="1"/>
      <c r="RUQ26" s="1"/>
      <c r="RUR26" s="1"/>
      <c r="RUS26" s="1"/>
      <c r="RUT26" s="1"/>
      <c r="RUU26" s="1"/>
      <c r="RUV26" s="1"/>
      <c r="RUW26" s="1"/>
      <c r="RUX26" s="1"/>
      <c r="RUY26" s="1"/>
      <c r="RUZ26" s="1"/>
      <c r="RVA26" s="1"/>
      <c r="RVB26" s="1"/>
      <c r="RVC26" s="1"/>
      <c r="RVD26" s="1"/>
      <c r="RVE26" s="1"/>
      <c r="RVF26" s="1"/>
      <c r="RVG26" s="1"/>
      <c r="RVH26" s="1"/>
      <c r="RVI26" s="1"/>
      <c r="RVJ26" s="1"/>
      <c r="RVK26" s="1"/>
      <c r="RVL26" s="1"/>
      <c r="RVM26" s="1"/>
      <c r="RVN26" s="1"/>
      <c r="RVO26" s="1"/>
      <c r="RVP26" s="1"/>
      <c r="RVQ26" s="1"/>
      <c r="RVR26" s="1"/>
      <c r="RVS26" s="1"/>
      <c r="RVT26" s="1"/>
      <c r="RVU26" s="1"/>
      <c r="RVV26" s="1"/>
      <c r="RVW26" s="1"/>
      <c r="RVX26" s="1"/>
      <c r="RVY26" s="1"/>
      <c r="RVZ26" s="1"/>
      <c r="RWA26" s="1"/>
      <c r="RWB26" s="1"/>
      <c r="RWC26" s="1"/>
      <c r="RWD26" s="1"/>
      <c r="RWE26" s="1"/>
      <c r="RWF26" s="1"/>
      <c r="RWG26" s="1"/>
      <c r="RWH26" s="1"/>
      <c r="RWI26" s="1"/>
      <c r="RWJ26" s="1"/>
      <c r="RWK26" s="1"/>
      <c r="RWL26" s="1"/>
      <c r="RWM26" s="1"/>
      <c r="RWN26" s="1"/>
      <c r="RWO26" s="1"/>
      <c r="RWP26" s="1"/>
      <c r="RWQ26" s="1"/>
      <c r="RWR26" s="1"/>
      <c r="RWS26" s="1"/>
      <c r="RWT26" s="1"/>
      <c r="RWU26" s="1"/>
      <c r="RWV26" s="1"/>
      <c r="RWW26" s="1"/>
      <c r="RWX26" s="1"/>
      <c r="RWY26" s="1"/>
      <c r="RWZ26" s="1"/>
      <c r="RXA26" s="1"/>
      <c r="RXB26" s="1"/>
      <c r="RXC26" s="1"/>
      <c r="RXD26" s="1"/>
      <c r="RXE26" s="1"/>
      <c r="RXF26" s="1"/>
      <c r="RXG26" s="1"/>
      <c r="RXH26" s="1"/>
      <c r="RXI26" s="1"/>
      <c r="RXJ26" s="1"/>
      <c r="RXK26" s="1"/>
      <c r="RXL26" s="1"/>
      <c r="RXM26" s="1"/>
      <c r="RXN26" s="1"/>
      <c r="RXO26" s="1"/>
      <c r="RXP26" s="1"/>
      <c r="RXQ26" s="1"/>
      <c r="RXR26" s="1"/>
      <c r="RXS26" s="1"/>
      <c r="RXT26" s="1"/>
      <c r="RXU26" s="1"/>
      <c r="RXV26" s="1"/>
      <c r="RXW26" s="1"/>
      <c r="RXX26" s="1"/>
      <c r="RXY26" s="1"/>
      <c r="RXZ26" s="1"/>
      <c r="RYA26" s="1"/>
      <c r="RYB26" s="1"/>
      <c r="RYC26" s="1"/>
      <c r="RYD26" s="1"/>
      <c r="RYE26" s="1"/>
      <c r="RYF26" s="1"/>
      <c r="RYG26" s="1"/>
      <c r="RYH26" s="1"/>
      <c r="RYI26" s="1"/>
      <c r="RYJ26" s="1"/>
      <c r="RYK26" s="1"/>
      <c r="RYL26" s="1"/>
      <c r="RYM26" s="1"/>
      <c r="RYN26" s="1"/>
      <c r="RYO26" s="1"/>
      <c r="RYP26" s="1"/>
      <c r="RYQ26" s="1"/>
      <c r="RYR26" s="1"/>
      <c r="RYS26" s="1"/>
      <c r="RYT26" s="1"/>
      <c r="RYU26" s="1"/>
      <c r="RYV26" s="1"/>
      <c r="RYW26" s="1"/>
      <c r="RYX26" s="1"/>
      <c r="RYY26" s="1"/>
      <c r="RYZ26" s="1"/>
      <c r="RZA26" s="1"/>
      <c r="RZB26" s="1"/>
      <c r="RZC26" s="1"/>
      <c r="RZD26" s="1"/>
      <c r="RZE26" s="1"/>
      <c r="RZF26" s="1"/>
      <c r="RZG26" s="1"/>
      <c r="RZH26" s="1"/>
      <c r="RZI26" s="1"/>
      <c r="RZJ26" s="1"/>
      <c r="RZK26" s="1"/>
      <c r="RZL26" s="1"/>
      <c r="RZM26" s="1"/>
      <c r="RZN26" s="1"/>
      <c r="RZO26" s="1"/>
      <c r="RZP26" s="1"/>
      <c r="RZQ26" s="1"/>
      <c r="RZR26" s="1"/>
      <c r="RZS26" s="1"/>
      <c r="RZT26" s="1"/>
      <c r="RZU26" s="1"/>
      <c r="RZV26" s="1"/>
      <c r="RZW26" s="1"/>
      <c r="RZX26" s="1"/>
      <c r="RZY26" s="1"/>
      <c r="RZZ26" s="1"/>
      <c r="SAA26" s="1"/>
      <c r="SAB26" s="1"/>
      <c r="SAC26" s="1"/>
      <c r="SAD26" s="1"/>
      <c r="SAE26" s="1"/>
      <c r="SAF26" s="1"/>
      <c r="SAG26" s="1"/>
      <c r="SAH26" s="1"/>
      <c r="SAI26" s="1"/>
      <c r="SAJ26" s="1"/>
      <c r="SAK26" s="1"/>
      <c r="SAL26" s="1"/>
      <c r="SAM26" s="1"/>
      <c r="SAN26" s="1"/>
      <c r="SAO26" s="1"/>
      <c r="SAP26" s="1"/>
      <c r="SAQ26" s="1"/>
      <c r="SAR26" s="1"/>
      <c r="SAS26" s="1"/>
      <c r="SAT26" s="1"/>
      <c r="SAU26" s="1"/>
      <c r="SAV26" s="1"/>
      <c r="SAW26" s="1"/>
      <c r="SAX26" s="1"/>
      <c r="SAY26" s="1"/>
      <c r="SAZ26" s="1"/>
      <c r="SBA26" s="1"/>
      <c r="SBB26" s="1"/>
      <c r="SBC26" s="1"/>
      <c r="SBD26" s="1"/>
      <c r="SBE26" s="1"/>
      <c r="SBF26" s="1"/>
      <c r="SBG26" s="1"/>
      <c r="SBH26" s="1"/>
      <c r="SBI26" s="1"/>
      <c r="SBJ26" s="1"/>
      <c r="SBK26" s="1"/>
      <c r="SBL26" s="1"/>
      <c r="SBM26" s="1"/>
      <c r="SBN26" s="1"/>
      <c r="SBO26" s="1"/>
      <c r="SBP26" s="1"/>
      <c r="SBQ26" s="1"/>
      <c r="SBR26" s="1"/>
      <c r="SBS26" s="1"/>
      <c r="SBT26" s="1"/>
      <c r="SBU26" s="1"/>
      <c r="SBV26" s="1"/>
      <c r="SBW26" s="1"/>
      <c r="SBX26" s="1"/>
      <c r="SBY26" s="1"/>
      <c r="SBZ26" s="1"/>
      <c r="SCA26" s="1"/>
      <c r="SCB26" s="1"/>
      <c r="SCC26" s="1"/>
      <c r="SCD26" s="1"/>
      <c r="SCE26" s="1"/>
      <c r="SCF26" s="1"/>
      <c r="SCG26" s="1"/>
      <c r="SCH26" s="1"/>
      <c r="SCI26" s="1"/>
      <c r="SCJ26" s="1"/>
      <c r="SCK26" s="1"/>
      <c r="SCL26" s="1"/>
      <c r="SCM26" s="1"/>
      <c r="SCN26" s="1"/>
      <c r="SCO26" s="1"/>
      <c r="SCP26" s="1"/>
      <c r="SCQ26" s="1"/>
      <c r="SCR26" s="1"/>
      <c r="SCS26" s="1"/>
      <c r="SCT26" s="1"/>
      <c r="SCU26" s="1"/>
      <c r="SCV26" s="1"/>
      <c r="SCW26" s="1"/>
      <c r="SCX26" s="1"/>
      <c r="SCY26" s="1"/>
      <c r="SCZ26" s="1"/>
      <c r="SDA26" s="1"/>
      <c r="SDB26" s="1"/>
      <c r="SDC26" s="1"/>
      <c r="SDD26" s="1"/>
      <c r="SDE26" s="1"/>
      <c r="SDF26" s="1"/>
      <c r="SDG26" s="1"/>
      <c r="SDH26" s="1"/>
      <c r="SDI26" s="1"/>
      <c r="SDJ26" s="1"/>
      <c r="SDK26" s="1"/>
      <c r="SDL26" s="1"/>
      <c r="SDM26" s="1"/>
      <c r="SDN26" s="1"/>
      <c r="SDO26" s="1"/>
      <c r="SDP26" s="1"/>
      <c r="SDQ26" s="1"/>
      <c r="SDR26" s="1"/>
      <c r="SDS26" s="1"/>
      <c r="SDT26" s="1"/>
      <c r="SDU26" s="1"/>
      <c r="SDV26" s="1"/>
      <c r="SDW26" s="1"/>
      <c r="SDX26" s="1"/>
      <c r="SDY26" s="1"/>
      <c r="SDZ26" s="1"/>
      <c r="SEA26" s="1"/>
      <c r="SEB26" s="1"/>
      <c r="SEC26" s="1"/>
      <c r="SED26" s="1"/>
      <c r="SEE26" s="1"/>
      <c r="SEF26" s="1"/>
      <c r="SEG26" s="1"/>
      <c r="SEH26" s="1"/>
      <c r="SEI26" s="1"/>
      <c r="SEJ26" s="1"/>
      <c r="SEK26" s="1"/>
      <c r="SEL26" s="1"/>
      <c r="SEM26" s="1"/>
      <c r="SEN26" s="1"/>
      <c r="SEO26" s="1"/>
      <c r="SEP26" s="1"/>
      <c r="SEQ26" s="1"/>
      <c r="SER26" s="1"/>
      <c r="SES26" s="1"/>
      <c r="SET26" s="1"/>
      <c r="SEU26" s="1"/>
      <c r="SEV26" s="1"/>
      <c r="SEW26" s="1"/>
      <c r="SEX26" s="1"/>
      <c r="SEY26" s="1"/>
      <c r="SEZ26" s="1"/>
      <c r="SFA26" s="1"/>
      <c r="SFB26" s="1"/>
      <c r="SFC26" s="1"/>
      <c r="SFD26" s="1"/>
      <c r="SFE26" s="1"/>
      <c r="SFF26" s="1"/>
      <c r="SFG26" s="1"/>
      <c r="SFH26" s="1"/>
      <c r="SFI26" s="1"/>
      <c r="SFJ26" s="1"/>
      <c r="SFK26" s="1"/>
      <c r="SFL26" s="1"/>
      <c r="SFM26" s="1"/>
      <c r="SFN26" s="1"/>
      <c r="SFO26" s="1"/>
      <c r="SFP26" s="1"/>
      <c r="SFQ26" s="1"/>
      <c r="SFR26" s="1"/>
      <c r="SFS26" s="1"/>
      <c r="SFT26" s="1"/>
      <c r="SFU26" s="1"/>
      <c r="SFV26" s="1"/>
      <c r="SFW26" s="1"/>
      <c r="SFX26" s="1"/>
      <c r="SFY26" s="1"/>
      <c r="SFZ26" s="1"/>
      <c r="SGA26" s="1"/>
      <c r="SGB26" s="1"/>
      <c r="SGC26" s="1"/>
      <c r="SGD26" s="1"/>
      <c r="SGE26" s="1"/>
      <c r="SGF26" s="1"/>
      <c r="SGG26" s="1"/>
      <c r="SGH26" s="1"/>
      <c r="SGI26" s="1"/>
      <c r="SGJ26" s="1"/>
      <c r="SGK26" s="1"/>
      <c r="SGL26" s="1"/>
      <c r="SGM26" s="1"/>
      <c r="SGN26" s="1"/>
      <c r="SGO26" s="1"/>
      <c r="SGP26" s="1"/>
      <c r="SGQ26" s="1"/>
      <c r="SGR26" s="1"/>
      <c r="SGS26" s="1"/>
      <c r="SGT26" s="1"/>
      <c r="SGU26" s="1"/>
      <c r="SGV26" s="1"/>
      <c r="SGW26" s="1"/>
      <c r="SGX26" s="1"/>
      <c r="SGY26" s="1"/>
      <c r="SGZ26" s="1"/>
      <c r="SHA26" s="1"/>
      <c r="SHB26" s="1"/>
      <c r="SHC26" s="1"/>
      <c r="SHD26" s="1"/>
      <c r="SHE26" s="1"/>
      <c r="SHF26" s="1"/>
      <c r="SHG26" s="1"/>
      <c r="SHH26" s="1"/>
      <c r="SHI26" s="1"/>
      <c r="SHJ26" s="1"/>
      <c r="SHK26" s="1"/>
      <c r="SHL26" s="1"/>
      <c r="SHM26" s="1"/>
      <c r="SHN26" s="1"/>
      <c r="SHO26" s="1"/>
      <c r="SHP26" s="1"/>
      <c r="SHQ26" s="1"/>
      <c r="SHR26" s="1"/>
      <c r="SHS26" s="1"/>
      <c r="SHT26" s="1"/>
      <c r="SHU26" s="1"/>
      <c r="SHV26" s="1"/>
      <c r="SHW26" s="1"/>
      <c r="SHX26" s="1"/>
      <c r="SHY26" s="1"/>
      <c r="SHZ26" s="1"/>
      <c r="SIA26" s="1"/>
      <c r="SIB26" s="1"/>
      <c r="SIC26" s="1"/>
      <c r="SID26" s="1"/>
      <c r="SIE26" s="1"/>
      <c r="SIF26" s="1"/>
      <c r="SIG26" s="1"/>
      <c r="SIH26" s="1"/>
      <c r="SII26" s="1"/>
      <c r="SIJ26" s="1"/>
      <c r="SIK26" s="1"/>
      <c r="SIL26" s="1"/>
      <c r="SIM26" s="1"/>
      <c r="SIN26" s="1"/>
      <c r="SIO26" s="1"/>
      <c r="SIP26" s="1"/>
      <c r="SIQ26" s="1"/>
      <c r="SIR26" s="1"/>
      <c r="SIS26" s="1"/>
      <c r="SIT26" s="1"/>
      <c r="SIU26" s="1"/>
      <c r="SIV26" s="1"/>
      <c r="SIW26" s="1"/>
      <c r="SIX26" s="1"/>
      <c r="SIY26" s="1"/>
      <c r="SIZ26" s="1"/>
      <c r="SJA26" s="1"/>
      <c r="SJB26" s="1"/>
      <c r="SJC26" s="1"/>
      <c r="SJD26" s="1"/>
      <c r="SJE26" s="1"/>
      <c r="SJF26" s="1"/>
      <c r="SJG26" s="1"/>
      <c r="SJH26" s="1"/>
      <c r="SJI26" s="1"/>
      <c r="SJJ26" s="1"/>
      <c r="SJK26" s="1"/>
      <c r="SJL26" s="1"/>
      <c r="SJM26" s="1"/>
      <c r="SJN26" s="1"/>
      <c r="SJO26" s="1"/>
      <c r="SJP26" s="1"/>
      <c r="SJQ26" s="1"/>
      <c r="SJR26" s="1"/>
      <c r="SJS26" s="1"/>
      <c r="SJT26" s="1"/>
      <c r="SJU26" s="1"/>
      <c r="SJV26" s="1"/>
      <c r="SJW26" s="1"/>
      <c r="SJX26" s="1"/>
      <c r="SJY26" s="1"/>
      <c r="SJZ26" s="1"/>
      <c r="SKA26" s="1"/>
      <c r="SKB26" s="1"/>
      <c r="SKC26" s="1"/>
      <c r="SKD26" s="1"/>
      <c r="SKE26" s="1"/>
      <c r="SKF26" s="1"/>
      <c r="SKG26" s="1"/>
      <c r="SKH26" s="1"/>
      <c r="SKI26" s="1"/>
      <c r="SKJ26" s="1"/>
      <c r="SKK26" s="1"/>
      <c r="SKL26" s="1"/>
      <c r="SKM26" s="1"/>
      <c r="SKN26" s="1"/>
      <c r="SKO26" s="1"/>
      <c r="SKP26" s="1"/>
      <c r="SKQ26" s="1"/>
      <c r="SKR26" s="1"/>
      <c r="SKS26" s="1"/>
      <c r="SKT26" s="1"/>
      <c r="SKU26" s="1"/>
      <c r="SKV26" s="1"/>
      <c r="SKW26" s="1"/>
      <c r="SKX26" s="1"/>
      <c r="SKY26" s="1"/>
      <c r="SKZ26" s="1"/>
      <c r="SLA26" s="1"/>
      <c r="SLB26" s="1"/>
      <c r="SLC26" s="1"/>
      <c r="SLD26" s="1"/>
      <c r="SLE26" s="1"/>
      <c r="SLF26" s="1"/>
      <c r="SLG26" s="1"/>
      <c r="SLH26" s="1"/>
      <c r="SLI26" s="1"/>
      <c r="SLJ26" s="1"/>
      <c r="SLK26" s="1"/>
      <c r="SLL26" s="1"/>
      <c r="SLM26" s="1"/>
      <c r="SLN26" s="1"/>
      <c r="SLO26" s="1"/>
      <c r="SLP26" s="1"/>
      <c r="SLQ26" s="1"/>
      <c r="SLR26" s="1"/>
      <c r="SLS26" s="1"/>
      <c r="SLT26" s="1"/>
      <c r="SLU26" s="1"/>
      <c r="SLV26" s="1"/>
      <c r="SLW26" s="1"/>
      <c r="SLX26" s="1"/>
      <c r="SLY26" s="1"/>
      <c r="SLZ26" s="1"/>
      <c r="SMA26" s="1"/>
      <c r="SMB26" s="1"/>
      <c r="SMC26" s="1"/>
      <c r="SMD26" s="1"/>
      <c r="SME26" s="1"/>
      <c r="SMF26" s="1"/>
      <c r="SMG26" s="1"/>
      <c r="SMH26" s="1"/>
      <c r="SMI26" s="1"/>
      <c r="SMJ26" s="1"/>
      <c r="SMK26" s="1"/>
      <c r="SML26" s="1"/>
      <c r="SMM26" s="1"/>
      <c r="SMN26" s="1"/>
      <c r="SMO26" s="1"/>
      <c r="SMP26" s="1"/>
      <c r="SMQ26" s="1"/>
      <c r="SMR26" s="1"/>
      <c r="SMS26" s="1"/>
      <c r="SMT26" s="1"/>
      <c r="SMU26" s="1"/>
      <c r="SMV26" s="1"/>
      <c r="SMW26" s="1"/>
      <c r="SMX26" s="1"/>
      <c r="SMY26" s="1"/>
      <c r="SMZ26" s="1"/>
      <c r="SNA26" s="1"/>
      <c r="SNB26" s="1"/>
      <c r="SNC26" s="1"/>
      <c r="SND26" s="1"/>
      <c r="SNE26" s="1"/>
      <c r="SNF26" s="1"/>
      <c r="SNG26" s="1"/>
      <c r="SNH26" s="1"/>
      <c r="SNI26" s="1"/>
      <c r="SNJ26" s="1"/>
      <c r="SNK26" s="1"/>
      <c r="SNL26" s="1"/>
      <c r="SNM26" s="1"/>
      <c r="SNN26" s="1"/>
      <c r="SNO26" s="1"/>
      <c r="SNP26" s="1"/>
      <c r="SNQ26" s="1"/>
      <c r="SNR26" s="1"/>
      <c r="SNS26" s="1"/>
      <c r="SNT26" s="1"/>
      <c r="SNU26" s="1"/>
      <c r="SNV26" s="1"/>
      <c r="SNW26" s="1"/>
      <c r="SNX26" s="1"/>
      <c r="SNY26" s="1"/>
      <c r="SNZ26" s="1"/>
      <c r="SOA26" s="1"/>
      <c r="SOB26" s="1"/>
      <c r="SOC26" s="1"/>
      <c r="SOD26" s="1"/>
      <c r="SOE26" s="1"/>
      <c r="SOF26" s="1"/>
      <c r="SOG26" s="1"/>
      <c r="SOH26" s="1"/>
      <c r="SOI26" s="1"/>
      <c r="SOJ26" s="1"/>
      <c r="SOK26" s="1"/>
      <c r="SOL26" s="1"/>
      <c r="SOM26" s="1"/>
      <c r="SON26" s="1"/>
      <c r="SOO26" s="1"/>
      <c r="SOP26" s="1"/>
      <c r="SOQ26" s="1"/>
      <c r="SOR26" s="1"/>
      <c r="SOS26" s="1"/>
      <c r="SOT26" s="1"/>
      <c r="SOU26" s="1"/>
      <c r="SOV26" s="1"/>
      <c r="SOW26" s="1"/>
      <c r="SOX26" s="1"/>
      <c r="SOY26" s="1"/>
      <c r="SOZ26" s="1"/>
      <c r="SPA26" s="1"/>
      <c r="SPB26" s="1"/>
      <c r="SPC26" s="1"/>
      <c r="SPD26" s="1"/>
      <c r="SPE26" s="1"/>
      <c r="SPF26" s="1"/>
      <c r="SPG26" s="1"/>
      <c r="SPH26" s="1"/>
      <c r="SPI26" s="1"/>
      <c r="SPJ26" s="1"/>
      <c r="SPK26" s="1"/>
      <c r="SPL26" s="1"/>
      <c r="SPM26" s="1"/>
      <c r="SPN26" s="1"/>
      <c r="SPO26" s="1"/>
      <c r="SPP26" s="1"/>
      <c r="SPQ26" s="1"/>
      <c r="SPR26" s="1"/>
      <c r="SPS26" s="1"/>
      <c r="SPT26" s="1"/>
      <c r="SPU26" s="1"/>
      <c r="SPV26" s="1"/>
      <c r="SPW26" s="1"/>
      <c r="SPX26" s="1"/>
      <c r="SPY26" s="1"/>
      <c r="SPZ26" s="1"/>
      <c r="SQA26" s="1"/>
      <c r="SQB26" s="1"/>
      <c r="SQC26" s="1"/>
      <c r="SQD26" s="1"/>
      <c r="SQE26" s="1"/>
      <c r="SQF26" s="1"/>
      <c r="SQG26" s="1"/>
      <c r="SQH26" s="1"/>
      <c r="SQI26" s="1"/>
      <c r="SQJ26" s="1"/>
      <c r="SQK26" s="1"/>
      <c r="SQL26" s="1"/>
      <c r="SQM26" s="1"/>
      <c r="SQN26" s="1"/>
      <c r="SQO26" s="1"/>
      <c r="SQP26" s="1"/>
      <c r="SQQ26" s="1"/>
      <c r="SQR26" s="1"/>
      <c r="SQS26" s="1"/>
      <c r="SQT26" s="1"/>
      <c r="SQU26" s="1"/>
      <c r="SQV26" s="1"/>
      <c r="SQW26" s="1"/>
      <c r="SQX26" s="1"/>
      <c r="SQY26" s="1"/>
      <c r="SQZ26" s="1"/>
      <c r="SRA26" s="1"/>
      <c r="SRB26" s="1"/>
      <c r="SRC26" s="1"/>
      <c r="SRD26" s="1"/>
      <c r="SRE26" s="1"/>
      <c r="SRF26" s="1"/>
      <c r="SRG26" s="1"/>
      <c r="SRH26" s="1"/>
      <c r="SRI26" s="1"/>
      <c r="SRJ26" s="1"/>
      <c r="SRK26" s="1"/>
      <c r="SRL26" s="1"/>
      <c r="SRM26" s="1"/>
      <c r="SRN26" s="1"/>
      <c r="SRO26" s="1"/>
      <c r="SRP26" s="1"/>
      <c r="SRQ26" s="1"/>
      <c r="SRR26" s="1"/>
      <c r="SRS26" s="1"/>
      <c r="SRT26" s="1"/>
      <c r="SRU26" s="1"/>
      <c r="SRV26" s="1"/>
      <c r="SRW26" s="1"/>
      <c r="SRX26" s="1"/>
      <c r="SRY26" s="1"/>
      <c r="SRZ26" s="1"/>
      <c r="SSA26" s="1"/>
      <c r="SSB26" s="1"/>
      <c r="SSC26" s="1"/>
      <c r="SSD26" s="1"/>
      <c r="SSE26" s="1"/>
      <c r="SSF26" s="1"/>
      <c r="SSG26" s="1"/>
      <c r="SSH26" s="1"/>
      <c r="SSI26" s="1"/>
      <c r="SSJ26" s="1"/>
      <c r="SSK26" s="1"/>
      <c r="SSL26" s="1"/>
      <c r="SSM26" s="1"/>
      <c r="SSN26" s="1"/>
      <c r="SSO26" s="1"/>
      <c r="SSP26" s="1"/>
      <c r="SSQ26" s="1"/>
      <c r="SSR26" s="1"/>
      <c r="SSS26" s="1"/>
      <c r="SST26" s="1"/>
      <c r="SSU26" s="1"/>
      <c r="SSV26" s="1"/>
      <c r="SSW26" s="1"/>
      <c r="SSX26" s="1"/>
      <c r="SSY26" s="1"/>
      <c r="SSZ26" s="1"/>
      <c r="STA26" s="1"/>
      <c r="STB26" s="1"/>
      <c r="STC26" s="1"/>
      <c r="STD26" s="1"/>
      <c r="STE26" s="1"/>
      <c r="STF26" s="1"/>
      <c r="STG26" s="1"/>
      <c r="STH26" s="1"/>
      <c r="STI26" s="1"/>
      <c r="STJ26" s="1"/>
      <c r="STK26" s="1"/>
      <c r="STL26" s="1"/>
      <c r="STM26" s="1"/>
      <c r="STN26" s="1"/>
      <c r="STO26" s="1"/>
      <c r="STP26" s="1"/>
      <c r="STQ26" s="1"/>
      <c r="STR26" s="1"/>
      <c r="STS26" s="1"/>
      <c r="STT26" s="1"/>
      <c r="STU26" s="1"/>
      <c r="STV26" s="1"/>
      <c r="STW26" s="1"/>
      <c r="STX26" s="1"/>
      <c r="STY26" s="1"/>
      <c r="STZ26" s="1"/>
      <c r="SUA26" s="1"/>
      <c r="SUB26" s="1"/>
      <c r="SUC26" s="1"/>
      <c r="SUD26" s="1"/>
      <c r="SUE26" s="1"/>
      <c r="SUF26" s="1"/>
      <c r="SUG26" s="1"/>
      <c r="SUH26" s="1"/>
      <c r="SUI26" s="1"/>
      <c r="SUJ26" s="1"/>
      <c r="SUK26" s="1"/>
      <c r="SUL26" s="1"/>
      <c r="SUM26" s="1"/>
      <c r="SUN26" s="1"/>
      <c r="SUO26" s="1"/>
      <c r="SUP26" s="1"/>
      <c r="SUQ26" s="1"/>
      <c r="SUR26" s="1"/>
      <c r="SUS26" s="1"/>
      <c r="SUT26" s="1"/>
      <c r="SUU26" s="1"/>
      <c r="SUV26" s="1"/>
      <c r="SUW26" s="1"/>
      <c r="SUX26" s="1"/>
      <c r="SUY26" s="1"/>
      <c r="SUZ26" s="1"/>
      <c r="SVA26" s="1"/>
      <c r="SVB26" s="1"/>
      <c r="SVC26" s="1"/>
      <c r="SVD26" s="1"/>
      <c r="SVE26" s="1"/>
      <c r="SVF26" s="1"/>
      <c r="SVG26" s="1"/>
      <c r="SVH26" s="1"/>
      <c r="SVI26" s="1"/>
      <c r="SVJ26" s="1"/>
      <c r="SVK26" s="1"/>
      <c r="SVL26" s="1"/>
      <c r="SVM26" s="1"/>
      <c r="SVN26" s="1"/>
      <c r="SVO26" s="1"/>
      <c r="SVP26" s="1"/>
      <c r="SVQ26" s="1"/>
      <c r="SVR26" s="1"/>
      <c r="SVS26" s="1"/>
      <c r="SVT26" s="1"/>
      <c r="SVU26" s="1"/>
      <c r="SVV26" s="1"/>
      <c r="SVW26" s="1"/>
      <c r="SVX26" s="1"/>
      <c r="SVY26" s="1"/>
      <c r="SVZ26" s="1"/>
      <c r="SWA26" s="1"/>
      <c r="SWB26" s="1"/>
      <c r="SWC26" s="1"/>
      <c r="SWD26" s="1"/>
      <c r="SWE26" s="1"/>
      <c r="SWF26" s="1"/>
      <c r="SWG26" s="1"/>
      <c r="SWH26" s="1"/>
      <c r="SWI26" s="1"/>
      <c r="SWJ26" s="1"/>
      <c r="SWK26" s="1"/>
      <c r="SWL26" s="1"/>
      <c r="SWM26" s="1"/>
      <c r="SWN26" s="1"/>
      <c r="SWO26" s="1"/>
      <c r="SWP26" s="1"/>
      <c r="SWQ26" s="1"/>
      <c r="SWR26" s="1"/>
      <c r="SWS26" s="1"/>
      <c r="SWT26" s="1"/>
      <c r="SWU26" s="1"/>
      <c r="SWV26" s="1"/>
      <c r="SWW26" s="1"/>
      <c r="SWX26" s="1"/>
      <c r="SWY26" s="1"/>
      <c r="SWZ26" s="1"/>
      <c r="SXA26" s="1"/>
      <c r="SXB26" s="1"/>
      <c r="SXC26" s="1"/>
      <c r="SXD26" s="1"/>
      <c r="SXE26" s="1"/>
      <c r="SXF26" s="1"/>
      <c r="SXG26" s="1"/>
      <c r="SXH26" s="1"/>
      <c r="SXI26" s="1"/>
      <c r="SXJ26" s="1"/>
      <c r="SXK26" s="1"/>
      <c r="SXL26" s="1"/>
      <c r="SXM26" s="1"/>
      <c r="SXN26" s="1"/>
      <c r="SXO26" s="1"/>
      <c r="SXP26" s="1"/>
      <c r="SXQ26" s="1"/>
      <c r="SXR26" s="1"/>
      <c r="SXS26" s="1"/>
      <c r="SXT26" s="1"/>
      <c r="SXU26" s="1"/>
      <c r="SXV26" s="1"/>
      <c r="SXW26" s="1"/>
      <c r="SXX26" s="1"/>
      <c r="SXY26" s="1"/>
      <c r="SXZ26" s="1"/>
      <c r="SYA26" s="1"/>
      <c r="SYB26" s="1"/>
      <c r="SYC26" s="1"/>
      <c r="SYD26" s="1"/>
      <c r="SYE26" s="1"/>
      <c r="SYF26" s="1"/>
      <c r="SYG26" s="1"/>
      <c r="SYH26" s="1"/>
      <c r="SYI26" s="1"/>
      <c r="SYJ26" s="1"/>
      <c r="SYK26" s="1"/>
      <c r="SYL26" s="1"/>
      <c r="SYM26" s="1"/>
      <c r="SYN26" s="1"/>
      <c r="SYO26" s="1"/>
      <c r="SYP26" s="1"/>
      <c r="SYQ26" s="1"/>
      <c r="SYR26" s="1"/>
      <c r="SYS26" s="1"/>
      <c r="SYT26" s="1"/>
      <c r="SYU26" s="1"/>
      <c r="SYV26" s="1"/>
      <c r="SYW26" s="1"/>
      <c r="SYX26" s="1"/>
      <c r="SYY26" s="1"/>
      <c r="SYZ26" s="1"/>
      <c r="SZA26" s="1"/>
      <c r="SZB26" s="1"/>
      <c r="SZC26" s="1"/>
      <c r="SZD26" s="1"/>
      <c r="SZE26" s="1"/>
      <c r="SZF26" s="1"/>
      <c r="SZG26" s="1"/>
      <c r="SZH26" s="1"/>
      <c r="SZI26" s="1"/>
      <c r="SZJ26" s="1"/>
      <c r="SZK26" s="1"/>
      <c r="SZL26" s="1"/>
      <c r="SZM26" s="1"/>
      <c r="SZN26" s="1"/>
      <c r="SZO26" s="1"/>
      <c r="SZP26" s="1"/>
      <c r="SZQ26" s="1"/>
      <c r="SZR26" s="1"/>
      <c r="SZS26" s="1"/>
      <c r="SZT26" s="1"/>
      <c r="SZU26" s="1"/>
      <c r="SZV26" s="1"/>
      <c r="SZW26" s="1"/>
      <c r="SZX26" s="1"/>
      <c r="SZY26" s="1"/>
      <c r="SZZ26" s="1"/>
      <c r="TAA26" s="1"/>
      <c r="TAB26" s="1"/>
      <c r="TAC26" s="1"/>
      <c r="TAD26" s="1"/>
      <c r="TAE26" s="1"/>
      <c r="TAF26" s="1"/>
      <c r="TAG26" s="1"/>
      <c r="TAH26" s="1"/>
      <c r="TAI26" s="1"/>
      <c r="TAJ26" s="1"/>
      <c r="TAK26" s="1"/>
      <c r="TAL26" s="1"/>
      <c r="TAM26" s="1"/>
      <c r="TAN26" s="1"/>
      <c r="TAO26" s="1"/>
      <c r="TAP26" s="1"/>
      <c r="TAQ26" s="1"/>
      <c r="TAR26" s="1"/>
      <c r="TAS26" s="1"/>
      <c r="TAT26" s="1"/>
      <c r="TAU26" s="1"/>
      <c r="TAV26" s="1"/>
      <c r="TAW26" s="1"/>
      <c r="TAX26" s="1"/>
      <c r="TAY26" s="1"/>
      <c r="TAZ26" s="1"/>
      <c r="TBA26" s="1"/>
      <c r="TBB26" s="1"/>
      <c r="TBC26" s="1"/>
      <c r="TBD26" s="1"/>
      <c r="TBE26" s="1"/>
      <c r="TBF26" s="1"/>
      <c r="TBG26" s="1"/>
      <c r="TBH26" s="1"/>
      <c r="TBI26" s="1"/>
      <c r="TBJ26" s="1"/>
      <c r="TBK26" s="1"/>
      <c r="TBL26" s="1"/>
      <c r="TBM26" s="1"/>
      <c r="TBN26" s="1"/>
      <c r="TBO26" s="1"/>
      <c r="TBP26" s="1"/>
      <c r="TBQ26" s="1"/>
      <c r="TBR26" s="1"/>
      <c r="TBS26" s="1"/>
      <c r="TBT26" s="1"/>
      <c r="TBU26" s="1"/>
      <c r="TBV26" s="1"/>
      <c r="TBW26" s="1"/>
      <c r="TBX26" s="1"/>
      <c r="TBY26" s="1"/>
      <c r="TBZ26" s="1"/>
      <c r="TCA26" s="1"/>
      <c r="TCB26" s="1"/>
      <c r="TCC26" s="1"/>
      <c r="TCD26" s="1"/>
      <c r="TCE26" s="1"/>
      <c r="TCF26" s="1"/>
      <c r="TCG26" s="1"/>
      <c r="TCH26" s="1"/>
      <c r="TCI26" s="1"/>
      <c r="TCJ26" s="1"/>
      <c r="TCK26" s="1"/>
      <c r="TCL26" s="1"/>
      <c r="TCM26" s="1"/>
      <c r="TCN26" s="1"/>
      <c r="TCO26" s="1"/>
      <c r="TCP26" s="1"/>
      <c r="TCQ26" s="1"/>
      <c r="TCR26" s="1"/>
      <c r="TCS26" s="1"/>
      <c r="TCT26" s="1"/>
      <c r="TCU26" s="1"/>
      <c r="TCV26" s="1"/>
      <c r="TCW26" s="1"/>
      <c r="TCX26" s="1"/>
      <c r="TCY26" s="1"/>
      <c r="TCZ26" s="1"/>
      <c r="TDA26" s="1"/>
      <c r="TDB26" s="1"/>
      <c r="TDC26" s="1"/>
      <c r="TDD26" s="1"/>
      <c r="TDE26" s="1"/>
      <c r="TDF26" s="1"/>
      <c r="TDG26" s="1"/>
      <c r="TDH26" s="1"/>
      <c r="TDI26" s="1"/>
      <c r="TDJ26" s="1"/>
      <c r="TDK26" s="1"/>
      <c r="TDL26" s="1"/>
      <c r="TDM26" s="1"/>
      <c r="TDN26" s="1"/>
      <c r="TDO26" s="1"/>
      <c r="TDP26" s="1"/>
      <c r="TDQ26" s="1"/>
      <c r="TDR26" s="1"/>
      <c r="TDS26" s="1"/>
      <c r="TDT26" s="1"/>
      <c r="TDU26" s="1"/>
      <c r="TDV26" s="1"/>
      <c r="TDW26" s="1"/>
      <c r="TDX26" s="1"/>
      <c r="TDY26" s="1"/>
      <c r="TDZ26" s="1"/>
      <c r="TEA26" s="1"/>
      <c r="TEB26" s="1"/>
      <c r="TEC26" s="1"/>
      <c r="TED26" s="1"/>
      <c r="TEE26" s="1"/>
      <c r="TEF26" s="1"/>
      <c r="TEG26" s="1"/>
      <c r="TEH26" s="1"/>
      <c r="TEI26" s="1"/>
      <c r="TEJ26" s="1"/>
      <c r="TEK26" s="1"/>
      <c r="TEL26" s="1"/>
      <c r="TEM26" s="1"/>
      <c r="TEN26" s="1"/>
      <c r="TEO26" s="1"/>
      <c r="TEP26" s="1"/>
      <c r="TEQ26" s="1"/>
      <c r="TER26" s="1"/>
      <c r="TES26" s="1"/>
      <c r="TET26" s="1"/>
      <c r="TEU26" s="1"/>
      <c r="TEV26" s="1"/>
      <c r="TEW26" s="1"/>
      <c r="TEX26" s="1"/>
      <c r="TEY26" s="1"/>
      <c r="TEZ26" s="1"/>
      <c r="TFA26" s="1"/>
      <c r="TFB26" s="1"/>
      <c r="TFC26" s="1"/>
      <c r="TFD26" s="1"/>
      <c r="TFE26" s="1"/>
      <c r="TFF26" s="1"/>
      <c r="TFG26" s="1"/>
      <c r="TFH26" s="1"/>
      <c r="TFI26" s="1"/>
      <c r="TFJ26" s="1"/>
      <c r="TFK26" s="1"/>
      <c r="TFL26" s="1"/>
      <c r="TFM26" s="1"/>
      <c r="TFN26" s="1"/>
      <c r="TFO26" s="1"/>
      <c r="TFP26" s="1"/>
      <c r="TFQ26" s="1"/>
      <c r="TFR26" s="1"/>
      <c r="TFS26" s="1"/>
      <c r="TFT26" s="1"/>
      <c r="TFU26" s="1"/>
      <c r="TFV26" s="1"/>
      <c r="TFW26" s="1"/>
      <c r="TFX26" s="1"/>
      <c r="TFY26" s="1"/>
      <c r="TFZ26" s="1"/>
      <c r="TGA26" s="1"/>
      <c r="TGB26" s="1"/>
      <c r="TGC26" s="1"/>
      <c r="TGD26" s="1"/>
      <c r="TGE26" s="1"/>
      <c r="TGF26" s="1"/>
      <c r="TGG26" s="1"/>
      <c r="TGH26" s="1"/>
      <c r="TGI26" s="1"/>
      <c r="TGJ26" s="1"/>
      <c r="TGK26" s="1"/>
      <c r="TGL26" s="1"/>
      <c r="TGM26" s="1"/>
      <c r="TGN26" s="1"/>
      <c r="TGO26" s="1"/>
      <c r="TGP26" s="1"/>
      <c r="TGQ26" s="1"/>
      <c r="TGR26" s="1"/>
      <c r="TGS26" s="1"/>
      <c r="TGT26" s="1"/>
      <c r="TGU26" s="1"/>
      <c r="TGV26" s="1"/>
      <c r="TGW26" s="1"/>
      <c r="TGX26" s="1"/>
      <c r="TGY26" s="1"/>
      <c r="TGZ26" s="1"/>
      <c r="THA26" s="1"/>
      <c r="THB26" s="1"/>
      <c r="THC26" s="1"/>
      <c r="THD26" s="1"/>
      <c r="THE26" s="1"/>
      <c r="THF26" s="1"/>
      <c r="THG26" s="1"/>
      <c r="THH26" s="1"/>
      <c r="THI26" s="1"/>
      <c r="THJ26" s="1"/>
      <c r="THK26" s="1"/>
      <c r="THL26" s="1"/>
      <c r="THM26" s="1"/>
      <c r="THN26" s="1"/>
      <c r="THO26" s="1"/>
      <c r="THP26" s="1"/>
      <c r="THQ26" s="1"/>
      <c r="THR26" s="1"/>
      <c r="THS26" s="1"/>
      <c r="THT26" s="1"/>
      <c r="THU26" s="1"/>
      <c r="THV26" s="1"/>
      <c r="THW26" s="1"/>
      <c r="THX26" s="1"/>
      <c r="THY26" s="1"/>
      <c r="THZ26" s="1"/>
      <c r="TIA26" s="1"/>
      <c r="TIB26" s="1"/>
      <c r="TIC26" s="1"/>
      <c r="TID26" s="1"/>
      <c r="TIE26" s="1"/>
      <c r="TIF26" s="1"/>
      <c r="TIG26" s="1"/>
      <c r="TIH26" s="1"/>
      <c r="TII26" s="1"/>
      <c r="TIJ26" s="1"/>
      <c r="TIK26" s="1"/>
      <c r="TIL26" s="1"/>
      <c r="TIM26" s="1"/>
      <c r="TIN26" s="1"/>
      <c r="TIO26" s="1"/>
      <c r="TIP26" s="1"/>
      <c r="TIQ26" s="1"/>
      <c r="TIR26" s="1"/>
      <c r="TIS26" s="1"/>
      <c r="TIT26" s="1"/>
      <c r="TIU26" s="1"/>
      <c r="TIV26" s="1"/>
      <c r="TIW26" s="1"/>
      <c r="TIX26" s="1"/>
      <c r="TIY26" s="1"/>
      <c r="TIZ26" s="1"/>
      <c r="TJA26" s="1"/>
      <c r="TJB26" s="1"/>
      <c r="TJC26" s="1"/>
      <c r="TJD26" s="1"/>
      <c r="TJE26" s="1"/>
      <c r="TJF26" s="1"/>
      <c r="TJG26" s="1"/>
      <c r="TJH26" s="1"/>
      <c r="TJI26" s="1"/>
      <c r="TJJ26" s="1"/>
      <c r="TJK26" s="1"/>
      <c r="TJL26" s="1"/>
      <c r="TJM26" s="1"/>
      <c r="TJN26" s="1"/>
      <c r="TJO26" s="1"/>
      <c r="TJP26" s="1"/>
      <c r="TJQ26" s="1"/>
      <c r="TJR26" s="1"/>
      <c r="TJS26" s="1"/>
      <c r="TJT26" s="1"/>
      <c r="TJU26" s="1"/>
      <c r="TJV26" s="1"/>
      <c r="TJW26" s="1"/>
      <c r="TJX26" s="1"/>
      <c r="TJY26" s="1"/>
      <c r="TJZ26" s="1"/>
      <c r="TKA26" s="1"/>
      <c r="TKB26" s="1"/>
      <c r="TKC26" s="1"/>
      <c r="TKD26" s="1"/>
      <c r="TKE26" s="1"/>
      <c r="TKF26" s="1"/>
      <c r="TKG26" s="1"/>
      <c r="TKH26" s="1"/>
      <c r="TKI26" s="1"/>
      <c r="TKJ26" s="1"/>
      <c r="TKK26" s="1"/>
      <c r="TKL26" s="1"/>
      <c r="TKM26" s="1"/>
      <c r="TKN26" s="1"/>
      <c r="TKO26" s="1"/>
      <c r="TKP26" s="1"/>
      <c r="TKQ26" s="1"/>
      <c r="TKR26" s="1"/>
      <c r="TKS26" s="1"/>
      <c r="TKT26" s="1"/>
      <c r="TKU26" s="1"/>
      <c r="TKV26" s="1"/>
      <c r="TKW26" s="1"/>
      <c r="TKX26" s="1"/>
      <c r="TKY26" s="1"/>
      <c r="TKZ26" s="1"/>
      <c r="TLA26" s="1"/>
      <c r="TLB26" s="1"/>
      <c r="TLC26" s="1"/>
      <c r="TLD26" s="1"/>
      <c r="TLE26" s="1"/>
      <c r="TLF26" s="1"/>
      <c r="TLG26" s="1"/>
      <c r="TLH26" s="1"/>
      <c r="TLI26" s="1"/>
      <c r="TLJ26" s="1"/>
      <c r="TLK26" s="1"/>
      <c r="TLL26" s="1"/>
      <c r="TLM26" s="1"/>
      <c r="TLN26" s="1"/>
      <c r="TLO26" s="1"/>
      <c r="TLP26" s="1"/>
      <c r="TLQ26" s="1"/>
      <c r="TLR26" s="1"/>
      <c r="TLS26" s="1"/>
      <c r="TLT26" s="1"/>
      <c r="TLU26" s="1"/>
      <c r="TLV26" s="1"/>
      <c r="TLW26" s="1"/>
      <c r="TLX26" s="1"/>
      <c r="TLY26" s="1"/>
      <c r="TLZ26" s="1"/>
      <c r="TMA26" s="1"/>
      <c r="TMB26" s="1"/>
      <c r="TMC26" s="1"/>
      <c r="TMD26" s="1"/>
      <c r="TME26" s="1"/>
      <c r="TMF26" s="1"/>
      <c r="TMG26" s="1"/>
      <c r="TMH26" s="1"/>
      <c r="TMI26" s="1"/>
      <c r="TMJ26" s="1"/>
      <c r="TMK26" s="1"/>
      <c r="TML26" s="1"/>
      <c r="TMM26" s="1"/>
      <c r="TMN26" s="1"/>
      <c r="TMO26" s="1"/>
      <c r="TMP26" s="1"/>
      <c r="TMQ26" s="1"/>
      <c r="TMR26" s="1"/>
      <c r="TMS26" s="1"/>
      <c r="TMT26" s="1"/>
      <c r="TMU26" s="1"/>
      <c r="TMV26" s="1"/>
      <c r="TMW26" s="1"/>
      <c r="TMX26" s="1"/>
      <c r="TMY26" s="1"/>
      <c r="TMZ26" s="1"/>
      <c r="TNA26" s="1"/>
      <c r="TNB26" s="1"/>
      <c r="TNC26" s="1"/>
      <c r="TND26" s="1"/>
      <c r="TNE26" s="1"/>
      <c r="TNF26" s="1"/>
      <c r="TNG26" s="1"/>
      <c r="TNH26" s="1"/>
      <c r="TNI26" s="1"/>
      <c r="TNJ26" s="1"/>
      <c r="TNK26" s="1"/>
      <c r="TNL26" s="1"/>
      <c r="TNM26" s="1"/>
      <c r="TNN26" s="1"/>
      <c r="TNO26" s="1"/>
      <c r="TNP26" s="1"/>
      <c r="TNQ26" s="1"/>
      <c r="TNR26" s="1"/>
      <c r="TNS26" s="1"/>
      <c r="TNT26" s="1"/>
      <c r="TNU26" s="1"/>
      <c r="TNV26" s="1"/>
      <c r="TNW26" s="1"/>
      <c r="TNX26" s="1"/>
      <c r="TNY26" s="1"/>
      <c r="TNZ26" s="1"/>
      <c r="TOA26" s="1"/>
      <c r="TOB26" s="1"/>
      <c r="TOC26" s="1"/>
      <c r="TOD26" s="1"/>
      <c r="TOE26" s="1"/>
      <c r="TOF26" s="1"/>
      <c r="TOG26" s="1"/>
      <c r="TOH26" s="1"/>
      <c r="TOI26" s="1"/>
      <c r="TOJ26" s="1"/>
      <c r="TOK26" s="1"/>
      <c r="TOL26" s="1"/>
      <c r="TOM26" s="1"/>
      <c r="TON26" s="1"/>
      <c r="TOO26" s="1"/>
      <c r="TOP26" s="1"/>
      <c r="TOQ26" s="1"/>
      <c r="TOR26" s="1"/>
      <c r="TOS26" s="1"/>
      <c r="TOT26" s="1"/>
      <c r="TOU26" s="1"/>
      <c r="TOV26" s="1"/>
      <c r="TOW26" s="1"/>
      <c r="TOX26" s="1"/>
      <c r="TOY26" s="1"/>
      <c r="TOZ26" s="1"/>
      <c r="TPA26" s="1"/>
      <c r="TPB26" s="1"/>
      <c r="TPC26" s="1"/>
      <c r="TPD26" s="1"/>
      <c r="TPE26" s="1"/>
      <c r="TPF26" s="1"/>
      <c r="TPG26" s="1"/>
      <c r="TPH26" s="1"/>
      <c r="TPI26" s="1"/>
      <c r="TPJ26" s="1"/>
      <c r="TPK26" s="1"/>
      <c r="TPL26" s="1"/>
      <c r="TPM26" s="1"/>
      <c r="TPN26" s="1"/>
      <c r="TPO26" s="1"/>
      <c r="TPP26" s="1"/>
      <c r="TPQ26" s="1"/>
      <c r="TPR26" s="1"/>
      <c r="TPS26" s="1"/>
      <c r="TPT26" s="1"/>
      <c r="TPU26" s="1"/>
      <c r="TPV26" s="1"/>
      <c r="TPW26" s="1"/>
      <c r="TPX26" s="1"/>
      <c r="TPY26" s="1"/>
      <c r="TPZ26" s="1"/>
      <c r="TQA26" s="1"/>
      <c r="TQB26" s="1"/>
      <c r="TQC26" s="1"/>
      <c r="TQD26" s="1"/>
      <c r="TQE26" s="1"/>
      <c r="TQF26" s="1"/>
      <c r="TQG26" s="1"/>
      <c r="TQH26" s="1"/>
      <c r="TQI26" s="1"/>
      <c r="TQJ26" s="1"/>
      <c r="TQK26" s="1"/>
      <c r="TQL26" s="1"/>
      <c r="TQM26" s="1"/>
      <c r="TQN26" s="1"/>
      <c r="TQO26" s="1"/>
      <c r="TQP26" s="1"/>
      <c r="TQQ26" s="1"/>
      <c r="TQR26" s="1"/>
      <c r="TQS26" s="1"/>
      <c r="TQT26" s="1"/>
      <c r="TQU26" s="1"/>
      <c r="TQV26" s="1"/>
      <c r="TQW26" s="1"/>
      <c r="TQX26" s="1"/>
      <c r="TQY26" s="1"/>
      <c r="TQZ26" s="1"/>
      <c r="TRA26" s="1"/>
      <c r="TRB26" s="1"/>
      <c r="TRC26" s="1"/>
      <c r="TRD26" s="1"/>
      <c r="TRE26" s="1"/>
      <c r="TRF26" s="1"/>
      <c r="TRG26" s="1"/>
      <c r="TRH26" s="1"/>
      <c r="TRI26" s="1"/>
      <c r="TRJ26" s="1"/>
      <c r="TRK26" s="1"/>
      <c r="TRL26" s="1"/>
      <c r="TRM26" s="1"/>
      <c r="TRN26" s="1"/>
      <c r="TRO26" s="1"/>
      <c r="TRP26" s="1"/>
      <c r="TRQ26" s="1"/>
      <c r="TRR26" s="1"/>
      <c r="TRS26" s="1"/>
      <c r="TRT26" s="1"/>
      <c r="TRU26" s="1"/>
      <c r="TRV26" s="1"/>
      <c r="TRW26" s="1"/>
      <c r="TRX26" s="1"/>
      <c r="TRY26" s="1"/>
      <c r="TRZ26" s="1"/>
      <c r="TSA26" s="1"/>
      <c r="TSB26" s="1"/>
      <c r="TSC26" s="1"/>
      <c r="TSD26" s="1"/>
      <c r="TSE26" s="1"/>
      <c r="TSF26" s="1"/>
      <c r="TSG26" s="1"/>
      <c r="TSH26" s="1"/>
      <c r="TSI26" s="1"/>
      <c r="TSJ26" s="1"/>
      <c r="TSK26" s="1"/>
      <c r="TSL26" s="1"/>
      <c r="TSM26" s="1"/>
      <c r="TSN26" s="1"/>
      <c r="TSO26" s="1"/>
      <c r="TSP26" s="1"/>
      <c r="TSQ26" s="1"/>
      <c r="TSR26" s="1"/>
      <c r="TSS26" s="1"/>
      <c r="TST26" s="1"/>
      <c r="TSU26" s="1"/>
      <c r="TSV26" s="1"/>
      <c r="TSW26" s="1"/>
      <c r="TSX26" s="1"/>
      <c r="TSY26" s="1"/>
      <c r="TSZ26" s="1"/>
      <c r="TTA26" s="1"/>
      <c r="TTB26" s="1"/>
      <c r="TTC26" s="1"/>
      <c r="TTD26" s="1"/>
      <c r="TTE26" s="1"/>
      <c r="TTF26" s="1"/>
      <c r="TTG26" s="1"/>
      <c r="TTH26" s="1"/>
      <c r="TTI26" s="1"/>
      <c r="TTJ26" s="1"/>
      <c r="TTK26" s="1"/>
      <c r="TTL26" s="1"/>
      <c r="TTM26" s="1"/>
      <c r="TTN26" s="1"/>
      <c r="TTO26" s="1"/>
      <c r="TTP26" s="1"/>
      <c r="TTQ26" s="1"/>
      <c r="TTR26" s="1"/>
      <c r="TTS26" s="1"/>
      <c r="TTT26" s="1"/>
      <c r="TTU26" s="1"/>
      <c r="TTV26" s="1"/>
      <c r="TTW26" s="1"/>
      <c r="TTX26" s="1"/>
      <c r="TTY26" s="1"/>
      <c r="TTZ26" s="1"/>
      <c r="TUA26" s="1"/>
      <c r="TUB26" s="1"/>
      <c r="TUC26" s="1"/>
      <c r="TUD26" s="1"/>
      <c r="TUE26" s="1"/>
      <c r="TUF26" s="1"/>
      <c r="TUG26" s="1"/>
      <c r="TUH26" s="1"/>
      <c r="TUI26" s="1"/>
      <c r="TUJ26" s="1"/>
      <c r="TUK26" s="1"/>
      <c r="TUL26" s="1"/>
      <c r="TUM26" s="1"/>
      <c r="TUN26" s="1"/>
      <c r="TUO26" s="1"/>
      <c r="TUP26" s="1"/>
      <c r="TUQ26" s="1"/>
      <c r="TUR26" s="1"/>
      <c r="TUS26" s="1"/>
      <c r="TUT26" s="1"/>
      <c r="TUU26" s="1"/>
      <c r="TUV26" s="1"/>
      <c r="TUW26" s="1"/>
      <c r="TUX26" s="1"/>
      <c r="TUY26" s="1"/>
      <c r="TUZ26" s="1"/>
      <c r="TVA26" s="1"/>
      <c r="TVB26" s="1"/>
      <c r="TVC26" s="1"/>
      <c r="TVD26" s="1"/>
      <c r="TVE26" s="1"/>
      <c r="TVF26" s="1"/>
      <c r="TVG26" s="1"/>
      <c r="TVH26" s="1"/>
      <c r="TVI26" s="1"/>
      <c r="TVJ26" s="1"/>
      <c r="TVK26" s="1"/>
      <c r="TVL26" s="1"/>
      <c r="TVM26" s="1"/>
      <c r="TVN26" s="1"/>
      <c r="TVO26" s="1"/>
      <c r="TVP26" s="1"/>
      <c r="TVQ26" s="1"/>
      <c r="TVR26" s="1"/>
      <c r="TVS26" s="1"/>
      <c r="TVT26" s="1"/>
      <c r="TVU26" s="1"/>
      <c r="TVV26" s="1"/>
      <c r="TVW26" s="1"/>
      <c r="TVX26" s="1"/>
      <c r="TVY26" s="1"/>
      <c r="TVZ26" s="1"/>
      <c r="TWA26" s="1"/>
      <c r="TWB26" s="1"/>
      <c r="TWC26" s="1"/>
      <c r="TWD26" s="1"/>
      <c r="TWE26" s="1"/>
      <c r="TWF26" s="1"/>
      <c r="TWG26" s="1"/>
      <c r="TWH26" s="1"/>
      <c r="TWI26" s="1"/>
      <c r="TWJ26" s="1"/>
      <c r="TWK26" s="1"/>
      <c r="TWL26" s="1"/>
      <c r="TWM26" s="1"/>
      <c r="TWN26" s="1"/>
      <c r="TWO26" s="1"/>
      <c r="TWP26" s="1"/>
      <c r="TWQ26" s="1"/>
      <c r="TWR26" s="1"/>
      <c r="TWS26" s="1"/>
      <c r="TWT26" s="1"/>
      <c r="TWU26" s="1"/>
      <c r="TWV26" s="1"/>
      <c r="TWW26" s="1"/>
      <c r="TWX26" s="1"/>
      <c r="TWY26" s="1"/>
      <c r="TWZ26" s="1"/>
      <c r="TXA26" s="1"/>
      <c r="TXB26" s="1"/>
      <c r="TXC26" s="1"/>
      <c r="TXD26" s="1"/>
      <c r="TXE26" s="1"/>
      <c r="TXF26" s="1"/>
      <c r="TXG26" s="1"/>
      <c r="TXH26" s="1"/>
      <c r="TXI26" s="1"/>
      <c r="TXJ26" s="1"/>
      <c r="TXK26" s="1"/>
      <c r="TXL26" s="1"/>
      <c r="TXM26" s="1"/>
      <c r="TXN26" s="1"/>
      <c r="TXO26" s="1"/>
      <c r="TXP26" s="1"/>
      <c r="TXQ26" s="1"/>
      <c r="TXR26" s="1"/>
      <c r="TXS26" s="1"/>
      <c r="TXT26" s="1"/>
      <c r="TXU26" s="1"/>
      <c r="TXV26" s="1"/>
      <c r="TXW26" s="1"/>
      <c r="TXX26" s="1"/>
      <c r="TXY26" s="1"/>
      <c r="TXZ26" s="1"/>
      <c r="TYA26" s="1"/>
      <c r="TYB26" s="1"/>
      <c r="TYC26" s="1"/>
      <c r="TYD26" s="1"/>
      <c r="TYE26" s="1"/>
      <c r="TYF26" s="1"/>
      <c r="TYG26" s="1"/>
      <c r="TYH26" s="1"/>
      <c r="TYI26" s="1"/>
      <c r="TYJ26" s="1"/>
      <c r="TYK26" s="1"/>
      <c r="TYL26" s="1"/>
      <c r="TYM26" s="1"/>
      <c r="TYN26" s="1"/>
      <c r="TYO26" s="1"/>
      <c r="TYP26" s="1"/>
      <c r="TYQ26" s="1"/>
      <c r="TYR26" s="1"/>
      <c r="TYS26" s="1"/>
      <c r="TYT26" s="1"/>
      <c r="TYU26" s="1"/>
      <c r="TYV26" s="1"/>
      <c r="TYW26" s="1"/>
      <c r="TYX26" s="1"/>
      <c r="TYY26" s="1"/>
      <c r="TYZ26" s="1"/>
      <c r="TZA26" s="1"/>
      <c r="TZB26" s="1"/>
      <c r="TZC26" s="1"/>
      <c r="TZD26" s="1"/>
      <c r="TZE26" s="1"/>
      <c r="TZF26" s="1"/>
      <c r="TZG26" s="1"/>
      <c r="TZH26" s="1"/>
      <c r="TZI26" s="1"/>
      <c r="TZJ26" s="1"/>
      <c r="TZK26" s="1"/>
      <c r="TZL26" s="1"/>
      <c r="TZM26" s="1"/>
      <c r="TZN26" s="1"/>
      <c r="TZO26" s="1"/>
      <c r="TZP26" s="1"/>
      <c r="TZQ26" s="1"/>
      <c r="TZR26" s="1"/>
      <c r="TZS26" s="1"/>
      <c r="TZT26" s="1"/>
      <c r="TZU26" s="1"/>
      <c r="TZV26" s="1"/>
      <c r="TZW26" s="1"/>
      <c r="TZX26" s="1"/>
      <c r="TZY26" s="1"/>
      <c r="TZZ26" s="1"/>
      <c r="UAA26" s="1"/>
      <c r="UAB26" s="1"/>
      <c r="UAC26" s="1"/>
      <c r="UAD26" s="1"/>
      <c r="UAE26" s="1"/>
      <c r="UAF26" s="1"/>
      <c r="UAG26" s="1"/>
      <c r="UAH26" s="1"/>
      <c r="UAI26" s="1"/>
      <c r="UAJ26" s="1"/>
      <c r="UAK26" s="1"/>
      <c r="UAL26" s="1"/>
      <c r="UAM26" s="1"/>
      <c r="UAN26" s="1"/>
      <c r="UAO26" s="1"/>
      <c r="UAP26" s="1"/>
      <c r="UAQ26" s="1"/>
      <c r="UAR26" s="1"/>
      <c r="UAS26" s="1"/>
      <c r="UAT26" s="1"/>
      <c r="UAU26" s="1"/>
      <c r="UAV26" s="1"/>
      <c r="UAW26" s="1"/>
      <c r="UAX26" s="1"/>
      <c r="UAY26" s="1"/>
      <c r="UAZ26" s="1"/>
      <c r="UBA26" s="1"/>
      <c r="UBB26" s="1"/>
      <c r="UBC26" s="1"/>
      <c r="UBD26" s="1"/>
      <c r="UBE26" s="1"/>
      <c r="UBF26" s="1"/>
      <c r="UBG26" s="1"/>
      <c r="UBH26" s="1"/>
      <c r="UBI26" s="1"/>
      <c r="UBJ26" s="1"/>
      <c r="UBK26" s="1"/>
      <c r="UBL26" s="1"/>
      <c r="UBM26" s="1"/>
      <c r="UBN26" s="1"/>
      <c r="UBO26" s="1"/>
      <c r="UBP26" s="1"/>
      <c r="UBQ26" s="1"/>
      <c r="UBR26" s="1"/>
      <c r="UBS26" s="1"/>
      <c r="UBT26" s="1"/>
      <c r="UBU26" s="1"/>
      <c r="UBV26" s="1"/>
      <c r="UBW26" s="1"/>
      <c r="UBX26" s="1"/>
      <c r="UBY26" s="1"/>
      <c r="UBZ26" s="1"/>
      <c r="UCA26" s="1"/>
      <c r="UCB26" s="1"/>
      <c r="UCC26" s="1"/>
      <c r="UCD26" s="1"/>
      <c r="UCE26" s="1"/>
      <c r="UCF26" s="1"/>
      <c r="UCG26" s="1"/>
      <c r="UCH26" s="1"/>
      <c r="UCI26" s="1"/>
      <c r="UCJ26" s="1"/>
      <c r="UCK26" s="1"/>
      <c r="UCL26" s="1"/>
      <c r="UCM26" s="1"/>
      <c r="UCN26" s="1"/>
      <c r="UCO26" s="1"/>
      <c r="UCP26" s="1"/>
      <c r="UCQ26" s="1"/>
      <c r="UCR26" s="1"/>
      <c r="UCS26" s="1"/>
      <c r="UCT26" s="1"/>
      <c r="UCU26" s="1"/>
      <c r="UCV26" s="1"/>
      <c r="UCW26" s="1"/>
      <c r="UCX26" s="1"/>
      <c r="UCY26" s="1"/>
      <c r="UCZ26" s="1"/>
      <c r="UDA26" s="1"/>
      <c r="UDB26" s="1"/>
      <c r="UDC26" s="1"/>
      <c r="UDD26" s="1"/>
      <c r="UDE26" s="1"/>
      <c r="UDF26" s="1"/>
      <c r="UDG26" s="1"/>
      <c r="UDH26" s="1"/>
      <c r="UDI26" s="1"/>
      <c r="UDJ26" s="1"/>
      <c r="UDK26" s="1"/>
      <c r="UDL26" s="1"/>
      <c r="UDM26" s="1"/>
      <c r="UDN26" s="1"/>
      <c r="UDO26" s="1"/>
      <c r="UDP26" s="1"/>
      <c r="UDQ26" s="1"/>
      <c r="UDR26" s="1"/>
      <c r="UDS26" s="1"/>
      <c r="UDT26" s="1"/>
      <c r="UDU26" s="1"/>
      <c r="UDV26" s="1"/>
      <c r="UDW26" s="1"/>
      <c r="UDX26" s="1"/>
      <c r="UDY26" s="1"/>
      <c r="UDZ26" s="1"/>
      <c r="UEA26" s="1"/>
      <c r="UEB26" s="1"/>
      <c r="UEC26" s="1"/>
      <c r="UED26" s="1"/>
      <c r="UEE26" s="1"/>
      <c r="UEF26" s="1"/>
      <c r="UEG26" s="1"/>
      <c r="UEH26" s="1"/>
      <c r="UEI26" s="1"/>
      <c r="UEJ26" s="1"/>
      <c r="UEK26" s="1"/>
      <c r="UEL26" s="1"/>
      <c r="UEM26" s="1"/>
      <c r="UEN26" s="1"/>
      <c r="UEO26" s="1"/>
      <c r="UEP26" s="1"/>
      <c r="UEQ26" s="1"/>
      <c r="UER26" s="1"/>
      <c r="UES26" s="1"/>
      <c r="UET26" s="1"/>
      <c r="UEU26" s="1"/>
      <c r="UEV26" s="1"/>
      <c r="UEW26" s="1"/>
      <c r="UEX26" s="1"/>
      <c r="UEY26" s="1"/>
      <c r="UEZ26" s="1"/>
      <c r="UFA26" s="1"/>
      <c r="UFB26" s="1"/>
      <c r="UFC26" s="1"/>
      <c r="UFD26" s="1"/>
      <c r="UFE26" s="1"/>
      <c r="UFF26" s="1"/>
      <c r="UFG26" s="1"/>
      <c r="UFH26" s="1"/>
      <c r="UFI26" s="1"/>
      <c r="UFJ26" s="1"/>
      <c r="UFK26" s="1"/>
      <c r="UFL26" s="1"/>
      <c r="UFM26" s="1"/>
      <c r="UFN26" s="1"/>
      <c r="UFO26" s="1"/>
      <c r="UFP26" s="1"/>
      <c r="UFQ26" s="1"/>
      <c r="UFR26" s="1"/>
      <c r="UFS26" s="1"/>
      <c r="UFT26" s="1"/>
      <c r="UFU26" s="1"/>
      <c r="UFV26" s="1"/>
      <c r="UFW26" s="1"/>
      <c r="UFX26" s="1"/>
      <c r="UFY26" s="1"/>
      <c r="UFZ26" s="1"/>
      <c r="UGA26" s="1"/>
      <c r="UGB26" s="1"/>
      <c r="UGC26" s="1"/>
      <c r="UGD26" s="1"/>
      <c r="UGE26" s="1"/>
      <c r="UGF26" s="1"/>
      <c r="UGG26" s="1"/>
      <c r="UGH26" s="1"/>
      <c r="UGI26" s="1"/>
      <c r="UGJ26" s="1"/>
      <c r="UGK26" s="1"/>
      <c r="UGL26" s="1"/>
      <c r="UGM26" s="1"/>
      <c r="UGN26" s="1"/>
      <c r="UGO26" s="1"/>
      <c r="UGP26" s="1"/>
      <c r="UGQ26" s="1"/>
      <c r="UGR26" s="1"/>
      <c r="UGS26" s="1"/>
      <c r="UGT26" s="1"/>
      <c r="UGU26" s="1"/>
      <c r="UGV26" s="1"/>
      <c r="UGW26" s="1"/>
      <c r="UGX26" s="1"/>
      <c r="UGY26" s="1"/>
      <c r="UGZ26" s="1"/>
      <c r="UHA26" s="1"/>
      <c r="UHB26" s="1"/>
      <c r="UHC26" s="1"/>
      <c r="UHD26" s="1"/>
      <c r="UHE26" s="1"/>
      <c r="UHF26" s="1"/>
      <c r="UHG26" s="1"/>
      <c r="UHH26" s="1"/>
      <c r="UHI26" s="1"/>
      <c r="UHJ26" s="1"/>
      <c r="UHK26" s="1"/>
      <c r="UHL26" s="1"/>
      <c r="UHM26" s="1"/>
      <c r="UHN26" s="1"/>
      <c r="UHO26" s="1"/>
      <c r="UHP26" s="1"/>
      <c r="UHQ26" s="1"/>
      <c r="UHR26" s="1"/>
      <c r="UHS26" s="1"/>
      <c r="UHT26" s="1"/>
      <c r="UHU26" s="1"/>
      <c r="UHV26" s="1"/>
      <c r="UHW26" s="1"/>
      <c r="UHX26" s="1"/>
      <c r="UHY26" s="1"/>
      <c r="UHZ26" s="1"/>
      <c r="UIA26" s="1"/>
      <c r="UIB26" s="1"/>
      <c r="UIC26" s="1"/>
      <c r="UID26" s="1"/>
      <c r="UIE26" s="1"/>
      <c r="UIF26" s="1"/>
      <c r="UIG26" s="1"/>
      <c r="UIH26" s="1"/>
      <c r="UII26" s="1"/>
      <c r="UIJ26" s="1"/>
      <c r="UIK26" s="1"/>
      <c r="UIL26" s="1"/>
      <c r="UIM26" s="1"/>
      <c r="UIN26" s="1"/>
      <c r="UIO26" s="1"/>
      <c r="UIP26" s="1"/>
      <c r="UIQ26" s="1"/>
      <c r="UIR26" s="1"/>
      <c r="UIS26" s="1"/>
      <c r="UIT26" s="1"/>
      <c r="UIU26" s="1"/>
      <c r="UIV26" s="1"/>
      <c r="UIW26" s="1"/>
      <c r="UIX26" s="1"/>
      <c r="UIY26" s="1"/>
      <c r="UIZ26" s="1"/>
      <c r="UJA26" s="1"/>
      <c r="UJB26" s="1"/>
      <c r="UJC26" s="1"/>
      <c r="UJD26" s="1"/>
      <c r="UJE26" s="1"/>
      <c r="UJF26" s="1"/>
      <c r="UJG26" s="1"/>
      <c r="UJH26" s="1"/>
      <c r="UJI26" s="1"/>
      <c r="UJJ26" s="1"/>
      <c r="UJK26" s="1"/>
      <c r="UJL26" s="1"/>
      <c r="UJM26" s="1"/>
      <c r="UJN26" s="1"/>
      <c r="UJO26" s="1"/>
      <c r="UJP26" s="1"/>
      <c r="UJQ26" s="1"/>
      <c r="UJR26" s="1"/>
      <c r="UJS26" s="1"/>
      <c r="UJT26" s="1"/>
      <c r="UJU26" s="1"/>
      <c r="UJV26" s="1"/>
      <c r="UJW26" s="1"/>
      <c r="UJX26" s="1"/>
      <c r="UJY26" s="1"/>
      <c r="UJZ26" s="1"/>
      <c r="UKA26" s="1"/>
      <c r="UKB26" s="1"/>
      <c r="UKC26" s="1"/>
      <c r="UKD26" s="1"/>
      <c r="UKE26" s="1"/>
      <c r="UKF26" s="1"/>
      <c r="UKG26" s="1"/>
      <c r="UKH26" s="1"/>
      <c r="UKI26" s="1"/>
      <c r="UKJ26" s="1"/>
      <c r="UKK26" s="1"/>
      <c r="UKL26" s="1"/>
      <c r="UKM26" s="1"/>
      <c r="UKN26" s="1"/>
      <c r="UKO26" s="1"/>
      <c r="UKP26" s="1"/>
      <c r="UKQ26" s="1"/>
      <c r="UKR26" s="1"/>
      <c r="UKS26" s="1"/>
      <c r="UKT26" s="1"/>
      <c r="UKU26" s="1"/>
      <c r="UKV26" s="1"/>
      <c r="UKW26" s="1"/>
      <c r="UKX26" s="1"/>
      <c r="UKY26" s="1"/>
      <c r="UKZ26" s="1"/>
      <c r="ULA26" s="1"/>
      <c r="ULB26" s="1"/>
      <c r="ULC26" s="1"/>
      <c r="ULD26" s="1"/>
      <c r="ULE26" s="1"/>
      <c r="ULF26" s="1"/>
      <c r="ULG26" s="1"/>
      <c r="ULH26" s="1"/>
      <c r="ULI26" s="1"/>
      <c r="ULJ26" s="1"/>
      <c r="ULK26" s="1"/>
      <c r="ULL26" s="1"/>
      <c r="ULM26" s="1"/>
      <c r="ULN26" s="1"/>
      <c r="ULO26" s="1"/>
      <c r="ULP26" s="1"/>
      <c r="ULQ26" s="1"/>
      <c r="ULR26" s="1"/>
      <c r="ULS26" s="1"/>
      <c r="ULT26" s="1"/>
      <c r="ULU26" s="1"/>
      <c r="ULV26" s="1"/>
      <c r="ULW26" s="1"/>
      <c r="ULX26" s="1"/>
      <c r="ULY26" s="1"/>
      <c r="ULZ26" s="1"/>
      <c r="UMA26" s="1"/>
      <c r="UMB26" s="1"/>
      <c r="UMC26" s="1"/>
      <c r="UMD26" s="1"/>
      <c r="UME26" s="1"/>
      <c r="UMF26" s="1"/>
      <c r="UMG26" s="1"/>
      <c r="UMH26" s="1"/>
      <c r="UMI26" s="1"/>
      <c r="UMJ26" s="1"/>
      <c r="UMK26" s="1"/>
      <c r="UML26" s="1"/>
      <c r="UMM26" s="1"/>
      <c r="UMN26" s="1"/>
      <c r="UMO26" s="1"/>
      <c r="UMP26" s="1"/>
      <c r="UMQ26" s="1"/>
      <c r="UMR26" s="1"/>
      <c r="UMS26" s="1"/>
      <c r="UMT26" s="1"/>
      <c r="UMU26" s="1"/>
      <c r="UMV26" s="1"/>
      <c r="UMW26" s="1"/>
      <c r="UMX26" s="1"/>
      <c r="UMY26" s="1"/>
      <c r="UMZ26" s="1"/>
      <c r="UNA26" s="1"/>
      <c r="UNB26" s="1"/>
      <c r="UNC26" s="1"/>
      <c r="UND26" s="1"/>
      <c r="UNE26" s="1"/>
      <c r="UNF26" s="1"/>
      <c r="UNG26" s="1"/>
      <c r="UNH26" s="1"/>
      <c r="UNI26" s="1"/>
      <c r="UNJ26" s="1"/>
      <c r="UNK26" s="1"/>
      <c r="UNL26" s="1"/>
      <c r="UNM26" s="1"/>
      <c r="UNN26" s="1"/>
      <c r="UNO26" s="1"/>
      <c r="UNP26" s="1"/>
      <c r="UNQ26" s="1"/>
      <c r="UNR26" s="1"/>
      <c r="UNS26" s="1"/>
      <c r="UNT26" s="1"/>
      <c r="UNU26" s="1"/>
      <c r="UNV26" s="1"/>
      <c r="UNW26" s="1"/>
      <c r="UNX26" s="1"/>
      <c r="UNY26" s="1"/>
      <c r="UNZ26" s="1"/>
      <c r="UOA26" s="1"/>
      <c r="UOB26" s="1"/>
      <c r="UOC26" s="1"/>
      <c r="UOD26" s="1"/>
      <c r="UOE26" s="1"/>
      <c r="UOF26" s="1"/>
      <c r="UOG26" s="1"/>
      <c r="UOH26" s="1"/>
      <c r="UOI26" s="1"/>
      <c r="UOJ26" s="1"/>
      <c r="UOK26" s="1"/>
      <c r="UOL26" s="1"/>
      <c r="UOM26" s="1"/>
      <c r="UON26" s="1"/>
      <c r="UOO26" s="1"/>
      <c r="UOP26" s="1"/>
      <c r="UOQ26" s="1"/>
      <c r="UOR26" s="1"/>
      <c r="UOS26" s="1"/>
      <c r="UOT26" s="1"/>
      <c r="UOU26" s="1"/>
      <c r="UOV26" s="1"/>
      <c r="UOW26" s="1"/>
      <c r="UOX26" s="1"/>
      <c r="UOY26" s="1"/>
      <c r="UOZ26" s="1"/>
      <c r="UPA26" s="1"/>
      <c r="UPB26" s="1"/>
      <c r="UPC26" s="1"/>
      <c r="UPD26" s="1"/>
      <c r="UPE26" s="1"/>
      <c r="UPF26" s="1"/>
      <c r="UPG26" s="1"/>
      <c r="UPH26" s="1"/>
      <c r="UPI26" s="1"/>
      <c r="UPJ26" s="1"/>
      <c r="UPK26" s="1"/>
      <c r="UPL26" s="1"/>
      <c r="UPM26" s="1"/>
      <c r="UPN26" s="1"/>
      <c r="UPO26" s="1"/>
      <c r="UPP26" s="1"/>
      <c r="UPQ26" s="1"/>
      <c r="UPR26" s="1"/>
      <c r="UPS26" s="1"/>
      <c r="UPT26" s="1"/>
      <c r="UPU26" s="1"/>
      <c r="UPV26" s="1"/>
      <c r="UPW26" s="1"/>
      <c r="UPX26" s="1"/>
      <c r="UPY26" s="1"/>
      <c r="UPZ26" s="1"/>
      <c r="UQA26" s="1"/>
      <c r="UQB26" s="1"/>
      <c r="UQC26" s="1"/>
      <c r="UQD26" s="1"/>
      <c r="UQE26" s="1"/>
      <c r="UQF26" s="1"/>
      <c r="UQG26" s="1"/>
      <c r="UQH26" s="1"/>
      <c r="UQI26" s="1"/>
      <c r="UQJ26" s="1"/>
      <c r="UQK26" s="1"/>
      <c r="UQL26" s="1"/>
      <c r="UQM26" s="1"/>
      <c r="UQN26" s="1"/>
      <c r="UQO26" s="1"/>
      <c r="UQP26" s="1"/>
      <c r="UQQ26" s="1"/>
      <c r="UQR26" s="1"/>
      <c r="UQS26" s="1"/>
      <c r="UQT26" s="1"/>
      <c r="UQU26" s="1"/>
      <c r="UQV26" s="1"/>
      <c r="UQW26" s="1"/>
      <c r="UQX26" s="1"/>
      <c r="UQY26" s="1"/>
      <c r="UQZ26" s="1"/>
      <c r="URA26" s="1"/>
      <c r="URB26" s="1"/>
      <c r="URC26" s="1"/>
      <c r="URD26" s="1"/>
      <c r="URE26" s="1"/>
      <c r="URF26" s="1"/>
      <c r="URG26" s="1"/>
      <c r="URH26" s="1"/>
      <c r="URI26" s="1"/>
      <c r="URJ26" s="1"/>
      <c r="URK26" s="1"/>
      <c r="URL26" s="1"/>
      <c r="URM26" s="1"/>
      <c r="URN26" s="1"/>
      <c r="URO26" s="1"/>
      <c r="URP26" s="1"/>
      <c r="URQ26" s="1"/>
      <c r="URR26" s="1"/>
      <c r="URS26" s="1"/>
      <c r="URT26" s="1"/>
      <c r="URU26" s="1"/>
      <c r="URV26" s="1"/>
      <c r="URW26" s="1"/>
      <c r="URX26" s="1"/>
      <c r="URY26" s="1"/>
      <c r="URZ26" s="1"/>
      <c r="USA26" s="1"/>
      <c r="USB26" s="1"/>
      <c r="USC26" s="1"/>
      <c r="USD26" s="1"/>
      <c r="USE26" s="1"/>
      <c r="USF26" s="1"/>
      <c r="USG26" s="1"/>
      <c r="USH26" s="1"/>
      <c r="USI26" s="1"/>
      <c r="USJ26" s="1"/>
      <c r="USK26" s="1"/>
      <c r="USL26" s="1"/>
      <c r="USM26" s="1"/>
      <c r="USN26" s="1"/>
      <c r="USO26" s="1"/>
      <c r="USP26" s="1"/>
      <c r="USQ26" s="1"/>
      <c r="USR26" s="1"/>
      <c r="USS26" s="1"/>
      <c r="UST26" s="1"/>
      <c r="USU26" s="1"/>
      <c r="USV26" s="1"/>
      <c r="USW26" s="1"/>
      <c r="USX26" s="1"/>
      <c r="USY26" s="1"/>
      <c r="USZ26" s="1"/>
      <c r="UTA26" s="1"/>
      <c r="UTB26" s="1"/>
      <c r="UTC26" s="1"/>
      <c r="UTD26" s="1"/>
      <c r="UTE26" s="1"/>
      <c r="UTF26" s="1"/>
      <c r="UTG26" s="1"/>
      <c r="UTH26" s="1"/>
      <c r="UTI26" s="1"/>
      <c r="UTJ26" s="1"/>
      <c r="UTK26" s="1"/>
      <c r="UTL26" s="1"/>
      <c r="UTM26" s="1"/>
      <c r="UTN26" s="1"/>
      <c r="UTO26" s="1"/>
      <c r="UTP26" s="1"/>
      <c r="UTQ26" s="1"/>
      <c r="UTR26" s="1"/>
      <c r="UTS26" s="1"/>
      <c r="UTT26" s="1"/>
      <c r="UTU26" s="1"/>
      <c r="UTV26" s="1"/>
      <c r="UTW26" s="1"/>
      <c r="UTX26" s="1"/>
      <c r="UTY26" s="1"/>
      <c r="UTZ26" s="1"/>
      <c r="UUA26" s="1"/>
      <c r="UUB26" s="1"/>
      <c r="UUC26" s="1"/>
      <c r="UUD26" s="1"/>
      <c r="UUE26" s="1"/>
      <c r="UUF26" s="1"/>
      <c r="UUG26" s="1"/>
      <c r="UUH26" s="1"/>
      <c r="UUI26" s="1"/>
      <c r="UUJ26" s="1"/>
      <c r="UUK26" s="1"/>
      <c r="UUL26" s="1"/>
      <c r="UUM26" s="1"/>
      <c r="UUN26" s="1"/>
      <c r="UUO26" s="1"/>
      <c r="UUP26" s="1"/>
      <c r="UUQ26" s="1"/>
      <c r="UUR26" s="1"/>
      <c r="UUS26" s="1"/>
      <c r="UUT26" s="1"/>
      <c r="UUU26" s="1"/>
      <c r="UUV26" s="1"/>
      <c r="UUW26" s="1"/>
      <c r="UUX26" s="1"/>
      <c r="UUY26" s="1"/>
      <c r="UUZ26" s="1"/>
      <c r="UVA26" s="1"/>
      <c r="UVB26" s="1"/>
      <c r="UVC26" s="1"/>
      <c r="UVD26" s="1"/>
      <c r="UVE26" s="1"/>
      <c r="UVF26" s="1"/>
      <c r="UVG26" s="1"/>
      <c r="UVH26" s="1"/>
      <c r="UVI26" s="1"/>
      <c r="UVJ26" s="1"/>
      <c r="UVK26" s="1"/>
      <c r="UVL26" s="1"/>
      <c r="UVM26" s="1"/>
      <c r="UVN26" s="1"/>
      <c r="UVO26" s="1"/>
      <c r="UVP26" s="1"/>
      <c r="UVQ26" s="1"/>
      <c r="UVR26" s="1"/>
      <c r="UVS26" s="1"/>
      <c r="UVT26" s="1"/>
      <c r="UVU26" s="1"/>
      <c r="UVV26" s="1"/>
      <c r="UVW26" s="1"/>
      <c r="UVX26" s="1"/>
      <c r="UVY26" s="1"/>
      <c r="UVZ26" s="1"/>
      <c r="UWA26" s="1"/>
      <c r="UWB26" s="1"/>
      <c r="UWC26" s="1"/>
      <c r="UWD26" s="1"/>
      <c r="UWE26" s="1"/>
      <c r="UWF26" s="1"/>
      <c r="UWG26" s="1"/>
      <c r="UWH26" s="1"/>
      <c r="UWI26" s="1"/>
      <c r="UWJ26" s="1"/>
      <c r="UWK26" s="1"/>
      <c r="UWL26" s="1"/>
      <c r="UWM26" s="1"/>
      <c r="UWN26" s="1"/>
      <c r="UWO26" s="1"/>
      <c r="UWP26" s="1"/>
      <c r="UWQ26" s="1"/>
      <c r="UWR26" s="1"/>
      <c r="UWS26" s="1"/>
      <c r="UWT26" s="1"/>
      <c r="UWU26" s="1"/>
      <c r="UWV26" s="1"/>
      <c r="UWW26" s="1"/>
      <c r="UWX26" s="1"/>
      <c r="UWY26" s="1"/>
      <c r="UWZ26" s="1"/>
      <c r="UXA26" s="1"/>
      <c r="UXB26" s="1"/>
      <c r="UXC26" s="1"/>
      <c r="UXD26" s="1"/>
      <c r="UXE26" s="1"/>
      <c r="UXF26" s="1"/>
      <c r="UXG26" s="1"/>
      <c r="UXH26" s="1"/>
      <c r="UXI26" s="1"/>
      <c r="UXJ26" s="1"/>
      <c r="UXK26" s="1"/>
      <c r="UXL26" s="1"/>
      <c r="UXM26" s="1"/>
      <c r="UXN26" s="1"/>
      <c r="UXO26" s="1"/>
      <c r="UXP26" s="1"/>
      <c r="UXQ26" s="1"/>
      <c r="UXR26" s="1"/>
      <c r="UXS26" s="1"/>
      <c r="UXT26" s="1"/>
      <c r="UXU26" s="1"/>
      <c r="UXV26" s="1"/>
      <c r="UXW26" s="1"/>
      <c r="UXX26" s="1"/>
      <c r="UXY26" s="1"/>
      <c r="UXZ26" s="1"/>
      <c r="UYA26" s="1"/>
      <c r="UYB26" s="1"/>
      <c r="UYC26" s="1"/>
      <c r="UYD26" s="1"/>
      <c r="UYE26" s="1"/>
      <c r="UYF26" s="1"/>
      <c r="UYG26" s="1"/>
      <c r="UYH26" s="1"/>
      <c r="UYI26" s="1"/>
      <c r="UYJ26" s="1"/>
      <c r="UYK26" s="1"/>
      <c r="UYL26" s="1"/>
      <c r="UYM26" s="1"/>
      <c r="UYN26" s="1"/>
      <c r="UYO26" s="1"/>
      <c r="UYP26" s="1"/>
      <c r="UYQ26" s="1"/>
      <c r="UYR26" s="1"/>
      <c r="UYS26" s="1"/>
      <c r="UYT26" s="1"/>
      <c r="UYU26" s="1"/>
      <c r="UYV26" s="1"/>
      <c r="UYW26" s="1"/>
      <c r="UYX26" s="1"/>
      <c r="UYY26" s="1"/>
      <c r="UYZ26" s="1"/>
      <c r="UZA26" s="1"/>
      <c r="UZB26" s="1"/>
      <c r="UZC26" s="1"/>
      <c r="UZD26" s="1"/>
      <c r="UZE26" s="1"/>
      <c r="UZF26" s="1"/>
      <c r="UZG26" s="1"/>
      <c r="UZH26" s="1"/>
      <c r="UZI26" s="1"/>
      <c r="UZJ26" s="1"/>
      <c r="UZK26" s="1"/>
      <c r="UZL26" s="1"/>
      <c r="UZM26" s="1"/>
      <c r="UZN26" s="1"/>
      <c r="UZO26" s="1"/>
      <c r="UZP26" s="1"/>
      <c r="UZQ26" s="1"/>
      <c r="UZR26" s="1"/>
      <c r="UZS26" s="1"/>
      <c r="UZT26" s="1"/>
      <c r="UZU26" s="1"/>
      <c r="UZV26" s="1"/>
      <c r="UZW26" s="1"/>
      <c r="UZX26" s="1"/>
      <c r="UZY26" s="1"/>
      <c r="UZZ26" s="1"/>
      <c r="VAA26" s="1"/>
      <c r="VAB26" s="1"/>
      <c r="VAC26" s="1"/>
      <c r="VAD26" s="1"/>
      <c r="VAE26" s="1"/>
      <c r="VAF26" s="1"/>
      <c r="VAG26" s="1"/>
      <c r="VAH26" s="1"/>
      <c r="VAI26" s="1"/>
      <c r="VAJ26" s="1"/>
      <c r="VAK26" s="1"/>
      <c r="VAL26" s="1"/>
      <c r="VAM26" s="1"/>
      <c r="VAN26" s="1"/>
      <c r="VAO26" s="1"/>
      <c r="VAP26" s="1"/>
      <c r="VAQ26" s="1"/>
      <c r="VAR26" s="1"/>
      <c r="VAS26" s="1"/>
      <c r="VAT26" s="1"/>
      <c r="VAU26" s="1"/>
      <c r="VAV26" s="1"/>
      <c r="VAW26" s="1"/>
      <c r="VAX26" s="1"/>
      <c r="VAY26" s="1"/>
      <c r="VAZ26" s="1"/>
      <c r="VBA26" s="1"/>
      <c r="VBB26" s="1"/>
      <c r="VBC26" s="1"/>
      <c r="VBD26" s="1"/>
      <c r="VBE26" s="1"/>
      <c r="VBF26" s="1"/>
      <c r="VBG26" s="1"/>
      <c r="VBH26" s="1"/>
      <c r="VBI26" s="1"/>
      <c r="VBJ26" s="1"/>
      <c r="VBK26" s="1"/>
      <c r="VBL26" s="1"/>
      <c r="VBM26" s="1"/>
      <c r="VBN26" s="1"/>
      <c r="VBO26" s="1"/>
      <c r="VBP26" s="1"/>
      <c r="VBQ26" s="1"/>
      <c r="VBR26" s="1"/>
      <c r="VBS26" s="1"/>
      <c r="VBT26" s="1"/>
      <c r="VBU26" s="1"/>
      <c r="VBV26" s="1"/>
      <c r="VBW26" s="1"/>
      <c r="VBX26" s="1"/>
      <c r="VBY26" s="1"/>
      <c r="VBZ26" s="1"/>
      <c r="VCA26" s="1"/>
      <c r="VCB26" s="1"/>
      <c r="VCC26" s="1"/>
      <c r="VCD26" s="1"/>
      <c r="VCE26" s="1"/>
      <c r="VCF26" s="1"/>
      <c r="VCG26" s="1"/>
      <c r="VCH26" s="1"/>
      <c r="VCI26" s="1"/>
      <c r="VCJ26" s="1"/>
      <c r="VCK26" s="1"/>
      <c r="VCL26" s="1"/>
      <c r="VCM26" s="1"/>
      <c r="VCN26" s="1"/>
      <c r="VCO26" s="1"/>
      <c r="VCP26" s="1"/>
      <c r="VCQ26" s="1"/>
      <c r="VCR26" s="1"/>
      <c r="VCS26" s="1"/>
      <c r="VCT26" s="1"/>
      <c r="VCU26" s="1"/>
      <c r="VCV26" s="1"/>
      <c r="VCW26" s="1"/>
      <c r="VCX26" s="1"/>
      <c r="VCY26" s="1"/>
      <c r="VCZ26" s="1"/>
      <c r="VDA26" s="1"/>
      <c r="VDB26" s="1"/>
      <c r="VDC26" s="1"/>
      <c r="VDD26" s="1"/>
      <c r="VDE26" s="1"/>
      <c r="VDF26" s="1"/>
      <c r="VDG26" s="1"/>
      <c r="VDH26" s="1"/>
      <c r="VDI26" s="1"/>
      <c r="VDJ26" s="1"/>
      <c r="VDK26" s="1"/>
      <c r="VDL26" s="1"/>
      <c r="VDM26" s="1"/>
      <c r="VDN26" s="1"/>
      <c r="VDO26" s="1"/>
      <c r="VDP26" s="1"/>
      <c r="VDQ26" s="1"/>
      <c r="VDR26" s="1"/>
      <c r="VDS26" s="1"/>
      <c r="VDT26" s="1"/>
      <c r="VDU26" s="1"/>
      <c r="VDV26" s="1"/>
      <c r="VDW26" s="1"/>
      <c r="VDX26" s="1"/>
      <c r="VDY26" s="1"/>
      <c r="VDZ26" s="1"/>
      <c r="VEA26" s="1"/>
      <c r="VEB26" s="1"/>
      <c r="VEC26" s="1"/>
      <c r="VED26" s="1"/>
      <c r="VEE26" s="1"/>
      <c r="VEF26" s="1"/>
      <c r="VEG26" s="1"/>
      <c r="VEH26" s="1"/>
      <c r="VEI26" s="1"/>
      <c r="VEJ26" s="1"/>
      <c r="VEK26" s="1"/>
      <c r="VEL26" s="1"/>
      <c r="VEM26" s="1"/>
      <c r="VEN26" s="1"/>
      <c r="VEO26" s="1"/>
      <c r="VEP26" s="1"/>
      <c r="VEQ26" s="1"/>
      <c r="VER26" s="1"/>
      <c r="VES26" s="1"/>
      <c r="VET26" s="1"/>
      <c r="VEU26" s="1"/>
      <c r="VEV26" s="1"/>
      <c r="VEW26" s="1"/>
      <c r="VEX26" s="1"/>
      <c r="VEY26" s="1"/>
      <c r="VEZ26" s="1"/>
      <c r="VFA26" s="1"/>
      <c r="VFB26" s="1"/>
      <c r="VFC26" s="1"/>
      <c r="VFD26" s="1"/>
      <c r="VFE26" s="1"/>
      <c r="VFF26" s="1"/>
      <c r="VFG26" s="1"/>
      <c r="VFH26" s="1"/>
      <c r="VFI26" s="1"/>
      <c r="VFJ26" s="1"/>
      <c r="VFK26" s="1"/>
      <c r="VFL26" s="1"/>
      <c r="VFM26" s="1"/>
      <c r="VFN26" s="1"/>
      <c r="VFO26" s="1"/>
      <c r="VFP26" s="1"/>
      <c r="VFQ26" s="1"/>
      <c r="VFR26" s="1"/>
      <c r="VFS26" s="1"/>
      <c r="VFT26" s="1"/>
      <c r="VFU26" s="1"/>
      <c r="VFV26" s="1"/>
      <c r="VFW26" s="1"/>
      <c r="VFX26" s="1"/>
      <c r="VFY26" s="1"/>
      <c r="VFZ26" s="1"/>
      <c r="VGA26" s="1"/>
      <c r="VGB26" s="1"/>
      <c r="VGC26" s="1"/>
      <c r="VGD26" s="1"/>
      <c r="VGE26" s="1"/>
      <c r="VGF26" s="1"/>
      <c r="VGG26" s="1"/>
      <c r="VGH26" s="1"/>
      <c r="VGI26" s="1"/>
      <c r="VGJ26" s="1"/>
      <c r="VGK26" s="1"/>
      <c r="VGL26" s="1"/>
      <c r="VGM26" s="1"/>
      <c r="VGN26" s="1"/>
      <c r="VGO26" s="1"/>
      <c r="VGP26" s="1"/>
      <c r="VGQ26" s="1"/>
      <c r="VGR26" s="1"/>
      <c r="VGS26" s="1"/>
      <c r="VGT26" s="1"/>
      <c r="VGU26" s="1"/>
      <c r="VGV26" s="1"/>
      <c r="VGW26" s="1"/>
      <c r="VGX26" s="1"/>
      <c r="VGY26" s="1"/>
      <c r="VGZ26" s="1"/>
      <c r="VHA26" s="1"/>
      <c r="VHB26" s="1"/>
      <c r="VHC26" s="1"/>
      <c r="VHD26" s="1"/>
      <c r="VHE26" s="1"/>
      <c r="VHF26" s="1"/>
      <c r="VHG26" s="1"/>
      <c r="VHH26" s="1"/>
      <c r="VHI26" s="1"/>
      <c r="VHJ26" s="1"/>
      <c r="VHK26" s="1"/>
      <c r="VHL26" s="1"/>
      <c r="VHM26" s="1"/>
      <c r="VHN26" s="1"/>
      <c r="VHO26" s="1"/>
      <c r="VHP26" s="1"/>
      <c r="VHQ26" s="1"/>
      <c r="VHR26" s="1"/>
      <c r="VHS26" s="1"/>
      <c r="VHT26" s="1"/>
      <c r="VHU26" s="1"/>
      <c r="VHV26" s="1"/>
      <c r="VHW26" s="1"/>
      <c r="VHX26" s="1"/>
      <c r="VHY26" s="1"/>
      <c r="VHZ26" s="1"/>
      <c r="VIA26" s="1"/>
      <c r="VIB26" s="1"/>
      <c r="VIC26" s="1"/>
      <c r="VID26" s="1"/>
      <c r="VIE26" s="1"/>
      <c r="VIF26" s="1"/>
      <c r="VIG26" s="1"/>
      <c r="VIH26" s="1"/>
      <c r="VII26" s="1"/>
      <c r="VIJ26" s="1"/>
      <c r="VIK26" s="1"/>
      <c r="VIL26" s="1"/>
      <c r="VIM26" s="1"/>
      <c r="VIN26" s="1"/>
      <c r="VIO26" s="1"/>
      <c r="VIP26" s="1"/>
      <c r="VIQ26" s="1"/>
      <c r="VIR26" s="1"/>
      <c r="VIS26" s="1"/>
      <c r="VIT26" s="1"/>
      <c r="VIU26" s="1"/>
      <c r="VIV26" s="1"/>
      <c r="VIW26" s="1"/>
      <c r="VIX26" s="1"/>
      <c r="VIY26" s="1"/>
      <c r="VIZ26" s="1"/>
      <c r="VJA26" s="1"/>
      <c r="VJB26" s="1"/>
      <c r="VJC26" s="1"/>
      <c r="VJD26" s="1"/>
      <c r="VJE26" s="1"/>
      <c r="VJF26" s="1"/>
      <c r="VJG26" s="1"/>
      <c r="VJH26" s="1"/>
      <c r="VJI26" s="1"/>
      <c r="VJJ26" s="1"/>
      <c r="VJK26" s="1"/>
      <c r="VJL26" s="1"/>
      <c r="VJM26" s="1"/>
      <c r="VJN26" s="1"/>
      <c r="VJO26" s="1"/>
      <c r="VJP26" s="1"/>
      <c r="VJQ26" s="1"/>
      <c r="VJR26" s="1"/>
      <c r="VJS26" s="1"/>
      <c r="VJT26" s="1"/>
      <c r="VJU26" s="1"/>
      <c r="VJV26" s="1"/>
      <c r="VJW26" s="1"/>
      <c r="VJX26" s="1"/>
      <c r="VJY26" s="1"/>
      <c r="VJZ26" s="1"/>
      <c r="VKA26" s="1"/>
      <c r="VKB26" s="1"/>
      <c r="VKC26" s="1"/>
      <c r="VKD26" s="1"/>
      <c r="VKE26" s="1"/>
      <c r="VKF26" s="1"/>
      <c r="VKG26" s="1"/>
      <c r="VKH26" s="1"/>
      <c r="VKI26" s="1"/>
      <c r="VKJ26" s="1"/>
      <c r="VKK26" s="1"/>
      <c r="VKL26" s="1"/>
      <c r="VKM26" s="1"/>
      <c r="VKN26" s="1"/>
      <c r="VKO26" s="1"/>
      <c r="VKP26" s="1"/>
      <c r="VKQ26" s="1"/>
      <c r="VKR26" s="1"/>
      <c r="VKS26" s="1"/>
      <c r="VKT26" s="1"/>
      <c r="VKU26" s="1"/>
      <c r="VKV26" s="1"/>
      <c r="VKW26" s="1"/>
      <c r="VKX26" s="1"/>
      <c r="VKY26" s="1"/>
      <c r="VKZ26" s="1"/>
      <c r="VLA26" s="1"/>
      <c r="VLB26" s="1"/>
      <c r="VLC26" s="1"/>
      <c r="VLD26" s="1"/>
      <c r="VLE26" s="1"/>
      <c r="VLF26" s="1"/>
      <c r="VLG26" s="1"/>
      <c r="VLH26" s="1"/>
      <c r="VLI26" s="1"/>
      <c r="VLJ26" s="1"/>
      <c r="VLK26" s="1"/>
      <c r="VLL26" s="1"/>
      <c r="VLM26" s="1"/>
      <c r="VLN26" s="1"/>
      <c r="VLO26" s="1"/>
      <c r="VLP26" s="1"/>
      <c r="VLQ26" s="1"/>
      <c r="VLR26" s="1"/>
      <c r="VLS26" s="1"/>
      <c r="VLT26" s="1"/>
      <c r="VLU26" s="1"/>
      <c r="VLV26" s="1"/>
      <c r="VLW26" s="1"/>
      <c r="VLX26" s="1"/>
      <c r="VLY26" s="1"/>
      <c r="VLZ26" s="1"/>
      <c r="VMA26" s="1"/>
      <c r="VMB26" s="1"/>
      <c r="VMC26" s="1"/>
      <c r="VMD26" s="1"/>
      <c r="VME26" s="1"/>
      <c r="VMF26" s="1"/>
      <c r="VMG26" s="1"/>
      <c r="VMH26" s="1"/>
      <c r="VMI26" s="1"/>
      <c r="VMJ26" s="1"/>
      <c r="VMK26" s="1"/>
      <c r="VML26" s="1"/>
      <c r="VMM26" s="1"/>
      <c r="VMN26" s="1"/>
      <c r="VMO26" s="1"/>
      <c r="VMP26" s="1"/>
      <c r="VMQ26" s="1"/>
      <c r="VMR26" s="1"/>
      <c r="VMS26" s="1"/>
      <c r="VMT26" s="1"/>
      <c r="VMU26" s="1"/>
      <c r="VMV26" s="1"/>
      <c r="VMW26" s="1"/>
      <c r="VMX26" s="1"/>
      <c r="VMY26" s="1"/>
      <c r="VMZ26" s="1"/>
      <c r="VNA26" s="1"/>
      <c r="VNB26" s="1"/>
      <c r="VNC26" s="1"/>
      <c r="VND26" s="1"/>
      <c r="VNE26" s="1"/>
      <c r="VNF26" s="1"/>
      <c r="VNG26" s="1"/>
      <c r="VNH26" s="1"/>
      <c r="VNI26" s="1"/>
      <c r="VNJ26" s="1"/>
      <c r="VNK26" s="1"/>
      <c r="VNL26" s="1"/>
      <c r="VNM26" s="1"/>
      <c r="VNN26" s="1"/>
      <c r="VNO26" s="1"/>
      <c r="VNP26" s="1"/>
      <c r="VNQ26" s="1"/>
      <c r="VNR26" s="1"/>
      <c r="VNS26" s="1"/>
      <c r="VNT26" s="1"/>
      <c r="VNU26" s="1"/>
      <c r="VNV26" s="1"/>
      <c r="VNW26" s="1"/>
      <c r="VNX26" s="1"/>
      <c r="VNY26" s="1"/>
      <c r="VNZ26" s="1"/>
      <c r="VOA26" s="1"/>
      <c r="VOB26" s="1"/>
      <c r="VOC26" s="1"/>
      <c r="VOD26" s="1"/>
      <c r="VOE26" s="1"/>
      <c r="VOF26" s="1"/>
      <c r="VOG26" s="1"/>
      <c r="VOH26" s="1"/>
      <c r="VOI26" s="1"/>
      <c r="VOJ26" s="1"/>
      <c r="VOK26" s="1"/>
      <c r="VOL26" s="1"/>
      <c r="VOM26" s="1"/>
      <c r="VON26" s="1"/>
      <c r="VOO26" s="1"/>
      <c r="VOP26" s="1"/>
      <c r="VOQ26" s="1"/>
      <c r="VOR26" s="1"/>
      <c r="VOS26" s="1"/>
      <c r="VOT26" s="1"/>
      <c r="VOU26" s="1"/>
      <c r="VOV26" s="1"/>
      <c r="VOW26" s="1"/>
      <c r="VOX26" s="1"/>
      <c r="VOY26" s="1"/>
      <c r="VOZ26" s="1"/>
      <c r="VPA26" s="1"/>
      <c r="VPB26" s="1"/>
      <c r="VPC26" s="1"/>
      <c r="VPD26" s="1"/>
      <c r="VPE26" s="1"/>
      <c r="VPF26" s="1"/>
      <c r="VPG26" s="1"/>
      <c r="VPH26" s="1"/>
      <c r="VPI26" s="1"/>
      <c r="VPJ26" s="1"/>
      <c r="VPK26" s="1"/>
      <c r="VPL26" s="1"/>
      <c r="VPM26" s="1"/>
      <c r="VPN26" s="1"/>
      <c r="VPO26" s="1"/>
      <c r="VPP26" s="1"/>
      <c r="VPQ26" s="1"/>
      <c r="VPR26" s="1"/>
      <c r="VPS26" s="1"/>
      <c r="VPT26" s="1"/>
      <c r="VPU26" s="1"/>
      <c r="VPV26" s="1"/>
      <c r="VPW26" s="1"/>
      <c r="VPX26" s="1"/>
      <c r="VPY26" s="1"/>
      <c r="VPZ26" s="1"/>
      <c r="VQA26" s="1"/>
      <c r="VQB26" s="1"/>
      <c r="VQC26" s="1"/>
      <c r="VQD26" s="1"/>
      <c r="VQE26" s="1"/>
      <c r="VQF26" s="1"/>
      <c r="VQG26" s="1"/>
      <c r="VQH26" s="1"/>
      <c r="VQI26" s="1"/>
      <c r="VQJ26" s="1"/>
      <c r="VQK26" s="1"/>
      <c r="VQL26" s="1"/>
      <c r="VQM26" s="1"/>
      <c r="VQN26" s="1"/>
      <c r="VQO26" s="1"/>
      <c r="VQP26" s="1"/>
      <c r="VQQ26" s="1"/>
      <c r="VQR26" s="1"/>
      <c r="VQS26" s="1"/>
      <c r="VQT26" s="1"/>
      <c r="VQU26" s="1"/>
      <c r="VQV26" s="1"/>
      <c r="VQW26" s="1"/>
      <c r="VQX26" s="1"/>
      <c r="VQY26" s="1"/>
      <c r="VQZ26" s="1"/>
      <c r="VRA26" s="1"/>
      <c r="VRB26" s="1"/>
      <c r="VRC26" s="1"/>
      <c r="VRD26" s="1"/>
      <c r="VRE26" s="1"/>
      <c r="VRF26" s="1"/>
      <c r="VRG26" s="1"/>
      <c r="VRH26" s="1"/>
      <c r="VRI26" s="1"/>
      <c r="VRJ26" s="1"/>
      <c r="VRK26" s="1"/>
      <c r="VRL26" s="1"/>
      <c r="VRM26" s="1"/>
      <c r="VRN26" s="1"/>
      <c r="VRO26" s="1"/>
      <c r="VRP26" s="1"/>
      <c r="VRQ26" s="1"/>
      <c r="VRR26" s="1"/>
      <c r="VRS26" s="1"/>
      <c r="VRT26" s="1"/>
      <c r="VRU26" s="1"/>
      <c r="VRV26" s="1"/>
      <c r="VRW26" s="1"/>
      <c r="VRX26" s="1"/>
      <c r="VRY26" s="1"/>
      <c r="VRZ26" s="1"/>
      <c r="VSA26" s="1"/>
      <c r="VSB26" s="1"/>
      <c r="VSC26" s="1"/>
      <c r="VSD26" s="1"/>
      <c r="VSE26" s="1"/>
      <c r="VSF26" s="1"/>
      <c r="VSG26" s="1"/>
      <c r="VSH26" s="1"/>
      <c r="VSI26" s="1"/>
      <c r="VSJ26" s="1"/>
      <c r="VSK26" s="1"/>
      <c r="VSL26" s="1"/>
      <c r="VSM26" s="1"/>
      <c r="VSN26" s="1"/>
      <c r="VSO26" s="1"/>
      <c r="VSP26" s="1"/>
      <c r="VSQ26" s="1"/>
      <c r="VSR26" s="1"/>
      <c r="VSS26" s="1"/>
      <c r="VST26" s="1"/>
      <c r="VSU26" s="1"/>
      <c r="VSV26" s="1"/>
      <c r="VSW26" s="1"/>
      <c r="VSX26" s="1"/>
      <c r="VSY26" s="1"/>
      <c r="VSZ26" s="1"/>
      <c r="VTA26" s="1"/>
      <c r="VTB26" s="1"/>
      <c r="VTC26" s="1"/>
      <c r="VTD26" s="1"/>
      <c r="VTE26" s="1"/>
      <c r="VTF26" s="1"/>
      <c r="VTG26" s="1"/>
      <c r="VTH26" s="1"/>
      <c r="VTI26" s="1"/>
      <c r="VTJ26" s="1"/>
      <c r="VTK26" s="1"/>
      <c r="VTL26" s="1"/>
      <c r="VTM26" s="1"/>
      <c r="VTN26" s="1"/>
      <c r="VTO26" s="1"/>
      <c r="VTP26" s="1"/>
      <c r="VTQ26" s="1"/>
      <c r="VTR26" s="1"/>
      <c r="VTS26" s="1"/>
      <c r="VTT26" s="1"/>
      <c r="VTU26" s="1"/>
      <c r="VTV26" s="1"/>
      <c r="VTW26" s="1"/>
      <c r="VTX26" s="1"/>
      <c r="VTY26" s="1"/>
      <c r="VTZ26" s="1"/>
      <c r="VUA26" s="1"/>
      <c r="VUB26" s="1"/>
      <c r="VUC26" s="1"/>
      <c r="VUD26" s="1"/>
      <c r="VUE26" s="1"/>
      <c r="VUF26" s="1"/>
      <c r="VUG26" s="1"/>
      <c r="VUH26" s="1"/>
      <c r="VUI26" s="1"/>
      <c r="VUJ26" s="1"/>
      <c r="VUK26" s="1"/>
      <c r="VUL26" s="1"/>
      <c r="VUM26" s="1"/>
      <c r="VUN26" s="1"/>
      <c r="VUO26" s="1"/>
      <c r="VUP26" s="1"/>
      <c r="VUQ26" s="1"/>
      <c r="VUR26" s="1"/>
      <c r="VUS26" s="1"/>
      <c r="VUT26" s="1"/>
      <c r="VUU26" s="1"/>
      <c r="VUV26" s="1"/>
      <c r="VUW26" s="1"/>
      <c r="VUX26" s="1"/>
      <c r="VUY26" s="1"/>
      <c r="VUZ26" s="1"/>
      <c r="VVA26" s="1"/>
      <c r="VVB26" s="1"/>
      <c r="VVC26" s="1"/>
      <c r="VVD26" s="1"/>
      <c r="VVE26" s="1"/>
      <c r="VVF26" s="1"/>
      <c r="VVG26" s="1"/>
      <c r="VVH26" s="1"/>
      <c r="VVI26" s="1"/>
      <c r="VVJ26" s="1"/>
      <c r="VVK26" s="1"/>
      <c r="VVL26" s="1"/>
      <c r="VVM26" s="1"/>
      <c r="VVN26" s="1"/>
      <c r="VVO26" s="1"/>
      <c r="VVP26" s="1"/>
      <c r="VVQ26" s="1"/>
      <c r="VVR26" s="1"/>
      <c r="VVS26" s="1"/>
      <c r="VVT26" s="1"/>
      <c r="VVU26" s="1"/>
      <c r="VVV26" s="1"/>
      <c r="VVW26" s="1"/>
      <c r="VVX26" s="1"/>
      <c r="VVY26" s="1"/>
      <c r="VVZ26" s="1"/>
      <c r="VWA26" s="1"/>
      <c r="VWB26" s="1"/>
      <c r="VWC26" s="1"/>
      <c r="VWD26" s="1"/>
      <c r="VWE26" s="1"/>
      <c r="VWF26" s="1"/>
      <c r="VWG26" s="1"/>
      <c r="VWH26" s="1"/>
      <c r="VWI26" s="1"/>
      <c r="VWJ26" s="1"/>
      <c r="VWK26" s="1"/>
      <c r="VWL26" s="1"/>
      <c r="VWM26" s="1"/>
      <c r="VWN26" s="1"/>
      <c r="VWO26" s="1"/>
      <c r="VWP26" s="1"/>
      <c r="VWQ26" s="1"/>
      <c r="VWR26" s="1"/>
      <c r="VWS26" s="1"/>
      <c r="VWT26" s="1"/>
      <c r="VWU26" s="1"/>
      <c r="VWV26" s="1"/>
      <c r="VWW26" s="1"/>
      <c r="VWX26" s="1"/>
      <c r="VWY26" s="1"/>
      <c r="VWZ26" s="1"/>
      <c r="VXA26" s="1"/>
      <c r="VXB26" s="1"/>
      <c r="VXC26" s="1"/>
      <c r="VXD26" s="1"/>
      <c r="VXE26" s="1"/>
      <c r="VXF26" s="1"/>
      <c r="VXG26" s="1"/>
      <c r="VXH26" s="1"/>
      <c r="VXI26" s="1"/>
      <c r="VXJ26" s="1"/>
      <c r="VXK26" s="1"/>
      <c r="VXL26" s="1"/>
      <c r="VXM26" s="1"/>
      <c r="VXN26" s="1"/>
      <c r="VXO26" s="1"/>
      <c r="VXP26" s="1"/>
      <c r="VXQ26" s="1"/>
      <c r="VXR26" s="1"/>
      <c r="VXS26" s="1"/>
      <c r="VXT26" s="1"/>
      <c r="VXU26" s="1"/>
      <c r="VXV26" s="1"/>
      <c r="VXW26" s="1"/>
      <c r="VXX26" s="1"/>
      <c r="VXY26" s="1"/>
      <c r="VXZ26" s="1"/>
      <c r="VYA26" s="1"/>
      <c r="VYB26" s="1"/>
      <c r="VYC26" s="1"/>
      <c r="VYD26" s="1"/>
      <c r="VYE26" s="1"/>
      <c r="VYF26" s="1"/>
      <c r="VYG26" s="1"/>
      <c r="VYH26" s="1"/>
      <c r="VYI26" s="1"/>
      <c r="VYJ26" s="1"/>
      <c r="VYK26" s="1"/>
      <c r="VYL26" s="1"/>
      <c r="VYM26" s="1"/>
      <c r="VYN26" s="1"/>
      <c r="VYO26" s="1"/>
      <c r="VYP26" s="1"/>
      <c r="VYQ26" s="1"/>
      <c r="VYR26" s="1"/>
      <c r="VYS26" s="1"/>
      <c r="VYT26" s="1"/>
      <c r="VYU26" s="1"/>
      <c r="VYV26" s="1"/>
      <c r="VYW26" s="1"/>
      <c r="VYX26" s="1"/>
      <c r="VYY26" s="1"/>
      <c r="VYZ26" s="1"/>
      <c r="VZA26" s="1"/>
      <c r="VZB26" s="1"/>
      <c r="VZC26" s="1"/>
      <c r="VZD26" s="1"/>
      <c r="VZE26" s="1"/>
      <c r="VZF26" s="1"/>
      <c r="VZG26" s="1"/>
      <c r="VZH26" s="1"/>
      <c r="VZI26" s="1"/>
      <c r="VZJ26" s="1"/>
      <c r="VZK26" s="1"/>
      <c r="VZL26" s="1"/>
      <c r="VZM26" s="1"/>
      <c r="VZN26" s="1"/>
      <c r="VZO26" s="1"/>
      <c r="VZP26" s="1"/>
      <c r="VZQ26" s="1"/>
      <c r="VZR26" s="1"/>
      <c r="VZS26" s="1"/>
      <c r="VZT26" s="1"/>
      <c r="VZU26" s="1"/>
      <c r="VZV26" s="1"/>
      <c r="VZW26" s="1"/>
      <c r="VZX26" s="1"/>
      <c r="VZY26" s="1"/>
      <c r="VZZ26" s="1"/>
      <c r="WAA26" s="1"/>
      <c r="WAB26" s="1"/>
      <c r="WAC26" s="1"/>
      <c r="WAD26" s="1"/>
      <c r="WAE26" s="1"/>
      <c r="WAF26" s="1"/>
      <c r="WAG26" s="1"/>
      <c r="WAH26" s="1"/>
      <c r="WAI26" s="1"/>
      <c r="WAJ26" s="1"/>
      <c r="WAK26" s="1"/>
      <c r="WAL26" s="1"/>
      <c r="WAM26" s="1"/>
      <c r="WAN26" s="1"/>
      <c r="WAO26" s="1"/>
      <c r="WAP26" s="1"/>
      <c r="WAQ26" s="1"/>
      <c r="WAR26" s="1"/>
      <c r="WAS26" s="1"/>
      <c r="WAT26" s="1"/>
      <c r="WAU26" s="1"/>
      <c r="WAV26" s="1"/>
      <c r="WAW26" s="1"/>
      <c r="WAX26" s="1"/>
      <c r="WAY26" s="1"/>
      <c r="WAZ26" s="1"/>
      <c r="WBA26" s="1"/>
      <c r="WBB26" s="1"/>
      <c r="WBC26" s="1"/>
      <c r="WBD26" s="1"/>
      <c r="WBE26" s="1"/>
      <c r="WBF26" s="1"/>
      <c r="WBG26" s="1"/>
      <c r="WBH26" s="1"/>
      <c r="WBI26" s="1"/>
      <c r="WBJ26" s="1"/>
      <c r="WBK26" s="1"/>
      <c r="WBL26" s="1"/>
      <c r="WBM26" s="1"/>
      <c r="WBN26" s="1"/>
      <c r="WBO26" s="1"/>
      <c r="WBP26" s="1"/>
      <c r="WBQ26" s="1"/>
      <c r="WBR26" s="1"/>
      <c r="WBS26" s="1"/>
      <c r="WBT26" s="1"/>
      <c r="WBU26" s="1"/>
      <c r="WBV26" s="1"/>
      <c r="WBW26" s="1"/>
      <c r="WBX26" s="1"/>
      <c r="WBY26" s="1"/>
      <c r="WBZ26" s="1"/>
      <c r="WCA26" s="1"/>
      <c r="WCB26" s="1"/>
      <c r="WCC26" s="1"/>
      <c r="WCD26" s="1"/>
      <c r="WCE26" s="1"/>
      <c r="WCF26" s="1"/>
      <c r="WCG26" s="1"/>
      <c r="WCH26" s="1"/>
      <c r="WCI26" s="1"/>
      <c r="WCJ26" s="1"/>
      <c r="WCK26" s="1"/>
      <c r="WCL26" s="1"/>
      <c r="WCM26" s="1"/>
      <c r="WCN26" s="1"/>
      <c r="WCO26" s="1"/>
      <c r="WCP26" s="1"/>
      <c r="WCQ26" s="1"/>
      <c r="WCR26" s="1"/>
      <c r="WCS26" s="1"/>
      <c r="WCT26" s="1"/>
      <c r="WCU26" s="1"/>
      <c r="WCV26" s="1"/>
      <c r="WCW26" s="1"/>
      <c r="WCX26" s="1"/>
      <c r="WCY26" s="1"/>
      <c r="WCZ26" s="1"/>
      <c r="WDA26" s="1"/>
      <c r="WDB26" s="1"/>
      <c r="WDC26" s="1"/>
      <c r="WDD26" s="1"/>
      <c r="WDE26" s="1"/>
      <c r="WDF26" s="1"/>
      <c r="WDG26" s="1"/>
      <c r="WDH26" s="1"/>
      <c r="WDI26" s="1"/>
      <c r="WDJ26" s="1"/>
      <c r="WDK26" s="1"/>
      <c r="WDL26" s="1"/>
      <c r="WDM26" s="1"/>
      <c r="WDN26" s="1"/>
      <c r="WDO26" s="1"/>
      <c r="WDP26" s="1"/>
      <c r="WDQ26" s="1"/>
      <c r="WDR26" s="1"/>
      <c r="WDS26" s="1"/>
      <c r="WDT26" s="1"/>
      <c r="WDU26" s="1"/>
      <c r="WDV26" s="1"/>
      <c r="WDW26" s="1"/>
      <c r="WDX26" s="1"/>
      <c r="WDY26" s="1"/>
      <c r="WDZ26" s="1"/>
      <c r="WEA26" s="1"/>
      <c r="WEB26" s="1"/>
      <c r="WEC26" s="1"/>
      <c r="WED26" s="1"/>
      <c r="WEE26" s="1"/>
      <c r="WEF26" s="1"/>
      <c r="WEG26" s="1"/>
      <c r="WEH26" s="1"/>
      <c r="WEI26" s="1"/>
      <c r="WEJ26" s="1"/>
      <c r="WEK26" s="1"/>
      <c r="WEL26" s="1"/>
      <c r="WEM26" s="1"/>
      <c r="WEN26" s="1"/>
      <c r="WEO26" s="1"/>
      <c r="WEP26" s="1"/>
      <c r="WEQ26" s="1"/>
      <c r="WER26" s="1"/>
      <c r="WES26" s="1"/>
      <c r="WET26" s="1"/>
      <c r="WEU26" s="1"/>
      <c r="WEV26" s="1"/>
      <c r="WEW26" s="1"/>
      <c r="WEX26" s="1"/>
      <c r="WEY26" s="1"/>
      <c r="WEZ26" s="1"/>
      <c r="WFA26" s="1"/>
      <c r="WFB26" s="1"/>
      <c r="WFC26" s="1"/>
      <c r="WFD26" s="1"/>
      <c r="WFE26" s="1"/>
      <c r="WFF26" s="1"/>
      <c r="WFG26" s="1"/>
      <c r="WFH26" s="1"/>
      <c r="WFI26" s="1"/>
      <c r="WFJ26" s="1"/>
      <c r="WFK26" s="1"/>
      <c r="WFL26" s="1"/>
      <c r="WFM26" s="1"/>
      <c r="WFN26" s="1"/>
      <c r="WFO26" s="1"/>
      <c r="WFP26" s="1"/>
      <c r="WFQ26" s="1"/>
      <c r="WFR26" s="1"/>
      <c r="WFS26" s="1"/>
      <c r="WFT26" s="1"/>
      <c r="WFU26" s="1"/>
      <c r="WFV26" s="1"/>
      <c r="WFW26" s="1"/>
      <c r="WFX26" s="1"/>
      <c r="WFY26" s="1"/>
      <c r="WFZ26" s="1"/>
      <c r="WGA26" s="1"/>
      <c r="WGB26" s="1"/>
      <c r="WGC26" s="1"/>
      <c r="WGD26" s="1"/>
      <c r="WGE26" s="1"/>
      <c r="WGF26" s="1"/>
      <c r="WGG26" s="1"/>
      <c r="WGH26" s="1"/>
      <c r="WGI26" s="1"/>
      <c r="WGJ26" s="1"/>
      <c r="WGK26" s="1"/>
      <c r="WGL26" s="1"/>
      <c r="WGM26" s="1"/>
      <c r="WGN26" s="1"/>
      <c r="WGO26" s="1"/>
      <c r="WGP26" s="1"/>
      <c r="WGQ26" s="1"/>
      <c r="WGR26" s="1"/>
      <c r="WGS26" s="1"/>
      <c r="WGT26" s="1"/>
      <c r="WGU26" s="1"/>
      <c r="WGV26" s="1"/>
      <c r="WGW26" s="1"/>
      <c r="WGX26" s="1"/>
      <c r="WGY26" s="1"/>
      <c r="WGZ26" s="1"/>
      <c r="WHA26" s="1"/>
      <c r="WHB26" s="1"/>
      <c r="WHC26" s="1"/>
      <c r="WHD26" s="1"/>
      <c r="WHE26" s="1"/>
      <c r="WHF26" s="1"/>
      <c r="WHG26" s="1"/>
      <c r="WHH26" s="1"/>
      <c r="WHI26" s="1"/>
      <c r="WHJ26" s="1"/>
      <c r="WHK26" s="1"/>
      <c r="WHL26" s="1"/>
      <c r="WHM26" s="1"/>
      <c r="WHN26" s="1"/>
      <c r="WHO26" s="1"/>
      <c r="WHP26" s="1"/>
      <c r="WHQ26" s="1"/>
      <c r="WHR26" s="1"/>
      <c r="WHS26" s="1"/>
      <c r="WHT26" s="1"/>
      <c r="WHU26" s="1"/>
      <c r="WHV26" s="1"/>
      <c r="WHW26" s="1"/>
      <c r="WHX26" s="1"/>
      <c r="WHY26" s="1"/>
      <c r="WHZ26" s="1"/>
      <c r="WIA26" s="1"/>
      <c r="WIB26" s="1"/>
      <c r="WIC26" s="1"/>
      <c r="WID26" s="1"/>
      <c r="WIE26" s="1"/>
      <c r="WIF26" s="1"/>
      <c r="WIG26" s="1"/>
      <c r="WIH26" s="1"/>
      <c r="WII26" s="1"/>
      <c r="WIJ26" s="1"/>
      <c r="WIK26" s="1"/>
      <c r="WIL26" s="1"/>
      <c r="WIM26" s="1"/>
      <c r="WIN26" s="1"/>
      <c r="WIO26" s="1"/>
      <c r="WIP26" s="1"/>
      <c r="WIQ26" s="1"/>
      <c r="WIR26" s="1"/>
      <c r="WIS26" s="1"/>
      <c r="WIT26" s="1"/>
      <c r="WIU26" s="1"/>
      <c r="WIV26" s="1"/>
      <c r="WIW26" s="1"/>
      <c r="WIX26" s="1"/>
      <c r="WIY26" s="1"/>
      <c r="WIZ26" s="1"/>
      <c r="WJA26" s="1"/>
      <c r="WJB26" s="1"/>
      <c r="WJC26" s="1"/>
      <c r="WJD26" s="1"/>
      <c r="WJE26" s="1"/>
      <c r="WJF26" s="1"/>
      <c r="WJG26" s="1"/>
      <c r="WJH26" s="1"/>
      <c r="WJI26" s="1"/>
      <c r="WJJ26" s="1"/>
      <c r="WJK26" s="1"/>
      <c r="WJL26" s="1"/>
      <c r="WJM26" s="1"/>
      <c r="WJN26" s="1"/>
      <c r="WJO26" s="1"/>
      <c r="WJP26" s="1"/>
      <c r="WJQ26" s="1"/>
      <c r="WJR26" s="1"/>
      <c r="WJS26" s="1"/>
      <c r="WJT26" s="1"/>
      <c r="WJU26" s="1"/>
      <c r="WJV26" s="1"/>
      <c r="WJW26" s="1"/>
      <c r="WJX26" s="1"/>
      <c r="WJY26" s="1"/>
      <c r="WJZ26" s="1"/>
      <c r="WKA26" s="1"/>
      <c r="WKB26" s="1"/>
      <c r="WKC26" s="1"/>
      <c r="WKD26" s="1"/>
      <c r="WKE26" s="1"/>
      <c r="WKF26" s="1"/>
      <c r="WKG26" s="1"/>
      <c r="WKH26" s="1"/>
      <c r="WKI26" s="1"/>
      <c r="WKJ26" s="1"/>
      <c r="WKK26" s="1"/>
      <c r="WKL26" s="1"/>
      <c r="WKM26" s="1"/>
      <c r="WKN26" s="1"/>
      <c r="WKO26" s="1"/>
      <c r="WKP26" s="1"/>
      <c r="WKQ26" s="1"/>
      <c r="WKR26" s="1"/>
      <c r="WKS26" s="1"/>
      <c r="WKT26" s="1"/>
      <c r="WKU26" s="1"/>
      <c r="WKV26" s="1"/>
      <c r="WKW26" s="1"/>
      <c r="WKX26" s="1"/>
      <c r="WKY26" s="1"/>
      <c r="WKZ26" s="1"/>
      <c r="WLA26" s="1"/>
      <c r="WLB26" s="1"/>
      <c r="WLC26" s="1"/>
      <c r="WLD26" s="1"/>
      <c r="WLE26" s="1"/>
      <c r="WLF26" s="1"/>
      <c r="WLG26" s="1"/>
      <c r="WLH26" s="1"/>
      <c r="WLI26" s="1"/>
      <c r="WLJ26" s="1"/>
      <c r="WLK26" s="1"/>
      <c r="WLL26" s="1"/>
      <c r="WLM26" s="1"/>
      <c r="WLN26" s="1"/>
      <c r="WLO26" s="1"/>
      <c r="WLP26" s="1"/>
      <c r="WLQ26" s="1"/>
      <c r="WLR26" s="1"/>
      <c r="WLS26" s="1"/>
      <c r="WLT26" s="1"/>
      <c r="WLU26" s="1"/>
      <c r="WLV26" s="1"/>
      <c r="WLW26" s="1"/>
      <c r="WLX26" s="1"/>
      <c r="WLY26" s="1"/>
      <c r="WLZ26" s="1"/>
      <c r="WMA26" s="1"/>
      <c r="WMB26" s="1"/>
      <c r="WMC26" s="1"/>
      <c r="WMD26" s="1"/>
      <c r="WME26" s="1"/>
      <c r="WMF26" s="1"/>
      <c r="WMG26" s="1"/>
      <c r="WMH26" s="1"/>
      <c r="WMI26" s="1"/>
      <c r="WMJ26" s="1"/>
      <c r="WMK26" s="1"/>
      <c r="WML26" s="1"/>
      <c r="WMM26" s="1"/>
      <c r="WMN26" s="1"/>
      <c r="WMO26" s="1"/>
      <c r="WMP26" s="1"/>
      <c r="WMQ26" s="1"/>
      <c r="WMR26" s="1"/>
      <c r="WMS26" s="1"/>
      <c r="WMT26" s="1"/>
      <c r="WMU26" s="1"/>
      <c r="WMV26" s="1"/>
      <c r="WMW26" s="1"/>
      <c r="WMX26" s="1"/>
      <c r="WMY26" s="1"/>
      <c r="WMZ26" s="1"/>
      <c r="WNA26" s="1"/>
      <c r="WNB26" s="1"/>
      <c r="WNC26" s="1"/>
      <c r="WND26" s="1"/>
      <c r="WNE26" s="1"/>
      <c r="WNF26" s="1"/>
      <c r="WNG26" s="1"/>
      <c r="WNH26" s="1"/>
      <c r="WNI26" s="1"/>
      <c r="WNJ26" s="1"/>
      <c r="WNK26" s="1"/>
      <c r="WNL26" s="1"/>
      <c r="WNM26" s="1"/>
      <c r="WNN26" s="1"/>
      <c r="WNO26" s="1"/>
      <c r="WNP26" s="1"/>
      <c r="WNQ26" s="1"/>
      <c r="WNR26" s="1"/>
      <c r="WNS26" s="1"/>
      <c r="WNT26" s="1"/>
      <c r="WNU26" s="1"/>
      <c r="WNV26" s="1"/>
      <c r="WNW26" s="1"/>
      <c r="WNX26" s="1"/>
      <c r="WNY26" s="1"/>
      <c r="WNZ26" s="1"/>
      <c r="WOA26" s="1"/>
      <c r="WOB26" s="1"/>
      <c r="WOC26" s="1"/>
      <c r="WOD26" s="1"/>
      <c r="WOE26" s="1"/>
      <c r="WOF26" s="1"/>
      <c r="WOG26" s="1"/>
      <c r="WOH26" s="1"/>
      <c r="WOI26" s="1"/>
      <c r="WOJ26" s="1"/>
      <c r="WOK26" s="1"/>
      <c r="WOL26" s="1"/>
      <c r="WOM26" s="1"/>
      <c r="WON26" s="1"/>
      <c r="WOO26" s="1"/>
      <c r="WOP26" s="1"/>
      <c r="WOQ26" s="1"/>
      <c r="WOR26" s="1"/>
      <c r="WOS26" s="1"/>
      <c r="WOT26" s="1"/>
      <c r="WOU26" s="1"/>
      <c r="WOV26" s="1"/>
      <c r="WOW26" s="1"/>
      <c r="WOX26" s="1"/>
      <c r="WOY26" s="1"/>
      <c r="WOZ26" s="1"/>
      <c r="WPA26" s="1"/>
      <c r="WPB26" s="1"/>
      <c r="WPC26" s="1"/>
      <c r="WPD26" s="1"/>
      <c r="WPE26" s="1"/>
      <c r="WPF26" s="1"/>
      <c r="WPG26" s="1"/>
      <c r="WPH26" s="1"/>
      <c r="WPI26" s="1"/>
      <c r="WPJ26" s="1"/>
      <c r="WPK26" s="1"/>
      <c r="WPL26" s="1"/>
      <c r="WPM26" s="1"/>
      <c r="WPN26" s="1"/>
      <c r="WPO26" s="1"/>
      <c r="WPP26" s="1"/>
      <c r="WPQ26" s="1"/>
      <c r="WPR26" s="1"/>
      <c r="WPS26" s="1"/>
      <c r="WPT26" s="1"/>
      <c r="WPU26" s="1"/>
      <c r="WPV26" s="1"/>
      <c r="WPW26" s="1"/>
      <c r="WPX26" s="1"/>
      <c r="WPY26" s="1"/>
      <c r="WPZ26" s="1"/>
      <c r="WQA26" s="1"/>
      <c r="WQB26" s="1"/>
      <c r="WQC26" s="1"/>
      <c r="WQD26" s="1"/>
      <c r="WQE26" s="1"/>
      <c r="WQF26" s="1"/>
      <c r="WQG26" s="1"/>
      <c r="WQH26" s="1"/>
      <c r="WQI26" s="1"/>
      <c r="WQJ26" s="1"/>
      <c r="WQK26" s="1"/>
      <c r="WQL26" s="1"/>
      <c r="WQM26" s="1"/>
      <c r="WQN26" s="1"/>
      <c r="WQO26" s="1"/>
      <c r="WQP26" s="1"/>
      <c r="WQQ26" s="1"/>
      <c r="WQR26" s="1"/>
      <c r="WQS26" s="1"/>
      <c r="WQT26" s="1"/>
      <c r="WQU26" s="1"/>
      <c r="WQV26" s="1"/>
      <c r="WQW26" s="1"/>
      <c r="WQX26" s="1"/>
      <c r="WQY26" s="1"/>
      <c r="WQZ26" s="1"/>
      <c r="WRA26" s="1"/>
      <c r="WRB26" s="1"/>
      <c r="WRC26" s="1"/>
      <c r="WRD26" s="1"/>
      <c r="WRE26" s="1"/>
      <c r="WRF26" s="1"/>
      <c r="WRG26" s="1"/>
      <c r="WRH26" s="1"/>
      <c r="WRI26" s="1"/>
      <c r="WRJ26" s="1"/>
      <c r="WRK26" s="1"/>
      <c r="WRL26" s="1"/>
      <c r="WRM26" s="1"/>
      <c r="WRN26" s="1"/>
      <c r="WRO26" s="1"/>
      <c r="WRP26" s="1"/>
      <c r="WRQ26" s="1"/>
      <c r="WRR26" s="1"/>
      <c r="WRS26" s="1"/>
      <c r="WRT26" s="1"/>
      <c r="WRU26" s="1"/>
      <c r="WRV26" s="1"/>
      <c r="WRW26" s="1"/>
      <c r="WRX26" s="1"/>
      <c r="WRY26" s="1"/>
      <c r="WRZ26" s="1"/>
      <c r="WSA26" s="1"/>
      <c r="WSB26" s="1"/>
      <c r="WSC26" s="1"/>
      <c r="WSD26" s="1"/>
      <c r="WSE26" s="1"/>
      <c r="WSF26" s="1"/>
      <c r="WSG26" s="1"/>
      <c r="WSH26" s="1"/>
      <c r="WSI26" s="1"/>
      <c r="WSJ26" s="1"/>
      <c r="WSK26" s="1"/>
      <c r="WSL26" s="1"/>
      <c r="WSM26" s="1"/>
      <c r="WSN26" s="1"/>
      <c r="WSO26" s="1"/>
      <c r="WSP26" s="1"/>
      <c r="WSQ26" s="1"/>
      <c r="WSR26" s="1"/>
      <c r="WSS26" s="1"/>
      <c r="WST26" s="1"/>
      <c r="WSU26" s="1"/>
      <c r="WSV26" s="1"/>
      <c r="WSW26" s="1"/>
      <c r="WSX26" s="1"/>
      <c r="WSY26" s="1"/>
      <c r="WSZ26" s="1"/>
      <c r="WTA26" s="1"/>
      <c r="WTB26" s="1"/>
      <c r="WTC26" s="1"/>
      <c r="WTD26" s="1"/>
      <c r="WTE26" s="1"/>
      <c r="WTF26" s="1"/>
      <c r="WTG26" s="1"/>
      <c r="WTH26" s="1"/>
      <c r="WTI26" s="1"/>
      <c r="WTJ26" s="1"/>
      <c r="WTK26" s="1"/>
      <c r="WTL26" s="1"/>
      <c r="WTM26" s="1"/>
      <c r="WTN26" s="1"/>
      <c r="WTO26" s="1"/>
      <c r="WTP26" s="1"/>
      <c r="WTQ26" s="1"/>
      <c r="WTR26" s="1"/>
      <c r="WTS26" s="1"/>
      <c r="WTT26" s="1"/>
      <c r="WTU26" s="1"/>
      <c r="WTV26" s="1"/>
      <c r="WTW26" s="1"/>
      <c r="WTX26" s="1"/>
      <c r="WTY26" s="1"/>
      <c r="WTZ26" s="1"/>
      <c r="WUA26" s="1"/>
      <c r="WUB26" s="1"/>
      <c r="WUC26" s="1"/>
      <c r="WUD26" s="1"/>
      <c r="WUE26" s="1"/>
      <c r="WUF26" s="1"/>
      <c r="WUG26" s="1"/>
      <c r="WUH26" s="1"/>
      <c r="WUI26" s="1"/>
      <c r="WUJ26" s="1"/>
      <c r="WUK26" s="1"/>
      <c r="WUL26" s="1"/>
      <c r="WUM26" s="1"/>
      <c r="WUN26" s="1"/>
      <c r="WUO26" s="1"/>
      <c r="WUP26" s="1"/>
      <c r="WUQ26" s="1"/>
      <c r="WUR26" s="1"/>
      <c r="WUS26" s="1"/>
      <c r="WUT26" s="1"/>
      <c r="WUU26" s="1"/>
      <c r="WUV26" s="1"/>
      <c r="WUW26" s="1"/>
      <c r="WUX26" s="1"/>
      <c r="WUY26" s="1"/>
      <c r="WUZ26" s="1"/>
      <c r="WVA26" s="1"/>
      <c r="WVB26" s="1"/>
      <c r="WVC26" s="1"/>
      <c r="WVD26" s="1"/>
      <c r="WVE26" s="1"/>
      <c r="WVF26" s="1"/>
      <c r="WVG26" s="1"/>
      <c r="WVH26" s="1"/>
      <c r="WVI26" s="1"/>
      <c r="WVJ26" s="1"/>
      <c r="WVK26" s="1"/>
      <c r="WVL26" s="1"/>
      <c r="WVM26" s="1"/>
      <c r="WVN26" s="1"/>
      <c r="WVO26" s="1"/>
      <c r="WVP26" s="1"/>
      <c r="WVQ26" s="1"/>
      <c r="WVR26" s="1"/>
      <c r="WVS26" s="1"/>
      <c r="WVT26" s="1"/>
      <c r="WVU26" s="1"/>
      <c r="WVV26" s="1"/>
      <c r="WVW26" s="1"/>
      <c r="WVX26" s="1"/>
      <c r="WVY26" s="1"/>
      <c r="WVZ26" s="1"/>
      <c r="WWA26" s="1"/>
      <c r="WWB26" s="1"/>
      <c r="WWC26" s="1"/>
      <c r="WWD26" s="1"/>
      <c r="WWE26" s="1"/>
      <c r="WWF26" s="1"/>
      <c r="WWG26" s="1"/>
      <c r="WWH26" s="1"/>
      <c r="WWI26" s="1"/>
      <c r="WWJ26" s="1"/>
      <c r="WWK26" s="1"/>
      <c r="WWL26" s="1"/>
      <c r="WWM26" s="1"/>
      <c r="WWN26" s="1"/>
      <c r="WWO26" s="1"/>
      <c r="WWP26" s="1"/>
      <c r="WWQ26" s="1"/>
      <c r="WWR26" s="1"/>
      <c r="WWS26" s="1"/>
      <c r="WWT26" s="1"/>
      <c r="WWU26" s="1"/>
      <c r="WWV26" s="1"/>
      <c r="WWW26" s="1"/>
      <c r="WWX26" s="1"/>
      <c r="WWY26" s="1"/>
      <c r="WWZ26" s="1"/>
      <c r="WXA26" s="1"/>
      <c r="WXB26" s="1"/>
      <c r="WXC26" s="1"/>
      <c r="WXD26" s="1"/>
      <c r="WXE26" s="1"/>
      <c r="WXF26" s="1"/>
      <c r="WXG26" s="1"/>
      <c r="WXH26" s="1"/>
      <c r="WXI26" s="1"/>
      <c r="WXJ26" s="1"/>
      <c r="WXK26" s="1"/>
      <c r="WXL26" s="1"/>
      <c r="WXM26" s="1"/>
      <c r="WXN26" s="1"/>
      <c r="WXO26" s="1"/>
      <c r="WXP26" s="1"/>
      <c r="WXQ26" s="1"/>
      <c r="WXR26" s="1"/>
      <c r="WXS26" s="1"/>
      <c r="WXT26" s="1"/>
      <c r="WXU26" s="1"/>
      <c r="WXV26" s="1"/>
      <c r="WXW26" s="1"/>
      <c r="WXX26" s="1"/>
      <c r="WXY26" s="1"/>
      <c r="WXZ26" s="1"/>
      <c r="WYA26" s="1"/>
      <c r="WYB26" s="1"/>
      <c r="WYC26" s="1"/>
      <c r="WYD26" s="1"/>
      <c r="WYE26" s="1"/>
      <c r="WYF26" s="1"/>
      <c r="WYG26" s="1"/>
      <c r="WYH26" s="1"/>
      <c r="WYI26" s="1"/>
      <c r="WYJ26" s="1"/>
      <c r="WYK26" s="1"/>
      <c r="WYL26" s="1"/>
      <c r="WYM26" s="1"/>
      <c r="WYN26" s="1"/>
      <c r="WYO26" s="1"/>
      <c r="WYP26" s="1"/>
      <c r="WYQ26" s="1"/>
      <c r="WYR26" s="1"/>
      <c r="WYS26" s="1"/>
      <c r="WYT26" s="1"/>
      <c r="WYU26" s="1"/>
      <c r="WYV26" s="1"/>
      <c r="WYW26" s="1"/>
      <c r="WYX26" s="1"/>
      <c r="WYY26" s="1"/>
      <c r="WYZ26" s="1"/>
      <c r="WZA26" s="1"/>
      <c r="WZB26" s="1"/>
      <c r="WZC26" s="1"/>
      <c r="WZD26" s="1"/>
      <c r="WZE26" s="1"/>
      <c r="WZF26" s="1"/>
      <c r="WZG26" s="1"/>
      <c r="WZH26" s="1"/>
      <c r="WZI26" s="1"/>
      <c r="WZJ26" s="1"/>
      <c r="WZK26" s="1"/>
      <c r="WZL26" s="1"/>
      <c r="WZM26" s="1"/>
      <c r="WZN26" s="1"/>
      <c r="WZO26" s="1"/>
      <c r="WZP26" s="1"/>
      <c r="WZQ26" s="1"/>
      <c r="WZR26" s="1"/>
      <c r="WZS26" s="1"/>
      <c r="WZT26" s="1"/>
      <c r="WZU26" s="1"/>
      <c r="WZV26" s="1"/>
      <c r="WZW26" s="1"/>
      <c r="WZX26" s="1"/>
      <c r="WZY26" s="1"/>
      <c r="WZZ26" s="1"/>
      <c r="XAA26" s="1"/>
      <c r="XAB26" s="1"/>
      <c r="XAC26" s="1"/>
      <c r="XAD26" s="1"/>
      <c r="XAE26" s="1"/>
      <c r="XAF26" s="1"/>
      <c r="XAG26" s="1"/>
      <c r="XAH26" s="1"/>
      <c r="XAI26" s="1"/>
      <c r="XAJ26" s="1"/>
      <c r="XAK26" s="1"/>
      <c r="XAL26" s="1"/>
      <c r="XAM26" s="1"/>
      <c r="XAN26" s="1"/>
      <c r="XAO26" s="1"/>
      <c r="XAP26" s="1"/>
      <c r="XAQ26" s="1"/>
      <c r="XAR26" s="1"/>
      <c r="XAS26" s="1"/>
      <c r="XAT26" s="1"/>
      <c r="XAU26" s="1"/>
      <c r="XAV26" s="1"/>
      <c r="XAW26" s="1"/>
      <c r="XAX26" s="1"/>
      <c r="XAY26" s="1"/>
      <c r="XAZ26" s="1"/>
      <c r="XBA26" s="1"/>
      <c r="XBB26" s="1"/>
      <c r="XBC26" s="1"/>
      <c r="XBD26" s="1"/>
      <c r="XBE26" s="1"/>
      <c r="XBF26" s="1"/>
      <c r="XBG26" s="1"/>
      <c r="XBH26" s="1"/>
      <c r="XBI26" s="1"/>
      <c r="XBJ26" s="1"/>
      <c r="XBK26" s="1"/>
      <c r="XBL26" s="1"/>
      <c r="XBM26" s="1"/>
      <c r="XBN26" s="1"/>
      <c r="XBO26" s="1"/>
      <c r="XBP26" s="1"/>
      <c r="XBQ26" s="1"/>
      <c r="XBR26" s="1"/>
      <c r="XBS26" s="1"/>
      <c r="XBT26" s="1"/>
      <c r="XBU26" s="1"/>
      <c r="XBV26" s="1"/>
      <c r="XBW26" s="1"/>
      <c r="XBX26" s="1"/>
      <c r="XBY26" s="1"/>
      <c r="XBZ26" s="1"/>
      <c r="XCA26" s="1"/>
      <c r="XCB26" s="1"/>
      <c r="XCC26" s="1"/>
      <c r="XCD26" s="1"/>
      <c r="XCE26" s="1"/>
      <c r="XCF26" s="1"/>
      <c r="XCG26" s="1"/>
      <c r="XCH26" s="1"/>
      <c r="XCI26" s="1"/>
      <c r="XCJ26" s="1"/>
      <c r="XCK26" s="1"/>
      <c r="XCL26" s="1"/>
      <c r="XCM26" s="1"/>
      <c r="XCN26" s="1"/>
      <c r="XCO26" s="1"/>
      <c r="XCP26" s="1"/>
      <c r="XCQ26" s="1"/>
      <c r="XCR26" s="1"/>
      <c r="XCS26" s="1"/>
      <c r="XCT26" s="1"/>
      <c r="XCU26" s="1"/>
      <c r="XCV26" s="1"/>
      <c r="XCW26" s="1"/>
      <c r="XCX26" s="1"/>
      <c r="XCY26" s="1"/>
      <c r="XCZ26" s="1"/>
      <c r="XDA26" s="1"/>
      <c r="XDB26" s="1"/>
      <c r="XDC26" s="1"/>
      <c r="XDD26" s="1"/>
      <c r="XDE26" s="1"/>
      <c r="XDF26" s="1"/>
      <c r="XDG26" s="1"/>
      <c r="XDH26" s="1"/>
      <c r="XDI26" s="1"/>
      <c r="XDJ26" s="1"/>
      <c r="XDK26" s="1"/>
      <c r="XDL26" s="1"/>
      <c r="XDM26" s="1"/>
      <c r="XDN26" s="1"/>
      <c r="XDO26" s="1"/>
      <c r="XDP26" s="1"/>
      <c r="XDQ26" s="1"/>
      <c r="XDR26" s="1"/>
      <c r="XDS26" s="1"/>
      <c r="XDT26" s="1"/>
      <c r="XDU26" s="1"/>
      <c r="XDV26" s="1"/>
      <c r="XDW26" s="1"/>
      <c r="XDX26" s="1"/>
      <c r="XDY26" s="1"/>
      <c r="XDZ26" s="1"/>
      <c r="XEA26" s="1"/>
      <c r="XEB26" s="1"/>
      <c r="XEC26" s="1"/>
      <c r="XED26" s="1"/>
      <c r="XEE26" s="1"/>
      <c r="XEF26" s="1"/>
      <c r="XEG26" s="1"/>
      <c r="XEH26" s="1"/>
      <c r="XEI26" s="1"/>
      <c r="XEJ26" s="1"/>
      <c r="XEK26" s="1"/>
      <c r="XEL26" s="1"/>
      <c r="XEM26" s="1"/>
      <c r="XEN26" s="1"/>
      <c r="XEO26" s="1"/>
      <c r="XEP26" s="1"/>
      <c r="XEQ26" s="1"/>
      <c r="XER26" s="1"/>
      <c r="XES26" s="1"/>
      <c r="XET26" s="1"/>
      <c r="XEU26" s="1"/>
      <c r="XEV26" s="1"/>
      <c r="XEW26" s="1"/>
      <c r="XEX26" s="1"/>
      <c r="XEY26" s="1"/>
      <c r="XEZ26" s="1"/>
      <c r="XFA26" s="1"/>
      <c r="XFB26" s="1"/>
      <c r="XFC26" s="162"/>
      <c r="XFD26" s="163"/>
    </row>
    <row r="27" spans="1:16384" x14ac:dyDescent="0.2">
      <c r="B27" s="220" t="s">
        <v>322</v>
      </c>
      <c r="C27" s="221" t="s">
        <v>324</v>
      </c>
      <c r="D27" s="282">
        <f>+[4]Summary!$T$39</f>
        <v>242.20347610658669</v>
      </c>
      <c r="E27" s="283">
        <f>+[4]Summary!$T$40</f>
        <v>145710.64372659678</v>
      </c>
      <c r="F27" s="284">
        <f>+[4]Summary!$T$41</f>
        <v>403.86488874638457</v>
      </c>
      <c r="G27" s="285"/>
      <c r="H27" s="164">
        <f t="shared" si="0"/>
        <v>0</v>
      </c>
      <c r="I27" s="286">
        <f>+'[6]Cost Allocation Study'!$K$12</f>
        <v>20652.522744592494</v>
      </c>
      <c r="J27" s="90"/>
      <c r="K27" s="90"/>
      <c r="L27" s="165">
        <f t="shared" si="1"/>
        <v>145710.64372659678</v>
      </c>
      <c r="M27" s="165">
        <f t="shared" si="2"/>
        <v>403.86488874638457</v>
      </c>
      <c r="N27" s="159"/>
      <c r="O27" s="90"/>
      <c r="P27" s="90"/>
      <c r="Q27" s="165">
        <f t="shared" si="3"/>
        <v>0</v>
      </c>
      <c r="R27" s="165">
        <f t="shared" si="4"/>
        <v>0</v>
      </c>
      <c r="S27" s="91"/>
      <c r="T27" s="177"/>
      <c r="U27" s="177">
        <v>0</v>
      </c>
      <c r="V27" s="91">
        <v>2.2873175586759825E-4</v>
      </c>
      <c r="W27" s="91"/>
      <c r="X27" s="91"/>
      <c r="Y27" s="91"/>
      <c r="Z27" s="287"/>
    </row>
    <row r="28" spans="1:16384" x14ac:dyDescent="0.2">
      <c r="B28" s="220" t="s">
        <v>323</v>
      </c>
      <c r="C28" s="221" t="s">
        <v>324</v>
      </c>
      <c r="D28" s="282">
        <f>+[4]Summary!$T$34</f>
        <v>3233.7042464999763</v>
      </c>
      <c r="E28" s="283">
        <f>+[4]Summary!$T$35</f>
        <v>8298678.7683863798</v>
      </c>
      <c r="F28" s="284">
        <f>+[4]Summary!$T$36</f>
        <v>23290.889535479138</v>
      </c>
      <c r="G28" s="285">
        <f>+'[5]wap '!$I$40</f>
        <v>8298678.7683863798</v>
      </c>
      <c r="H28" s="164">
        <f t="shared" si="0"/>
        <v>23290.889535479138</v>
      </c>
      <c r="I28" s="286">
        <f>+'[6]Cost Allocation Study'!$K$13</f>
        <v>337478.1077652761</v>
      </c>
      <c r="J28" s="90"/>
      <c r="K28" s="90"/>
      <c r="L28" s="165">
        <f t="shared" si="1"/>
        <v>8298678.7683863798</v>
      </c>
      <c r="M28" s="165">
        <f t="shared" si="2"/>
        <v>23290.889535479138</v>
      </c>
      <c r="N28" s="159"/>
      <c r="O28" s="90"/>
      <c r="P28" s="90"/>
      <c r="Q28" s="165">
        <f t="shared" si="3"/>
        <v>8298678.7683863798</v>
      </c>
      <c r="R28" s="165">
        <f t="shared" si="4"/>
        <v>23290.889535479138</v>
      </c>
      <c r="S28" s="91"/>
      <c r="T28" s="177"/>
      <c r="U28" s="177">
        <v>0.01</v>
      </c>
      <c r="V28" s="91">
        <v>8.6475387526322983E-3</v>
      </c>
      <c r="W28" s="91"/>
      <c r="X28" s="91"/>
      <c r="Y28" s="91"/>
      <c r="Z28" s="287"/>
    </row>
    <row r="29" spans="1:16384" x14ac:dyDescent="0.2">
      <c r="B29" s="220"/>
      <c r="C29" s="221"/>
      <c r="D29" s="282"/>
      <c r="E29" s="283"/>
      <c r="F29" s="284"/>
      <c r="G29" s="285"/>
      <c r="H29" s="164">
        <f t="shared" si="0"/>
        <v>0</v>
      </c>
      <c r="I29" s="286"/>
      <c r="J29" s="90"/>
      <c r="K29" s="90"/>
      <c r="L29" s="165">
        <f t="shared" si="1"/>
        <v>0</v>
      </c>
      <c r="M29" s="165">
        <f t="shared" si="2"/>
        <v>0</v>
      </c>
      <c r="N29" s="159"/>
      <c r="O29" s="90"/>
      <c r="P29" s="90"/>
      <c r="Q29" s="165">
        <f t="shared" si="3"/>
        <v>0</v>
      </c>
      <c r="R29" s="165">
        <f t="shared" si="4"/>
        <v>0</v>
      </c>
      <c r="S29" s="91"/>
      <c r="T29" s="177"/>
      <c r="U29" s="177"/>
      <c r="V29" s="177"/>
      <c r="W29" s="91"/>
      <c r="X29" s="91"/>
      <c r="Y29" s="91"/>
      <c r="Z29" s="287"/>
    </row>
    <row r="30" spans="1:16384" s="166" customFormat="1" x14ac:dyDescent="0.2">
      <c r="A30" s="1"/>
      <c r="B30" s="220"/>
      <c r="C30" s="221"/>
      <c r="D30" s="282"/>
      <c r="E30" s="283"/>
      <c r="F30" s="284"/>
      <c r="G30" s="285"/>
      <c r="H30" s="164">
        <f t="shared" si="0"/>
        <v>0</v>
      </c>
      <c r="I30" s="286"/>
      <c r="J30" s="90"/>
      <c r="K30" s="90"/>
      <c r="L30" s="165">
        <f t="shared" si="1"/>
        <v>0</v>
      </c>
      <c r="M30" s="165">
        <f t="shared" si="2"/>
        <v>0</v>
      </c>
      <c r="N30" s="159"/>
      <c r="O30" s="90"/>
      <c r="P30" s="90"/>
      <c r="Q30" s="165">
        <f t="shared" si="3"/>
        <v>0</v>
      </c>
      <c r="R30" s="165">
        <f t="shared" si="4"/>
        <v>0</v>
      </c>
      <c r="S30" s="91"/>
      <c r="T30" s="177"/>
      <c r="U30" s="177"/>
      <c r="V30" s="177"/>
      <c r="W30" s="91"/>
      <c r="X30" s="91"/>
      <c r="Y30" s="91"/>
      <c r="Z30" s="287"/>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c r="AML30" s="1"/>
      <c r="AMM30" s="1"/>
      <c r="AMN30" s="1"/>
      <c r="AMO30" s="1"/>
      <c r="AMP30" s="1"/>
      <c r="AMQ30" s="1"/>
      <c r="AMR30" s="1"/>
      <c r="AMS30" s="1"/>
      <c r="AMT30" s="1"/>
      <c r="AMU30" s="1"/>
      <c r="AMV30" s="1"/>
      <c r="AMW30" s="1"/>
      <c r="AMX30" s="1"/>
      <c r="AMY30" s="1"/>
      <c r="AMZ30" s="1"/>
      <c r="ANA30" s="1"/>
      <c r="ANB30" s="1"/>
      <c r="ANC30" s="1"/>
      <c r="AND30" s="1"/>
      <c r="ANE30" s="1"/>
      <c r="ANF30" s="1"/>
      <c r="ANG30" s="1"/>
      <c r="ANH30" s="1"/>
      <c r="ANI30" s="1"/>
      <c r="ANJ30" s="1"/>
      <c r="ANK30" s="1"/>
      <c r="ANL30" s="1"/>
      <c r="ANM30" s="1"/>
      <c r="ANN30" s="1"/>
      <c r="ANO30" s="1"/>
      <c r="ANP30" s="1"/>
      <c r="ANQ30" s="1"/>
      <c r="ANR30" s="1"/>
      <c r="ANS30" s="1"/>
      <c r="ANT30" s="1"/>
      <c r="ANU30" s="1"/>
      <c r="ANV30" s="1"/>
      <c r="ANW30" s="1"/>
      <c r="ANX30" s="1"/>
      <c r="ANY30" s="1"/>
      <c r="ANZ30" s="1"/>
      <c r="AOA30" s="1"/>
      <c r="AOB30" s="1"/>
      <c r="AOC30" s="1"/>
      <c r="AOD30" s="1"/>
      <c r="AOE30" s="1"/>
      <c r="AOF30" s="1"/>
      <c r="AOG30" s="1"/>
      <c r="AOH30" s="1"/>
      <c r="AOI30" s="1"/>
      <c r="AOJ30" s="1"/>
      <c r="AOK30" s="1"/>
      <c r="AOL30" s="1"/>
      <c r="AOM30" s="1"/>
      <c r="AON30" s="1"/>
      <c r="AOO30" s="1"/>
      <c r="AOP30" s="1"/>
      <c r="AOQ30" s="1"/>
      <c r="AOR30" s="1"/>
      <c r="AOS30" s="1"/>
      <c r="AOT30" s="1"/>
      <c r="AOU30" s="1"/>
      <c r="AOV30" s="1"/>
      <c r="AOW30" s="1"/>
      <c r="AOX30" s="1"/>
      <c r="AOY30" s="1"/>
      <c r="AOZ30" s="1"/>
      <c r="APA30" s="1"/>
      <c r="APB30" s="1"/>
      <c r="APC30" s="1"/>
      <c r="APD30" s="1"/>
      <c r="APE30" s="1"/>
      <c r="APF30" s="1"/>
      <c r="APG30" s="1"/>
      <c r="APH30" s="1"/>
      <c r="API30" s="1"/>
      <c r="APJ30" s="1"/>
      <c r="APK30" s="1"/>
      <c r="APL30" s="1"/>
      <c r="APM30" s="1"/>
      <c r="APN30" s="1"/>
      <c r="APO30" s="1"/>
      <c r="APP30" s="1"/>
      <c r="APQ30" s="1"/>
      <c r="APR30" s="1"/>
      <c r="APS30" s="1"/>
      <c r="APT30" s="1"/>
      <c r="APU30" s="1"/>
      <c r="APV30" s="1"/>
      <c r="APW30" s="1"/>
      <c r="APX30" s="1"/>
      <c r="APY30" s="1"/>
      <c r="APZ30" s="1"/>
      <c r="AQA30" s="1"/>
      <c r="AQB30" s="1"/>
      <c r="AQC30" s="1"/>
      <c r="AQD30" s="1"/>
      <c r="AQE30" s="1"/>
      <c r="AQF30" s="1"/>
      <c r="AQG30" s="1"/>
      <c r="AQH30" s="1"/>
      <c r="AQI30" s="1"/>
      <c r="AQJ30" s="1"/>
      <c r="AQK30" s="1"/>
      <c r="AQL30" s="1"/>
      <c r="AQM30" s="1"/>
      <c r="AQN30" s="1"/>
      <c r="AQO30" s="1"/>
      <c r="AQP30" s="1"/>
      <c r="AQQ30" s="1"/>
      <c r="AQR30" s="1"/>
      <c r="AQS30" s="1"/>
      <c r="AQT30" s="1"/>
      <c r="AQU30" s="1"/>
      <c r="AQV30" s="1"/>
      <c r="AQW30" s="1"/>
      <c r="AQX30" s="1"/>
      <c r="AQY30" s="1"/>
      <c r="AQZ30" s="1"/>
      <c r="ARA30" s="1"/>
      <c r="ARB30" s="1"/>
      <c r="ARC30" s="1"/>
      <c r="ARD30" s="1"/>
      <c r="ARE30" s="1"/>
      <c r="ARF30" s="1"/>
      <c r="ARG30" s="1"/>
      <c r="ARH30" s="1"/>
      <c r="ARI30" s="1"/>
      <c r="ARJ30" s="1"/>
      <c r="ARK30" s="1"/>
      <c r="ARL30" s="1"/>
      <c r="ARM30" s="1"/>
      <c r="ARN30" s="1"/>
      <c r="ARO30" s="1"/>
      <c r="ARP30" s="1"/>
      <c r="ARQ30" s="1"/>
      <c r="ARR30" s="1"/>
      <c r="ARS30" s="1"/>
      <c r="ART30" s="1"/>
      <c r="ARU30" s="1"/>
      <c r="ARV30" s="1"/>
      <c r="ARW30" s="1"/>
      <c r="ARX30" s="1"/>
      <c r="ARY30" s="1"/>
      <c r="ARZ30" s="1"/>
      <c r="ASA30" s="1"/>
      <c r="ASB30" s="1"/>
      <c r="ASC30" s="1"/>
      <c r="ASD30" s="1"/>
      <c r="ASE30" s="1"/>
      <c r="ASF30" s="1"/>
      <c r="ASG30" s="1"/>
      <c r="ASH30" s="1"/>
      <c r="ASI30" s="1"/>
      <c r="ASJ30" s="1"/>
      <c r="ASK30" s="1"/>
      <c r="ASL30" s="1"/>
      <c r="ASM30" s="1"/>
      <c r="ASN30" s="1"/>
      <c r="ASO30" s="1"/>
      <c r="ASP30" s="1"/>
      <c r="ASQ30" s="1"/>
      <c r="ASR30" s="1"/>
      <c r="ASS30" s="1"/>
      <c r="AST30" s="1"/>
      <c r="ASU30" s="1"/>
      <c r="ASV30" s="1"/>
      <c r="ASW30" s="1"/>
      <c r="ASX30" s="1"/>
      <c r="ASY30" s="1"/>
      <c r="ASZ30" s="1"/>
      <c r="ATA30" s="1"/>
      <c r="ATB30" s="1"/>
      <c r="ATC30" s="1"/>
      <c r="ATD30" s="1"/>
      <c r="ATE30" s="1"/>
      <c r="ATF30" s="1"/>
      <c r="ATG30" s="1"/>
      <c r="ATH30" s="1"/>
      <c r="ATI30" s="1"/>
      <c r="ATJ30" s="1"/>
      <c r="ATK30" s="1"/>
      <c r="ATL30" s="1"/>
      <c r="ATM30" s="1"/>
      <c r="ATN30" s="1"/>
      <c r="ATO30" s="1"/>
      <c r="ATP30" s="1"/>
      <c r="ATQ30" s="1"/>
      <c r="ATR30" s="1"/>
      <c r="ATS30" s="1"/>
      <c r="ATT30" s="1"/>
      <c r="ATU30" s="1"/>
      <c r="ATV30" s="1"/>
      <c r="ATW30" s="1"/>
      <c r="ATX30" s="1"/>
      <c r="ATY30" s="1"/>
      <c r="ATZ30" s="1"/>
      <c r="AUA30" s="1"/>
      <c r="AUB30" s="1"/>
      <c r="AUC30" s="1"/>
      <c r="AUD30" s="1"/>
      <c r="AUE30" s="1"/>
      <c r="AUF30" s="1"/>
      <c r="AUG30" s="1"/>
      <c r="AUH30" s="1"/>
      <c r="AUI30" s="1"/>
      <c r="AUJ30" s="1"/>
      <c r="AUK30" s="1"/>
      <c r="AUL30" s="1"/>
      <c r="AUM30" s="1"/>
      <c r="AUN30" s="1"/>
      <c r="AUO30" s="1"/>
      <c r="AUP30" s="1"/>
      <c r="AUQ30" s="1"/>
      <c r="AUR30" s="1"/>
      <c r="AUS30" s="1"/>
      <c r="AUT30" s="1"/>
      <c r="AUU30" s="1"/>
      <c r="AUV30" s="1"/>
      <c r="AUW30" s="1"/>
      <c r="AUX30" s="1"/>
      <c r="AUY30" s="1"/>
      <c r="AUZ30" s="1"/>
      <c r="AVA30" s="1"/>
      <c r="AVB30" s="1"/>
      <c r="AVC30" s="1"/>
      <c r="AVD30" s="1"/>
      <c r="AVE30" s="1"/>
      <c r="AVF30" s="1"/>
      <c r="AVG30" s="1"/>
      <c r="AVH30" s="1"/>
      <c r="AVI30" s="1"/>
      <c r="AVJ30" s="1"/>
      <c r="AVK30" s="1"/>
      <c r="AVL30" s="1"/>
      <c r="AVM30" s="1"/>
      <c r="AVN30" s="1"/>
      <c r="AVO30" s="1"/>
      <c r="AVP30" s="1"/>
      <c r="AVQ30" s="1"/>
      <c r="AVR30" s="1"/>
      <c r="AVS30" s="1"/>
      <c r="AVT30" s="1"/>
      <c r="AVU30" s="1"/>
      <c r="AVV30" s="1"/>
      <c r="AVW30" s="1"/>
      <c r="AVX30" s="1"/>
      <c r="AVY30" s="1"/>
      <c r="AVZ30" s="1"/>
      <c r="AWA30" s="1"/>
      <c r="AWB30" s="1"/>
      <c r="AWC30" s="1"/>
      <c r="AWD30" s="1"/>
      <c r="AWE30" s="1"/>
      <c r="AWF30" s="1"/>
      <c r="AWG30" s="1"/>
      <c r="AWH30" s="1"/>
      <c r="AWI30" s="1"/>
      <c r="AWJ30" s="1"/>
      <c r="AWK30" s="1"/>
      <c r="AWL30" s="1"/>
      <c r="AWM30" s="1"/>
      <c r="AWN30" s="1"/>
      <c r="AWO30" s="1"/>
      <c r="AWP30" s="1"/>
      <c r="AWQ30" s="1"/>
      <c r="AWR30" s="1"/>
      <c r="AWS30" s="1"/>
      <c r="AWT30" s="1"/>
      <c r="AWU30" s="1"/>
      <c r="AWV30" s="1"/>
      <c r="AWW30" s="1"/>
      <c r="AWX30" s="1"/>
      <c r="AWY30" s="1"/>
      <c r="AWZ30" s="1"/>
      <c r="AXA30" s="1"/>
      <c r="AXB30" s="1"/>
      <c r="AXC30" s="1"/>
      <c r="AXD30" s="1"/>
      <c r="AXE30" s="1"/>
      <c r="AXF30" s="1"/>
      <c r="AXG30" s="1"/>
      <c r="AXH30" s="1"/>
      <c r="AXI30" s="1"/>
      <c r="AXJ30" s="1"/>
      <c r="AXK30" s="1"/>
      <c r="AXL30" s="1"/>
      <c r="AXM30" s="1"/>
      <c r="AXN30" s="1"/>
      <c r="AXO30" s="1"/>
      <c r="AXP30" s="1"/>
      <c r="AXQ30" s="1"/>
      <c r="AXR30" s="1"/>
      <c r="AXS30" s="1"/>
      <c r="AXT30" s="1"/>
      <c r="AXU30" s="1"/>
      <c r="AXV30" s="1"/>
      <c r="AXW30" s="1"/>
      <c r="AXX30" s="1"/>
      <c r="AXY30" s="1"/>
      <c r="AXZ30" s="1"/>
      <c r="AYA30" s="1"/>
      <c r="AYB30" s="1"/>
      <c r="AYC30" s="1"/>
      <c r="AYD30" s="1"/>
      <c r="AYE30" s="1"/>
      <c r="AYF30" s="1"/>
      <c r="AYG30" s="1"/>
      <c r="AYH30" s="1"/>
      <c r="AYI30" s="1"/>
      <c r="AYJ30" s="1"/>
      <c r="AYK30" s="1"/>
      <c r="AYL30" s="1"/>
      <c r="AYM30" s="1"/>
      <c r="AYN30" s="1"/>
      <c r="AYO30" s="1"/>
      <c r="AYP30" s="1"/>
      <c r="AYQ30" s="1"/>
      <c r="AYR30" s="1"/>
      <c r="AYS30" s="1"/>
      <c r="AYT30" s="1"/>
      <c r="AYU30" s="1"/>
      <c r="AYV30" s="1"/>
      <c r="AYW30" s="1"/>
      <c r="AYX30" s="1"/>
      <c r="AYY30" s="1"/>
      <c r="AYZ30" s="1"/>
      <c r="AZA30" s="1"/>
      <c r="AZB30" s="1"/>
      <c r="AZC30" s="1"/>
      <c r="AZD30" s="1"/>
      <c r="AZE30" s="1"/>
      <c r="AZF30" s="1"/>
      <c r="AZG30" s="1"/>
      <c r="AZH30" s="1"/>
      <c r="AZI30" s="1"/>
      <c r="AZJ30" s="1"/>
      <c r="AZK30" s="1"/>
      <c r="AZL30" s="1"/>
      <c r="AZM30" s="1"/>
      <c r="AZN30" s="1"/>
      <c r="AZO30" s="1"/>
      <c r="AZP30" s="1"/>
      <c r="AZQ30" s="1"/>
      <c r="AZR30" s="1"/>
      <c r="AZS30" s="1"/>
      <c r="AZT30" s="1"/>
      <c r="AZU30" s="1"/>
      <c r="AZV30" s="1"/>
      <c r="AZW30" s="1"/>
      <c r="AZX30" s="1"/>
      <c r="AZY30" s="1"/>
      <c r="AZZ30" s="1"/>
      <c r="BAA30" s="1"/>
      <c r="BAB30" s="1"/>
      <c r="BAC30" s="1"/>
      <c r="BAD30" s="1"/>
      <c r="BAE30" s="1"/>
      <c r="BAF30" s="1"/>
      <c r="BAG30" s="1"/>
      <c r="BAH30" s="1"/>
      <c r="BAI30" s="1"/>
      <c r="BAJ30" s="1"/>
      <c r="BAK30" s="1"/>
      <c r="BAL30" s="1"/>
      <c r="BAM30" s="1"/>
      <c r="BAN30" s="1"/>
      <c r="BAO30" s="1"/>
      <c r="BAP30" s="1"/>
      <c r="BAQ30" s="1"/>
      <c r="BAR30" s="1"/>
      <c r="BAS30" s="1"/>
      <c r="BAT30" s="1"/>
      <c r="BAU30" s="1"/>
      <c r="BAV30" s="1"/>
      <c r="BAW30" s="1"/>
      <c r="BAX30" s="1"/>
      <c r="BAY30" s="1"/>
      <c r="BAZ30" s="1"/>
      <c r="BBA30" s="1"/>
      <c r="BBB30" s="1"/>
      <c r="BBC30" s="1"/>
      <c r="BBD30" s="1"/>
      <c r="BBE30" s="1"/>
      <c r="BBF30" s="1"/>
      <c r="BBG30" s="1"/>
      <c r="BBH30" s="1"/>
      <c r="BBI30" s="1"/>
      <c r="BBJ30" s="1"/>
      <c r="BBK30" s="1"/>
      <c r="BBL30" s="1"/>
      <c r="BBM30" s="1"/>
      <c r="BBN30" s="1"/>
      <c r="BBO30" s="1"/>
      <c r="BBP30" s="1"/>
      <c r="BBQ30" s="1"/>
      <c r="BBR30" s="1"/>
      <c r="BBS30" s="1"/>
      <c r="BBT30" s="1"/>
      <c r="BBU30" s="1"/>
      <c r="BBV30" s="1"/>
      <c r="BBW30" s="1"/>
      <c r="BBX30" s="1"/>
      <c r="BBY30" s="1"/>
      <c r="BBZ30" s="1"/>
      <c r="BCA30" s="1"/>
      <c r="BCB30" s="1"/>
      <c r="BCC30" s="1"/>
      <c r="BCD30" s="1"/>
      <c r="BCE30" s="1"/>
      <c r="BCF30" s="1"/>
      <c r="BCG30" s="1"/>
      <c r="BCH30" s="1"/>
      <c r="BCI30" s="1"/>
      <c r="BCJ30" s="1"/>
      <c r="BCK30" s="1"/>
      <c r="BCL30" s="1"/>
      <c r="BCM30" s="1"/>
      <c r="BCN30" s="1"/>
      <c r="BCO30" s="1"/>
      <c r="BCP30" s="1"/>
      <c r="BCQ30" s="1"/>
      <c r="BCR30" s="1"/>
      <c r="BCS30" s="1"/>
      <c r="BCT30" s="1"/>
      <c r="BCU30" s="1"/>
      <c r="BCV30" s="1"/>
      <c r="BCW30" s="1"/>
      <c r="BCX30" s="1"/>
      <c r="BCY30" s="1"/>
      <c r="BCZ30" s="1"/>
      <c r="BDA30" s="1"/>
      <c r="BDB30" s="1"/>
      <c r="BDC30" s="1"/>
      <c r="BDD30" s="1"/>
      <c r="BDE30" s="1"/>
      <c r="BDF30" s="1"/>
      <c r="BDG30" s="1"/>
      <c r="BDH30" s="1"/>
      <c r="BDI30" s="1"/>
      <c r="BDJ30" s="1"/>
      <c r="BDK30" s="1"/>
      <c r="BDL30" s="1"/>
      <c r="BDM30" s="1"/>
      <c r="BDN30" s="1"/>
      <c r="BDO30" s="1"/>
      <c r="BDP30" s="1"/>
      <c r="BDQ30" s="1"/>
      <c r="BDR30" s="1"/>
      <c r="BDS30" s="1"/>
      <c r="BDT30" s="1"/>
      <c r="BDU30" s="1"/>
      <c r="BDV30" s="1"/>
      <c r="BDW30" s="1"/>
      <c r="BDX30" s="1"/>
      <c r="BDY30" s="1"/>
      <c r="BDZ30" s="1"/>
      <c r="BEA30" s="1"/>
      <c r="BEB30" s="1"/>
      <c r="BEC30" s="1"/>
      <c r="BED30" s="1"/>
      <c r="BEE30" s="1"/>
      <c r="BEF30" s="1"/>
      <c r="BEG30" s="1"/>
      <c r="BEH30" s="1"/>
      <c r="BEI30" s="1"/>
      <c r="BEJ30" s="1"/>
      <c r="BEK30" s="1"/>
      <c r="BEL30" s="1"/>
      <c r="BEM30" s="1"/>
      <c r="BEN30" s="1"/>
      <c r="BEO30" s="1"/>
      <c r="BEP30" s="1"/>
      <c r="BEQ30" s="1"/>
      <c r="BER30" s="1"/>
      <c r="BES30" s="1"/>
      <c r="BET30" s="1"/>
      <c r="BEU30" s="1"/>
      <c r="BEV30" s="1"/>
      <c r="BEW30" s="1"/>
      <c r="BEX30" s="1"/>
      <c r="BEY30" s="1"/>
      <c r="BEZ30" s="1"/>
      <c r="BFA30" s="1"/>
      <c r="BFB30" s="1"/>
      <c r="BFC30" s="1"/>
      <c r="BFD30" s="1"/>
      <c r="BFE30" s="1"/>
      <c r="BFF30" s="1"/>
      <c r="BFG30" s="1"/>
      <c r="BFH30" s="1"/>
      <c r="BFI30" s="1"/>
      <c r="BFJ30" s="1"/>
      <c r="BFK30" s="1"/>
      <c r="BFL30" s="1"/>
      <c r="BFM30" s="1"/>
      <c r="BFN30" s="1"/>
      <c r="BFO30" s="1"/>
      <c r="BFP30" s="1"/>
      <c r="BFQ30" s="1"/>
      <c r="BFR30" s="1"/>
      <c r="BFS30" s="1"/>
      <c r="BFT30" s="1"/>
      <c r="BFU30" s="1"/>
      <c r="BFV30" s="1"/>
      <c r="BFW30" s="1"/>
      <c r="BFX30" s="1"/>
      <c r="BFY30" s="1"/>
      <c r="BFZ30" s="1"/>
      <c r="BGA30" s="1"/>
      <c r="BGB30" s="1"/>
      <c r="BGC30" s="1"/>
      <c r="BGD30" s="1"/>
      <c r="BGE30" s="1"/>
      <c r="BGF30" s="1"/>
      <c r="BGG30" s="1"/>
      <c r="BGH30" s="1"/>
      <c r="BGI30" s="1"/>
      <c r="BGJ30" s="1"/>
      <c r="BGK30" s="1"/>
      <c r="BGL30" s="1"/>
      <c r="BGM30" s="1"/>
      <c r="BGN30" s="1"/>
      <c r="BGO30" s="1"/>
      <c r="BGP30" s="1"/>
      <c r="BGQ30" s="1"/>
      <c r="BGR30" s="1"/>
      <c r="BGS30" s="1"/>
      <c r="BGT30" s="1"/>
      <c r="BGU30" s="1"/>
      <c r="BGV30" s="1"/>
      <c r="BGW30" s="1"/>
      <c r="BGX30" s="1"/>
      <c r="BGY30" s="1"/>
      <c r="BGZ30" s="1"/>
      <c r="BHA30" s="1"/>
      <c r="BHB30" s="1"/>
      <c r="BHC30" s="1"/>
      <c r="BHD30" s="1"/>
      <c r="BHE30" s="1"/>
      <c r="BHF30" s="1"/>
      <c r="BHG30" s="1"/>
      <c r="BHH30" s="1"/>
      <c r="BHI30" s="1"/>
      <c r="BHJ30" s="1"/>
      <c r="BHK30" s="1"/>
      <c r="BHL30" s="1"/>
      <c r="BHM30" s="1"/>
      <c r="BHN30" s="1"/>
      <c r="BHO30" s="1"/>
      <c r="BHP30" s="1"/>
      <c r="BHQ30" s="1"/>
      <c r="BHR30" s="1"/>
      <c r="BHS30" s="1"/>
      <c r="BHT30" s="1"/>
      <c r="BHU30" s="1"/>
      <c r="BHV30" s="1"/>
      <c r="BHW30" s="1"/>
      <c r="BHX30" s="1"/>
      <c r="BHY30" s="1"/>
      <c r="BHZ30" s="1"/>
      <c r="BIA30" s="1"/>
      <c r="BIB30" s="1"/>
      <c r="BIC30" s="1"/>
      <c r="BID30" s="1"/>
      <c r="BIE30" s="1"/>
      <c r="BIF30" s="1"/>
      <c r="BIG30" s="1"/>
      <c r="BIH30" s="1"/>
      <c r="BII30" s="1"/>
      <c r="BIJ30" s="1"/>
      <c r="BIK30" s="1"/>
      <c r="BIL30" s="1"/>
      <c r="BIM30" s="1"/>
      <c r="BIN30" s="1"/>
      <c r="BIO30" s="1"/>
      <c r="BIP30" s="1"/>
      <c r="BIQ30" s="1"/>
      <c r="BIR30" s="1"/>
      <c r="BIS30" s="1"/>
      <c r="BIT30" s="1"/>
      <c r="BIU30" s="1"/>
      <c r="BIV30" s="1"/>
      <c r="BIW30" s="1"/>
      <c r="BIX30" s="1"/>
      <c r="BIY30" s="1"/>
      <c r="BIZ30" s="1"/>
      <c r="BJA30" s="1"/>
      <c r="BJB30" s="1"/>
      <c r="BJC30" s="1"/>
      <c r="BJD30" s="1"/>
      <c r="BJE30" s="1"/>
      <c r="BJF30" s="1"/>
      <c r="BJG30" s="1"/>
      <c r="BJH30" s="1"/>
      <c r="BJI30" s="1"/>
      <c r="BJJ30" s="1"/>
      <c r="BJK30" s="1"/>
      <c r="BJL30" s="1"/>
      <c r="BJM30" s="1"/>
      <c r="BJN30" s="1"/>
      <c r="BJO30" s="1"/>
      <c r="BJP30" s="1"/>
      <c r="BJQ30" s="1"/>
      <c r="BJR30" s="1"/>
      <c r="BJS30" s="1"/>
      <c r="BJT30" s="1"/>
      <c r="BJU30" s="1"/>
      <c r="BJV30" s="1"/>
      <c r="BJW30" s="1"/>
      <c r="BJX30" s="1"/>
      <c r="BJY30" s="1"/>
      <c r="BJZ30" s="1"/>
      <c r="BKA30" s="1"/>
      <c r="BKB30" s="1"/>
      <c r="BKC30" s="1"/>
      <c r="BKD30" s="1"/>
      <c r="BKE30" s="1"/>
      <c r="BKF30" s="1"/>
      <c r="BKG30" s="1"/>
      <c r="BKH30" s="1"/>
      <c r="BKI30" s="1"/>
      <c r="BKJ30" s="1"/>
      <c r="BKK30" s="1"/>
      <c r="BKL30" s="1"/>
      <c r="BKM30" s="1"/>
      <c r="BKN30" s="1"/>
      <c r="BKO30" s="1"/>
      <c r="BKP30" s="1"/>
      <c r="BKQ30" s="1"/>
      <c r="BKR30" s="1"/>
      <c r="BKS30" s="1"/>
      <c r="BKT30" s="1"/>
      <c r="BKU30" s="1"/>
      <c r="BKV30" s="1"/>
      <c r="BKW30" s="1"/>
      <c r="BKX30" s="1"/>
      <c r="BKY30" s="1"/>
      <c r="BKZ30" s="1"/>
      <c r="BLA30" s="1"/>
      <c r="BLB30" s="1"/>
      <c r="BLC30" s="1"/>
      <c r="BLD30" s="1"/>
      <c r="BLE30" s="1"/>
      <c r="BLF30" s="1"/>
      <c r="BLG30" s="1"/>
      <c r="BLH30" s="1"/>
      <c r="BLI30" s="1"/>
      <c r="BLJ30" s="1"/>
      <c r="BLK30" s="1"/>
      <c r="BLL30" s="1"/>
      <c r="BLM30" s="1"/>
      <c r="BLN30" s="1"/>
      <c r="BLO30" s="1"/>
      <c r="BLP30" s="1"/>
      <c r="BLQ30" s="1"/>
      <c r="BLR30" s="1"/>
      <c r="BLS30" s="1"/>
      <c r="BLT30" s="1"/>
      <c r="BLU30" s="1"/>
      <c r="BLV30" s="1"/>
      <c r="BLW30" s="1"/>
      <c r="BLX30" s="1"/>
      <c r="BLY30" s="1"/>
      <c r="BLZ30" s="1"/>
      <c r="BMA30" s="1"/>
      <c r="BMB30" s="1"/>
      <c r="BMC30" s="1"/>
      <c r="BMD30" s="1"/>
      <c r="BME30" s="1"/>
      <c r="BMF30" s="1"/>
      <c r="BMG30" s="1"/>
      <c r="BMH30" s="1"/>
      <c r="BMI30" s="1"/>
      <c r="BMJ30" s="1"/>
      <c r="BMK30" s="1"/>
      <c r="BML30" s="1"/>
      <c r="BMM30" s="1"/>
      <c r="BMN30" s="1"/>
      <c r="BMO30" s="1"/>
      <c r="BMP30" s="1"/>
      <c r="BMQ30" s="1"/>
      <c r="BMR30" s="1"/>
      <c r="BMS30" s="1"/>
      <c r="BMT30" s="1"/>
      <c r="BMU30" s="1"/>
      <c r="BMV30" s="1"/>
      <c r="BMW30" s="1"/>
      <c r="BMX30" s="1"/>
      <c r="BMY30" s="1"/>
      <c r="BMZ30" s="1"/>
      <c r="BNA30" s="1"/>
      <c r="BNB30" s="1"/>
      <c r="BNC30" s="1"/>
      <c r="BND30" s="1"/>
      <c r="BNE30" s="1"/>
      <c r="BNF30" s="1"/>
      <c r="BNG30" s="1"/>
      <c r="BNH30" s="1"/>
      <c r="BNI30" s="1"/>
      <c r="BNJ30" s="1"/>
      <c r="BNK30" s="1"/>
      <c r="BNL30" s="1"/>
      <c r="BNM30" s="1"/>
      <c r="BNN30" s="1"/>
      <c r="BNO30" s="1"/>
      <c r="BNP30" s="1"/>
      <c r="BNQ30" s="1"/>
      <c r="BNR30" s="1"/>
      <c r="BNS30" s="1"/>
      <c r="BNT30" s="1"/>
      <c r="BNU30" s="1"/>
      <c r="BNV30" s="1"/>
      <c r="BNW30" s="1"/>
      <c r="BNX30" s="1"/>
      <c r="BNY30" s="1"/>
      <c r="BNZ30" s="1"/>
      <c r="BOA30" s="1"/>
      <c r="BOB30" s="1"/>
      <c r="BOC30" s="1"/>
      <c r="BOD30" s="1"/>
      <c r="BOE30" s="1"/>
      <c r="BOF30" s="1"/>
      <c r="BOG30" s="1"/>
      <c r="BOH30" s="1"/>
      <c r="BOI30" s="1"/>
      <c r="BOJ30" s="1"/>
      <c r="BOK30" s="1"/>
      <c r="BOL30" s="1"/>
      <c r="BOM30" s="1"/>
      <c r="BON30" s="1"/>
      <c r="BOO30" s="1"/>
      <c r="BOP30" s="1"/>
      <c r="BOQ30" s="1"/>
      <c r="BOR30" s="1"/>
      <c r="BOS30" s="1"/>
      <c r="BOT30" s="1"/>
      <c r="BOU30" s="1"/>
      <c r="BOV30" s="1"/>
      <c r="BOW30" s="1"/>
      <c r="BOX30" s="1"/>
      <c r="BOY30" s="1"/>
      <c r="BOZ30" s="1"/>
      <c r="BPA30" s="1"/>
      <c r="BPB30" s="1"/>
      <c r="BPC30" s="1"/>
      <c r="BPD30" s="1"/>
      <c r="BPE30" s="1"/>
      <c r="BPF30" s="1"/>
      <c r="BPG30" s="1"/>
      <c r="BPH30" s="1"/>
      <c r="BPI30" s="1"/>
      <c r="BPJ30" s="1"/>
      <c r="BPK30" s="1"/>
      <c r="BPL30" s="1"/>
      <c r="BPM30" s="1"/>
      <c r="BPN30" s="1"/>
      <c r="BPO30" s="1"/>
      <c r="BPP30" s="1"/>
      <c r="BPQ30" s="1"/>
      <c r="BPR30" s="1"/>
      <c r="BPS30" s="1"/>
      <c r="BPT30" s="1"/>
      <c r="BPU30" s="1"/>
      <c r="BPV30" s="1"/>
      <c r="BPW30" s="1"/>
      <c r="BPX30" s="1"/>
      <c r="BPY30" s="1"/>
      <c r="BPZ30" s="1"/>
      <c r="BQA30" s="1"/>
      <c r="BQB30" s="1"/>
      <c r="BQC30" s="1"/>
      <c r="BQD30" s="1"/>
      <c r="BQE30" s="1"/>
      <c r="BQF30" s="1"/>
      <c r="BQG30" s="1"/>
      <c r="BQH30" s="1"/>
      <c r="BQI30" s="1"/>
      <c r="BQJ30" s="1"/>
      <c r="BQK30" s="1"/>
      <c r="BQL30" s="1"/>
      <c r="BQM30" s="1"/>
      <c r="BQN30" s="1"/>
      <c r="BQO30" s="1"/>
      <c r="BQP30" s="1"/>
      <c r="BQQ30" s="1"/>
      <c r="BQR30" s="1"/>
      <c r="BQS30" s="1"/>
      <c r="BQT30" s="1"/>
      <c r="BQU30" s="1"/>
      <c r="BQV30" s="1"/>
      <c r="BQW30" s="1"/>
      <c r="BQX30" s="1"/>
      <c r="BQY30" s="1"/>
      <c r="BQZ30" s="1"/>
      <c r="BRA30" s="1"/>
      <c r="BRB30" s="1"/>
      <c r="BRC30" s="1"/>
      <c r="BRD30" s="1"/>
      <c r="BRE30" s="1"/>
      <c r="BRF30" s="1"/>
      <c r="BRG30" s="1"/>
      <c r="BRH30" s="1"/>
      <c r="BRI30" s="1"/>
      <c r="BRJ30" s="1"/>
      <c r="BRK30" s="1"/>
      <c r="BRL30" s="1"/>
      <c r="BRM30" s="1"/>
      <c r="BRN30" s="1"/>
      <c r="BRO30" s="1"/>
      <c r="BRP30" s="1"/>
      <c r="BRQ30" s="1"/>
      <c r="BRR30" s="1"/>
      <c r="BRS30" s="1"/>
      <c r="BRT30" s="1"/>
      <c r="BRU30" s="1"/>
      <c r="BRV30" s="1"/>
      <c r="BRW30" s="1"/>
      <c r="BRX30" s="1"/>
      <c r="BRY30" s="1"/>
      <c r="BRZ30" s="1"/>
      <c r="BSA30" s="1"/>
      <c r="BSB30" s="1"/>
      <c r="BSC30" s="1"/>
      <c r="BSD30" s="1"/>
      <c r="BSE30" s="1"/>
      <c r="BSF30" s="1"/>
      <c r="BSG30" s="1"/>
      <c r="BSH30" s="1"/>
      <c r="BSI30" s="1"/>
      <c r="BSJ30" s="1"/>
      <c r="BSK30" s="1"/>
      <c r="BSL30" s="1"/>
      <c r="BSM30" s="1"/>
      <c r="BSN30" s="1"/>
      <c r="BSO30" s="1"/>
      <c r="BSP30" s="1"/>
      <c r="BSQ30" s="1"/>
      <c r="BSR30" s="1"/>
      <c r="BSS30" s="1"/>
      <c r="BST30" s="1"/>
      <c r="BSU30" s="1"/>
      <c r="BSV30" s="1"/>
      <c r="BSW30" s="1"/>
      <c r="BSX30" s="1"/>
      <c r="BSY30" s="1"/>
      <c r="BSZ30" s="1"/>
      <c r="BTA30" s="1"/>
      <c r="BTB30" s="1"/>
      <c r="BTC30" s="1"/>
      <c r="BTD30" s="1"/>
      <c r="BTE30" s="1"/>
      <c r="BTF30" s="1"/>
      <c r="BTG30" s="1"/>
      <c r="BTH30" s="1"/>
      <c r="BTI30" s="1"/>
      <c r="BTJ30" s="1"/>
      <c r="BTK30" s="1"/>
      <c r="BTL30" s="1"/>
      <c r="BTM30" s="1"/>
      <c r="BTN30" s="1"/>
      <c r="BTO30" s="1"/>
      <c r="BTP30" s="1"/>
      <c r="BTQ30" s="1"/>
      <c r="BTR30" s="1"/>
      <c r="BTS30" s="1"/>
      <c r="BTT30" s="1"/>
      <c r="BTU30" s="1"/>
      <c r="BTV30" s="1"/>
      <c r="BTW30" s="1"/>
      <c r="BTX30" s="1"/>
      <c r="BTY30" s="1"/>
      <c r="BTZ30" s="1"/>
      <c r="BUA30" s="1"/>
      <c r="BUB30" s="1"/>
      <c r="BUC30" s="1"/>
      <c r="BUD30" s="1"/>
      <c r="BUE30" s="1"/>
      <c r="BUF30" s="1"/>
      <c r="BUG30" s="1"/>
      <c r="BUH30" s="1"/>
      <c r="BUI30" s="1"/>
      <c r="BUJ30" s="1"/>
      <c r="BUK30" s="1"/>
      <c r="BUL30" s="1"/>
      <c r="BUM30" s="1"/>
      <c r="BUN30" s="1"/>
      <c r="BUO30" s="1"/>
      <c r="BUP30" s="1"/>
      <c r="BUQ30" s="1"/>
      <c r="BUR30" s="1"/>
      <c r="BUS30" s="1"/>
      <c r="BUT30" s="1"/>
      <c r="BUU30" s="1"/>
      <c r="BUV30" s="1"/>
      <c r="BUW30" s="1"/>
      <c r="BUX30" s="1"/>
      <c r="BUY30" s="1"/>
      <c r="BUZ30" s="1"/>
      <c r="BVA30" s="1"/>
      <c r="BVB30" s="1"/>
      <c r="BVC30" s="1"/>
      <c r="BVD30" s="1"/>
      <c r="BVE30" s="1"/>
      <c r="BVF30" s="1"/>
      <c r="BVG30" s="1"/>
      <c r="BVH30" s="1"/>
      <c r="BVI30" s="1"/>
      <c r="BVJ30" s="1"/>
      <c r="BVK30" s="1"/>
      <c r="BVL30" s="1"/>
      <c r="BVM30" s="1"/>
      <c r="BVN30" s="1"/>
      <c r="BVO30" s="1"/>
      <c r="BVP30" s="1"/>
      <c r="BVQ30" s="1"/>
      <c r="BVR30" s="1"/>
      <c r="BVS30" s="1"/>
      <c r="BVT30" s="1"/>
      <c r="BVU30" s="1"/>
      <c r="BVV30" s="1"/>
      <c r="BVW30" s="1"/>
      <c r="BVX30" s="1"/>
      <c r="BVY30" s="1"/>
      <c r="BVZ30" s="1"/>
      <c r="BWA30" s="1"/>
      <c r="BWB30" s="1"/>
      <c r="BWC30" s="1"/>
      <c r="BWD30" s="1"/>
      <c r="BWE30" s="1"/>
      <c r="BWF30" s="1"/>
      <c r="BWG30" s="1"/>
      <c r="BWH30" s="1"/>
      <c r="BWI30" s="1"/>
      <c r="BWJ30" s="1"/>
      <c r="BWK30" s="1"/>
      <c r="BWL30" s="1"/>
      <c r="BWM30" s="1"/>
      <c r="BWN30" s="1"/>
      <c r="BWO30" s="1"/>
      <c r="BWP30" s="1"/>
      <c r="BWQ30" s="1"/>
      <c r="BWR30" s="1"/>
      <c r="BWS30" s="1"/>
      <c r="BWT30" s="1"/>
      <c r="BWU30" s="1"/>
      <c r="BWV30" s="1"/>
      <c r="BWW30" s="1"/>
      <c r="BWX30" s="1"/>
      <c r="BWY30" s="1"/>
      <c r="BWZ30" s="1"/>
      <c r="BXA30" s="1"/>
      <c r="BXB30" s="1"/>
      <c r="BXC30" s="1"/>
      <c r="BXD30" s="1"/>
      <c r="BXE30" s="1"/>
      <c r="BXF30" s="1"/>
      <c r="BXG30" s="1"/>
      <c r="BXH30" s="1"/>
      <c r="BXI30" s="1"/>
      <c r="BXJ30" s="1"/>
      <c r="BXK30" s="1"/>
      <c r="BXL30" s="1"/>
      <c r="BXM30" s="1"/>
      <c r="BXN30" s="1"/>
      <c r="BXO30" s="1"/>
      <c r="BXP30" s="1"/>
      <c r="BXQ30" s="1"/>
      <c r="BXR30" s="1"/>
      <c r="BXS30" s="1"/>
      <c r="BXT30" s="1"/>
      <c r="BXU30" s="1"/>
      <c r="BXV30" s="1"/>
      <c r="BXW30" s="1"/>
      <c r="BXX30" s="1"/>
      <c r="BXY30" s="1"/>
      <c r="BXZ30" s="1"/>
      <c r="BYA30" s="1"/>
      <c r="BYB30" s="1"/>
      <c r="BYC30" s="1"/>
      <c r="BYD30" s="1"/>
      <c r="BYE30" s="1"/>
      <c r="BYF30" s="1"/>
      <c r="BYG30" s="1"/>
      <c r="BYH30" s="1"/>
      <c r="BYI30" s="1"/>
      <c r="BYJ30" s="1"/>
      <c r="BYK30" s="1"/>
      <c r="BYL30" s="1"/>
      <c r="BYM30" s="1"/>
      <c r="BYN30" s="1"/>
      <c r="BYO30" s="1"/>
      <c r="BYP30" s="1"/>
      <c r="BYQ30" s="1"/>
      <c r="BYR30" s="1"/>
      <c r="BYS30" s="1"/>
      <c r="BYT30" s="1"/>
      <c r="BYU30" s="1"/>
      <c r="BYV30" s="1"/>
      <c r="BYW30" s="1"/>
      <c r="BYX30" s="1"/>
      <c r="BYY30" s="1"/>
      <c r="BYZ30" s="1"/>
      <c r="BZA30" s="1"/>
      <c r="BZB30" s="1"/>
      <c r="BZC30" s="1"/>
      <c r="BZD30" s="1"/>
      <c r="BZE30" s="1"/>
      <c r="BZF30" s="1"/>
      <c r="BZG30" s="1"/>
      <c r="BZH30" s="1"/>
      <c r="BZI30" s="1"/>
      <c r="BZJ30" s="1"/>
      <c r="BZK30" s="1"/>
      <c r="BZL30" s="1"/>
      <c r="BZM30" s="1"/>
      <c r="BZN30" s="1"/>
      <c r="BZO30" s="1"/>
      <c r="BZP30" s="1"/>
      <c r="BZQ30" s="1"/>
      <c r="BZR30" s="1"/>
      <c r="BZS30" s="1"/>
      <c r="BZT30" s="1"/>
      <c r="BZU30" s="1"/>
      <c r="BZV30" s="1"/>
      <c r="BZW30" s="1"/>
      <c r="BZX30" s="1"/>
      <c r="BZY30" s="1"/>
      <c r="BZZ30" s="1"/>
      <c r="CAA30" s="1"/>
      <c r="CAB30" s="1"/>
      <c r="CAC30" s="1"/>
      <c r="CAD30" s="1"/>
      <c r="CAE30" s="1"/>
      <c r="CAF30" s="1"/>
      <c r="CAG30" s="1"/>
      <c r="CAH30" s="1"/>
      <c r="CAI30" s="1"/>
      <c r="CAJ30" s="1"/>
      <c r="CAK30" s="1"/>
      <c r="CAL30" s="1"/>
      <c r="CAM30" s="1"/>
      <c r="CAN30" s="1"/>
      <c r="CAO30" s="1"/>
      <c r="CAP30" s="1"/>
      <c r="CAQ30" s="1"/>
      <c r="CAR30" s="1"/>
      <c r="CAS30" s="1"/>
      <c r="CAT30" s="1"/>
      <c r="CAU30" s="1"/>
      <c r="CAV30" s="1"/>
      <c r="CAW30" s="1"/>
      <c r="CAX30" s="1"/>
      <c r="CAY30" s="1"/>
      <c r="CAZ30" s="1"/>
      <c r="CBA30" s="1"/>
      <c r="CBB30" s="1"/>
      <c r="CBC30" s="1"/>
      <c r="CBD30" s="1"/>
      <c r="CBE30" s="1"/>
      <c r="CBF30" s="1"/>
      <c r="CBG30" s="1"/>
      <c r="CBH30" s="1"/>
      <c r="CBI30" s="1"/>
      <c r="CBJ30" s="1"/>
      <c r="CBK30" s="1"/>
      <c r="CBL30" s="1"/>
      <c r="CBM30" s="1"/>
      <c r="CBN30" s="1"/>
      <c r="CBO30" s="1"/>
      <c r="CBP30" s="1"/>
      <c r="CBQ30" s="1"/>
      <c r="CBR30" s="1"/>
      <c r="CBS30" s="1"/>
      <c r="CBT30" s="1"/>
      <c r="CBU30" s="1"/>
      <c r="CBV30" s="1"/>
      <c r="CBW30" s="1"/>
      <c r="CBX30" s="1"/>
      <c r="CBY30" s="1"/>
      <c r="CBZ30" s="1"/>
      <c r="CCA30" s="1"/>
      <c r="CCB30" s="1"/>
      <c r="CCC30" s="1"/>
      <c r="CCD30" s="1"/>
      <c r="CCE30" s="1"/>
      <c r="CCF30" s="1"/>
      <c r="CCG30" s="1"/>
      <c r="CCH30" s="1"/>
      <c r="CCI30" s="1"/>
      <c r="CCJ30" s="1"/>
      <c r="CCK30" s="1"/>
      <c r="CCL30" s="1"/>
      <c r="CCM30" s="1"/>
      <c r="CCN30" s="1"/>
      <c r="CCO30" s="1"/>
      <c r="CCP30" s="1"/>
      <c r="CCQ30" s="1"/>
      <c r="CCR30" s="1"/>
      <c r="CCS30" s="1"/>
      <c r="CCT30" s="1"/>
      <c r="CCU30" s="1"/>
      <c r="CCV30" s="1"/>
      <c r="CCW30" s="1"/>
      <c r="CCX30" s="1"/>
      <c r="CCY30" s="1"/>
      <c r="CCZ30" s="1"/>
      <c r="CDA30" s="1"/>
      <c r="CDB30" s="1"/>
      <c r="CDC30" s="1"/>
      <c r="CDD30" s="1"/>
      <c r="CDE30" s="1"/>
      <c r="CDF30" s="1"/>
      <c r="CDG30" s="1"/>
      <c r="CDH30" s="1"/>
      <c r="CDI30" s="1"/>
      <c r="CDJ30" s="1"/>
      <c r="CDK30" s="1"/>
      <c r="CDL30" s="1"/>
      <c r="CDM30" s="1"/>
      <c r="CDN30" s="1"/>
      <c r="CDO30" s="1"/>
      <c r="CDP30" s="1"/>
      <c r="CDQ30" s="1"/>
      <c r="CDR30" s="1"/>
      <c r="CDS30" s="1"/>
      <c r="CDT30" s="1"/>
      <c r="CDU30" s="1"/>
      <c r="CDV30" s="1"/>
      <c r="CDW30" s="1"/>
      <c r="CDX30" s="1"/>
      <c r="CDY30" s="1"/>
      <c r="CDZ30" s="1"/>
      <c r="CEA30" s="1"/>
      <c r="CEB30" s="1"/>
      <c r="CEC30" s="1"/>
      <c r="CED30" s="1"/>
      <c r="CEE30" s="1"/>
      <c r="CEF30" s="1"/>
      <c r="CEG30" s="1"/>
      <c r="CEH30" s="1"/>
      <c r="CEI30" s="1"/>
      <c r="CEJ30" s="1"/>
      <c r="CEK30" s="1"/>
      <c r="CEL30" s="1"/>
      <c r="CEM30" s="1"/>
      <c r="CEN30" s="1"/>
      <c r="CEO30" s="1"/>
      <c r="CEP30" s="1"/>
      <c r="CEQ30" s="1"/>
      <c r="CER30" s="1"/>
      <c r="CES30" s="1"/>
      <c r="CET30" s="1"/>
      <c r="CEU30" s="1"/>
      <c r="CEV30" s="1"/>
      <c r="CEW30" s="1"/>
      <c r="CEX30" s="1"/>
      <c r="CEY30" s="1"/>
      <c r="CEZ30" s="1"/>
      <c r="CFA30" s="1"/>
      <c r="CFB30" s="1"/>
      <c r="CFC30" s="1"/>
      <c r="CFD30" s="1"/>
      <c r="CFE30" s="1"/>
      <c r="CFF30" s="1"/>
      <c r="CFG30" s="1"/>
      <c r="CFH30" s="1"/>
      <c r="CFI30" s="1"/>
      <c r="CFJ30" s="1"/>
      <c r="CFK30" s="1"/>
      <c r="CFL30" s="1"/>
      <c r="CFM30" s="1"/>
      <c r="CFN30" s="1"/>
      <c r="CFO30" s="1"/>
      <c r="CFP30" s="1"/>
      <c r="CFQ30" s="1"/>
      <c r="CFR30" s="1"/>
      <c r="CFS30" s="1"/>
      <c r="CFT30" s="1"/>
      <c r="CFU30" s="1"/>
      <c r="CFV30" s="1"/>
      <c r="CFW30" s="1"/>
      <c r="CFX30" s="1"/>
      <c r="CFY30" s="1"/>
      <c r="CFZ30" s="1"/>
      <c r="CGA30" s="1"/>
      <c r="CGB30" s="1"/>
      <c r="CGC30" s="1"/>
      <c r="CGD30" s="1"/>
      <c r="CGE30" s="1"/>
      <c r="CGF30" s="1"/>
      <c r="CGG30" s="1"/>
      <c r="CGH30" s="1"/>
      <c r="CGI30" s="1"/>
      <c r="CGJ30" s="1"/>
      <c r="CGK30" s="1"/>
      <c r="CGL30" s="1"/>
      <c r="CGM30" s="1"/>
      <c r="CGN30" s="1"/>
      <c r="CGO30" s="1"/>
      <c r="CGP30" s="1"/>
      <c r="CGQ30" s="1"/>
      <c r="CGR30" s="1"/>
      <c r="CGS30" s="1"/>
      <c r="CGT30" s="1"/>
      <c r="CGU30" s="1"/>
      <c r="CGV30" s="1"/>
      <c r="CGW30" s="1"/>
      <c r="CGX30" s="1"/>
      <c r="CGY30" s="1"/>
      <c r="CGZ30" s="1"/>
      <c r="CHA30" s="1"/>
      <c r="CHB30" s="1"/>
      <c r="CHC30" s="1"/>
      <c r="CHD30" s="1"/>
      <c r="CHE30" s="1"/>
      <c r="CHF30" s="1"/>
      <c r="CHG30" s="1"/>
      <c r="CHH30" s="1"/>
      <c r="CHI30" s="1"/>
      <c r="CHJ30" s="1"/>
      <c r="CHK30" s="1"/>
      <c r="CHL30" s="1"/>
      <c r="CHM30" s="1"/>
      <c r="CHN30" s="1"/>
      <c r="CHO30" s="1"/>
      <c r="CHP30" s="1"/>
      <c r="CHQ30" s="1"/>
      <c r="CHR30" s="1"/>
      <c r="CHS30" s="1"/>
      <c r="CHT30" s="1"/>
      <c r="CHU30" s="1"/>
      <c r="CHV30" s="1"/>
      <c r="CHW30" s="1"/>
      <c r="CHX30" s="1"/>
      <c r="CHY30" s="1"/>
      <c r="CHZ30" s="1"/>
      <c r="CIA30" s="1"/>
      <c r="CIB30" s="1"/>
      <c r="CIC30" s="1"/>
      <c r="CID30" s="1"/>
      <c r="CIE30" s="1"/>
      <c r="CIF30" s="1"/>
      <c r="CIG30" s="1"/>
      <c r="CIH30" s="1"/>
      <c r="CII30" s="1"/>
      <c r="CIJ30" s="1"/>
      <c r="CIK30" s="1"/>
      <c r="CIL30" s="1"/>
      <c r="CIM30" s="1"/>
      <c r="CIN30" s="1"/>
      <c r="CIO30" s="1"/>
      <c r="CIP30" s="1"/>
      <c r="CIQ30" s="1"/>
      <c r="CIR30" s="1"/>
      <c r="CIS30" s="1"/>
      <c r="CIT30" s="1"/>
      <c r="CIU30" s="1"/>
      <c r="CIV30" s="1"/>
      <c r="CIW30" s="1"/>
      <c r="CIX30" s="1"/>
      <c r="CIY30" s="1"/>
      <c r="CIZ30" s="1"/>
      <c r="CJA30" s="1"/>
      <c r="CJB30" s="1"/>
      <c r="CJC30" s="1"/>
      <c r="CJD30" s="1"/>
      <c r="CJE30" s="1"/>
      <c r="CJF30" s="1"/>
      <c r="CJG30" s="1"/>
      <c r="CJH30" s="1"/>
      <c r="CJI30" s="1"/>
      <c r="CJJ30" s="1"/>
      <c r="CJK30" s="1"/>
      <c r="CJL30" s="1"/>
      <c r="CJM30" s="1"/>
      <c r="CJN30" s="1"/>
      <c r="CJO30" s="1"/>
      <c r="CJP30" s="1"/>
      <c r="CJQ30" s="1"/>
      <c r="CJR30" s="1"/>
      <c r="CJS30" s="1"/>
      <c r="CJT30" s="1"/>
      <c r="CJU30" s="1"/>
      <c r="CJV30" s="1"/>
      <c r="CJW30" s="1"/>
      <c r="CJX30" s="1"/>
      <c r="CJY30" s="1"/>
      <c r="CJZ30" s="1"/>
      <c r="CKA30" s="1"/>
      <c r="CKB30" s="1"/>
      <c r="CKC30" s="1"/>
      <c r="CKD30" s="1"/>
      <c r="CKE30" s="1"/>
      <c r="CKF30" s="1"/>
      <c r="CKG30" s="1"/>
      <c r="CKH30" s="1"/>
      <c r="CKI30" s="1"/>
      <c r="CKJ30" s="1"/>
      <c r="CKK30" s="1"/>
      <c r="CKL30" s="1"/>
      <c r="CKM30" s="1"/>
      <c r="CKN30" s="1"/>
      <c r="CKO30" s="1"/>
      <c r="CKP30" s="1"/>
      <c r="CKQ30" s="1"/>
      <c r="CKR30" s="1"/>
      <c r="CKS30" s="1"/>
      <c r="CKT30" s="1"/>
      <c r="CKU30" s="1"/>
      <c r="CKV30" s="1"/>
      <c r="CKW30" s="1"/>
      <c r="CKX30" s="1"/>
      <c r="CKY30" s="1"/>
      <c r="CKZ30" s="1"/>
      <c r="CLA30" s="1"/>
      <c r="CLB30" s="1"/>
      <c r="CLC30" s="1"/>
      <c r="CLD30" s="1"/>
      <c r="CLE30" s="1"/>
      <c r="CLF30" s="1"/>
      <c r="CLG30" s="1"/>
      <c r="CLH30" s="1"/>
      <c r="CLI30" s="1"/>
      <c r="CLJ30" s="1"/>
      <c r="CLK30" s="1"/>
      <c r="CLL30" s="1"/>
      <c r="CLM30" s="1"/>
      <c r="CLN30" s="1"/>
      <c r="CLO30" s="1"/>
      <c r="CLP30" s="1"/>
      <c r="CLQ30" s="1"/>
      <c r="CLR30" s="1"/>
      <c r="CLS30" s="1"/>
      <c r="CLT30" s="1"/>
      <c r="CLU30" s="1"/>
      <c r="CLV30" s="1"/>
      <c r="CLW30" s="1"/>
      <c r="CLX30" s="1"/>
      <c r="CLY30" s="1"/>
      <c r="CLZ30" s="1"/>
      <c r="CMA30" s="1"/>
      <c r="CMB30" s="1"/>
      <c r="CMC30" s="1"/>
      <c r="CMD30" s="1"/>
      <c r="CME30" s="1"/>
      <c r="CMF30" s="1"/>
      <c r="CMG30" s="1"/>
      <c r="CMH30" s="1"/>
      <c r="CMI30" s="1"/>
      <c r="CMJ30" s="1"/>
      <c r="CMK30" s="1"/>
      <c r="CML30" s="1"/>
      <c r="CMM30" s="1"/>
      <c r="CMN30" s="1"/>
      <c r="CMO30" s="1"/>
      <c r="CMP30" s="1"/>
      <c r="CMQ30" s="1"/>
      <c r="CMR30" s="1"/>
      <c r="CMS30" s="1"/>
      <c r="CMT30" s="1"/>
      <c r="CMU30" s="1"/>
      <c r="CMV30" s="1"/>
      <c r="CMW30" s="1"/>
      <c r="CMX30" s="1"/>
      <c r="CMY30" s="1"/>
      <c r="CMZ30" s="1"/>
      <c r="CNA30" s="1"/>
      <c r="CNB30" s="1"/>
      <c r="CNC30" s="1"/>
      <c r="CND30" s="1"/>
      <c r="CNE30" s="1"/>
      <c r="CNF30" s="1"/>
      <c r="CNG30" s="1"/>
      <c r="CNH30" s="1"/>
      <c r="CNI30" s="1"/>
      <c r="CNJ30" s="1"/>
      <c r="CNK30" s="1"/>
      <c r="CNL30" s="1"/>
      <c r="CNM30" s="1"/>
      <c r="CNN30" s="1"/>
      <c r="CNO30" s="1"/>
      <c r="CNP30" s="1"/>
      <c r="CNQ30" s="1"/>
      <c r="CNR30" s="1"/>
      <c r="CNS30" s="1"/>
      <c r="CNT30" s="1"/>
      <c r="CNU30" s="1"/>
      <c r="CNV30" s="1"/>
      <c r="CNW30" s="1"/>
      <c r="CNX30" s="1"/>
      <c r="CNY30" s="1"/>
      <c r="CNZ30" s="1"/>
      <c r="COA30" s="1"/>
      <c r="COB30" s="1"/>
      <c r="COC30" s="1"/>
      <c r="COD30" s="1"/>
      <c r="COE30" s="1"/>
      <c r="COF30" s="1"/>
      <c r="COG30" s="1"/>
      <c r="COH30" s="1"/>
      <c r="COI30" s="1"/>
      <c r="COJ30" s="1"/>
      <c r="COK30" s="1"/>
      <c r="COL30" s="1"/>
      <c r="COM30" s="1"/>
      <c r="CON30" s="1"/>
      <c r="COO30" s="1"/>
      <c r="COP30" s="1"/>
      <c r="COQ30" s="1"/>
      <c r="COR30" s="1"/>
      <c r="COS30" s="1"/>
      <c r="COT30" s="1"/>
      <c r="COU30" s="1"/>
      <c r="COV30" s="1"/>
      <c r="COW30" s="1"/>
      <c r="COX30" s="1"/>
      <c r="COY30" s="1"/>
      <c r="COZ30" s="1"/>
      <c r="CPA30" s="1"/>
      <c r="CPB30" s="1"/>
      <c r="CPC30" s="1"/>
      <c r="CPD30" s="1"/>
      <c r="CPE30" s="1"/>
      <c r="CPF30" s="1"/>
      <c r="CPG30" s="1"/>
      <c r="CPH30" s="1"/>
      <c r="CPI30" s="1"/>
      <c r="CPJ30" s="1"/>
      <c r="CPK30" s="1"/>
      <c r="CPL30" s="1"/>
      <c r="CPM30" s="1"/>
      <c r="CPN30" s="1"/>
      <c r="CPO30" s="1"/>
      <c r="CPP30" s="1"/>
      <c r="CPQ30" s="1"/>
      <c r="CPR30" s="1"/>
      <c r="CPS30" s="1"/>
      <c r="CPT30" s="1"/>
      <c r="CPU30" s="1"/>
      <c r="CPV30" s="1"/>
      <c r="CPW30" s="1"/>
      <c r="CPX30" s="1"/>
      <c r="CPY30" s="1"/>
      <c r="CPZ30" s="1"/>
      <c r="CQA30" s="1"/>
      <c r="CQB30" s="1"/>
      <c r="CQC30" s="1"/>
      <c r="CQD30" s="1"/>
      <c r="CQE30" s="1"/>
      <c r="CQF30" s="1"/>
      <c r="CQG30" s="1"/>
      <c r="CQH30" s="1"/>
      <c r="CQI30" s="1"/>
      <c r="CQJ30" s="1"/>
      <c r="CQK30" s="1"/>
      <c r="CQL30" s="1"/>
      <c r="CQM30" s="1"/>
      <c r="CQN30" s="1"/>
      <c r="CQO30" s="1"/>
      <c r="CQP30" s="1"/>
      <c r="CQQ30" s="1"/>
      <c r="CQR30" s="1"/>
      <c r="CQS30" s="1"/>
      <c r="CQT30" s="1"/>
      <c r="CQU30" s="1"/>
      <c r="CQV30" s="1"/>
      <c r="CQW30" s="1"/>
      <c r="CQX30" s="1"/>
      <c r="CQY30" s="1"/>
      <c r="CQZ30" s="1"/>
      <c r="CRA30" s="1"/>
      <c r="CRB30" s="1"/>
      <c r="CRC30" s="1"/>
      <c r="CRD30" s="1"/>
      <c r="CRE30" s="1"/>
      <c r="CRF30" s="1"/>
      <c r="CRG30" s="1"/>
      <c r="CRH30" s="1"/>
      <c r="CRI30" s="1"/>
      <c r="CRJ30" s="1"/>
      <c r="CRK30" s="1"/>
      <c r="CRL30" s="1"/>
      <c r="CRM30" s="1"/>
      <c r="CRN30" s="1"/>
      <c r="CRO30" s="1"/>
      <c r="CRP30" s="1"/>
      <c r="CRQ30" s="1"/>
      <c r="CRR30" s="1"/>
      <c r="CRS30" s="1"/>
      <c r="CRT30" s="1"/>
      <c r="CRU30" s="1"/>
      <c r="CRV30" s="1"/>
      <c r="CRW30" s="1"/>
      <c r="CRX30" s="1"/>
      <c r="CRY30" s="1"/>
      <c r="CRZ30" s="1"/>
      <c r="CSA30" s="1"/>
      <c r="CSB30" s="1"/>
      <c r="CSC30" s="1"/>
      <c r="CSD30" s="1"/>
      <c r="CSE30" s="1"/>
      <c r="CSF30" s="1"/>
      <c r="CSG30" s="1"/>
      <c r="CSH30" s="1"/>
      <c r="CSI30" s="1"/>
      <c r="CSJ30" s="1"/>
      <c r="CSK30" s="1"/>
      <c r="CSL30" s="1"/>
      <c r="CSM30" s="1"/>
      <c r="CSN30" s="1"/>
      <c r="CSO30" s="1"/>
      <c r="CSP30" s="1"/>
      <c r="CSQ30" s="1"/>
      <c r="CSR30" s="1"/>
      <c r="CSS30" s="1"/>
      <c r="CST30" s="1"/>
      <c r="CSU30" s="1"/>
      <c r="CSV30" s="1"/>
      <c r="CSW30" s="1"/>
      <c r="CSX30" s="1"/>
      <c r="CSY30" s="1"/>
      <c r="CSZ30" s="1"/>
      <c r="CTA30" s="1"/>
      <c r="CTB30" s="1"/>
      <c r="CTC30" s="1"/>
      <c r="CTD30" s="1"/>
      <c r="CTE30" s="1"/>
      <c r="CTF30" s="1"/>
      <c r="CTG30" s="1"/>
      <c r="CTH30" s="1"/>
      <c r="CTI30" s="1"/>
      <c r="CTJ30" s="1"/>
      <c r="CTK30" s="1"/>
      <c r="CTL30" s="1"/>
      <c r="CTM30" s="1"/>
      <c r="CTN30" s="1"/>
      <c r="CTO30" s="1"/>
      <c r="CTP30" s="1"/>
      <c r="CTQ30" s="1"/>
      <c r="CTR30" s="1"/>
      <c r="CTS30" s="1"/>
      <c r="CTT30" s="1"/>
      <c r="CTU30" s="1"/>
      <c r="CTV30" s="1"/>
      <c r="CTW30" s="1"/>
      <c r="CTX30" s="1"/>
      <c r="CTY30" s="1"/>
      <c r="CTZ30" s="1"/>
      <c r="CUA30" s="1"/>
      <c r="CUB30" s="1"/>
      <c r="CUC30" s="1"/>
      <c r="CUD30" s="1"/>
      <c r="CUE30" s="1"/>
      <c r="CUF30" s="1"/>
      <c r="CUG30" s="1"/>
      <c r="CUH30" s="1"/>
      <c r="CUI30" s="1"/>
      <c r="CUJ30" s="1"/>
      <c r="CUK30" s="1"/>
      <c r="CUL30" s="1"/>
      <c r="CUM30" s="1"/>
      <c r="CUN30" s="1"/>
      <c r="CUO30" s="1"/>
      <c r="CUP30" s="1"/>
      <c r="CUQ30" s="1"/>
      <c r="CUR30" s="1"/>
      <c r="CUS30" s="1"/>
      <c r="CUT30" s="1"/>
      <c r="CUU30" s="1"/>
      <c r="CUV30" s="1"/>
      <c r="CUW30" s="1"/>
      <c r="CUX30" s="1"/>
      <c r="CUY30" s="1"/>
      <c r="CUZ30" s="1"/>
      <c r="CVA30" s="1"/>
      <c r="CVB30" s="1"/>
      <c r="CVC30" s="1"/>
      <c r="CVD30" s="1"/>
      <c r="CVE30" s="1"/>
      <c r="CVF30" s="1"/>
      <c r="CVG30" s="1"/>
      <c r="CVH30" s="1"/>
      <c r="CVI30" s="1"/>
      <c r="CVJ30" s="1"/>
      <c r="CVK30" s="1"/>
      <c r="CVL30" s="1"/>
      <c r="CVM30" s="1"/>
      <c r="CVN30" s="1"/>
      <c r="CVO30" s="1"/>
      <c r="CVP30" s="1"/>
      <c r="CVQ30" s="1"/>
      <c r="CVR30" s="1"/>
      <c r="CVS30" s="1"/>
      <c r="CVT30" s="1"/>
      <c r="CVU30" s="1"/>
      <c r="CVV30" s="1"/>
      <c r="CVW30" s="1"/>
      <c r="CVX30" s="1"/>
      <c r="CVY30" s="1"/>
      <c r="CVZ30" s="1"/>
      <c r="CWA30" s="1"/>
      <c r="CWB30" s="1"/>
      <c r="CWC30" s="1"/>
      <c r="CWD30" s="1"/>
      <c r="CWE30" s="1"/>
      <c r="CWF30" s="1"/>
      <c r="CWG30" s="1"/>
      <c r="CWH30" s="1"/>
      <c r="CWI30" s="1"/>
      <c r="CWJ30" s="1"/>
      <c r="CWK30" s="1"/>
      <c r="CWL30" s="1"/>
      <c r="CWM30" s="1"/>
      <c r="CWN30" s="1"/>
      <c r="CWO30" s="1"/>
      <c r="CWP30" s="1"/>
      <c r="CWQ30" s="1"/>
      <c r="CWR30" s="1"/>
      <c r="CWS30" s="1"/>
      <c r="CWT30" s="1"/>
      <c r="CWU30" s="1"/>
      <c r="CWV30" s="1"/>
      <c r="CWW30" s="1"/>
      <c r="CWX30" s="1"/>
      <c r="CWY30" s="1"/>
      <c r="CWZ30" s="1"/>
      <c r="CXA30" s="1"/>
      <c r="CXB30" s="1"/>
      <c r="CXC30" s="1"/>
      <c r="CXD30" s="1"/>
      <c r="CXE30" s="1"/>
      <c r="CXF30" s="1"/>
      <c r="CXG30" s="1"/>
      <c r="CXH30" s="1"/>
      <c r="CXI30" s="1"/>
      <c r="CXJ30" s="1"/>
      <c r="CXK30" s="1"/>
      <c r="CXL30" s="1"/>
      <c r="CXM30" s="1"/>
      <c r="CXN30" s="1"/>
      <c r="CXO30" s="1"/>
      <c r="CXP30" s="1"/>
      <c r="CXQ30" s="1"/>
      <c r="CXR30" s="1"/>
      <c r="CXS30" s="1"/>
      <c r="CXT30" s="1"/>
      <c r="CXU30" s="1"/>
      <c r="CXV30" s="1"/>
      <c r="CXW30" s="1"/>
      <c r="CXX30" s="1"/>
      <c r="CXY30" s="1"/>
      <c r="CXZ30" s="1"/>
      <c r="CYA30" s="1"/>
      <c r="CYB30" s="1"/>
      <c r="CYC30" s="1"/>
      <c r="CYD30" s="1"/>
      <c r="CYE30" s="1"/>
      <c r="CYF30" s="1"/>
      <c r="CYG30" s="1"/>
      <c r="CYH30" s="1"/>
      <c r="CYI30" s="1"/>
      <c r="CYJ30" s="1"/>
      <c r="CYK30" s="1"/>
      <c r="CYL30" s="1"/>
      <c r="CYM30" s="1"/>
      <c r="CYN30" s="1"/>
      <c r="CYO30" s="1"/>
      <c r="CYP30" s="1"/>
      <c r="CYQ30" s="1"/>
      <c r="CYR30" s="1"/>
      <c r="CYS30" s="1"/>
      <c r="CYT30" s="1"/>
      <c r="CYU30" s="1"/>
      <c r="CYV30" s="1"/>
      <c r="CYW30" s="1"/>
      <c r="CYX30" s="1"/>
      <c r="CYY30" s="1"/>
      <c r="CYZ30" s="1"/>
      <c r="CZA30" s="1"/>
      <c r="CZB30" s="1"/>
      <c r="CZC30" s="1"/>
      <c r="CZD30" s="1"/>
      <c r="CZE30" s="1"/>
      <c r="CZF30" s="1"/>
      <c r="CZG30" s="1"/>
      <c r="CZH30" s="1"/>
      <c r="CZI30" s="1"/>
      <c r="CZJ30" s="1"/>
      <c r="CZK30" s="1"/>
      <c r="CZL30" s="1"/>
      <c r="CZM30" s="1"/>
      <c r="CZN30" s="1"/>
      <c r="CZO30" s="1"/>
      <c r="CZP30" s="1"/>
      <c r="CZQ30" s="1"/>
      <c r="CZR30" s="1"/>
      <c r="CZS30" s="1"/>
      <c r="CZT30" s="1"/>
      <c r="CZU30" s="1"/>
      <c r="CZV30" s="1"/>
      <c r="CZW30" s="1"/>
      <c r="CZX30" s="1"/>
      <c r="CZY30" s="1"/>
      <c r="CZZ30" s="1"/>
      <c r="DAA30" s="1"/>
      <c r="DAB30" s="1"/>
      <c r="DAC30" s="1"/>
      <c r="DAD30" s="1"/>
      <c r="DAE30" s="1"/>
      <c r="DAF30" s="1"/>
      <c r="DAG30" s="1"/>
      <c r="DAH30" s="1"/>
      <c r="DAI30" s="1"/>
      <c r="DAJ30" s="1"/>
      <c r="DAK30" s="1"/>
      <c r="DAL30" s="1"/>
      <c r="DAM30" s="1"/>
      <c r="DAN30" s="1"/>
      <c r="DAO30" s="1"/>
      <c r="DAP30" s="1"/>
      <c r="DAQ30" s="1"/>
      <c r="DAR30" s="1"/>
      <c r="DAS30" s="1"/>
      <c r="DAT30" s="1"/>
      <c r="DAU30" s="1"/>
      <c r="DAV30" s="1"/>
      <c r="DAW30" s="1"/>
      <c r="DAX30" s="1"/>
      <c r="DAY30" s="1"/>
      <c r="DAZ30" s="1"/>
      <c r="DBA30" s="1"/>
      <c r="DBB30" s="1"/>
      <c r="DBC30" s="1"/>
      <c r="DBD30" s="1"/>
      <c r="DBE30" s="1"/>
      <c r="DBF30" s="1"/>
      <c r="DBG30" s="1"/>
      <c r="DBH30" s="1"/>
      <c r="DBI30" s="1"/>
      <c r="DBJ30" s="1"/>
      <c r="DBK30" s="1"/>
      <c r="DBL30" s="1"/>
      <c r="DBM30" s="1"/>
      <c r="DBN30" s="1"/>
      <c r="DBO30" s="1"/>
      <c r="DBP30" s="1"/>
      <c r="DBQ30" s="1"/>
      <c r="DBR30" s="1"/>
      <c r="DBS30" s="1"/>
      <c r="DBT30" s="1"/>
      <c r="DBU30" s="1"/>
      <c r="DBV30" s="1"/>
      <c r="DBW30" s="1"/>
      <c r="DBX30" s="1"/>
      <c r="DBY30" s="1"/>
      <c r="DBZ30" s="1"/>
      <c r="DCA30" s="1"/>
      <c r="DCB30" s="1"/>
      <c r="DCC30" s="1"/>
      <c r="DCD30" s="1"/>
      <c r="DCE30" s="1"/>
      <c r="DCF30" s="1"/>
      <c r="DCG30" s="1"/>
      <c r="DCH30" s="1"/>
      <c r="DCI30" s="1"/>
      <c r="DCJ30" s="1"/>
      <c r="DCK30" s="1"/>
      <c r="DCL30" s="1"/>
      <c r="DCM30" s="1"/>
      <c r="DCN30" s="1"/>
      <c r="DCO30" s="1"/>
      <c r="DCP30" s="1"/>
      <c r="DCQ30" s="1"/>
      <c r="DCR30" s="1"/>
      <c r="DCS30" s="1"/>
      <c r="DCT30" s="1"/>
      <c r="DCU30" s="1"/>
      <c r="DCV30" s="1"/>
      <c r="DCW30" s="1"/>
      <c r="DCX30" s="1"/>
      <c r="DCY30" s="1"/>
      <c r="DCZ30" s="1"/>
      <c r="DDA30" s="1"/>
      <c r="DDB30" s="1"/>
      <c r="DDC30" s="1"/>
      <c r="DDD30" s="1"/>
      <c r="DDE30" s="1"/>
      <c r="DDF30" s="1"/>
      <c r="DDG30" s="1"/>
      <c r="DDH30" s="1"/>
      <c r="DDI30" s="1"/>
      <c r="DDJ30" s="1"/>
      <c r="DDK30" s="1"/>
      <c r="DDL30" s="1"/>
      <c r="DDM30" s="1"/>
      <c r="DDN30" s="1"/>
      <c r="DDO30" s="1"/>
      <c r="DDP30" s="1"/>
      <c r="DDQ30" s="1"/>
      <c r="DDR30" s="1"/>
      <c r="DDS30" s="1"/>
      <c r="DDT30" s="1"/>
      <c r="DDU30" s="1"/>
      <c r="DDV30" s="1"/>
      <c r="DDW30" s="1"/>
      <c r="DDX30" s="1"/>
      <c r="DDY30" s="1"/>
      <c r="DDZ30" s="1"/>
      <c r="DEA30" s="1"/>
      <c r="DEB30" s="1"/>
      <c r="DEC30" s="1"/>
      <c r="DED30" s="1"/>
      <c r="DEE30" s="1"/>
      <c r="DEF30" s="1"/>
      <c r="DEG30" s="1"/>
      <c r="DEH30" s="1"/>
      <c r="DEI30" s="1"/>
      <c r="DEJ30" s="1"/>
      <c r="DEK30" s="1"/>
      <c r="DEL30" s="1"/>
      <c r="DEM30" s="1"/>
      <c r="DEN30" s="1"/>
      <c r="DEO30" s="1"/>
      <c r="DEP30" s="1"/>
      <c r="DEQ30" s="1"/>
      <c r="DER30" s="1"/>
      <c r="DES30" s="1"/>
      <c r="DET30" s="1"/>
      <c r="DEU30" s="1"/>
      <c r="DEV30" s="1"/>
      <c r="DEW30" s="1"/>
      <c r="DEX30" s="1"/>
      <c r="DEY30" s="1"/>
      <c r="DEZ30" s="1"/>
      <c r="DFA30" s="1"/>
      <c r="DFB30" s="1"/>
      <c r="DFC30" s="1"/>
      <c r="DFD30" s="1"/>
      <c r="DFE30" s="1"/>
      <c r="DFF30" s="1"/>
      <c r="DFG30" s="1"/>
      <c r="DFH30" s="1"/>
      <c r="DFI30" s="1"/>
      <c r="DFJ30" s="1"/>
      <c r="DFK30" s="1"/>
      <c r="DFL30" s="1"/>
      <c r="DFM30" s="1"/>
      <c r="DFN30" s="1"/>
      <c r="DFO30" s="1"/>
      <c r="DFP30" s="1"/>
      <c r="DFQ30" s="1"/>
      <c r="DFR30" s="1"/>
      <c r="DFS30" s="1"/>
      <c r="DFT30" s="1"/>
      <c r="DFU30" s="1"/>
      <c r="DFV30" s="1"/>
      <c r="DFW30" s="1"/>
      <c r="DFX30" s="1"/>
      <c r="DFY30" s="1"/>
      <c r="DFZ30" s="1"/>
      <c r="DGA30" s="1"/>
      <c r="DGB30" s="1"/>
      <c r="DGC30" s="1"/>
      <c r="DGD30" s="1"/>
      <c r="DGE30" s="1"/>
      <c r="DGF30" s="1"/>
      <c r="DGG30" s="1"/>
      <c r="DGH30" s="1"/>
      <c r="DGI30" s="1"/>
      <c r="DGJ30" s="1"/>
      <c r="DGK30" s="1"/>
      <c r="DGL30" s="1"/>
      <c r="DGM30" s="1"/>
      <c r="DGN30" s="1"/>
      <c r="DGO30" s="1"/>
      <c r="DGP30" s="1"/>
      <c r="DGQ30" s="1"/>
      <c r="DGR30" s="1"/>
      <c r="DGS30" s="1"/>
      <c r="DGT30" s="1"/>
      <c r="DGU30" s="1"/>
      <c r="DGV30" s="1"/>
      <c r="DGW30" s="1"/>
      <c r="DGX30" s="1"/>
      <c r="DGY30" s="1"/>
      <c r="DGZ30" s="1"/>
      <c r="DHA30" s="1"/>
      <c r="DHB30" s="1"/>
      <c r="DHC30" s="1"/>
      <c r="DHD30" s="1"/>
      <c r="DHE30" s="1"/>
      <c r="DHF30" s="1"/>
      <c r="DHG30" s="1"/>
      <c r="DHH30" s="1"/>
      <c r="DHI30" s="1"/>
      <c r="DHJ30" s="1"/>
      <c r="DHK30" s="1"/>
      <c r="DHL30" s="1"/>
      <c r="DHM30" s="1"/>
      <c r="DHN30" s="1"/>
      <c r="DHO30" s="1"/>
      <c r="DHP30" s="1"/>
      <c r="DHQ30" s="1"/>
      <c r="DHR30" s="1"/>
      <c r="DHS30" s="1"/>
      <c r="DHT30" s="1"/>
      <c r="DHU30" s="1"/>
      <c r="DHV30" s="1"/>
      <c r="DHW30" s="1"/>
      <c r="DHX30" s="1"/>
      <c r="DHY30" s="1"/>
      <c r="DHZ30" s="1"/>
      <c r="DIA30" s="1"/>
      <c r="DIB30" s="1"/>
      <c r="DIC30" s="1"/>
      <c r="DID30" s="1"/>
      <c r="DIE30" s="1"/>
      <c r="DIF30" s="1"/>
      <c r="DIG30" s="1"/>
      <c r="DIH30" s="1"/>
      <c r="DII30" s="1"/>
      <c r="DIJ30" s="1"/>
      <c r="DIK30" s="1"/>
      <c r="DIL30" s="1"/>
      <c r="DIM30" s="1"/>
      <c r="DIN30" s="1"/>
      <c r="DIO30" s="1"/>
      <c r="DIP30" s="1"/>
      <c r="DIQ30" s="1"/>
      <c r="DIR30" s="1"/>
      <c r="DIS30" s="1"/>
      <c r="DIT30" s="1"/>
      <c r="DIU30" s="1"/>
      <c r="DIV30" s="1"/>
      <c r="DIW30" s="1"/>
      <c r="DIX30" s="1"/>
      <c r="DIY30" s="1"/>
      <c r="DIZ30" s="1"/>
      <c r="DJA30" s="1"/>
      <c r="DJB30" s="1"/>
      <c r="DJC30" s="1"/>
      <c r="DJD30" s="1"/>
      <c r="DJE30" s="1"/>
      <c r="DJF30" s="1"/>
      <c r="DJG30" s="1"/>
      <c r="DJH30" s="1"/>
      <c r="DJI30" s="1"/>
      <c r="DJJ30" s="1"/>
      <c r="DJK30" s="1"/>
      <c r="DJL30" s="1"/>
      <c r="DJM30" s="1"/>
      <c r="DJN30" s="1"/>
      <c r="DJO30" s="1"/>
      <c r="DJP30" s="1"/>
      <c r="DJQ30" s="1"/>
      <c r="DJR30" s="1"/>
      <c r="DJS30" s="1"/>
      <c r="DJT30" s="1"/>
      <c r="DJU30" s="1"/>
      <c r="DJV30" s="1"/>
      <c r="DJW30" s="1"/>
      <c r="DJX30" s="1"/>
      <c r="DJY30" s="1"/>
      <c r="DJZ30" s="1"/>
      <c r="DKA30" s="1"/>
      <c r="DKB30" s="1"/>
      <c r="DKC30" s="1"/>
      <c r="DKD30" s="1"/>
      <c r="DKE30" s="1"/>
      <c r="DKF30" s="1"/>
      <c r="DKG30" s="1"/>
      <c r="DKH30" s="1"/>
      <c r="DKI30" s="1"/>
      <c r="DKJ30" s="1"/>
      <c r="DKK30" s="1"/>
      <c r="DKL30" s="1"/>
      <c r="DKM30" s="1"/>
      <c r="DKN30" s="1"/>
      <c r="DKO30" s="1"/>
      <c r="DKP30" s="1"/>
      <c r="DKQ30" s="1"/>
      <c r="DKR30" s="1"/>
      <c r="DKS30" s="1"/>
      <c r="DKT30" s="1"/>
      <c r="DKU30" s="1"/>
      <c r="DKV30" s="1"/>
      <c r="DKW30" s="1"/>
      <c r="DKX30" s="1"/>
      <c r="DKY30" s="1"/>
      <c r="DKZ30" s="1"/>
      <c r="DLA30" s="1"/>
      <c r="DLB30" s="1"/>
      <c r="DLC30" s="1"/>
      <c r="DLD30" s="1"/>
      <c r="DLE30" s="1"/>
      <c r="DLF30" s="1"/>
      <c r="DLG30" s="1"/>
      <c r="DLH30" s="1"/>
      <c r="DLI30" s="1"/>
      <c r="DLJ30" s="1"/>
      <c r="DLK30" s="1"/>
      <c r="DLL30" s="1"/>
      <c r="DLM30" s="1"/>
      <c r="DLN30" s="1"/>
      <c r="DLO30" s="1"/>
      <c r="DLP30" s="1"/>
      <c r="DLQ30" s="1"/>
      <c r="DLR30" s="1"/>
      <c r="DLS30" s="1"/>
      <c r="DLT30" s="1"/>
      <c r="DLU30" s="1"/>
      <c r="DLV30" s="1"/>
      <c r="DLW30" s="1"/>
      <c r="DLX30" s="1"/>
      <c r="DLY30" s="1"/>
      <c r="DLZ30" s="1"/>
      <c r="DMA30" s="1"/>
      <c r="DMB30" s="1"/>
      <c r="DMC30" s="1"/>
      <c r="DMD30" s="1"/>
      <c r="DME30" s="1"/>
      <c r="DMF30" s="1"/>
      <c r="DMG30" s="1"/>
      <c r="DMH30" s="1"/>
      <c r="DMI30" s="1"/>
      <c r="DMJ30" s="1"/>
      <c r="DMK30" s="1"/>
      <c r="DML30" s="1"/>
      <c r="DMM30" s="1"/>
      <c r="DMN30" s="1"/>
      <c r="DMO30" s="1"/>
      <c r="DMP30" s="1"/>
      <c r="DMQ30" s="1"/>
      <c r="DMR30" s="1"/>
      <c r="DMS30" s="1"/>
      <c r="DMT30" s="1"/>
      <c r="DMU30" s="1"/>
      <c r="DMV30" s="1"/>
      <c r="DMW30" s="1"/>
      <c r="DMX30" s="1"/>
      <c r="DMY30" s="1"/>
      <c r="DMZ30" s="1"/>
      <c r="DNA30" s="1"/>
      <c r="DNB30" s="1"/>
      <c r="DNC30" s="1"/>
      <c r="DND30" s="1"/>
      <c r="DNE30" s="1"/>
      <c r="DNF30" s="1"/>
      <c r="DNG30" s="1"/>
      <c r="DNH30" s="1"/>
      <c r="DNI30" s="1"/>
      <c r="DNJ30" s="1"/>
      <c r="DNK30" s="1"/>
      <c r="DNL30" s="1"/>
      <c r="DNM30" s="1"/>
      <c r="DNN30" s="1"/>
      <c r="DNO30" s="1"/>
      <c r="DNP30" s="1"/>
      <c r="DNQ30" s="1"/>
      <c r="DNR30" s="1"/>
      <c r="DNS30" s="1"/>
      <c r="DNT30" s="1"/>
      <c r="DNU30" s="1"/>
      <c r="DNV30" s="1"/>
      <c r="DNW30" s="1"/>
      <c r="DNX30" s="1"/>
      <c r="DNY30" s="1"/>
      <c r="DNZ30" s="1"/>
      <c r="DOA30" s="1"/>
      <c r="DOB30" s="1"/>
      <c r="DOC30" s="1"/>
      <c r="DOD30" s="1"/>
      <c r="DOE30" s="1"/>
      <c r="DOF30" s="1"/>
      <c r="DOG30" s="1"/>
      <c r="DOH30" s="1"/>
      <c r="DOI30" s="1"/>
      <c r="DOJ30" s="1"/>
      <c r="DOK30" s="1"/>
      <c r="DOL30" s="1"/>
      <c r="DOM30" s="1"/>
      <c r="DON30" s="1"/>
      <c r="DOO30" s="1"/>
      <c r="DOP30" s="1"/>
      <c r="DOQ30" s="1"/>
      <c r="DOR30" s="1"/>
      <c r="DOS30" s="1"/>
      <c r="DOT30" s="1"/>
      <c r="DOU30" s="1"/>
      <c r="DOV30" s="1"/>
      <c r="DOW30" s="1"/>
      <c r="DOX30" s="1"/>
      <c r="DOY30" s="1"/>
      <c r="DOZ30" s="1"/>
      <c r="DPA30" s="1"/>
      <c r="DPB30" s="1"/>
      <c r="DPC30" s="1"/>
      <c r="DPD30" s="1"/>
      <c r="DPE30" s="1"/>
      <c r="DPF30" s="1"/>
      <c r="DPG30" s="1"/>
      <c r="DPH30" s="1"/>
      <c r="DPI30" s="1"/>
      <c r="DPJ30" s="1"/>
      <c r="DPK30" s="1"/>
      <c r="DPL30" s="1"/>
      <c r="DPM30" s="1"/>
      <c r="DPN30" s="1"/>
      <c r="DPO30" s="1"/>
      <c r="DPP30" s="1"/>
      <c r="DPQ30" s="1"/>
      <c r="DPR30" s="1"/>
      <c r="DPS30" s="1"/>
      <c r="DPT30" s="1"/>
      <c r="DPU30" s="1"/>
      <c r="DPV30" s="1"/>
      <c r="DPW30" s="1"/>
      <c r="DPX30" s="1"/>
      <c r="DPY30" s="1"/>
      <c r="DPZ30" s="1"/>
      <c r="DQA30" s="1"/>
      <c r="DQB30" s="1"/>
      <c r="DQC30" s="1"/>
      <c r="DQD30" s="1"/>
      <c r="DQE30" s="1"/>
      <c r="DQF30" s="1"/>
      <c r="DQG30" s="1"/>
      <c r="DQH30" s="1"/>
      <c r="DQI30" s="1"/>
      <c r="DQJ30" s="1"/>
      <c r="DQK30" s="1"/>
      <c r="DQL30" s="1"/>
      <c r="DQM30" s="1"/>
      <c r="DQN30" s="1"/>
      <c r="DQO30" s="1"/>
      <c r="DQP30" s="1"/>
      <c r="DQQ30" s="1"/>
      <c r="DQR30" s="1"/>
      <c r="DQS30" s="1"/>
      <c r="DQT30" s="1"/>
      <c r="DQU30" s="1"/>
      <c r="DQV30" s="1"/>
      <c r="DQW30" s="1"/>
      <c r="DQX30" s="1"/>
      <c r="DQY30" s="1"/>
      <c r="DQZ30" s="1"/>
      <c r="DRA30" s="1"/>
      <c r="DRB30" s="1"/>
      <c r="DRC30" s="1"/>
      <c r="DRD30" s="1"/>
      <c r="DRE30" s="1"/>
      <c r="DRF30" s="1"/>
      <c r="DRG30" s="1"/>
      <c r="DRH30" s="1"/>
      <c r="DRI30" s="1"/>
      <c r="DRJ30" s="1"/>
      <c r="DRK30" s="1"/>
      <c r="DRL30" s="1"/>
      <c r="DRM30" s="1"/>
      <c r="DRN30" s="1"/>
      <c r="DRO30" s="1"/>
      <c r="DRP30" s="1"/>
      <c r="DRQ30" s="1"/>
      <c r="DRR30" s="1"/>
      <c r="DRS30" s="1"/>
      <c r="DRT30" s="1"/>
      <c r="DRU30" s="1"/>
      <c r="DRV30" s="1"/>
      <c r="DRW30" s="1"/>
      <c r="DRX30" s="1"/>
      <c r="DRY30" s="1"/>
      <c r="DRZ30" s="1"/>
      <c r="DSA30" s="1"/>
      <c r="DSB30" s="1"/>
      <c r="DSC30" s="1"/>
      <c r="DSD30" s="1"/>
      <c r="DSE30" s="1"/>
      <c r="DSF30" s="1"/>
      <c r="DSG30" s="1"/>
      <c r="DSH30" s="1"/>
      <c r="DSI30" s="1"/>
      <c r="DSJ30" s="1"/>
      <c r="DSK30" s="1"/>
      <c r="DSL30" s="1"/>
      <c r="DSM30" s="1"/>
      <c r="DSN30" s="1"/>
      <c r="DSO30" s="1"/>
      <c r="DSP30" s="1"/>
      <c r="DSQ30" s="1"/>
      <c r="DSR30" s="1"/>
      <c r="DSS30" s="1"/>
      <c r="DST30" s="1"/>
      <c r="DSU30" s="1"/>
      <c r="DSV30" s="1"/>
      <c r="DSW30" s="1"/>
      <c r="DSX30" s="1"/>
      <c r="DSY30" s="1"/>
      <c r="DSZ30" s="1"/>
      <c r="DTA30" s="1"/>
      <c r="DTB30" s="1"/>
      <c r="DTC30" s="1"/>
      <c r="DTD30" s="1"/>
      <c r="DTE30" s="1"/>
      <c r="DTF30" s="1"/>
      <c r="DTG30" s="1"/>
      <c r="DTH30" s="1"/>
      <c r="DTI30" s="1"/>
      <c r="DTJ30" s="1"/>
      <c r="DTK30" s="1"/>
      <c r="DTL30" s="1"/>
      <c r="DTM30" s="1"/>
      <c r="DTN30" s="1"/>
      <c r="DTO30" s="1"/>
      <c r="DTP30" s="1"/>
      <c r="DTQ30" s="1"/>
      <c r="DTR30" s="1"/>
      <c r="DTS30" s="1"/>
      <c r="DTT30" s="1"/>
      <c r="DTU30" s="1"/>
      <c r="DTV30" s="1"/>
      <c r="DTW30" s="1"/>
      <c r="DTX30" s="1"/>
      <c r="DTY30" s="1"/>
      <c r="DTZ30" s="1"/>
      <c r="DUA30" s="1"/>
      <c r="DUB30" s="1"/>
      <c r="DUC30" s="1"/>
      <c r="DUD30" s="1"/>
      <c r="DUE30" s="1"/>
      <c r="DUF30" s="1"/>
      <c r="DUG30" s="1"/>
      <c r="DUH30" s="1"/>
      <c r="DUI30" s="1"/>
      <c r="DUJ30" s="1"/>
      <c r="DUK30" s="1"/>
      <c r="DUL30" s="1"/>
      <c r="DUM30" s="1"/>
      <c r="DUN30" s="1"/>
      <c r="DUO30" s="1"/>
      <c r="DUP30" s="1"/>
      <c r="DUQ30" s="1"/>
      <c r="DUR30" s="1"/>
      <c r="DUS30" s="1"/>
      <c r="DUT30" s="1"/>
      <c r="DUU30" s="1"/>
      <c r="DUV30" s="1"/>
      <c r="DUW30" s="1"/>
      <c r="DUX30" s="1"/>
      <c r="DUY30" s="1"/>
      <c r="DUZ30" s="1"/>
      <c r="DVA30" s="1"/>
      <c r="DVB30" s="1"/>
      <c r="DVC30" s="1"/>
      <c r="DVD30" s="1"/>
      <c r="DVE30" s="1"/>
      <c r="DVF30" s="1"/>
      <c r="DVG30" s="1"/>
      <c r="DVH30" s="1"/>
      <c r="DVI30" s="1"/>
      <c r="DVJ30" s="1"/>
      <c r="DVK30" s="1"/>
      <c r="DVL30" s="1"/>
      <c r="DVM30" s="1"/>
      <c r="DVN30" s="1"/>
      <c r="DVO30" s="1"/>
      <c r="DVP30" s="1"/>
      <c r="DVQ30" s="1"/>
      <c r="DVR30" s="1"/>
      <c r="DVS30" s="1"/>
      <c r="DVT30" s="1"/>
      <c r="DVU30" s="1"/>
      <c r="DVV30" s="1"/>
      <c r="DVW30" s="1"/>
      <c r="DVX30" s="1"/>
      <c r="DVY30" s="1"/>
      <c r="DVZ30" s="1"/>
      <c r="DWA30" s="1"/>
      <c r="DWB30" s="1"/>
      <c r="DWC30" s="1"/>
      <c r="DWD30" s="1"/>
      <c r="DWE30" s="1"/>
      <c r="DWF30" s="1"/>
      <c r="DWG30" s="1"/>
      <c r="DWH30" s="1"/>
      <c r="DWI30" s="1"/>
      <c r="DWJ30" s="1"/>
      <c r="DWK30" s="1"/>
      <c r="DWL30" s="1"/>
      <c r="DWM30" s="1"/>
      <c r="DWN30" s="1"/>
      <c r="DWO30" s="1"/>
      <c r="DWP30" s="1"/>
      <c r="DWQ30" s="1"/>
      <c r="DWR30" s="1"/>
      <c r="DWS30" s="1"/>
      <c r="DWT30" s="1"/>
      <c r="DWU30" s="1"/>
      <c r="DWV30" s="1"/>
      <c r="DWW30" s="1"/>
      <c r="DWX30" s="1"/>
      <c r="DWY30" s="1"/>
      <c r="DWZ30" s="1"/>
      <c r="DXA30" s="1"/>
      <c r="DXB30" s="1"/>
      <c r="DXC30" s="1"/>
      <c r="DXD30" s="1"/>
      <c r="DXE30" s="1"/>
      <c r="DXF30" s="1"/>
      <c r="DXG30" s="1"/>
      <c r="DXH30" s="1"/>
      <c r="DXI30" s="1"/>
      <c r="DXJ30" s="1"/>
      <c r="DXK30" s="1"/>
      <c r="DXL30" s="1"/>
      <c r="DXM30" s="1"/>
      <c r="DXN30" s="1"/>
      <c r="DXO30" s="1"/>
      <c r="DXP30" s="1"/>
      <c r="DXQ30" s="1"/>
      <c r="DXR30" s="1"/>
      <c r="DXS30" s="1"/>
      <c r="DXT30" s="1"/>
      <c r="DXU30" s="1"/>
      <c r="DXV30" s="1"/>
      <c r="DXW30" s="1"/>
      <c r="DXX30" s="1"/>
      <c r="DXY30" s="1"/>
      <c r="DXZ30" s="1"/>
      <c r="DYA30" s="1"/>
      <c r="DYB30" s="1"/>
      <c r="DYC30" s="1"/>
      <c r="DYD30" s="1"/>
      <c r="DYE30" s="1"/>
      <c r="DYF30" s="1"/>
      <c r="DYG30" s="1"/>
      <c r="DYH30" s="1"/>
      <c r="DYI30" s="1"/>
      <c r="DYJ30" s="1"/>
      <c r="DYK30" s="1"/>
      <c r="DYL30" s="1"/>
      <c r="DYM30" s="1"/>
      <c r="DYN30" s="1"/>
      <c r="DYO30" s="1"/>
      <c r="DYP30" s="1"/>
      <c r="DYQ30" s="1"/>
      <c r="DYR30" s="1"/>
      <c r="DYS30" s="1"/>
      <c r="DYT30" s="1"/>
      <c r="DYU30" s="1"/>
      <c r="DYV30" s="1"/>
      <c r="DYW30" s="1"/>
      <c r="DYX30" s="1"/>
      <c r="DYY30" s="1"/>
      <c r="DYZ30" s="1"/>
      <c r="DZA30" s="1"/>
      <c r="DZB30" s="1"/>
      <c r="DZC30" s="1"/>
      <c r="DZD30" s="1"/>
      <c r="DZE30" s="1"/>
      <c r="DZF30" s="1"/>
      <c r="DZG30" s="1"/>
      <c r="DZH30" s="1"/>
      <c r="DZI30" s="1"/>
      <c r="DZJ30" s="1"/>
      <c r="DZK30" s="1"/>
      <c r="DZL30" s="1"/>
      <c r="DZM30" s="1"/>
      <c r="DZN30" s="1"/>
      <c r="DZO30" s="1"/>
      <c r="DZP30" s="1"/>
      <c r="DZQ30" s="1"/>
      <c r="DZR30" s="1"/>
      <c r="DZS30" s="1"/>
      <c r="DZT30" s="1"/>
      <c r="DZU30" s="1"/>
      <c r="DZV30" s="1"/>
      <c r="DZW30" s="1"/>
      <c r="DZX30" s="1"/>
      <c r="DZY30" s="1"/>
      <c r="DZZ30" s="1"/>
      <c r="EAA30" s="1"/>
      <c r="EAB30" s="1"/>
      <c r="EAC30" s="1"/>
      <c r="EAD30" s="1"/>
      <c r="EAE30" s="1"/>
      <c r="EAF30" s="1"/>
      <c r="EAG30" s="1"/>
      <c r="EAH30" s="1"/>
      <c r="EAI30" s="1"/>
      <c r="EAJ30" s="1"/>
      <c r="EAK30" s="1"/>
      <c r="EAL30" s="1"/>
      <c r="EAM30" s="1"/>
      <c r="EAN30" s="1"/>
      <c r="EAO30" s="1"/>
      <c r="EAP30" s="1"/>
      <c r="EAQ30" s="1"/>
      <c r="EAR30" s="1"/>
      <c r="EAS30" s="1"/>
      <c r="EAT30" s="1"/>
      <c r="EAU30" s="1"/>
      <c r="EAV30" s="1"/>
      <c r="EAW30" s="1"/>
      <c r="EAX30" s="1"/>
      <c r="EAY30" s="1"/>
      <c r="EAZ30" s="1"/>
      <c r="EBA30" s="1"/>
      <c r="EBB30" s="1"/>
      <c r="EBC30" s="1"/>
      <c r="EBD30" s="1"/>
      <c r="EBE30" s="1"/>
      <c r="EBF30" s="1"/>
      <c r="EBG30" s="1"/>
      <c r="EBH30" s="1"/>
      <c r="EBI30" s="1"/>
      <c r="EBJ30" s="1"/>
      <c r="EBK30" s="1"/>
      <c r="EBL30" s="1"/>
      <c r="EBM30" s="1"/>
      <c r="EBN30" s="1"/>
      <c r="EBO30" s="1"/>
      <c r="EBP30" s="1"/>
      <c r="EBQ30" s="1"/>
      <c r="EBR30" s="1"/>
      <c r="EBS30" s="1"/>
      <c r="EBT30" s="1"/>
      <c r="EBU30" s="1"/>
      <c r="EBV30" s="1"/>
      <c r="EBW30" s="1"/>
      <c r="EBX30" s="1"/>
      <c r="EBY30" s="1"/>
      <c r="EBZ30" s="1"/>
      <c r="ECA30" s="1"/>
      <c r="ECB30" s="1"/>
      <c r="ECC30" s="1"/>
      <c r="ECD30" s="1"/>
      <c r="ECE30" s="1"/>
      <c r="ECF30" s="1"/>
      <c r="ECG30" s="1"/>
      <c r="ECH30" s="1"/>
      <c r="ECI30" s="1"/>
      <c r="ECJ30" s="1"/>
      <c r="ECK30" s="1"/>
      <c r="ECL30" s="1"/>
      <c r="ECM30" s="1"/>
      <c r="ECN30" s="1"/>
      <c r="ECO30" s="1"/>
      <c r="ECP30" s="1"/>
      <c r="ECQ30" s="1"/>
      <c r="ECR30" s="1"/>
      <c r="ECS30" s="1"/>
      <c r="ECT30" s="1"/>
      <c r="ECU30" s="1"/>
      <c r="ECV30" s="1"/>
      <c r="ECW30" s="1"/>
      <c r="ECX30" s="1"/>
      <c r="ECY30" s="1"/>
      <c r="ECZ30" s="1"/>
      <c r="EDA30" s="1"/>
      <c r="EDB30" s="1"/>
      <c r="EDC30" s="1"/>
      <c r="EDD30" s="1"/>
      <c r="EDE30" s="1"/>
      <c r="EDF30" s="1"/>
      <c r="EDG30" s="1"/>
      <c r="EDH30" s="1"/>
      <c r="EDI30" s="1"/>
      <c r="EDJ30" s="1"/>
      <c r="EDK30" s="1"/>
      <c r="EDL30" s="1"/>
      <c r="EDM30" s="1"/>
      <c r="EDN30" s="1"/>
      <c r="EDO30" s="1"/>
      <c r="EDP30" s="1"/>
      <c r="EDQ30" s="1"/>
      <c r="EDR30" s="1"/>
      <c r="EDS30" s="1"/>
      <c r="EDT30" s="1"/>
      <c r="EDU30" s="1"/>
      <c r="EDV30" s="1"/>
      <c r="EDW30" s="1"/>
      <c r="EDX30" s="1"/>
      <c r="EDY30" s="1"/>
      <c r="EDZ30" s="1"/>
      <c r="EEA30" s="1"/>
      <c r="EEB30" s="1"/>
      <c r="EEC30" s="1"/>
      <c r="EED30" s="1"/>
      <c r="EEE30" s="1"/>
      <c r="EEF30" s="1"/>
      <c r="EEG30" s="1"/>
      <c r="EEH30" s="1"/>
      <c r="EEI30" s="1"/>
      <c r="EEJ30" s="1"/>
      <c r="EEK30" s="1"/>
      <c r="EEL30" s="1"/>
      <c r="EEM30" s="1"/>
      <c r="EEN30" s="1"/>
      <c r="EEO30" s="1"/>
      <c r="EEP30" s="1"/>
      <c r="EEQ30" s="1"/>
      <c r="EER30" s="1"/>
      <c r="EES30" s="1"/>
      <c r="EET30" s="1"/>
      <c r="EEU30" s="1"/>
      <c r="EEV30" s="1"/>
      <c r="EEW30" s="1"/>
      <c r="EEX30" s="1"/>
      <c r="EEY30" s="1"/>
      <c r="EEZ30" s="1"/>
      <c r="EFA30" s="1"/>
      <c r="EFB30" s="1"/>
      <c r="EFC30" s="1"/>
      <c r="EFD30" s="1"/>
      <c r="EFE30" s="1"/>
      <c r="EFF30" s="1"/>
      <c r="EFG30" s="1"/>
      <c r="EFH30" s="1"/>
      <c r="EFI30" s="1"/>
      <c r="EFJ30" s="1"/>
      <c r="EFK30" s="1"/>
      <c r="EFL30" s="1"/>
      <c r="EFM30" s="1"/>
      <c r="EFN30" s="1"/>
      <c r="EFO30" s="1"/>
      <c r="EFP30" s="1"/>
      <c r="EFQ30" s="1"/>
      <c r="EFR30" s="1"/>
      <c r="EFS30" s="1"/>
      <c r="EFT30" s="1"/>
      <c r="EFU30" s="1"/>
      <c r="EFV30" s="1"/>
      <c r="EFW30" s="1"/>
      <c r="EFX30" s="1"/>
      <c r="EFY30" s="1"/>
      <c r="EFZ30" s="1"/>
      <c r="EGA30" s="1"/>
      <c r="EGB30" s="1"/>
      <c r="EGC30" s="1"/>
      <c r="EGD30" s="1"/>
      <c r="EGE30" s="1"/>
      <c r="EGF30" s="1"/>
      <c r="EGG30" s="1"/>
      <c r="EGH30" s="1"/>
      <c r="EGI30" s="1"/>
      <c r="EGJ30" s="1"/>
      <c r="EGK30" s="1"/>
      <c r="EGL30" s="1"/>
      <c r="EGM30" s="1"/>
      <c r="EGN30" s="1"/>
      <c r="EGO30" s="1"/>
      <c r="EGP30" s="1"/>
      <c r="EGQ30" s="1"/>
      <c r="EGR30" s="1"/>
      <c r="EGS30" s="1"/>
      <c r="EGT30" s="1"/>
      <c r="EGU30" s="1"/>
      <c r="EGV30" s="1"/>
      <c r="EGW30" s="1"/>
      <c r="EGX30" s="1"/>
      <c r="EGY30" s="1"/>
      <c r="EGZ30" s="1"/>
      <c r="EHA30" s="1"/>
      <c r="EHB30" s="1"/>
      <c r="EHC30" s="1"/>
      <c r="EHD30" s="1"/>
      <c r="EHE30" s="1"/>
      <c r="EHF30" s="1"/>
      <c r="EHG30" s="1"/>
      <c r="EHH30" s="1"/>
      <c r="EHI30" s="1"/>
      <c r="EHJ30" s="1"/>
      <c r="EHK30" s="1"/>
      <c r="EHL30" s="1"/>
      <c r="EHM30" s="1"/>
      <c r="EHN30" s="1"/>
      <c r="EHO30" s="1"/>
      <c r="EHP30" s="1"/>
      <c r="EHQ30" s="1"/>
      <c r="EHR30" s="1"/>
      <c r="EHS30" s="1"/>
      <c r="EHT30" s="1"/>
      <c r="EHU30" s="1"/>
      <c r="EHV30" s="1"/>
      <c r="EHW30" s="1"/>
      <c r="EHX30" s="1"/>
      <c r="EHY30" s="1"/>
      <c r="EHZ30" s="1"/>
      <c r="EIA30" s="1"/>
      <c r="EIB30" s="1"/>
      <c r="EIC30" s="1"/>
      <c r="EID30" s="1"/>
      <c r="EIE30" s="1"/>
      <c r="EIF30" s="1"/>
      <c r="EIG30" s="1"/>
      <c r="EIH30" s="1"/>
      <c r="EII30" s="1"/>
      <c r="EIJ30" s="1"/>
      <c r="EIK30" s="1"/>
      <c r="EIL30" s="1"/>
      <c r="EIM30" s="1"/>
      <c r="EIN30" s="1"/>
      <c r="EIO30" s="1"/>
      <c r="EIP30" s="1"/>
      <c r="EIQ30" s="1"/>
      <c r="EIR30" s="1"/>
      <c r="EIS30" s="1"/>
      <c r="EIT30" s="1"/>
      <c r="EIU30" s="1"/>
      <c r="EIV30" s="1"/>
      <c r="EIW30" s="1"/>
      <c r="EIX30" s="1"/>
      <c r="EIY30" s="1"/>
      <c r="EIZ30" s="1"/>
      <c r="EJA30" s="1"/>
      <c r="EJB30" s="1"/>
      <c r="EJC30" s="1"/>
      <c r="EJD30" s="1"/>
      <c r="EJE30" s="1"/>
      <c r="EJF30" s="1"/>
      <c r="EJG30" s="1"/>
      <c r="EJH30" s="1"/>
      <c r="EJI30" s="1"/>
      <c r="EJJ30" s="1"/>
      <c r="EJK30" s="1"/>
      <c r="EJL30" s="1"/>
      <c r="EJM30" s="1"/>
      <c r="EJN30" s="1"/>
      <c r="EJO30" s="1"/>
      <c r="EJP30" s="1"/>
      <c r="EJQ30" s="1"/>
      <c r="EJR30" s="1"/>
      <c r="EJS30" s="1"/>
      <c r="EJT30" s="1"/>
      <c r="EJU30" s="1"/>
      <c r="EJV30" s="1"/>
      <c r="EJW30" s="1"/>
      <c r="EJX30" s="1"/>
      <c r="EJY30" s="1"/>
      <c r="EJZ30" s="1"/>
      <c r="EKA30" s="1"/>
      <c r="EKB30" s="1"/>
      <c r="EKC30" s="1"/>
      <c r="EKD30" s="1"/>
      <c r="EKE30" s="1"/>
      <c r="EKF30" s="1"/>
      <c r="EKG30" s="1"/>
      <c r="EKH30" s="1"/>
      <c r="EKI30" s="1"/>
      <c r="EKJ30" s="1"/>
      <c r="EKK30" s="1"/>
      <c r="EKL30" s="1"/>
      <c r="EKM30" s="1"/>
      <c r="EKN30" s="1"/>
      <c r="EKO30" s="1"/>
      <c r="EKP30" s="1"/>
      <c r="EKQ30" s="1"/>
      <c r="EKR30" s="1"/>
      <c r="EKS30" s="1"/>
      <c r="EKT30" s="1"/>
      <c r="EKU30" s="1"/>
      <c r="EKV30" s="1"/>
      <c r="EKW30" s="1"/>
      <c r="EKX30" s="1"/>
      <c r="EKY30" s="1"/>
      <c r="EKZ30" s="1"/>
      <c r="ELA30" s="1"/>
      <c r="ELB30" s="1"/>
      <c r="ELC30" s="1"/>
      <c r="ELD30" s="1"/>
      <c r="ELE30" s="1"/>
      <c r="ELF30" s="1"/>
      <c r="ELG30" s="1"/>
      <c r="ELH30" s="1"/>
      <c r="ELI30" s="1"/>
      <c r="ELJ30" s="1"/>
      <c r="ELK30" s="1"/>
      <c r="ELL30" s="1"/>
      <c r="ELM30" s="1"/>
      <c r="ELN30" s="1"/>
      <c r="ELO30" s="1"/>
      <c r="ELP30" s="1"/>
      <c r="ELQ30" s="1"/>
      <c r="ELR30" s="1"/>
      <c r="ELS30" s="1"/>
      <c r="ELT30" s="1"/>
      <c r="ELU30" s="1"/>
      <c r="ELV30" s="1"/>
      <c r="ELW30" s="1"/>
      <c r="ELX30" s="1"/>
      <c r="ELY30" s="1"/>
      <c r="ELZ30" s="1"/>
      <c r="EMA30" s="1"/>
      <c r="EMB30" s="1"/>
      <c r="EMC30" s="1"/>
      <c r="EMD30" s="1"/>
      <c r="EME30" s="1"/>
      <c r="EMF30" s="1"/>
      <c r="EMG30" s="1"/>
      <c r="EMH30" s="1"/>
      <c r="EMI30" s="1"/>
      <c r="EMJ30" s="1"/>
      <c r="EMK30" s="1"/>
      <c r="EML30" s="1"/>
      <c r="EMM30" s="1"/>
      <c r="EMN30" s="1"/>
      <c r="EMO30" s="1"/>
      <c r="EMP30" s="1"/>
      <c r="EMQ30" s="1"/>
      <c r="EMR30" s="1"/>
      <c r="EMS30" s="1"/>
      <c r="EMT30" s="1"/>
      <c r="EMU30" s="1"/>
      <c r="EMV30" s="1"/>
      <c r="EMW30" s="1"/>
      <c r="EMX30" s="1"/>
      <c r="EMY30" s="1"/>
      <c r="EMZ30" s="1"/>
      <c r="ENA30" s="1"/>
      <c r="ENB30" s="1"/>
      <c r="ENC30" s="1"/>
      <c r="END30" s="1"/>
      <c r="ENE30" s="1"/>
      <c r="ENF30" s="1"/>
      <c r="ENG30" s="1"/>
      <c r="ENH30" s="1"/>
      <c r="ENI30" s="1"/>
      <c r="ENJ30" s="1"/>
      <c r="ENK30" s="1"/>
      <c r="ENL30" s="1"/>
      <c r="ENM30" s="1"/>
      <c r="ENN30" s="1"/>
      <c r="ENO30" s="1"/>
      <c r="ENP30" s="1"/>
      <c r="ENQ30" s="1"/>
      <c r="ENR30" s="1"/>
      <c r="ENS30" s="1"/>
      <c r="ENT30" s="1"/>
      <c r="ENU30" s="1"/>
      <c r="ENV30" s="1"/>
      <c r="ENW30" s="1"/>
      <c r="ENX30" s="1"/>
      <c r="ENY30" s="1"/>
      <c r="ENZ30" s="1"/>
      <c r="EOA30" s="1"/>
      <c r="EOB30" s="1"/>
      <c r="EOC30" s="1"/>
      <c r="EOD30" s="1"/>
      <c r="EOE30" s="1"/>
      <c r="EOF30" s="1"/>
      <c r="EOG30" s="1"/>
      <c r="EOH30" s="1"/>
      <c r="EOI30" s="1"/>
      <c r="EOJ30" s="1"/>
      <c r="EOK30" s="1"/>
      <c r="EOL30" s="1"/>
      <c r="EOM30" s="1"/>
      <c r="EON30" s="1"/>
      <c r="EOO30" s="1"/>
      <c r="EOP30" s="1"/>
      <c r="EOQ30" s="1"/>
      <c r="EOR30" s="1"/>
      <c r="EOS30" s="1"/>
      <c r="EOT30" s="1"/>
      <c r="EOU30" s="1"/>
      <c r="EOV30" s="1"/>
      <c r="EOW30" s="1"/>
      <c r="EOX30" s="1"/>
      <c r="EOY30" s="1"/>
      <c r="EOZ30" s="1"/>
      <c r="EPA30" s="1"/>
      <c r="EPB30" s="1"/>
      <c r="EPC30" s="1"/>
      <c r="EPD30" s="1"/>
      <c r="EPE30" s="1"/>
      <c r="EPF30" s="1"/>
      <c r="EPG30" s="1"/>
      <c r="EPH30" s="1"/>
      <c r="EPI30" s="1"/>
      <c r="EPJ30" s="1"/>
      <c r="EPK30" s="1"/>
      <c r="EPL30" s="1"/>
      <c r="EPM30" s="1"/>
      <c r="EPN30" s="1"/>
      <c r="EPO30" s="1"/>
      <c r="EPP30" s="1"/>
      <c r="EPQ30" s="1"/>
      <c r="EPR30" s="1"/>
      <c r="EPS30" s="1"/>
      <c r="EPT30" s="1"/>
      <c r="EPU30" s="1"/>
      <c r="EPV30" s="1"/>
      <c r="EPW30" s="1"/>
      <c r="EPX30" s="1"/>
      <c r="EPY30" s="1"/>
      <c r="EPZ30" s="1"/>
      <c r="EQA30" s="1"/>
      <c r="EQB30" s="1"/>
      <c r="EQC30" s="1"/>
      <c r="EQD30" s="1"/>
      <c r="EQE30" s="1"/>
      <c r="EQF30" s="1"/>
      <c r="EQG30" s="1"/>
      <c r="EQH30" s="1"/>
      <c r="EQI30" s="1"/>
      <c r="EQJ30" s="1"/>
      <c r="EQK30" s="1"/>
      <c r="EQL30" s="1"/>
      <c r="EQM30" s="1"/>
      <c r="EQN30" s="1"/>
      <c r="EQO30" s="1"/>
      <c r="EQP30" s="1"/>
      <c r="EQQ30" s="1"/>
      <c r="EQR30" s="1"/>
      <c r="EQS30" s="1"/>
      <c r="EQT30" s="1"/>
      <c r="EQU30" s="1"/>
      <c r="EQV30" s="1"/>
      <c r="EQW30" s="1"/>
      <c r="EQX30" s="1"/>
      <c r="EQY30" s="1"/>
      <c r="EQZ30" s="1"/>
      <c r="ERA30" s="1"/>
      <c r="ERB30" s="1"/>
      <c r="ERC30" s="1"/>
      <c r="ERD30" s="1"/>
      <c r="ERE30" s="1"/>
      <c r="ERF30" s="1"/>
      <c r="ERG30" s="1"/>
      <c r="ERH30" s="1"/>
      <c r="ERI30" s="1"/>
      <c r="ERJ30" s="1"/>
      <c r="ERK30" s="1"/>
      <c r="ERL30" s="1"/>
      <c r="ERM30" s="1"/>
      <c r="ERN30" s="1"/>
      <c r="ERO30" s="1"/>
      <c r="ERP30" s="1"/>
      <c r="ERQ30" s="1"/>
      <c r="ERR30" s="1"/>
      <c r="ERS30" s="1"/>
      <c r="ERT30" s="1"/>
      <c r="ERU30" s="1"/>
      <c r="ERV30" s="1"/>
      <c r="ERW30" s="1"/>
      <c r="ERX30" s="1"/>
      <c r="ERY30" s="1"/>
      <c r="ERZ30" s="1"/>
      <c r="ESA30" s="1"/>
      <c r="ESB30" s="1"/>
      <c r="ESC30" s="1"/>
      <c r="ESD30" s="1"/>
      <c r="ESE30" s="1"/>
      <c r="ESF30" s="1"/>
      <c r="ESG30" s="1"/>
      <c r="ESH30" s="1"/>
      <c r="ESI30" s="1"/>
      <c r="ESJ30" s="1"/>
      <c r="ESK30" s="1"/>
      <c r="ESL30" s="1"/>
      <c r="ESM30" s="1"/>
      <c r="ESN30" s="1"/>
      <c r="ESO30" s="1"/>
      <c r="ESP30" s="1"/>
      <c r="ESQ30" s="1"/>
      <c r="ESR30" s="1"/>
      <c r="ESS30" s="1"/>
      <c r="EST30" s="1"/>
      <c r="ESU30" s="1"/>
      <c r="ESV30" s="1"/>
      <c r="ESW30" s="1"/>
      <c r="ESX30" s="1"/>
      <c r="ESY30" s="1"/>
      <c r="ESZ30" s="1"/>
      <c r="ETA30" s="1"/>
      <c r="ETB30" s="1"/>
      <c r="ETC30" s="1"/>
      <c r="ETD30" s="1"/>
      <c r="ETE30" s="1"/>
      <c r="ETF30" s="1"/>
      <c r="ETG30" s="1"/>
      <c r="ETH30" s="1"/>
      <c r="ETI30" s="1"/>
      <c r="ETJ30" s="1"/>
      <c r="ETK30" s="1"/>
      <c r="ETL30" s="1"/>
      <c r="ETM30" s="1"/>
      <c r="ETN30" s="1"/>
      <c r="ETO30" s="1"/>
      <c r="ETP30" s="1"/>
      <c r="ETQ30" s="1"/>
      <c r="ETR30" s="1"/>
      <c r="ETS30" s="1"/>
      <c r="ETT30" s="1"/>
      <c r="ETU30" s="1"/>
      <c r="ETV30" s="1"/>
      <c r="ETW30" s="1"/>
      <c r="ETX30" s="1"/>
      <c r="ETY30" s="1"/>
      <c r="ETZ30" s="1"/>
      <c r="EUA30" s="1"/>
      <c r="EUB30" s="1"/>
      <c r="EUC30" s="1"/>
      <c r="EUD30" s="1"/>
      <c r="EUE30" s="1"/>
      <c r="EUF30" s="1"/>
      <c r="EUG30" s="1"/>
      <c r="EUH30" s="1"/>
      <c r="EUI30" s="1"/>
      <c r="EUJ30" s="1"/>
      <c r="EUK30" s="1"/>
      <c r="EUL30" s="1"/>
      <c r="EUM30" s="1"/>
      <c r="EUN30" s="1"/>
      <c r="EUO30" s="1"/>
      <c r="EUP30" s="1"/>
      <c r="EUQ30" s="1"/>
      <c r="EUR30" s="1"/>
      <c r="EUS30" s="1"/>
      <c r="EUT30" s="1"/>
      <c r="EUU30" s="1"/>
      <c r="EUV30" s="1"/>
      <c r="EUW30" s="1"/>
      <c r="EUX30" s="1"/>
      <c r="EUY30" s="1"/>
      <c r="EUZ30" s="1"/>
      <c r="EVA30" s="1"/>
      <c r="EVB30" s="1"/>
      <c r="EVC30" s="1"/>
      <c r="EVD30" s="1"/>
      <c r="EVE30" s="1"/>
      <c r="EVF30" s="1"/>
      <c r="EVG30" s="1"/>
      <c r="EVH30" s="1"/>
      <c r="EVI30" s="1"/>
      <c r="EVJ30" s="1"/>
      <c r="EVK30" s="1"/>
      <c r="EVL30" s="1"/>
      <c r="EVM30" s="1"/>
      <c r="EVN30" s="1"/>
      <c r="EVO30" s="1"/>
      <c r="EVP30" s="1"/>
      <c r="EVQ30" s="1"/>
      <c r="EVR30" s="1"/>
      <c r="EVS30" s="1"/>
      <c r="EVT30" s="1"/>
      <c r="EVU30" s="1"/>
      <c r="EVV30" s="1"/>
      <c r="EVW30" s="1"/>
      <c r="EVX30" s="1"/>
      <c r="EVY30" s="1"/>
      <c r="EVZ30" s="1"/>
      <c r="EWA30" s="1"/>
      <c r="EWB30" s="1"/>
      <c r="EWC30" s="1"/>
      <c r="EWD30" s="1"/>
      <c r="EWE30" s="1"/>
      <c r="EWF30" s="1"/>
      <c r="EWG30" s="1"/>
      <c r="EWH30" s="1"/>
      <c r="EWI30" s="1"/>
      <c r="EWJ30" s="1"/>
      <c r="EWK30" s="1"/>
      <c r="EWL30" s="1"/>
      <c r="EWM30" s="1"/>
      <c r="EWN30" s="1"/>
      <c r="EWO30" s="1"/>
      <c r="EWP30" s="1"/>
      <c r="EWQ30" s="1"/>
      <c r="EWR30" s="1"/>
      <c r="EWS30" s="1"/>
      <c r="EWT30" s="1"/>
      <c r="EWU30" s="1"/>
      <c r="EWV30" s="1"/>
      <c r="EWW30" s="1"/>
      <c r="EWX30" s="1"/>
      <c r="EWY30" s="1"/>
      <c r="EWZ30" s="1"/>
      <c r="EXA30" s="1"/>
      <c r="EXB30" s="1"/>
      <c r="EXC30" s="1"/>
      <c r="EXD30" s="1"/>
      <c r="EXE30" s="1"/>
      <c r="EXF30" s="1"/>
      <c r="EXG30" s="1"/>
      <c r="EXH30" s="1"/>
      <c r="EXI30" s="1"/>
      <c r="EXJ30" s="1"/>
      <c r="EXK30" s="1"/>
      <c r="EXL30" s="1"/>
      <c r="EXM30" s="1"/>
      <c r="EXN30" s="1"/>
      <c r="EXO30" s="1"/>
      <c r="EXP30" s="1"/>
      <c r="EXQ30" s="1"/>
      <c r="EXR30" s="1"/>
      <c r="EXS30" s="1"/>
      <c r="EXT30" s="1"/>
      <c r="EXU30" s="1"/>
      <c r="EXV30" s="1"/>
      <c r="EXW30" s="1"/>
      <c r="EXX30" s="1"/>
      <c r="EXY30" s="1"/>
      <c r="EXZ30" s="1"/>
      <c r="EYA30" s="1"/>
      <c r="EYB30" s="1"/>
      <c r="EYC30" s="1"/>
      <c r="EYD30" s="1"/>
      <c r="EYE30" s="1"/>
      <c r="EYF30" s="1"/>
      <c r="EYG30" s="1"/>
      <c r="EYH30" s="1"/>
      <c r="EYI30" s="1"/>
      <c r="EYJ30" s="1"/>
      <c r="EYK30" s="1"/>
      <c r="EYL30" s="1"/>
      <c r="EYM30" s="1"/>
      <c r="EYN30" s="1"/>
      <c r="EYO30" s="1"/>
      <c r="EYP30" s="1"/>
      <c r="EYQ30" s="1"/>
      <c r="EYR30" s="1"/>
      <c r="EYS30" s="1"/>
      <c r="EYT30" s="1"/>
      <c r="EYU30" s="1"/>
      <c r="EYV30" s="1"/>
      <c r="EYW30" s="1"/>
      <c r="EYX30" s="1"/>
      <c r="EYY30" s="1"/>
      <c r="EYZ30" s="1"/>
      <c r="EZA30" s="1"/>
      <c r="EZB30" s="1"/>
      <c r="EZC30" s="1"/>
      <c r="EZD30" s="1"/>
      <c r="EZE30" s="1"/>
      <c r="EZF30" s="1"/>
      <c r="EZG30" s="1"/>
      <c r="EZH30" s="1"/>
      <c r="EZI30" s="1"/>
      <c r="EZJ30" s="1"/>
      <c r="EZK30" s="1"/>
      <c r="EZL30" s="1"/>
      <c r="EZM30" s="1"/>
      <c r="EZN30" s="1"/>
      <c r="EZO30" s="1"/>
      <c r="EZP30" s="1"/>
      <c r="EZQ30" s="1"/>
      <c r="EZR30" s="1"/>
      <c r="EZS30" s="1"/>
      <c r="EZT30" s="1"/>
      <c r="EZU30" s="1"/>
      <c r="EZV30" s="1"/>
      <c r="EZW30" s="1"/>
      <c r="EZX30" s="1"/>
      <c r="EZY30" s="1"/>
      <c r="EZZ30" s="1"/>
      <c r="FAA30" s="1"/>
      <c r="FAB30" s="1"/>
      <c r="FAC30" s="1"/>
      <c r="FAD30" s="1"/>
      <c r="FAE30" s="1"/>
      <c r="FAF30" s="1"/>
      <c r="FAG30" s="1"/>
      <c r="FAH30" s="1"/>
      <c r="FAI30" s="1"/>
      <c r="FAJ30" s="1"/>
      <c r="FAK30" s="1"/>
      <c r="FAL30" s="1"/>
      <c r="FAM30" s="1"/>
      <c r="FAN30" s="1"/>
      <c r="FAO30" s="1"/>
      <c r="FAP30" s="1"/>
      <c r="FAQ30" s="1"/>
      <c r="FAR30" s="1"/>
      <c r="FAS30" s="1"/>
      <c r="FAT30" s="1"/>
      <c r="FAU30" s="1"/>
      <c r="FAV30" s="1"/>
      <c r="FAW30" s="1"/>
      <c r="FAX30" s="1"/>
      <c r="FAY30" s="1"/>
      <c r="FAZ30" s="1"/>
      <c r="FBA30" s="1"/>
      <c r="FBB30" s="1"/>
      <c r="FBC30" s="1"/>
      <c r="FBD30" s="1"/>
      <c r="FBE30" s="1"/>
      <c r="FBF30" s="1"/>
      <c r="FBG30" s="1"/>
      <c r="FBH30" s="1"/>
      <c r="FBI30" s="1"/>
      <c r="FBJ30" s="1"/>
      <c r="FBK30" s="1"/>
      <c r="FBL30" s="1"/>
      <c r="FBM30" s="1"/>
      <c r="FBN30" s="1"/>
      <c r="FBO30" s="1"/>
      <c r="FBP30" s="1"/>
      <c r="FBQ30" s="1"/>
      <c r="FBR30" s="1"/>
      <c r="FBS30" s="1"/>
      <c r="FBT30" s="1"/>
      <c r="FBU30" s="1"/>
      <c r="FBV30" s="1"/>
      <c r="FBW30" s="1"/>
      <c r="FBX30" s="1"/>
      <c r="FBY30" s="1"/>
      <c r="FBZ30" s="1"/>
      <c r="FCA30" s="1"/>
      <c r="FCB30" s="1"/>
      <c r="FCC30" s="1"/>
      <c r="FCD30" s="1"/>
      <c r="FCE30" s="1"/>
      <c r="FCF30" s="1"/>
      <c r="FCG30" s="1"/>
      <c r="FCH30" s="1"/>
      <c r="FCI30" s="1"/>
      <c r="FCJ30" s="1"/>
      <c r="FCK30" s="1"/>
      <c r="FCL30" s="1"/>
      <c r="FCM30" s="1"/>
      <c r="FCN30" s="1"/>
      <c r="FCO30" s="1"/>
      <c r="FCP30" s="1"/>
      <c r="FCQ30" s="1"/>
      <c r="FCR30" s="1"/>
      <c r="FCS30" s="1"/>
      <c r="FCT30" s="1"/>
      <c r="FCU30" s="1"/>
      <c r="FCV30" s="1"/>
      <c r="FCW30" s="1"/>
      <c r="FCX30" s="1"/>
      <c r="FCY30" s="1"/>
      <c r="FCZ30" s="1"/>
      <c r="FDA30" s="1"/>
      <c r="FDB30" s="1"/>
      <c r="FDC30" s="1"/>
      <c r="FDD30" s="1"/>
      <c r="FDE30" s="1"/>
      <c r="FDF30" s="1"/>
      <c r="FDG30" s="1"/>
      <c r="FDH30" s="1"/>
      <c r="FDI30" s="1"/>
      <c r="FDJ30" s="1"/>
      <c r="FDK30" s="1"/>
      <c r="FDL30" s="1"/>
      <c r="FDM30" s="1"/>
      <c r="FDN30" s="1"/>
      <c r="FDO30" s="1"/>
      <c r="FDP30" s="1"/>
      <c r="FDQ30" s="1"/>
      <c r="FDR30" s="1"/>
      <c r="FDS30" s="1"/>
      <c r="FDT30" s="1"/>
      <c r="FDU30" s="1"/>
      <c r="FDV30" s="1"/>
      <c r="FDW30" s="1"/>
      <c r="FDX30" s="1"/>
      <c r="FDY30" s="1"/>
      <c r="FDZ30" s="1"/>
      <c r="FEA30" s="1"/>
      <c r="FEB30" s="1"/>
      <c r="FEC30" s="1"/>
      <c r="FED30" s="1"/>
      <c r="FEE30" s="1"/>
      <c r="FEF30" s="1"/>
      <c r="FEG30" s="1"/>
      <c r="FEH30" s="1"/>
      <c r="FEI30" s="1"/>
      <c r="FEJ30" s="1"/>
      <c r="FEK30" s="1"/>
      <c r="FEL30" s="1"/>
      <c r="FEM30" s="1"/>
      <c r="FEN30" s="1"/>
      <c r="FEO30" s="1"/>
      <c r="FEP30" s="1"/>
      <c r="FEQ30" s="1"/>
      <c r="FER30" s="1"/>
      <c r="FES30" s="1"/>
      <c r="FET30" s="1"/>
      <c r="FEU30" s="1"/>
      <c r="FEV30" s="1"/>
      <c r="FEW30" s="1"/>
      <c r="FEX30" s="1"/>
      <c r="FEY30" s="1"/>
      <c r="FEZ30" s="1"/>
      <c r="FFA30" s="1"/>
      <c r="FFB30" s="1"/>
      <c r="FFC30" s="1"/>
      <c r="FFD30" s="1"/>
      <c r="FFE30" s="1"/>
      <c r="FFF30" s="1"/>
      <c r="FFG30" s="1"/>
      <c r="FFH30" s="1"/>
      <c r="FFI30" s="1"/>
      <c r="FFJ30" s="1"/>
      <c r="FFK30" s="1"/>
      <c r="FFL30" s="1"/>
      <c r="FFM30" s="1"/>
      <c r="FFN30" s="1"/>
      <c r="FFO30" s="1"/>
      <c r="FFP30" s="1"/>
      <c r="FFQ30" s="1"/>
      <c r="FFR30" s="1"/>
      <c r="FFS30" s="1"/>
      <c r="FFT30" s="1"/>
      <c r="FFU30" s="1"/>
      <c r="FFV30" s="1"/>
      <c r="FFW30" s="1"/>
      <c r="FFX30" s="1"/>
      <c r="FFY30" s="1"/>
      <c r="FFZ30" s="1"/>
      <c r="FGA30" s="1"/>
      <c r="FGB30" s="1"/>
      <c r="FGC30" s="1"/>
      <c r="FGD30" s="1"/>
      <c r="FGE30" s="1"/>
      <c r="FGF30" s="1"/>
      <c r="FGG30" s="1"/>
      <c r="FGH30" s="1"/>
      <c r="FGI30" s="1"/>
      <c r="FGJ30" s="1"/>
      <c r="FGK30" s="1"/>
      <c r="FGL30" s="1"/>
      <c r="FGM30" s="1"/>
      <c r="FGN30" s="1"/>
      <c r="FGO30" s="1"/>
      <c r="FGP30" s="1"/>
      <c r="FGQ30" s="1"/>
      <c r="FGR30" s="1"/>
      <c r="FGS30" s="1"/>
      <c r="FGT30" s="1"/>
      <c r="FGU30" s="1"/>
      <c r="FGV30" s="1"/>
      <c r="FGW30" s="1"/>
      <c r="FGX30" s="1"/>
      <c r="FGY30" s="1"/>
      <c r="FGZ30" s="1"/>
      <c r="FHA30" s="1"/>
      <c r="FHB30" s="1"/>
      <c r="FHC30" s="1"/>
      <c r="FHD30" s="1"/>
      <c r="FHE30" s="1"/>
      <c r="FHF30" s="1"/>
      <c r="FHG30" s="1"/>
      <c r="FHH30" s="1"/>
      <c r="FHI30" s="1"/>
      <c r="FHJ30" s="1"/>
      <c r="FHK30" s="1"/>
      <c r="FHL30" s="1"/>
      <c r="FHM30" s="1"/>
      <c r="FHN30" s="1"/>
      <c r="FHO30" s="1"/>
      <c r="FHP30" s="1"/>
      <c r="FHQ30" s="1"/>
      <c r="FHR30" s="1"/>
      <c r="FHS30" s="1"/>
      <c r="FHT30" s="1"/>
      <c r="FHU30" s="1"/>
      <c r="FHV30" s="1"/>
      <c r="FHW30" s="1"/>
      <c r="FHX30" s="1"/>
      <c r="FHY30" s="1"/>
      <c r="FHZ30" s="1"/>
      <c r="FIA30" s="1"/>
      <c r="FIB30" s="1"/>
      <c r="FIC30" s="1"/>
      <c r="FID30" s="1"/>
      <c r="FIE30" s="1"/>
      <c r="FIF30" s="1"/>
      <c r="FIG30" s="1"/>
      <c r="FIH30" s="1"/>
      <c r="FII30" s="1"/>
      <c r="FIJ30" s="1"/>
      <c r="FIK30" s="1"/>
      <c r="FIL30" s="1"/>
      <c r="FIM30" s="1"/>
      <c r="FIN30" s="1"/>
      <c r="FIO30" s="1"/>
      <c r="FIP30" s="1"/>
      <c r="FIQ30" s="1"/>
      <c r="FIR30" s="1"/>
      <c r="FIS30" s="1"/>
      <c r="FIT30" s="1"/>
      <c r="FIU30" s="1"/>
      <c r="FIV30" s="1"/>
      <c r="FIW30" s="1"/>
      <c r="FIX30" s="1"/>
      <c r="FIY30" s="1"/>
      <c r="FIZ30" s="1"/>
      <c r="FJA30" s="1"/>
      <c r="FJB30" s="1"/>
      <c r="FJC30" s="1"/>
      <c r="FJD30" s="1"/>
      <c r="FJE30" s="1"/>
      <c r="FJF30" s="1"/>
      <c r="FJG30" s="1"/>
      <c r="FJH30" s="1"/>
      <c r="FJI30" s="1"/>
      <c r="FJJ30" s="1"/>
      <c r="FJK30" s="1"/>
      <c r="FJL30" s="1"/>
      <c r="FJM30" s="1"/>
      <c r="FJN30" s="1"/>
      <c r="FJO30" s="1"/>
      <c r="FJP30" s="1"/>
      <c r="FJQ30" s="1"/>
      <c r="FJR30" s="1"/>
      <c r="FJS30" s="1"/>
      <c r="FJT30" s="1"/>
      <c r="FJU30" s="1"/>
      <c r="FJV30" s="1"/>
      <c r="FJW30" s="1"/>
      <c r="FJX30" s="1"/>
      <c r="FJY30" s="1"/>
      <c r="FJZ30" s="1"/>
      <c r="FKA30" s="1"/>
      <c r="FKB30" s="1"/>
      <c r="FKC30" s="1"/>
      <c r="FKD30" s="1"/>
      <c r="FKE30" s="1"/>
      <c r="FKF30" s="1"/>
      <c r="FKG30" s="1"/>
      <c r="FKH30" s="1"/>
      <c r="FKI30" s="1"/>
      <c r="FKJ30" s="1"/>
      <c r="FKK30" s="1"/>
      <c r="FKL30" s="1"/>
      <c r="FKM30" s="1"/>
      <c r="FKN30" s="1"/>
      <c r="FKO30" s="1"/>
      <c r="FKP30" s="1"/>
      <c r="FKQ30" s="1"/>
      <c r="FKR30" s="1"/>
      <c r="FKS30" s="1"/>
      <c r="FKT30" s="1"/>
      <c r="FKU30" s="1"/>
      <c r="FKV30" s="1"/>
      <c r="FKW30" s="1"/>
      <c r="FKX30" s="1"/>
      <c r="FKY30" s="1"/>
      <c r="FKZ30" s="1"/>
      <c r="FLA30" s="1"/>
      <c r="FLB30" s="1"/>
      <c r="FLC30" s="1"/>
      <c r="FLD30" s="1"/>
      <c r="FLE30" s="1"/>
      <c r="FLF30" s="1"/>
      <c r="FLG30" s="1"/>
      <c r="FLH30" s="1"/>
      <c r="FLI30" s="1"/>
      <c r="FLJ30" s="1"/>
      <c r="FLK30" s="1"/>
      <c r="FLL30" s="1"/>
      <c r="FLM30" s="1"/>
      <c r="FLN30" s="1"/>
      <c r="FLO30" s="1"/>
      <c r="FLP30" s="1"/>
      <c r="FLQ30" s="1"/>
      <c r="FLR30" s="1"/>
      <c r="FLS30" s="1"/>
      <c r="FLT30" s="1"/>
      <c r="FLU30" s="1"/>
      <c r="FLV30" s="1"/>
      <c r="FLW30" s="1"/>
      <c r="FLX30" s="1"/>
      <c r="FLY30" s="1"/>
      <c r="FLZ30" s="1"/>
      <c r="FMA30" s="1"/>
      <c r="FMB30" s="1"/>
      <c r="FMC30" s="1"/>
      <c r="FMD30" s="1"/>
      <c r="FME30" s="1"/>
      <c r="FMF30" s="1"/>
      <c r="FMG30" s="1"/>
      <c r="FMH30" s="1"/>
      <c r="FMI30" s="1"/>
      <c r="FMJ30" s="1"/>
      <c r="FMK30" s="1"/>
      <c r="FML30" s="1"/>
      <c r="FMM30" s="1"/>
      <c r="FMN30" s="1"/>
      <c r="FMO30" s="1"/>
      <c r="FMP30" s="1"/>
      <c r="FMQ30" s="1"/>
      <c r="FMR30" s="1"/>
      <c r="FMS30" s="1"/>
      <c r="FMT30" s="1"/>
      <c r="FMU30" s="1"/>
      <c r="FMV30" s="1"/>
      <c r="FMW30" s="1"/>
      <c r="FMX30" s="1"/>
      <c r="FMY30" s="1"/>
      <c r="FMZ30" s="1"/>
      <c r="FNA30" s="1"/>
      <c r="FNB30" s="1"/>
      <c r="FNC30" s="1"/>
      <c r="FND30" s="1"/>
      <c r="FNE30" s="1"/>
      <c r="FNF30" s="1"/>
      <c r="FNG30" s="1"/>
      <c r="FNH30" s="1"/>
      <c r="FNI30" s="1"/>
      <c r="FNJ30" s="1"/>
      <c r="FNK30" s="1"/>
      <c r="FNL30" s="1"/>
      <c r="FNM30" s="1"/>
      <c r="FNN30" s="1"/>
      <c r="FNO30" s="1"/>
      <c r="FNP30" s="1"/>
      <c r="FNQ30" s="1"/>
      <c r="FNR30" s="1"/>
      <c r="FNS30" s="1"/>
      <c r="FNT30" s="1"/>
      <c r="FNU30" s="1"/>
      <c r="FNV30" s="1"/>
      <c r="FNW30" s="1"/>
      <c r="FNX30" s="1"/>
      <c r="FNY30" s="1"/>
      <c r="FNZ30" s="1"/>
      <c r="FOA30" s="1"/>
      <c r="FOB30" s="1"/>
      <c r="FOC30" s="1"/>
      <c r="FOD30" s="1"/>
      <c r="FOE30" s="1"/>
      <c r="FOF30" s="1"/>
      <c r="FOG30" s="1"/>
      <c r="FOH30" s="1"/>
      <c r="FOI30" s="1"/>
      <c r="FOJ30" s="1"/>
      <c r="FOK30" s="1"/>
      <c r="FOL30" s="1"/>
      <c r="FOM30" s="1"/>
      <c r="FON30" s="1"/>
      <c r="FOO30" s="1"/>
      <c r="FOP30" s="1"/>
      <c r="FOQ30" s="1"/>
      <c r="FOR30" s="1"/>
      <c r="FOS30" s="1"/>
      <c r="FOT30" s="1"/>
      <c r="FOU30" s="1"/>
      <c r="FOV30" s="1"/>
      <c r="FOW30" s="1"/>
      <c r="FOX30" s="1"/>
      <c r="FOY30" s="1"/>
      <c r="FOZ30" s="1"/>
      <c r="FPA30" s="1"/>
      <c r="FPB30" s="1"/>
      <c r="FPC30" s="1"/>
      <c r="FPD30" s="1"/>
      <c r="FPE30" s="1"/>
      <c r="FPF30" s="1"/>
      <c r="FPG30" s="1"/>
      <c r="FPH30" s="1"/>
      <c r="FPI30" s="1"/>
      <c r="FPJ30" s="1"/>
      <c r="FPK30" s="1"/>
      <c r="FPL30" s="1"/>
      <c r="FPM30" s="1"/>
      <c r="FPN30" s="1"/>
      <c r="FPO30" s="1"/>
      <c r="FPP30" s="1"/>
      <c r="FPQ30" s="1"/>
      <c r="FPR30" s="1"/>
      <c r="FPS30" s="1"/>
      <c r="FPT30" s="1"/>
      <c r="FPU30" s="1"/>
      <c r="FPV30" s="1"/>
      <c r="FPW30" s="1"/>
      <c r="FPX30" s="1"/>
      <c r="FPY30" s="1"/>
      <c r="FPZ30" s="1"/>
      <c r="FQA30" s="1"/>
      <c r="FQB30" s="1"/>
      <c r="FQC30" s="1"/>
      <c r="FQD30" s="1"/>
      <c r="FQE30" s="1"/>
      <c r="FQF30" s="1"/>
      <c r="FQG30" s="1"/>
      <c r="FQH30" s="1"/>
      <c r="FQI30" s="1"/>
      <c r="FQJ30" s="1"/>
      <c r="FQK30" s="1"/>
      <c r="FQL30" s="1"/>
      <c r="FQM30" s="1"/>
      <c r="FQN30" s="1"/>
      <c r="FQO30" s="1"/>
      <c r="FQP30" s="1"/>
      <c r="FQQ30" s="1"/>
      <c r="FQR30" s="1"/>
      <c r="FQS30" s="1"/>
      <c r="FQT30" s="1"/>
      <c r="FQU30" s="1"/>
      <c r="FQV30" s="1"/>
      <c r="FQW30" s="1"/>
      <c r="FQX30" s="1"/>
      <c r="FQY30" s="1"/>
      <c r="FQZ30" s="1"/>
      <c r="FRA30" s="1"/>
      <c r="FRB30" s="1"/>
      <c r="FRC30" s="1"/>
      <c r="FRD30" s="1"/>
      <c r="FRE30" s="1"/>
      <c r="FRF30" s="1"/>
      <c r="FRG30" s="1"/>
      <c r="FRH30" s="1"/>
      <c r="FRI30" s="1"/>
      <c r="FRJ30" s="1"/>
      <c r="FRK30" s="1"/>
      <c r="FRL30" s="1"/>
      <c r="FRM30" s="1"/>
      <c r="FRN30" s="1"/>
      <c r="FRO30" s="1"/>
      <c r="FRP30" s="1"/>
      <c r="FRQ30" s="1"/>
      <c r="FRR30" s="1"/>
      <c r="FRS30" s="1"/>
      <c r="FRT30" s="1"/>
      <c r="FRU30" s="1"/>
      <c r="FRV30" s="1"/>
      <c r="FRW30" s="1"/>
      <c r="FRX30" s="1"/>
      <c r="FRY30" s="1"/>
      <c r="FRZ30" s="1"/>
      <c r="FSA30" s="1"/>
      <c r="FSB30" s="1"/>
      <c r="FSC30" s="1"/>
      <c r="FSD30" s="1"/>
      <c r="FSE30" s="1"/>
      <c r="FSF30" s="1"/>
      <c r="FSG30" s="1"/>
      <c r="FSH30" s="1"/>
      <c r="FSI30" s="1"/>
      <c r="FSJ30" s="1"/>
      <c r="FSK30" s="1"/>
      <c r="FSL30" s="1"/>
      <c r="FSM30" s="1"/>
      <c r="FSN30" s="1"/>
      <c r="FSO30" s="1"/>
      <c r="FSP30" s="1"/>
      <c r="FSQ30" s="1"/>
      <c r="FSR30" s="1"/>
      <c r="FSS30" s="1"/>
      <c r="FST30" s="1"/>
      <c r="FSU30" s="1"/>
      <c r="FSV30" s="1"/>
      <c r="FSW30" s="1"/>
      <c r="FSX30" s="1"/>
      <c r="FSY30" s="1"/>
      <c r="FSZ30" s="1"/>
      <c r="FTA30" s="1"/>
      <c r="FTB30" s="1"/>
      <c r="FTC30" s="1"/>
      <c r="FTD30" s="1"/>
      <c r="FTE30" s="1"/>
      <c r="FTF30" s="1"/>
      <c r="FTG30" s="1"/>
      <c r="FTH30" s="1"/>
      <c r="FTI30" s="1"/>
      <c r="FTJ30" s="1"/>
      <c r="FTK30" s="1"/>
      <c r="FTL30" s="1"/>
      <c r="FTM30" s="1"/>
      <c r="FTN30" s="1"/>
      <c r="FTO30" s="1"/>
      <c r="FTP30" s="1"/>
      <c r="FTQ30" s="1"/>
      <c r="FTR30" s="1"/>
      <c r="FTS30" s="1"/>
      <c r="FTT30" s="1"/>
      <c r="FTU30" s="1"/>
      <c r="FTV30" s="1"/>
      <c r="FTW30" s="1"/>
      <c r="FTX30" s="1"/>
      <c r="FTY30" s="1"/>
      <c r="FTZ30" s="1"/>
      <c r="FUA30" s="1"/>
      <c r="FUB30" s="1"/>
      <c r="FUC30" s="1"/>
      <c r="FUD30" s="1"/>
      <c r="FUE30" s="1"/>
      <c r="FUF30" s="1"/>
      <c r="FUG30" s="1"/>
      <c r="FUH30" s="1"/>
      <c r="FUI30" s="1"/>
      <c r="FUJ30" s="1"/>
      <c r="FUK30" s="1"/>
      <c r="FUL30" s="1"/>
      <c r="FUM30" s="1"/>
      <c r="FUN30" s="1"/>
      <c r="FUO30" s="1"/>
      <c r="FUP30" s="1"/>
      <c r="FUQ30" s="1"/>
      <c r="FUR30" s="1"/>
      <c r="FUS30" s="1"/>
      <c r="FUT30" s="1"/>
      <c r="FUU30" s="1"/>
      <c r="FUV30" s="1"/>
      <c r="FUW30" s="1"/>
      <c r="FUX30" s="1"/>
      <c r="FUY30" s="1"/>
      <c r="FUZ30" s="1"/>
      <c r="FVA30" s="1"/>
      <c r="FVB30" s="1"/>
      <c r="FVC30" s="1"/>
      <c r="FVD30" s="1"/>
      <c r="FVE30" s="1"/>
      <c r="FVF30" s="1"/>
      <c r="FVG30" s="1"/>
      <c r="FVH30" s="1"/>
      <c r="FVI30" s="1"/>
      <c r="FVJ30" s="1"/>
      <c r="FVK30" s="1"/>
      <c r="FVL30" s="1"/>
      <c r="FVM30" s="1"/>
      <c r="FVN30" s="1"/>
      <c r="FVO30" s="1"/>
      <c r="FVP30" s="1"/>
      <c r="FVQ30" s="1"/>
      <c r="FVR30" s="1"/>
      <c r="FVS30" s="1"/>
      <c r="FVT30" s="1"/>
      <c r="FVU30" s="1"/>
      <c r="FVV30" s="1"/>
      <c r="FVW30" s="1"/>
      <c r="FVX30" s="1"/>
      <c r="FVY30" s="1"/>
      <c r="FVZ30" s="1"/>
      <c r="FWA30" s="1"/>
      <c r="FWB30" s="1"/>
      <c r="FWC30" s="1"/>
      <c r="FWD30" s="1"/>
      <c r="FWE30" s="1"/>
      <c r="FWF30" s="1"/>
      <c r="FWG30" s="1"/>
      <c r="FWH30" s="1"/>
      <c r="FWI30" s="1"/>
      <c r="FWJ30" s="1"/>
      <c r="FWK30" s="1"/>
      <c r="FWL30" s="1"/>
      <c r="FWM30" s="1"/>
      <c r="FWN30" s="1"/>
      <c r="FWO30" s="1"/>
      <c r="FWP30" s="1"/>
      <c r="FWQ30" s="1"/>
      <c r="FWR30" s="1"/>
      <c r="FWS30" s="1"/>
      <c r="FWT30" s="1"/>
      <c r="FWU30" s="1"/>
      <c r="FWV30" s="1"/>
      <c r="FWW30" s="1"/>
      <c r="FWX30" s="1"/>
      <c r="FWY30" s="1"/>
      <c r="FWZ30" s="1"/>
      <c r="FXA30" s="1"/>
      <c r="FXB30" s="1"/>
      <c r="FXC30" s="1"/>
      <c r="FXD30" s="1"/>
      <c r="FXE30" s="1"/>
      <c r="FXF30" s="1"/>
      <c r="FXG30" s="1"/>
      <c r="FXH30" s="1"/>
      <c r="FXI30" s="1"/>
      <c r="FXJ30" s="1"/>
      <c r="FXK30" s="1"/>
      <c r="FXL30" s="1"/>
      <c r="FXM30" s="1"/>
      <c r="FXN30" s="1"/>
      <c r="FXO30" s="1"/>
      <c r="FXP30" s="1"/>
      <c r="FXQ30" s="1"/>
      <c r="FXR30" s="1"/>
      <c r="FXS30" s="1"/>
      <c r="FXT30" s="1"/>
      <c r="FXU30" s="1"/>
      <c r="FXV30" s="1"/>
      <c r="FXW30" s="1"/>
      <c r="FXX30" s="1"/>
      <c r="FXY30" s="1"/>
      <c r="FXZ30" s="1"/>
      <c r="FYA30" s="1"/>
      <c r="FYB30" s="1"/>
      <c r="FYC30" s="1"/>
      <c r="FYD30" s="1"/>
      <c r="FYE30" s="1"/>
      <c r="FYF30" s="1"/>
      <c r="FYG30" s="1"/>
      <c r="FYH30" s="1"/>
      <c r="FYI30" s="1"/>
      <c r="FYJ30" s="1"/>
      <c r="FYK30" s="1"/>
      <c r="FYL30" s="1"/>
      <c r="FYM30" s="1"/>
      <c r="FYN30" s="1"/>
      <c r="FYO30" s="1"/>
      <c r="FYP30" s="1"/>
      <c r="FYQ30" s="1"/>
      <c r="FYR30" s="1"/>
      <c r="FYS30" s="1"/>
      <c r="FYT30" s="1"/>
      <c r="FYU30" s="1"/>
      <c r="FYV30" s="1"/>
      <c r="FYW30" s="1"/>
      <c r="FYX30" s="1"/>
      <c r="FYY30" s="1"/>
      <c r="FYZ30" s="1"/>
      <c r="FZA30" s="1"/>
      <c r="FZB30" s="1"/>
      <c r="FZC30" s="1"/>
      <c r="FZD30" s="1"/>
      <c r="FZE30" s="1"/>
      <c r="FZF30" s="1"/>
      <c r="FZG30" s="1"/>
      <c r="FZH30" s="1"/>
      <c r="FZI30" s="1"/>
      <c r="FZJ30" s="1"/>
      <c r="FZK30" s="1"/>
      <c r="FZL30" s="1"/>
      <c r="FZM30" s="1"/>
      <c r="FZN30" s="1"/>
      <c r="FZO30" s="1"/>
      <c r="FZP30" s="1"/>
      <c r="FZQ30" s="1"/>
      <c r="FZR30" s="1"/>
      <c r="FZS30" s="1"/>
      <c r="FZT30" s="1"/>
      <c r="FZU30" s="1"/>
      <c r="FZV30" s="1"/>
      <c r="FZW30" s="1"/>
      <c r="FZX30" s="1"/>
      <c r="FZY30" s="1"/>
      <c r="FZZ30" s="1"/>
      <c r="GAA30" s="1"/>
      <c r="GAB30" s="1"/>
      <c r="GAC30" s="1"/>
      <c r="GAD30" s="1"/>
      <c r="GAE30" s="1"/>
      <c r="GAF30" s="1"/>
      <c r="GAG30" s="1"/>
      <c r="GAH30" s="1"/>
      <c r="GAI30" s="1"/>
      <c r="GAJ30" s="1"/>
      <c r="GAK30" s="1"/>
      <c r="GAL30" s="1"/>
      <c r="GAM30" s="1"/>
      <c r="GAN30" s="1"/>
      <c r="GAO30" s="1"/>
      <c r="GAP30" s="1"/>
      <c r="GAQ30" s="1"/>
      <c r="GAR30" s="1"/>
      <c r="GAS30" s="1"/>
      <c r="GAT30" s="1"/>
      <c r="GAU30" s="1"/>
      <c r="GAV30" s="1"/>
      <c r="GAW30" s="1"/>
      <c r="GAX30" s="1"/>
      <c r="GAY30" s="1"/>
      <c r="GAZ30" s="1"/>
      <c r="GBA30" s="1"/>
      <c r="GBB30" s="1"/>
      <c r="GBC30" s="1"/>
      <c r="GBD30" s="1"/>
      <c r="GBE30" s="1"/>
      <c r="GBF30" s="1"/>
      <c r="GBG30" s="1"/>
      <c r="GBH30" s="1"/>
      <c r="GBI30" s="1"/>
      <c r="GBJ30" s="1"/>
      <c r="GBK30" s="1"/>
      <c r="GBL30" s="1"/>
      <c r="GBM30" s="1"/>
      <c r="GBN30" s="1"/>
      <c r="GBO30" s="1"/>
      <c r="GBP30" s="1"/>
      <c r="GBQ30" s="1"/>
      <c r="GBR30" s="1"/>
      <c r="GBS30" s="1"/>
      <c r="GBT30" s="1"/>
      <c r="GBU30" s="1"/>
      <c r="GBV30" s="1"/>
      <c r="GBW30" s="1"/>
      <c r="GBX30" s="1"/>
      <c r="GBY30" s="1"/>
      <c r="GBZ30" s="1"/>
      <c r="GCA30" s="1"/>
      <c r="GCB30" s="1"/>
      <c r="GCC30" s="1"/>
      <c r="GCD30" s="1"/>
      <c r="GCE30" s="1"/>
      <c r="GCF30" s="1"/>
      <c r="GCG30" s="1"/>
      <c r="GCH30" s="1"/>
      <c r="GCI30" s="1"/>
      <c r="GCJ30" s="1"/>
      <c r="GCK30" s="1"/>
      <c r="GCL30" s="1"/>
      <c r="GCM30" s="1"/>
      <c r="GCN30" s="1"/>
      <c r="GCO30" s="1"/>
      <c r="GCP30" s="1"/>
      <c r="GCQ30" s="1"/>
      <c r="GCR30" s="1"/>
      <c r="GCS30" s="1"/>
      <c r="GCT30" s="1"/>
      <c r="GCU30" s="1"/>
      <c r="GCV30" s="1"/>
      <c r="GCW30" s="1"/>
      <c r="GCX30" s="1"/>
      <c r="GCY30" s="1"/>
      <c r="GCZ30" s="1"/>
      <c r="GDA30" s="1"/>
      <c r="GDB30" s="1"/>
      <c r="GDC30" s="1"/>
      <c r="GDD30" s="1"/>
      <c r="GDE30" s="1"/>
      <c r="GDF30" s="1"/>
      <c r="GDG30" s="1"/>
      <c r="GDH30" s="1"/>
      <c r="GDI30" s="1"/>
      <c r="GDJ30" s="1"/>
      <c r="GDK30" s="1"/>
      <c r="GDL30" s="1"/>
      <c r="GDM30" s="1"/>
      <c r="GDN30" s="1"/>
      <c r="GDO30" s="1"/>
      <c r="GDP30" s="1"/>
      <c r="GDQ30" s="1"/>
      <c r="GDR30" s="1"/>
      <c r="GDS30" s="1"/>
      <c r="GDT30" s="1"/>
      <c r="GDU30" s="1"/>
      <c r="GDV30" s="1"/>
      <c r="GDW30" s="1"/>
      <c r="GDX30" s="1"/>
      <c r="GDY30" s="1"/>
      <c r="GDZ30" s="1"/>
      <c r="GEA30" s="1"/>
      <c r="GEB30" s="1"/>
      <c r="GEC30" s="1"/>
      <c r="GED30" s="1"/>
      <c r="GEE30" s="1"/>
      <c r="GEF30" s="1"/>
      <c r="GEG30" s="1"/>
      <c r="GEH30" s="1"/>
      <c r="GEI30" s="1"/>
      <c r="GEJ30" s="1"/>
      <c r="GEK30" s="1"/>
      <c r="GEL30" s="1"/>
      <c r="GEM30" s="1"/>
      <c r="GEN30" s="1"/>
      <c r="GEO30" s="1"/>
      <c r="GEP30" s="1"/>
      <c r="GEQ30" s="1"/>
      <c r="GER30" s="1"/>
      <c r="GES30" s="1"/>
      <c r="GET30" s="1"/>
      <c r="GEU30" s="1"/>
      <c r="GEV30" s="1"/>
      <c r="GEW30" s="1"/>
      <c r="GEX30" s="1"/>
      <c r="GEY30" s="1"/>
      <c r="GEZ30" s="1"/>
      <c r="GFA30" s="1"/>
      <c r="GFB30" s="1"/>
      <c r="GFC30" s="1"/>
      <c r="GFD30" s="1"/>
      <c r="GFE30" s="1"/>
      <c r="GFF30" s="1"/>
      <c r="GFG30" s="1"/>
      <c r="GFH30" s="1"/>
      <c r="GFI30" s="1"/>
      <c r="GFJ30" s="1"/>
      <c r="GFK30" s="1"/>
      <c r="GFL30" s="1"/>
      <c r="GFM30" s="1"/>
      <c r="GFN30" s="1"/>
      <c r="GFO30" s="1"/>
      <c r="GFP30" s="1"/>
      <c r="GFQ30" s="1"/>
      <c r="GFR30" s="1"/>
      <c r="GFS30" s="1"/>
      <c r="GFT30" s="1"/>
      <c r="GFU30" s="1"/>
      <c r="GFV30" s="1"/>
      <c r="GFW30" s="1"/>
      <c r="GFX30" s="1"/>
      <c r="GFY30" s="1"/>
      <c r="GFZ30" s="1"/>
      <c r="GGA30" s="1"/>
      <c r="GGB30" s="1"/>
      <c r="GGC30" s="1"/>
      <c r="GGD30" s="1"/>
      <c r="GGE30" s="1"/>
      <c r="GGF30" s="1"/>
      <c r="GGG30" s="1"/>
      <c r="GGH30" s="1"/>
      <c r="GGI30" s="1"/>
      <c r="GGJ30" s="1"/>
      <c r="GGK30" s="1"/>
      <c r="GGL30" s="1"/>
      <c r="GGM30" s="1"/>
      <c r="GGN30" s="1"/>
      <c r="GGO30" s="1"/>
      <c r="GGP30" s="1"/>
      <c r="GGQ30" s="1"/>
      <c r="GGR30" s="1"/>
      <c r="GGS30" s="1"/>
      <c r="GGT30" s="1"/>
      <c r="GGU30" s="1"/>
      <c r="GGV30" s="1"/>
      <c r="GGW30" s="1"/>
      <c r="GGX30" s="1"/>
      <c r="GGY30" s="1"/>
      <c r="GGZ30" s="1"/>
      <c r="GHA30" s="1"/>
      <c r="GHB30" s="1"/>
      <c r="GHC30" s="1"/>
      <c r="GHD30" s="1"/>
      <c r="GHE30" s="1"/>
      <c r="GHF30" s="1"/>
      <c r="GHG30" s="1"/>
      <c r="GHH30" s="1"/>
      <c r="GHI30" s="1"/>
      <c r="GHJ30" s="1"/>
      <c r="GHK30" s="1"/>
      <c r="GHL30" s="1"/>
      <c r="GHM30" s="1"/>
      <c r="GHN30" s="1"/>
      <c r="GHO30" s="1"/>
      <c r="GHP30" s="1"/>
      <c r="GHQ30" s="1"/>
      <c r="GHR30" s="1"/>
      <c r="GHS30" s="1"/>
      <c r="GHT30" s="1"/>
      <c r="GHU30" s="1"/>
      <c r="GHV30" s="1"/>
      <c r="GHW30" s="1"/>
      <c r="GHX30" s="1"/>
      <c r="GHY30" s="1"/>
      <c r="GHZ30" s="1"/>
      <c r="GIA30" s="1"/>
      <c r="GIB30" s="1"/>
      <c r="GIC30" s="1"/>
      <c r="GID30" s="1"/>
      <c r="GIE30" s="1"/>
      <c r="GIF30" s="1"/>
      <c r="GIG30" s="1"/>
      <c r="GIH30" s="1"/>
      <c r="GII30" s="1"/>
      <c r="GIJ30" s="1"/>
      <c r="GIK30" s="1"/>
      <c r="GIL30" s="1"/>
      <c r="GIM30" s="1"/>
      <c r="GIN30" s="1"/>
      <c r="GIO30" s="1"/>
      <c r="GIP30" s="1"/>
      <c r="GIQ30" s="1"/>
      <c r="GIR30" s="1"/>
      <c r="GIS30" s="1"/>
      <c r="GIT30" s="1"/>
      <c r="GIU30" s="1"/>
      <c r="GIV30" s="1"/>
      <c r="GIW30" s="1"/>
      <c r="GIX30" s="1"/>
      <c r="GIY30" s="1"/>
      <c r="GIZ30" s="1"/>
      <c r="GJA30" s="1"/>
      <c r="GJB30" s="1"/>
      <c r="GJC30" s="1"/>
      <c r="GJD30" s="1"/>
      <c r="GJE30" s="1"/>
      <c r="GJF30" s="1"/>
      <c r="GJG30" s="1"/>
      <c r="GJH30" s="1"/>
      <c r="GJI30" s="1"/>
      <c r="GJJ30" s="1"/>
      <c r="GJK30" s="1"/>
      <c r="GJL30" s="1"/>
      <c r="GJM30" s="1"/>
      <c r="GJN30" s="1"/>
      <c r="GJO30" s="1"/>
      <c r="GJP30" s="1"/>
      <c r="GJQ30" s="1"/>
      <c r="GJR30" s="1"/>
      <c r="GJS30" s="1"/>
      <c r="GJT30" s="1"/>
      <c r="GJU30" s="1"/>
      <c r="GJV30" s="1"/>
      <c r="GJW30" s="1"/>
      <c r="GJX30" s="1"/>
      <c r="GJY30" s="1"/>
      <c r="GJZ30" s="1"/>
      <c r="GKA30" s="1"/>
      <c r="GKB30" s="1"/>
      <c r="GKC30" s="1"/>
      <c r="GKD30" s="1"/>
      <c r="GKE30" s="1"/>
      <c r="GKF30" s="1"/>
      <c r="GKG30" s="1"/>
      <c r="GKH30" s="1"/>
      <c r="GKI30" s="1"/>
      <c r="GKJ30" s="1"/>
      <c r="GKK30" s="1"/>
      <c r="GKL30" s="1"/>
      <c r="GKM30" s="1"/>
      <c r="GKN30" s="1"/>
      <c r="GKO30" s="1"/>
      <c r="GKP30" s="1"/>
      <c r="GKQ30" s="1"/>
      <c r="GKR30" s="1"/>
      <c r="GKS30" s="1"/>
      <c r="GKT30" s="1"/>
      <c r="GKU30" s="1"/>
      <c r="GKV30" s="1"/>
      <c r="GKW30" s="1"/>
      <c r="GKX30" s="1"/>
      <c r="GKY30" s="1"/>
      <c r="GKZ30" s="1"/>
      <c r="GLA30" s="1"/>
      <c r="GLB30" s="1"/>
      <c r="GLC30" s="1"/>
      <c r="GLD30" s="1"/>
      <c r="GLE30" s="1"/>
      <c r="GLF30" s="1"/>
      <c r="GLG30" s="1"/>
      <c r="GLH30" s="1"/>
      <c r="GLI30" s="1"/>
      <c r="GLJ30" s="1"/>
      <c r="GLK30" s="1"/>
      <c r="GLL30" s="1"/>
      <c r="GLM30" s="1"/>
      <c r="GLN30" s="1"/>
      <c r="GLO30" s="1"/>
      <c r="GLP30" s="1"/>
      <c r="GLQ30" s="1"/>
      <c r="GLR30" s="1"/>
      <c r="GLS30" s="1"/>
      <c r="GLT30" s="1"/>
      <c r="GLU30" s="1"/>
      <c r="GLV30" s="1"/>
      <c r="GLW30" s="1"/>
      <c r="GLX30" s="1"/>
      <c r="GLY30" s="1"/>
      <c r="GLZ30" s="1"/>
      <c r="GMA30" s="1"/>
      <c r="GMB30" s="1"/>
      <c r="GMC30" s="1"/>
      <c r="GMD30" s="1"/>
      <c r="GME30" s="1"/>
      <c r="GMF30" s="1"/>
      <c r="GMG30" s="1"/>
      <c r="GMH30" s="1"/>
      <c r="GMI30" s="1"/>
      <c r="GMJ30" s="1"/>
      <c r="GMK30" s="1"/>
      <c r="GML30" s="1"/>
      <c r="GMM30" s="1"/>
      <c r="GMN30" s="1"/>
      <c r="GMO30" s="1"/>
      <c r="GMP30" s="1"/>
      <c r="GMQ30" s="1"/>
      <c r="GMR30" s="1"/>
      <c r="GMS30" s="1"/>
      <c r="GMT30" s="1"/>
      <c r="GMU30" s="1"/>
      <c r="GMV30" s="1"/>
      <c r="GMW30" s="1"/>
      <c r="GMX30" s="1"/>
      <c r="GMY30" s="1"/>
      <c r="GMZ30" s="1"/>
      <c r="GNA30" s="1"/>
      <c r="GNB30" s="1"/>
      <c r="GNC30" s="1"/>
      <c r="GND30" s="1"/>
      <c r="GNE30" s="1"/>
      <c r="GNF30" s="1"/>
      <c r="GNG30" s="1"/>
      <c r="GNH30" s="1"/>
      <c r="GNI30" s="1"/>
      <c r="GNJ30" s="1"/>
      <c r="GNK30" s="1"/>
      <c r="GNL30" s="1"/>
      <c r="GNM30" s="1"/>
      <c r="GNN30" s="1"/>
      <c r="GNO30" s="1"/>
      <c r="GNP30" s="1"/>
      <c r="GNQ30" s="1"/>
      <c r="GNR30" s="1"/>
      <c r="GNS30" s="1"/>
      <c r="GNT30" s="1"/>
      <c r="GNU30" s="1"/>
      <c r="GNV30" s="1"/>
      <c r="GNW30" s="1"/>
      <c r="GNX30" s="1"/>
      <c r="GNY30" s="1"/>
      <c r="GNZ30" s="1"/>
      <c r="GOA30" s="1"/>
      <c r="GOB30" s="1"/>
      <c r="GOC30" s="1"/>
      <c r="GOD30" s="1"/>
      <c r="GOE30" s="1"/>
      <c r="GOF30" s="1"/>
      <c r="GOG30" s="1"/>
      <c r="GOH30" s="1"/>
      <c r="GOI30" s="1"/>
      <c r="GOJ30" s="1"/>
      <c r="GOK30" s="1"/>
      <c r="GOL30" s="1"/>
      <c r="GOM30" s="1"/>
      <c r="GON30" s="1"/>
      <c r="GOO30" s="1"/>
      <c r="GOP30" s="1"/>
      <c r="GOQ30" s="1"/>
      <c r="GOR30" s="1"/>
      <c r="GOS30" s="1"/>
      <c r="GOT30" s="1"/>
      <c r="GOU30" s="1"/>
      <c r="GOV30" s="1"/>
      <c r="GOW30" s="1"/>
      <c r="GOX30" s="1"/>
      <c r="GOY30" s="1"/>
      <c r="GOZ30" s="1"/>
      <c r="GPA30" s="1"/>
      <c r="GPB30" s="1"/>
      <c r="GPC30" s="1"/>
      <c r="GPD30" s="1"/>
      <c r="GPE30" s="1"/>
      <c r="GPF30" s="1"/>
      <c r="GPG30" s="1"/>
      <c r="GPH30" s="1"/>
      <c r="GPI30" s="1"/>
      <c r="GPJ30" s="1"/>
      <c r="GPK30" s="1"/>
      <c r="GPL30" s="1"/>
      <c r="GPM30" s="1"/>
      <c r="GPN30" s="1"/>
      <c r="GPO30" s="1"/>
      <c r="GPP30" s="1"/>
      <c r="GPQ30" s="1"/>
      <c r="GPR30" s="1"/>
      <c r="GPS30" s="1"/>
      <c r="GPT30" s="1"/>
      <c r="GPU30" s="1"/>
      <c r="GPV30" s="1"/>
      <c r="GPW30" s="1"/>
      <c r="GPX30" s="1"/>
      <c r="GPY30" s="1"/>
      <c r="GPZ30" s="1"/>
      <c r="GQA30" s="1"/>
      <c r="GQB30" s="1"/>
      <c r="GQC30" s="1"/>
      <c r="GQD30" s="1"/>
      <c r="GQE30" s="1"/>
      <c r="GQF30" s="1"/>
      <c r="GQG30" s="1"/>
      <c r="GQH30" s="1"/>
      <c r="GQI30" s="1"/>
      <c r="GQJ30" s="1"/>
      <c r="GQK30" s="1"/>
      <c r="GQL30" s="1"/>
      <c r="GQM30" s="1"/>
      <c r="GQN30" s="1"/>
      <c r="GQO30" s="1"/>
      <c r="GQP30" s="1"/>
      <c r="GQQ30" s="1"/>
      <c r="GQR30" s="1"/>
      <c r="GQS30" s="1"/>
      <c r="GQT30" s="1"/>
      <c r="GQU30" s="1"/>
      <c r="GQV30" s="1"/>
      <c r="GQW30" s="1"/>
      <c r="GQX30" s="1"/>
      <c r="GQY30" s="1"/>
      <c r="GQZ30" s="1"/>
      <c r="GRA30" s="1"/>
      <c r="GRB30" s="1"/>
      <c r="GRC30" s="1"/>
      <c r="GRD30" s="1"/>
      <c r="GRE30" s="1"/>
      <c r="GRF30" s="1"/>
      <c r="GRG30" s="1"/>
      <c r="GRH30" s="1"/>
      <c r="GRI30" s="1"/>
      <c r="GRJ30" s="1"/>
      <c r="GRK30" s="1"/>
      <c r="GRL30" s="1"/>
      <c r="GRM30" s="1"/>
      <c r="GRN30" s="1"/>
      <c r="GRO30" s="1"/>
      <c r="GRP30" s="1"/>
      <c r="GRQ30" s="1"/>
      <c r="GRR30" s="1"/>
      <c r="GRS30" s="1"/>
      <c r="GRT30" s="1"/>
      <c r="GRU30" s="1"/>
      <c r="GRV30" s="1"/>
      <c r="GRW30" s="1"/>
      <c r="GRX30" s="1"/>
      <c r="GRY30" s="1"/>
      <c r="GRZ30" s="1"/>
      <c r="GSA30" s="1"/>
      <c r="GSB30" s="1"/>
      <c r="GSC30" s="1"/>
      <c r="GSD30" s="1"/>
      <c r="GSE30" s="1"/>
      <c r="GSF30" s="1"/>
      <c r="GSG30" s="1"/>
      <c r="GSH30" s="1"/>
      <c r="GSI30" s="1"/>
      <c r="GSJ30" s="1"/>
      <c r="GSK30" s="1"/>
      <c r="GSL30" s="1"/>
      <c r="GSM30" s="1"/>
      <c r="GSN30" s="1"/>
      <c r="GSO30" s="1"/>
      <c r="GSP30" s="1"/>
      <c r="GSQ30" s="1"/>
      <c r="GSR30" s="1"/>
      <c r="GSS30" s="1"/>
      <c r="GST30" s="1"/>
      <c r="GSU30" s="1"/>
      <c r="GSV30" s="1"/>
      <c r="GSW30" s="1"/>
      <c r="GSX30" s="1"/>
      <c r="GSY30" s="1"/>
      <c r="GSZ30" s="1"/>
      <c r="GTA30" s="1"/>
      <c r="GTB30" s="1"/>
      <c r="GTC30" s="1"/>
      <c r="GTD30" s="1"/>
      <c r="GTE30" s="1"/>
      <c r="GTF30" s="1"/>
      <c r="GTG30" s="1"/>
      <c r="GTH30" s="1"/>
      <c r="GTI30" s="1"/>
      <c r="GTJ30" s="1"/>
      <c r="GTK30" s="1"/>
      <c r="GTL30" s="1"/>
      <c r="GTM30" s="1"/>
      <c r="GTN30" s="1"/>
      <c r="GTO30" s="1"/>
      <c r="GTP30" s="1"/>
      <c r="GTQ30" s="1"/>
      <c r="GTR30" s="1"/>
      <c r="GTS30" s="1"/>
      <c r="GTT30" s="1"/>
      <c r="GTU30" s="1"/>
      <c r="GTV30" s="1"/>
      <c r="GTW30" s="1"/>
      <c r="GTX30" s="1"/>
      <c r="GTY30" s="1"/>
      <c r="GTZ30" s="1"/>
      <c r="GUA30" s="1"/>
      <c r="GUB30" s="1"/>
      <c r="GUC30" s="1"/>
      <c r="GUD30" s="1"/>
      <c r="GUE30" s="1"/>
      <c r="GUF30" s="1"/>
      <c r="GUG30" s="1"/>
      <c r="GUH30" s="1"/>
      <c r="GUI30" s="1"/>
      <c r="GUJ30" s="1"/>
      <c r="GUK30" s="1"/>
      <c r="GUL30" s="1"/>
      <c r="GUM30" s="1"/>
      <c r="GUN30" s="1"/>
      <c r="GUO30" s="1"/>
      <c r="GUP30" s="1"/>
      <c r="GUQ30" s="1"/>
      <c r="GUR30" s="1"/>
      <c r="GUS30" s="1"/>
      <c r="GUT30" s="1"/>
      <c r="GUU30" s="1"/>
      <c r="GUV30" s="1"/>
      <c r="GUW30" s="1"/>
      <c r="GUX30" s="1"/>
      <c r="GUY30" s="1"/>
      <c r="GUZ30" s="1"/>
      <c r="GVA30" s="1"/>
      <c r="GVB30" s="1"/>
      <c r="GVC30" s="1"/>
      <c r="GVD30" s="1"/>
      <c r="GVE30" s="1"/>
      <c r="GVF30" s="1"/>
      <c r="GVG30" s="1"/>
      <c r="GVH30" s="1"/>
      <c r="GVI30" s="1"/>
      <c r="GVJ30" s="1"/>
      <c r="GVK30" s="1"/>
      <c r="GVL30" s="1"/>
      <c r="GVM30" s="1"/>
      <c r="GVN30" s="1"/>
      <c r="GVO30" s="1"/>
      <c r="GVP30" s="1"/>
      <c r="GVQ30" s="1"/>
      <c r="GVR30" s="1"/>
      <c r="GVS30" s="1"/>
      <c r="GVT30" s="1"/>
      <c r="GVU30" s="1"/>
      <c r="GVV30" s="1"/>
      <c r="GVW30" s="1"/>
      <c r="GVX30" s="1"/>
      <c r="GVY30" s="1"/>
      <c r="GVZ30" s="1"/>
      <c r="GWA30" s="1"/>
      <c r="GWB30" s="1"/>
      <c r="GWC30" s="1"/>
      <c r="GWD30" s="1"/>
      <c r="GWE30" s="1"/>
      <c r="GWF30" s="1"/>
      <c r="GWG30" s="1"/>
      <c r="GWH30" s="1"/>
      <c r="GWI30" s="1"/>
      <c r="GWJ30" s="1"/>
      <c r="GWK30" s="1"/>
      <c r="GWL30" s="1"/>
      <c r="GWM30" s="1"/>
      <c r="GWN30" s="1"/>
      <c r="GWO30" s="1"/>
      <c r="GWP30" s="1"/>
      <c r="GWQ30" s="1"/>
      <c r="GWR30" s="1"/>
      <c r="GWS30" s="1"/>
      <c r="GWT30" s="1"/>
      <c r="GWU30" s="1"/>
      <c r="GWV30" s="1"/>
      <c r="GWW30" s="1"/>
      <c r="GWX30" s="1"/>
      <c r="GWY30" s="1"/>
      <c r="GWZ30" s="1"/>
      <c r="GXA30" s="1"/>
      <c r="GXB30" s="1"/>
      <c r="GXC30" s="1"/>
      <c r="GXD30" s="1"/>
      <c r="GXE30" s="1"/>
      <c r="GXF30" s="1"/>
      <c r="GXG30" s="1"/>
      <c r="GXH30" s="1"/>
      <c r="GXI30" s="1"/>
      <c r="GXJ30" s="1"/>
      <c r="GXK30" s="1"/>
      <c r="GXL30" s="1"/>
      <c r="GXM30" s="1"/>
      <c r="GXN30" s="1"/>
      <c r="GXO30" s="1"/>
      <c r="GXP30" s="1"/>
      <c r="GXQ30" s="1"/>
      <c r="GXR30" s="1"/>
      <c r="GXS30" s="1"/>
      <c r="GXT30" s="1"/>
      <c r="GXU30" s="1"/>
      <c r="GXV30" s="1"/>
      <c r="GXW30" s="1"/>
      <c r="GXX30" s="1"/>
      <c r="GXY30" s="1"/>
      <c r="GXZ30" s="1"/>
      <c r="GYA30" s="1"/>
      <c r="GYB30" s="1"/>
      <c r="GYC30" s="1"/>
      <c r="GYD30" s="1"/>
      <c r="GYE30" s="1"/>
      <c r="GYF30" s="1"/>
      <c r="GYG30" s="1"/>
      <c r="GYH30" s="1"/>
      <c r="GYI30" s="1"/>
      <c r="GYJ30" s="1"/>
      <c r="GYK30" s="1"/>
      <c r="GYL30" s="1"/>
      <c r="GYM30" s="1"/>
      <c r="GYN30" s="1"/>
      <c r="GYO30" s="1"/>
      <c r="GYP30" s="1"/>
      <c r="GYQ30" s="1"/>
      <c r="GYR30" s="1"/>
      <c r="GYS30" s="1"/>
      <c r="GYT30" s="1"/>
      <c r="GYU30" s="1"/>
      <c r="GYV30" s="1"/>
      <c r="GYW30" s="1"/>
      <c r="GYX30" s="1"/>
      <c r="GYY30" s="1"/>
      <c r="GYZ30" s="1"/>
      <c r="GZA30" s="1"/>
      <c r="GZB30" s="1"/>
      <c r="GZC30" s="1"/>
      <c r="GZD30" s="1"/>
      <c r="GZE30" s="1"/>
      <c r="GZF30" s="1"/>
      <c r="GZG30" s="1"/>
      <c r="GZH30" s="1"/>
      <c r="GZI30" s="1"/>
      <c r="GZJ30" s="1"/>
      <c r="GZK30" s="1"/>
      <c r="GZL30" s="1"/>
      <c r="GZM30" s="1"/>
      <c r="GZN30" s="1"/>
      <c r="GZO30" s="1"/>
      <c r="GZP30" s="1"/>
      <c r="GZQ30" s="1"/>
      <c r="GZR30" s="1"/>
      <c r="GZS30" s="1"/>
      <c r="GZT30" s="1"/>
      <c r="GZU30" s="1"/>
      <c r="GZV30" s="1"/>
      <c r="GZW30" s="1"/>
      <c r="GZX30" s="1"/>
      <c r="GZY30" s="1"/>
      <c r="GZZ30" s="1"/>
      <c r="HAA30" s="1"/>
      <c r="HAB30" s="1"/>
      <c r="HAC30" s="1"/>
      <c r="HAD30" s="1"/>
      <c r="HAE30" s="1"/>
      <c r="HAF30" s="1"/>
      <c r="HAG30" s="1"/>
      <c r="HAH30" s="1"/>
      <c r="HAI30" s="1"/>
      <c r="HAJ30" s="1"/>
      <c r="HAK30" s="1"/>
      <c r="HAL30" s="1"/>
      <c r="HAM30" s="1"/>
      <c r="HAN30" s="1"/>
      <c r="HAO30" s="1"/>
      <c r="HAP30" s="1"/>
      <c r="HAQ30" s="1"/>
      <c r="HAR30" s="1"/>
      <c r="HAS30" s="1"/>
      <c r="HAT30" s="1"/>
      <c r="HAU30" s="1"/>
      <c r="HAV30" s="1"/>
      <c r="HAW30" s="1"/>
      <c r="HAX30" s="1"/>
      <c r="HAY30" s="1"/>
      <c r="HAZ30" s="1"/>
      <c r="HBA30" s="1"/>
      <c r="HBB30" s="1"/>
      <c r="HBC30" s="1"/>
      <c r="HBD30" s="1"/>
      <c r="HBE30" s="1"/>
      <c r="HBF30" s="1"/>
      <c r="HBG30" s="1"/>
      <c r="HBH30" s="1"/>
      <c r="HBI30" s="1"/>
      <c r="HBJ30" s="1"/>
      <c r="HBK30" s="1"/>
      <c r="HBL30" s="1"/>
      <c r="HBM30" s="1"/>
      <c r="HBN30" s="1"/>
      <c r="HBO30" s="1"/>
      <c r="HBP30" s="1"/>
      <c r="HBQ30" s="1"/>
      <c r="HBR30" s="1"/>
      <c r="HBS30" s="1"/>
      <c r="HBT30" s="1"/>
      <c r="HBU30" s="1"/>
      <c r="HBV30" s="1"/>
      <c r="HBW30" s="1"/>
      <c r="HBX30" s="1"/>
      <c r="HBY30" s="1"/>
      <c r="HBZ30" s="1"/>
      <c r="HCA30" s="1"/>
      <c r="HCB30" s="1"/>
      <c r="HCC30" s="1"/>
      <c r="HCD30" s="1"/>
      <c r="HCE30" s="1"/>
      <c r="HCF30" s="1"/>
      <c r="HCG30" s="1"/>
      <c r="HCH30" s="1"/>
      <c r="HCI30" s="1"/>
      <c r="HCJ30" s="1"/>
      <c r="HCK30" s="1"/>
      <c r="HCL30" s="1"/>
      <c r="HCM30" s="1"/>
      <c r="HCN30" s="1"/>
      <c r="HCO30" s="1"/>
      <c r="HCP30" s="1"/>
      <c r="HCQ30" s="1"/>
      <c r="HCR30" s="1"/>
      <c r="HCS30" s="1"/>
      <c r="HCT30" s="1"/>
      <c r="HCU30" s="1"/>
      <c r="HCV30" s="1"/>
      <c r="HCW30" s="1"/>
      <c r="HCX30" s="1"/>
      <c r="HCY30" s="1"/>
      <c r="HCZ30" s="1"/>
      <c r="HDA30" s="1"/>
      <c r="HDB30" s="1"/>
      <c r="HDC30" s="1"/>
      <c r="HDD30" s="1"/>
      <c r="HDE30" s="1"/>
      <c r="HDF30" s="1"/>
      <c r="HDG30" s="1"/>
      <c r="HDH30" s="1"/>
      <c r="HDI30" s="1"/>
      <c r="HDJ30" s="1"/>
      <c r="HDK30" s="1"/>
      <c r="HDL30" s="1"/>
      <c r="HDM30" s="1"/>
      <c r="HDN30" s="1"/>
      <c r="HDO30" s="1"/>
      <c r="HDP30" s="1"/>
      <c r="HDQ30" s="1"/>
      <c r="HDR30" s="1"/>
      <c r="HDS30" s="1"/>
      <c r="HDT30" s="1"/>
      <c r="HDU30" s="1"/>
      <c r="HDV30" s="1"/>
      <c r="HDW30" s="1"/>
      <c r="HDX30" s="1"/>
      <c r="HDY30" s="1"/>
      <c r="HDZ30" s="1"/>
      <c r="HEA30" s="1"/>
      <c r="HEB30" s="1"/>
      <c r="HEC30" s="1"/>
      <c r="HED30" s="1"/>
      <c r="HEE30" s="1"/>
      <c r="HEF30" s="1"/>
      <c r="HEG30" s="1"/>
      <c r="HEH30" s="1"/>
      <c r="HEI30" s="1"/>
      <c r="HEJ30" s="1"/>
      <c r="HEK30" s="1"/>
      <c r="HEL30" s="1"/>
      <c r="HEM30" s="1"/>
      <c r="HEN30" s="1"/>
      <c r="HEO30" s="1"/>
      <c r="HEP30" s="1"/>
      <c r="HEQ30" s="1"/>
      <c r="HER30" s="1"/>
      <c r="HES30" s="1"/>
      <c r="HET30" s="1"/>
      <c r="HEU30" s="1"/>
      <c r="HEV30" s="1"/>
      <c r="HEW30" s="1"/>
      <c r="HEX30" s="1"/>
      <c r="HEY30" s="1"/>
      <c r="HEZ30" s="1"/>
      <c r="HFA30" s="1"/>
      <c r="HFB30" s="1"/>
      <c r="HFC30" s="1"/>
      <c r="HFD30" s="1"/>
      <c r="HFE30" s="1"/>
      <c r="HFF30" s="1"/>
      <c r="HFG30" s="1"/>
      <c r="HFH30" s="1"/>
      <c r="HFI30" s="1"/>
      <c r="HFJ30" s="1"/>
      <c r="HFK30" s="1"/>
      <c r="HFL30" s="1"/>
      <c r="HFM30" s="1"/>
      <c r="HFN30" s="1"/>
      <c r="HFO30" s="1"/>
      <c r="HFP30" s="1"/>
      <c r="HFQ30" s="1"/>
      <c r="HFR30" s="1"/>
      <c r="HFS30" s="1"/>
      <c r="HFT30" s="1"/>
      <c r="HFU30" s="1"/>
      <c r="HFV30" s="1"/>
      <c r="HFW30" s="1"/>
      <c r="HFX30" s="1"/>
      <c r="HFY30" s="1"/>
      <c r="HFZ30" s="1"/>
      <c r="HGA30" s="1"/>
      <c r="HGB30" s="1"/>
      <c r="HGC30" s="1"/>
      <c r="HGD30" s="1"/>
      <c r="HGE30" s="1"/>
      <c r="HGF30" s="1"/>
      <c r="HGG30" s="1"/>
      <c r="HGH30" s="1"/>
      <c r="HGI30" s="1"/>
      <c r="HGJ30" s="1"/>
      <c r="HGK30" s="1"/>
      <c r="HGL30" s="1"/>
      <c r="HGM30" s="1"/>
      <c r="HGN30" s="1"/>
      <c r="HGO30" s="1"/>
      <c r="HGP30" s="1"/>
      <c r="HGQ30" s="1"/>
      <c r="HGR30" s="1"/>
      <c r="HGS30" s="1"/>
      <c r="HGT30" s="1"/>
      <c r="HGU30" s="1"/>
      <c r="HGV30" s="1"/>
      <c r="HGW30" s="1"/>
      <c r="HGX30" s="1"/>
      <c r="HGY30" s="1"/>
      <c r="HGZ30" s="1"/>
      <c r="HHA30" s="1"/>
      <c r="HHB30" s="1"/>
      <c r="HHC30" s="1"/>
      <c r="HHD30" s="1"/>
      <c r="HHE30" s="1"/>
      <c r="HHF30" s="1"/>
      <c r="HHG30" s="1"/>
      <c r="HHH30" s="1"/>
      <c r="HHI30" s="1"/>
      <c r="HHJ30" s="1"/>
      <c r="HHK30" s="1"/>
      <c r="HHL30" s="1"/>
      <c r="HHM30" s="1"/>
      <c r="HHN30" s="1"/>
      <c r="HHO30" s="1"/>
      <c r="HHP30" s="1"/>
      <c r="HHQ30" s="1"/>
      <c r="HHR30" s="1"/>
      <c r="HHS30" s="1"/>
      <c r="HHT30" s="1"/>
      <c r="HHU30" s="1"/>
      <c r="HHV30" s="1"/>
      <c r="HHW30" s="1"/>
      <c r="HHX30" s="1"/>
      <c r="HHY30" s="1"/>
      <c r="HHZ30" s="1"/>
      <c r="HIA30" s="1"/>
      <c r="HIB30" s="1"/>
      <c r="HIC30" s="1"/>
      <c r="HID30" s="1"/>
      <c r="HIE30" s="1"/>
      <c r="HIF30" s="1"/>
      <c r="HIG30" s="1"/>
      <c r="HIH30" s="1"/>
      <c r="HII30" s="1"/>
      <c r="HIJ30" s="1"/>
      <c r="HIK30" s="1"/>
      <c r="HIL30" s="1"/>
      <c r="HIM30" s="1"/>
      <c r="HIN30" s="1"/>
      <c r="HIO30" s="1"/>
      <c r="HIP30" s="1"/>
      <c r="HIQ30" s="1"/>
      <c r="HIR30" s="1"/>
      <c r="HIS30" s="1"/>
      <c r="HIT30" s="1"/>
      <c r="HIU30" s="1"/>
      <c r="HIV30" s="1"/>
      <c r="HIW30" s="1"/>
      <c r="HIX30" s="1"/>
      <c r="HIY30" s="1"/>
      <c r="HIZ30" s="1"/>
      <c r="HJA30" s="1"/>
      <c r="HJB30" s="1"/>
      <c r="HJC30" s="1"/>
      <c r="HJD30" s="1"/>
      <c r="HJE30" s="1"/>
      <c r="HJF30" s="1"/>
      <c r="HJG30" s="1"/>
      <c r="HJH30" s="1"/>
      <c r="HJI30" s="1"/>
      <c r="HJJ30" s="1"/>
      <c r="HJK30" s="1"/>
      <c r="HJL30" s="1"/>
      <c r="HJM30" s="1"/>
      <c r="HJN30" s="1"/>
      <c r="HJO30" s="1"/>
      <c r="HJP30" s="1"/>
      <c r="HJQ30" s="1"/>
      <c r="HJR30" s="1"/>
      <c r="HJS30" s="1"/>
      <c r="HJT30" s="1"/>
      <c r="HJU30" s="1"/>
      <c r="HJV30" s="1"/>
      <c r="HJW30" s="1"/>
      <c r="HJX30" s="1"/>
      <c r="HJY30" s="1"/>
      <c r="HJZ30" s="1"/>
      <c r="HKA30" s="1"/>
      <c r="HKB30" s="1"/>
      <c r="HKC30" s="1"/>
      <c r="HKD30" s="1"/>
      <c r="HKE30" s="1"/>
      <c r="HKF30" s="1"/>
      <c r="HKG30" s="1"/>
      <c r="HKH30" s="1"/>
      <c r="HKI30" s="1"/>
      <c r="HKJ30" s="1"/>
      <c r="HKK30" s="1"/>
      <c r="HKL30" s="1"/>
      <c r="HKM30" s="1"/>
      <c r="HKN30" s="1"/>
      <c r="HKO30" s="1"/>
      <c r="HKP30" s="1"/>
      <c r="HKQ30" s="1"/>
      <c r="HKR30" s="1"/>
      <c r="HKS30" s="1"/>
      <c r="HKT30" s="1"/>
      <c r="HKU30" s="1"/>
      <c r="HKV30" s="1"/>
      <c r="HKW30" s="1"/>
      <c r="HKX30" s="1"/>
      <c r="HKY30" s="1"/>
      <c r="HKZ30" s="1"/>
      <c r="HLA30" s="1"/>
      <c r="HLB30" s="1"/>
      <c r="HLC30" s="1"/>
      <c r="HLD30" s="1"/>
      <c r="HLE30" s="1"/>
      <c r="HLF30" s="1"/>
      <c r="HLG30" s="1"/>
      <c r="HLH30" s="1"/>
      <c r="HLI30" s="1"/>
      <c r="HLJ30" s="1"/>
      <c r="HLK30" s="1"/>
      <c r="HLL30" s="1"/>
      <c r="HLM30" s="1"/>
      <c r="HLN30" s="1"/>
      <c r="HLO30" s="1"/>
      <c r="HLP30" s="1"/>
      <c r="HLQ30" s="1"/>
      <c r="HLR30" s="1"/>
      <c r="HLS30" s="1"/>
      <c r="HLT30" s="1"/>
      <c r="HLU30" s="1"/>
      <c r="HLV30" s="1"/>
      <c r="HLW30" s="1"/>
      <c r="HLX30" s="1"/>
      <c r="HLY30" s="1"/>
      <c r="HLZ30" s="1"/>
      <c r="HMA30" s="1"/>
      <c r="HMB30" s="1"/>
      <c r="HMC30" s="1"/>
      <c r="HMD30" s="1"/>
      <c r="HME30" s="1"/>
      <c r="HMF30" s="1"/>
      <c r="HMG30" s="1"/>
      <c r="HMH30" s="1"/>
      <c r="HMI30" s="1"/>
      <c r="HMJ30" s="1"/>
      <c r="HMK30" s="1"/>
      <c r="HML30" s="1"/>
      <c r="HMM30" s="1"/>
      <c r="HMN30" s="1"/>
      <c r="HMO30" s="1"/>
      <c r="HMP30" s="1"/>
      <c r="HMQ30" s="1"/>
      <c r="HMR30" s="1"/>
      <c r="HMS30" s="1"/>
      <c r="HMT30" s="1"/>
      <c r="HMU30" s="1"/>
      <c r="HMV30" s="1"/>
      <c r="HMW30" s="1"/>
      <c r="HMX30" s="1"/>
      <c r="HMY30" s="1"/>
      <c r="HMZ30" s="1"/>
      <c r="HNA30" s="1"/>
      <c r="HNB30" s="1"/>
      <c r="HNC30" s="1"/>
      <c r="HND30" s="1"/>
      <c r="HNE30" s="1"/>
      <c r="HNF30" s="1"/>
      <c r="HNG30" s="1"/>
      <c r="HNH30" s="1"/>
      <c r="HNI30" s="1"/>
      <c r="HNJ30" s="1"/>
      <c r="HNK30" s="1"/>
      <c r="HNL30" s="1"/>
      <c r="HNM30" s="1"/>
      <c r="HNN30" s="1"/>
      <c r="HNO30" s="1"/>
      <c r="HNP30" s="1"/>
      <c r="HNQ30" s="1"/>
      <c r="HNR30" s="1"/>
      <c r="HNS30" s="1"/>
      <c r="HNT30" s="1"/>
      <c r="HNU30" s="1"/>
      <c r="HNV30" s="1"/>
      <c r="HNW30" s="1"/>
      <c r="HNX30" s="1"/>
      <c r="HNY30" s="1"/>
      <c r="HNZ30" s="1"/>
      <c r="HOA30" s="1"/>
      <c r="HOB30" s="1"/>
      <c r="HOC30" s="1"/>
      <c r="HOD30" s="1"/>
      <c r="HOE30" s="1"/>
      <c r="HOF30" s="1"/>
      <c r="HOG30" s="1"/>
      <c r="HOH30" s="1"/>
      <c r="HOI30" s="1"/>
      <c r="HOJ30" s="1"/>
      <c r="HOK30" s="1"/>
      <c r="HOL30" s="1"/>
      <c r="HOM30" s="1"/>
      <c r="HON30" s="1"/>
      <c r="HOO30" s="1"/>
      <c r="HOP30" s="1"/>
      <c r="HOQ30" s="1"/>
      <c r="HOR30" s="1"/>
      <c r="HOS30" s="1"/>
      <c r="HOT30" s="1"/>
      <c r="HOU30" s="1"/>
      <c r="HOV30" s="1"/>
      <c r="HOW30" s="1"/>
      <c r="HOX30" s="1"/>
      <c r="HOY30" s="1"/>
      <c r="HOZ30" s="1"/>
      <c r="HPA30" s="1"/>
      <c r="HPB30" s="1"/>
      <c r="HPC30" s="1"/>
      <c r="HPD30" s="1"/>
      <c r="HPE30" s="1"/>
      <c r="HPF30" s="1"/>
      <c r="HPG30" s="1"/>
      <c r="HPH30" s="1"/>
      <c r="HPI30" s="1"/>
      <c r="HPJ30" s="1"/>
      <c r="HPK30" s="1"/>
      <c r="HPL30" s="1"/>
      <c r="HPM30" s="1"/>
      <c r="HPN30" s="1"/>
      <c r="HPO30" s="1"/>
      <c r="HPP30" s="1"/>
      <c r="HPQ30" s="1"/>
      <c r="HPR30" s="1"/>
      <c r="HPS30" s="1"/>
      <c r="HPT30" s="1"/>
      <c r="HPU30" s="1"/>
      <c r="HPV30" s="1"/>
      <c r="HPW30" s="1"/>
      <c r="HPX30" s="1"/>
      <c r="HPY30" s="1"/>
      <c r="HPZ30" s="1"/>
      <c r="HQA30" s="1"/>
      <c r="HQB30" s="1"/>
      <c r="HQC30" s="1"/>
      <c r="HQD30" s="1"/>
      <c r="HQE30" s="1"/>
      <c r="HQF30" s="1"/>
      <c r="HQG30" s="1"/>
      <c r="HQH30" s="1"/>
      <c r="HQI30" s="1"/>
      <c r="HQJ30" s="1"/>
      <c r="HQK30" s="1"/>
      <c r="HQL30" s="1"/>
      <c r="HQM30" s="1"/>
      <c r="HQN30" s="1"/>
      <c r="HQO30" s="1"/>
      <c r="HQP30" s="1"/>
      <c r="HQQ30" s="1"/>
      <c r="HQR30" s="1"/>
      <c r="HQS30" s="1"/>
      <c r="HQT30" s="1"/>
      <c r="HQU30" s="1"/>
      <c r="HQV30" s="1"/>
      <c r="HQW30" s="1"/>
      <c r="HQX30" s="1"/>
      <c r="HQY30" s="1"/>
      <c r="HQZ30" s="1"/>
      <c r="HRA30" s="1"/>
      <c r="HRB30" s="1"/>
      <c r="HRC30" s="1"/>
      <c r="HRD30" s="1"/>
      <c r="HRE30" s="1"/>
      <c r="HRF30" s="1"/>
      <c r="HRG30" s="1"/>
      <c r="HRH30" s="1"/>
      <c r="HRI30" s="1"/>
      <c r="HRJ30" s="1"/>
      <c r="HRK30" s="1"/>
      <c r="HRL30" s="1"/>
      <c r="HRM30" s="1"/>
      <c r="HRN30" s="1"/>
      <c r="HRO30" s="1"/>
      <c r="HRP30" s="1"/>
      <c r="HRQ30" s="1"/>
      <c r="HRR30" s="1"/>
      <c r="HRS30" s="1"/>
      <c r="HRT30" s="1"/>
      <c r="HRU30" s="1"/>
      <c r="HRV30" s="1"/>
      <c r="HRW30" s="1"/>
      <c r="HRX30" s="1"/>
      <c r="HRY30" s="1"/>
      <c r="HRZ30" s="1"/>
      <c r="HSA30" s="1"/>
      <c r="HSB30" s="1"/>
      <c r="HSC30" s="1"/>
      <c r="HSD30" s="1"/>
      <c r="HSE30" s="1"/>
      <c r="HSF30" s="1"/>
      <c r="HSG30" s="1"/>
      <c r="HSH30" s="1"/>
      <c r="HSI30" s="1"/>
      <c r="HSJ30" s="1"/>
      <c r="HSK30" s="1"/>
      <c r="HSL30" s="1"/>
      <c r="HSM30" s="1"/>
      <c r="HSN30" s="1"/>
      <c r="HSO30" s="1"/>
      <c r="HSP30" s="1"/>
      <c r="HSQ30" s="1"/>
      <c r="HSR30" s="1"/>
      <c r="HSS30" s="1"/>
      <c r="HST30" s="1"/>
      <c r="HSU30" s="1"/>
      <c r="HSV30" s="1"/>
      <c r="HSW30" s="1"/>
      <c r="HSX30" s="1"/>
      <c r="HSY30" s="1"/>
      <c r="HSZ30" s="1"/>
      <c r="HTA30" s="1"/>
      <c r="HTB30" s="1"/>
      <c r="HTC30" s="1"/>
      <c r="HTD30" s="1"/>
      <c r="HTE30" s="1"/>
      <c r="HTF30" s="1"/>
      <c r="HTG30" s="1"/>
      <c r="HTH30" s="1"/>
      <c r="HTI30" s="1"/>
      <c r="HTJ30" s="1"/>
      <c r="HTK30" s="1"/>
      <c r="HTL30" s="1"/>
      <c r="HTM30" s="1"/>
      <c r="HTN30" s="1"/>
      <c r="HTO30" s="1"/>
      <c r="HTP30" s="1"/>
      <c r="HTQ30" s="1"/>
      <c r="HTR30" s="1"/>
      <c r="HTS30" s="1"/>
      <c r="HTT30" s="1"/>
      <c r="HTU30" s="1"/>
      <c r="HTV30" s="1"/>
      <c r="HTW30" s="1"/>
      <c r="HTX30" s="1"/>
      <c r="HTY30" s="1"/>
      <c r="HTZ30" s="1"/>
      <c r="HUA30" s="1"/>
      <c r="HUB30" s="1"/>
      <c r="HUC30" s="1"/>
      <c r="HUD30" s="1"/>
      <c r="HUE30" s="1"/>
      <c r="HUF30" s="1"/>
      <c r="HUG30" s="1"/>
      <c r="HUH30" s="1"/>
      <c r="HUI30" s="1"/>
      <c r="HUJ30" s="1"/>
      <c r="HUK30" s="1"/>
      <c r="HUL30" s="1"/>
      <c r="HUM30" s="1"/>
      <c r="HUN30" s="1"/>
      <c r="HUO30" s="1"/>
      <c r="HUP30" s="1"/>
      <c r="HUQ30" s="1"/>
      <c r="HUR30" s="1"/>
      <c r="HUS30" s="1"/>
      <c r="HUT30" s="1"/>
      <c r="HUU30" s="1"/>
      <c r="HUV30" s="1"/>
      <c r="HUW30" s="1"/>
      <c r="HUX30" s="1"/>
      <c r="HUY30" s="1"/>
      <c r="HUZ30" s="1"/>
      <c r="HVA30" s="1"/>
      <c r="HVB30" s="1"/>
      <c r="HVC30" s="1"/>
      <c r="HVD30" s="1"/>
      <c r="HVE30" s="1"/>
      <c r="HVF30" s="1"/>
      <c r="HVG30" s="1"/>
      <c r="HVH30" s="1"/>
      <c r="HVI30" s="1"/>
      <c r="HVJ30" s="1"/>
      <c r="HVK30" s="1"/>
      <c r="HVL30" s="1"/>
      <c r="HVM30" s="1"/>
      <c r="HVN30" s="1"/>
      <c r="HVO30" s="1"/>
      <c r="HVP30" s="1"/>
      <c r="HVQ30" s="1"/>
      <c r="HVR30" s="1"/>
      <c r="HVS30" s="1"/>
      <c r="HVT30" s="1"/>
      <c r="HVU30" s="1"/>
      <c r="HVV30" s="1"/>
      <c r="HVW30" s="1"/>
      <c r="HVX30" s="1"/>
      <c r="HVY30" s="1"/>
      <c r="HVZ30" s="1"/>
      <c r="HWA30" s="1"/>
      <c r="HWB30" s="1"/>
      <c r="HWC30" s="1"/>
      <c r="HWD30" s="1"/>
      <c r="HWE30" s="1"/>
      <c r="HWF30" s="1"/>
      <c r="HWG30" s="1"/>
      <c r="HWH30" s="1"/>
      <c r="HWI30" s="1"/>
      <c r="HWJ30" s="1"/>
      <c r="HWK30" s="1"/>
      <c r="HWL30" s="1"/>
      <c r="HWM30" s="1"/>
      <c r="HWN30" s="1"/>
      <c r="HWO30" s="1"/>
      <c r="HWP30" s="1"/>
      <c r="HWQ30" s="1"/>
      <c r="HWR30" s="1"/>
      <c r="HWS30" s="1"/>
      <c r="HWT30" s="1"/>
      <c r="HWU30" s="1"/>
      <c r="HWV30" s="1"/>
      <c r="HWW30" s="1"/>
      <c r="HWX30" s="1"/>
      <c r="HWY30" s="1"/>
      <c r="HWZ30" s="1"/>
      <c r="HXA30" s="1"/>
      <c r="HXB30" s="1"/>
      <c r="HXC30" s="1"/>
      <c r="HXD30" s="1"/>
      <c r="HXE30" s="1"/>
      <c r="HXF30" s="1"/>
      <c r="HXG30" s="1"/>
      <c r="HXH30" s="1"/>
      <c r="HXI30" s="1"/>
      <c r="HXJ30" s="1"/>
      <c r="HXK30" s="1"/>
      <c r="HXL30" s="1"/>
      <c r="HXM30" s="1"/>
      <c r="HXN30" s="1"/>
      <c r="HXO30" s="1"/>
      <c r="HXP30" s="1"/>
      <c r="HXQ30" s="1"/>
      <c r="HXR30" s="1"/>
      <c r="HXS30" s="1"/>
      <c r="HXT30" s="1"/>
      <c r="HXU30" s="1"/>
      <c r="HXV30" s="1"/>
      <c r="HXW30" s="1"/>
      <c r="HXX30" s="1"/>
      <c r="HXY30" s="1"/>
      <c r="HXZ30" s="1"/>
      <c r="HYA30" s="1"/>
      <c r="HYB30" s="1"/>
      <c r="HYC30" s="1"/>
      <c r="HYD30" s="1"/>
      <c r="HYE30" s="1"/>
      <c r="HYF30" s="1"/>
      <c r="HYG30" s="1"/>
      <c r="HYH30" s="1"/>
      <c r="HYI30" s="1"/>
      <c r="HYJ30" s="1"/>
      <c r="HYK30" s="1"/>
      <c r="HYL30" s="1"/>
      <c r="HYM30" s="1"/>
      <c r="HYN30" s="1"/>
      <c r="HYO30" s="1"/>
      <c r="HYP30" s="1"/>
      <c r="HYQ30" s="1"/>
      <c r="HYR30" s="1"/>
      <c r="HYS30" s="1"/>
      <c r="HYT30" s="1"/>
      <c r="HYU30" s="1"/>
      <c r="HYV30" s="1"/>
      <c r="HYW30" s="1"/>
      <c r="HYX30" s="1"/>
      <c r="HYY30" s="1"/>
      <c r="HYZ30" s="1"/>
      <c r="HZA30" s="1"/>
      <c r="HZB30" s="1"/>
      <c r="HZC30" s="1"/>
      <c r="HZD30" s="1"/>
      <c r="HZE30" s="1"/>
      <c r="HZF30" s="1"/>
      <c r="HZG30" s="1"/>
      <c r="HZH30" s="1"/>
      <c r="HZI30" s="1"/>
      <c r="HZJ30" s="1"/>
      <c r="HZK30" s="1"/>
      <c r="HZL30" s="1"/>
      <c r="HZM30" s="1"/>
      <c r="HZN30" s="1"/>
      <c r="HZO30" s="1"/>
      <c r="HZP30" s="1"/>
      <c r="HZQ30" s="1"/>
      <c r="HZR30" s="1"/>
      <c r="HZS30" s="1"/>
      <c r="HZT30" s="1"/>
      <c r="HZU30" s="1"/>
      <c r="HZV30" s="1"/>
      <c r="HZW30" s="1"/>
      <c r="HZX30" s="1"/>
      <c r="HZY30" s="1"/>
      <c r="HZZ30" s="1"/>
      <c r="IAA30" s="1"/>
      <c r="IAB30" s="1"/>
      <c r="IAC30" s="1"/>
      <c r="IAD30" s="1"/>
      <c r="IAE30" s="1"/>
      <c r="IAF30" s="1"/>
      <c r="IAG30" s="1"/>
      <c r="IAH30" s="1"/>
      <c r="IAI30" s="1"/>
      <c r="IAJ30" s="1"/>
      <c r="IAK30" s="1"/>
      <c r="IAL30" s="1"/>
      <c r="IAM30" s="1"/>
      <c r="IAN30" s="1"/>
      <c r="IAO30" s="1"/>
      <c r="IAP30" s="1"/>
      <c r="IAQ30" s="1"/>
      <c r="IAR30" s="1"/>
      <c r="IAS30" s="1"/>
      <c r="IAT30" s="1"/>
      <c r="IAU30" s="1"/>
      <c r="IAV30" s="1"/>
      <c r="IAW30" s="1"/>
      <c r="IAX30" s="1"/>
      <c r="IAY30" s="1"/>
      <c r="IAZ30" s="1"/>
      <c r="IBA30" s="1"/>
      <c r="IBB30" s="1"/>
      <c r="IBC30" s="1"/>
      <c r="IBD30" s="1"/>
      <c r="IBE30" s="1"/>
      <c r="IBF30" s="1"/>
      <c r="IBG30" s="1"/>
      <c r="IBH30" s="1"/>
      <c r="IBI30" s="1"/>
      <c r="IBJ30" s="1"/>
      <c r="IBK30" s="1"/>
      <c r="IBL30" s="1"/>
      <c r="IBM30" s="1"/>
      <c r="IBN30" s="1"/>
      <c r="IBO30" s="1"/>
      <c r="IBP30" s="1"/>
      <c r="IBQ30" s="1"/>
      <c r="IBR30" s="1"/>
      <c r="IBS30" s="1"/>
      <c r="IBT30" s="1"/>
      <c r="IBU30" s="1"/>
      <c r="IBV30" s="1"/>
      <c r="IBW30" s="1"/>
      <c r="IBX30" s="1"/>
      <c r="IBY30" s="1"/>
      <c r="IBZ30" s="1"/>
      <c r="ICA30" s="1"/>
      <c r="ICB30" s="1"/>
      <c r="ICC30" s="1"/>
      <c r="ICD30" s="1"/>
      <c r="ICE30" s="1"/>
      <c r="ICF30" s="1"/>
      <c r="ICG30" s="1"/>
      <c r="ICH30" s="1"/>
      <c r="ICI30" s="1"/>
      <c r="ICJ30" s="1"/>
      <c r="ICK30" s="1"/>
      <c r="ICL30" s="1"/>
      <c r="ICM30" s="1"/>
      <c r="ICN30" s="1"/>
      <c r="ICO30" s="1"/>
      <c r="ICP30" s="1"/>
      <c r="ICQ30" s="1"/>
      <c r="ICR30" s="1"/>
      <c r="ICS30" s="1"/>
      <c r="ICT30" s="1"/>
      <c r="ICU30" s="1"/>
      <c r="ICV30" s="1"/>
      <c r="ICW30" s="1"/>
      <c r="ICX30" s="1"/>
      <c r="ICY30" s="1"/>
      <c r="ICZ30" s="1"/>
      <c r="IDA30" s="1"/>
      <c r="IDB30" s="1"/>
      <c r="IDC30" s="1"/>
      <c r="IDD30" s="1"/>
      <c r="IDE30" s="1"/>
      <c r="IDF30" s="1"/>
      <c r="IDG30" s="1"/>
      <c r="IDH30" s="1"/>
      <c r="IDI30" s="1"/>
      <c r="IDJ30" s="1"/>
      <c r="IDK30" s="1"/>
      <c r="IDL30" s="1"/>
      <c r="IDM30" s="1"/>
      <c r="IDN30" s="1"/>
      <c r="IDO30" s="1"/>
      <c r="IDP30" s="1"/>
      <c r="IDQ30" s="1"/>
      <c r="IDR30" s="1"/>
      <c r="IDS30" s="1"/>
      <c r="IDT30" s="1"/>
      <c r="IDU30" s="1"/>
      <c r="IDV30" s="1"/>
      <c r="IDW30" s="1"/>
      <c r="IDX30" s="1"/>
      <c r="IDY30" s="1"/>
      <c r="IDZ30" s="1"/>
      <c r="IEA30" s="1"/>
      <c r="IEB30" s="1"/>
      <c r="IEC30" s="1"/>
      <c r="IED30" s="1"/>
      <c r="IEE30" s="1"/>
      <c r="IEF30" s="1"/>
      <c r="IEG30" s="1"/>
      <c r="IEH30" s="1"/>
      <c r="IEI30" s="1"/>
      <c r="IEJ30" s="1"/>
      <c r="IEK30" s="1"/>
      <c r="IEL30" s="1"/>
      <c r="IEM30" s="1"/>
      <c r="IEN30" s="1"/>
      <c r="IEO30" s="1"/>
      <c r="IEP30" s="1"/>
      <c r="IEQ30" s="1"/>
      <c r="IER30" s="1"/>
      <c r="IES30" s="1"/>
      <c r="IET30" s="1"/>
      <c r="IEU30" s="1"/>
      <c r="IEV30" s="1"/>
      <c r="IEW30" s="1"/>
      <c r="IEX30" s="1"/>
      <c r="IEY30" s="1"/>
      <c r="IEZ30" s="1"/>
      <c r="IFA30" s="1"/>
      <c r="IFB30" s="1"/>
      <c r="IFC30" s="1"/>
      <c r="IFD30" s="1"/>
      <c r="IFE30" s="1"/>
      <c r="IFF30" s="1"/>
      <c r="IFG30" s="1"/>
      <c r="IFH30" s="1"/>
      <c r="IFI30" s="1"/>
      <c r="IFJ30" s="1"/>
      <c r="IFK30" s="1"/>
      <c r="IFL30" s="1"/>
      <c r="IFM30" s="1"/>
      <c r="IFN30" s="1"/>
      <c r="IFO30" s="1"/>
      <c r="IFP30" s="1"/>
      <c r="IFQ30" s="1"/>
      <c r="IFR30" s="1"/>
      <c r="IFS30" s="1"/>
      <c r="IFT30" s="1"/>
      <c r="IFU30" s="1"/>
      <c r="IFV30" s="1"/>
      <c r="IFW30" s="1"/>
      <c r="IFX30" s="1"/>
      <c r="IFY30" s="1"/>
      <c r="IFZ30" s="1"/>
      <c r="IGA30" s="1"/>
      <c r="IGB30" s="1"/>
      <c r="IGC30" s="1"/>
      <c r="IGD30" s="1"/>
      <c r="IGE30" s="1"/>
      <c r="IGF30" s="1"/>
      <c r="IGG30" s="1"/>
      <c r="IGH30" s="1"/>
      <c r="IGI30" s="1"/>
      <c r="IGJ30" s="1"/>
      <c r="IGK30" s="1"/>
      <c r="IGL30" s="1"/>
      <c r="IGM30" s="1"/>
      <c r="IGN30" s="1"/>
      <c r="IGO30" s="1"/>
      <c r="IGP30" s="1"/>
      <c r="IGQ30" s="1"/>
      <c r="IGR30" s="1"/>
      <c r="IGS30" s="1"/>
      <c r="IGT30" s="1"/>
      <c r="IGU30" s="1"/>
      <c r="IGV30" s="1"/>
      <c r="IGW30" s="1"/>
      <c r="IGX30" s="1"/>
      <c r="IGY30" s="1"/>
      <c r="IGZ30" s="1"/>
      <c r="IHA30" s="1"/>
      <c r="IHB30" s="1"/>
      <c r="IHC30" s="1"/>
      <c r="IHD30" s="1"/>
      <c r="IHE30" s="1"/>
      <c r="IHF30" s="1"/>
      <c r="IHG30" s="1"/>
      <c r="IHH30" s="1"/>
      <c r="IHI30" s="1"/>
      <c r="IHJ30" s="1"/>
      <c r="IHK30" s="1"/>
      <c r="IHL30" s="1"/>
      <c r="IHM30" s="1"/>
      <c r="IHN30" s="1"/>
      <c r="IHO30" s="1"/>
      <c r="IHP30" s="1"/>
      <c r="IHQ30" s="1"/>
      <c r="IHR30" s="1"/>
      <c r="IHS30" s="1"/>
      <c r="IHT30" s="1"/>
      <c r="IHU30" s="1"/>
      <c r="IHV30" s="1"/>
      <c r="IHW30" s="1"/>
      <c r="IHX30" s="1"/>
      <c r="IHY30" s="1"/>
      <c r="IHZ30" s="1"/>
      <c r="IIA30" s="1"/>
      <c r="IIB30" s="1"/>
      <c r="IIC30" s="1"/>
      <c r="IID30" s="1"/>
      <c r="IIE30" s="1"/>
      <c r="IIF30" s="1"/>
      <c r="IIG30" s="1"/>
      <c r="IIH30" s="1"/>
      <c r="III30" s="1"/>
      <c r="IIJ30" s="1"/>
      <c r="IIK30" s="1"/>
      <c r="IIL30" s="1"/>
      <c r="IIM30" s="1"/>
      <c r="IIN30" s="1"/>
      <c r="IIO30" s="1"/>
      <c r="IIP30" s="1"/>
      <c r="IIQ30" s="1"/>
      <c r="IIR30" s="1"/>
      <c r="IIS30" s="1"/>
      <c r="IIT30" s="1"/>
      <c r="IIU30" s="1"/>
      <c r="IIV30" s="1"/>
      <c r="IIW30" s="1"/>
      <c r="IIX30" s="1"/>
      <c r="IIY30" s="1"/>
      <c r="IIZ30" s="1"/>
      <c r="IJA30" s="1"/>
      <c r="IJB30" s="1"/>
      <c r="IJC30" s="1"/>
      <c r="IJD30" s="1"/>
      <c r="IJE30" s="1"/>
      <c r="IJF30" s="1"/>
      <c r="IJG30" s="1"/>
      <c r="IJH30" s="1"/>
      <c r="IJI30" s="1"/>
      <c r="IJJ30" s="1"/>
      <c r="IJK30" s="1"/>
      <c r="IJL30" s="1"/>
      <c r="IJM30" s="1"/>
      <c r="IJN30" s="1"/>
      <c r="IJO30" s="1"/>
      <c r="IJP30" s="1"/>
      <c r="IJQ30" s="1"/>
      <c r="IJR30" s="1"/>
      <c r="IJS30" s="1"/>
      <c r="IJT30" s="1"/>
      <c r="IJU30" s="1"/>
      <c r="IJV30" s="1"/>
      <c r="IJW30" s="1"/>
      <c r="IJX30" s="1"/>
      <c r="IJY30" s="1"/>
      <c r="IJZ30" s="1"/>
      <c r="IKA30" s="1"/>
      <c r="IKB30" s="1"/>
      <c r="IKC30" s="1"/>
      <c r="IKD30" s="1"/>
      <c r="IKE30" s="1"/>
      <c r="IKF30" s="1"/>
      <c r="IKG30" s="1"/>
      <c r="IKH30" s="1"/>
      <c r="IKI30" s="1"/>
      <c r="IKJ30" s="1"/>
      <c r="IKK30" s="1"/>
      <c r="IKL30" s="1"/>
      <c r="IKM30" s="1"/>
      <c r="IKN30" s="1"/>
      <c r="IKO30" s="1"/>
      <c r="IKP30" s="1"/>
      <c r="IKQ30" s="1"/>
      <c r="IKR30" s="1"/>
      <c r="IKS30" s="1"/>
      <c r="IKT30" s="1"/>
      <c r="IKU30" s="1"/>
      <c r="IKV30" s="1"/>
      <c r="IKW30" s="1"/>
      <c r="IKX30" s="1"/>
      <c r="IKY30" s="1"/>
      <c r="IKZ30" s="1"/>
      <c r="ILA30" s="1"/>
      <c r="ILB30" s="1"/>
      <c r="ILC30" s="1"/>
      <c r="ILD30" s="1"/>
      <c r="ILE30" s="1"/>
      <c r="ILF30" s="1"/>
      <c r="ILG30" s="1"/>
      <c r="ILH30" s="1"/>
      <c r="ILI30" s="1"/>
      <c r="ILJ30" s="1"/>
      <c r="ILK30" s="1"/>
      <c r="ILL30" s="1"/>
      <c r="ILM30" s="1"/>
      <c r="ILN30" s="1"/>
      <c r="ILO30" s="1"/>
      <c r="ILP30" s="1"/>
      <c r="ILQ30" s="1"/>
      <c r="ILR30" s="1"/>
      <c r="ILS30" s="1"/>
      <c r="ILT30" s="1"/>
      <c r="ILU30" s="1"/>
      <c r="ILV30" s="1"/>
      <c r="ILW30" s="1"/>
      <c r="ILX30" s="1"/>
      <c r="ILY30" s="1"/>
      <c r="ILZ30" s="1"/>
      <c r="IMA30" s="1"/>
      <c r="IMB30" s="1"/>
      <c r="IMC30" s="1"/>
      <c r="IMD30" s="1"/>
      <c r="IME30" s="1"/>
      <c r="IMF30" s="1"/>
      <c r="IMG30" s="1"/>
      <c r="IMH30" s="1"/>
      <c r="IMI30" s="1"/>
      <c r="IMJ30" s="1"/>
      <c r="IMK30" s="1"/>
      <c r="IML30" s="1"/>
      <c r="IMM30" s="1"/>
      <c r="IMN30" s="1"/>
      <c r="IMO30" s="1"/>
      <c r="IMP30" s="1"/>
      <c r="IMQ30" s="1"/>
      <c r="IMR30" s="1"/>
      <c r="IMS30" s="1"/>
      <c r="IMT30" s="1"/>
      <c r="IMU30" s="1"/>
      <c r="IMV30" s="1"/>
      <c r="IMW30" s="1"/>
      <c r="IMX30" s="1"/>
      <c r="IMY30" s="1"/>
      <c r="IMZ30" s="1"/>
      <c r="INA30" s="1"/>
      <c r="INB30" s="1"/>
      <c r="INC30" s="1"/>
      <c r="IND30" s="1"/>
      <c r="INE30" s="1"/>
      <c r="INF30" s="1"/>
      <c r="ING30" s="1"/>
      <c r="INH30" s="1"/>
      <c r="INI30" s="1"/>
      <c r="INJ30" s="1"/>
      <c r="INK30" s="1"/>
      <c r="INL30" s="1"/>
      <c r="INM30" s="1"/>
      <c r="INN30" s="1"/>
      <c r="INO30" s="1"/>
      <c r="INP30" s="1"/>
      <c r="INQ30" s="1"/>
      <c r="INR30" s="1"/>
      <c r="INS30" s="1"/>
      <c r="INT30" s="1"/>
      <c r="INU30" s="1"/>
      <c r="INV30" s="1"/>
      <c r="INW30" s="1"/>
      <c r="INX30" s="1"/>
      <c r="INY30" s="1"/>
      <c r="INZ30" s="1"/>
      <c r="IOA30" s="1"/>
      <c r="IOB30" s="1"/>
      <c r="IOC30" s="1"/>
      <c r="IOD30" s="1"/>
      <c r="IOE30" s="1"/>
      <c r="IOF30" s="1"/>
      <c r="IOG30" s="1"/>
      <c r="IOH30" s="1"/>
      <c r="IOI30" s="1"/>
      <c r="IOJ30" s="1"/>
      <c r="IOK30" s="1"/>
      <c r="IOL30" s="1"/>
      <c r="IOM30" s="1"/>
      <c r="ION30" s="1"/>
      <c r="IOO30" s="1"/>
      <c r="IOP30" s="1"/>
      <c r="IOQ30" s="1"/>
      <c r="IOR30" s="1"/>
      <c r="IOS30" s="1"/>
      <c r="IOT30" s="1"/>
      <c r="IOU30" s="1"/>
      <c r="IOV30" s="1"/>
      <c r="IOW30" s="1"/>
      <c r="IOX30" s="1"/>
      <c r="IOY30" s="1"/>
      <c r="IOZ30" s="1"/>
      <c r="IPA30" s="1"/>
      <c r="IPB30" s="1"/>
      <c r="IPC30" s="1"/>
      <c r="IPD30" s="1"/>
      <c r="IPE30" s="1"/>
      <c r="IPF30" s="1"/>
      <c r="IPG30" s="1"/>
      <c r="IPH30" s="1"/>
      <c r="IPI30" s="1"/>
      <c r="IPJ30" s="1"/>
      <c r="IPK30" s="1"/>
      <c r="IPL30" s="1"/>
      <c r="IPM30" s="1"/>
      <c r="IPN30" s="1"/>
      <c r="IPO30" s="1"/>
      <c r="IPP30" s="1"/>
      <c r="IPQ30" s="1"/>
      <c r="IPR30" s="1"/>
      <c r="IPS30" s="1"/>
      <c r="IPT30" s="1"/>
      <c r="IPU30" s="1"/>
      <c r="IPV30" s="1"/>
      <c r="IPW30" s="1"/>
      <c r="IPX30" s="1"/>
      <c r="IPY30" s="1"/>
      <c r="IPZ30" s="1"/>
      <c r="IQA30" s="1"/>
      <c r="IQB30" s="1"/>
      <c r="IQC30" s="1"/>
      <c r="IQD30" s="1"/>
      <c r="IQE30" s="1"/>
      <c r="IQF30" s="1"/>
      <c r="IQG30" s="1"/>
      <c r="IQH30" s="1"/>
      <c r="IQI30" s="1"/>
      <c r="IQJ30" s="1"/>
      <c r="IQK30" s="1"/>
      <c r="IQL30" s="1"/>
      <c r="IQM30" s="1"/>
      <c r="IQN30" s="1"/>
      <c r="IQO30" s="1"/>
      <c r="IQP30" s="1"/>
      <c r="IQQ30" s="1"/>
      <c r="IQR30" s="1"/>
      <c r="IQS30" s="1"/>
      <c r="IQT30" s="1"/>
      <c r="IQU30" s="1"/>
      <c r="IQV30" s="1"/>
      <c r="IQW30" s="1"/>
      <c r="IQX30" s="1"/>
      <c r="IQY30" s="1"/>
      <c r="IQZ30" s="1"/>
      <c r="IRA30" s="1"/>
      <c r="IRB30" s="1"/>
      <c r="IRC30" s="1"/>
      <c r="IRD30" s="1"/>
      <c r="IRE30" s="1"/>
      <c r="IRF30" s="1"/>
      <c r="IRG30" s="1"/>
      <c r="IRH30" s="1"/>
      <c r="IRI30" s="1"/>
      <c r="IRJ30" s="1"/>
      <c r="IRK30" s="1"/>
      <c r="IRL30" s="1"/>
      <c r="IRM30" s="1"/>
      <c r="IRN30" s="1"/>
      <c r="IRO30" s="1"/>
      <c r="IRP30" s="1"/>
      <c r="IRQ30" s="1"/>
      <c r="IRR30" s="1"/>
      <c r="IRS30" s="1"/>
      <c r="IRT30" s="1"/>
      <c r="IRU30" s="1"/>
      <c r="IRV30" s="1"/>
      <c r="IRW30" s="1"/>
      <c r="IRX30" s="1"/>
      <c r="IRY30" s="1"/>
      <c r="IRZ30" s="1"/>
      <c r="ISA30" s="1"/>
      <c r="ISB30" s="1"/>
      <c r="ISC30" s="1"/>
      <c r="ISD30" s="1"/>
      <c r="ISE30" s="1"/>
      <c r="ISF30" s="1"/>
      <c r="ISG30" s="1"/>
      <c r="ISH30" s="1"/>
      <c r="ISI30" s="1"/>
      <c r="ISJ30" s="1"/>
      <c r="ISK30" s="1"/>
      <c r="ISL30" s="1"/>
      <c r="ISM30" s="1"/>
      <c r="ISN30" s="1"/>
      <c r="ISO30" s="1"/>
      <c r="ISP30" s="1"/>
      <c r="ISQ30" s="1"/>
      <c r="ISR30" s="1"/>
      <c r="ISS30" s="1"/>
      <c r="IST30" s="1"/>
      <c r="ISU30" s="1"/>
      <c r="ISV30" s="1"/>
      <c r="ISW30" s="1"/>
      <c r="ISX30" s="1"/>
      <c r="ISY30" s="1"/>
      <c r="ISZ30" s="1"/>
      <c r="ITA30" s="1"/>
      <c r="ITB30" s="1"/>
      <c r="ITC30" s="1"/>
      <c r="ITD30" s="1"/>
      <c r="ITE30" s="1"/>
      <c r="ITF30" s="1"/>
      <c r="ITG30" s="1"/>
      <c r="ITH30" s="1"/>
      <c r="ITI30" s="1"/>
      <c r="ITJ30" s="1"/>
      <c r="ITK30" s="1"/>
      <c r="ITL30" s="1"/>
      <c r="ITM30" s="1"/>
      <c r="ITN30" s="1"/>
      <c r="ITO30" s="1"/>
      <c r="ITP30" s="1"/>
      <c r="ITQ30" s="1"/>
      <c r="ITR30" s="1"/>
      <c r="ITS30" s="1"/>
      <c r="ITT30" s="1"/>
      <c r="ITU30" s="1"/>
      <c r="ITV30" s="1"/>
      <c r="ITW30" s="1"/>
      <c r="ITX30" s="1"/>
      <c r="ITY30" s="1"/>
      <c r="ITZ30" s="1"/>
      <c r="IUA30" s="1"/>
      <c r="IUB30" s="1"/>
      <c r="IUC30" s="1"/>
      <c r="IUD30" s="1"/>
      <c r="IUE30" s="1"/>
      <c r="IUF30" s="1"/>
      <c r="IUG30" s="1"/>
      <c r="IUH30" s="1"/>
      <c r="IUI30" s="1"/>
      <c r="IUJ30" s="1"/>
      <c r="IUK30" s="1"/>
      <c r="IUL30" s="1"/>
      <c r="IUM30" s="1"/>
      <c r="IUN30" s="1"/>
      <c r="IUO30" s="1"/>
      <c r="IUP30" s="1"/>
      <c r="IUQ30" s="1"/>
      <c r="IUR30" s="1"/>
      <c r="IUS30" s="1"/>
      <c r="IUT30" s="1"/>
      <c r="IUU30" s="1"/>
      <c r="IUV30" s="1"/>
      <c r="IUW30" s="1"/>
      <c r="IUX30" s="1"/>
      <c r="IUY30" s="1"/>
      <c r="IUZ30" s="1"/>
      <c r="IVA30" s="1"/>
      <c r="IVB30" s="1"/>
      <c r="IVC30" s="1"/>
      <c r="IVD30" s="1"/>
      <c r="IVE30" s="1"/>
      <c r="IVF30" s="1"/>
      <c r="IVG30" s="1"/>
      <c r="IVH30" s="1"/>
      <c r="IVI30" s="1"/>
      <c r="IVJ30" s="1"/>
      <c r="IVK30" s="1"/>
      <c r="IVL30" s="1"/>
      <c r="IVM30" s="1"/>
      <c r="IVN30" s="1"/>
      <c r="IVO30" s="1"/>
      <c r="IVP30" s="1"/>
      <c r="IVQ30" s="1"/>
      <c r="IVR30" s="1"/>
      <c r="IVS30" s="1"/>
      <c r="IVT30" s="1"/>
      <c r="IVU30" s="1"/>
      <c r="IVV30" s="1"/>
      <c r="IVW30" s="1"/>
      <c r="IVX30" s="1"/>
      <c r="IVY30" s="1"/>
      <c r="IVZ30" s="1"/>
      <c r="IWA30" s="1"/>
      <c r="IWB30" s="1"/>
      <c r="IWC30" s="1"/>
      <c r="IWD30" s="1"/>
      <c r="IWE30" s="1"/>
      <c r="IWF30" s="1"/>
      <c r="IWG30" s="1"/>
      <c r="IWH30" s="1"/>
      <c r="IWI30" s="1"/>
      <c r="IWJ30" s="1"/>
      <c r="IWK30" s="1"/>
      <c r="IWL30" s="1"/>
      <c r="IWM30" s="1"/>
      <c r="IWN30" s="1"/>
      <c r="IWO30" s="1"/>
      <c r="IWP30" s="1"/>
      <c r="IWQ30" s="1"/>
      <c r="IWR30" s="1"/>
      <c r="IWS30" s="1"/>
      <c r="IWT30" s="1"/>
      <c r="IWU30" s="1"/>
      <c r="IWV30" s="1"/>
      <c r="IWW30" s="1"/>
      <c r="IWX30" s="1"/>
      <c r="IWY30" s="1"/>
      <c r="IWZ30" s="1"/>
      <c r="IXA30" s="1"/>
      <c r="IXB30" s="1"/>
      <c r="IXC30" s="1"/>
      <c r="IXD30" s="1"/>
      <c r="IXE30" s="1"/>
      <c r="IXF30" s="1"/>
      <c r="IXG30" s="1"/>
      <c r="IXH30" s="1"/>
      <c r="IXI30" s="1"/>
      <c r="IXJ30" s="1"/>
      <c r="IXK30" s="1"/>
      <c r="IXL30" s="1"/>
      <c r="IXM30" s="1"/>
      <c r="IXN30" s="1"/>
      <c r="IXO30" s="1"/>
      <c r="IXP30" s="1"/>
      <c r="IXQ30" s="1"/>
      <c r="IXR30" s="1"/>
      <c r="IXS30" s="1"/>
      <c r="IXT30" s="1"/>
      <c r="IXU30" s="1"/>
      <c r="IXV30" s="1"/>
      <c r="IXW30" s="1"/>
      <c r="IXX30" s="1"/>
      <c r="IXY30" s="1"/>
      <c r="IXZ30" s="1"/>
      <c r="IYA30" s="1"/>
      <c r="IYB30" s="1"/>
      <c r="IYC30" s="1"/>
      <c r="IYD30" s="1"/>
      <c r="IYE30" s="1"/>
      <c r="IYF30" s="1"/>
      <c r="IYG30" s="1"/>
      <c r="IYH30" s="1"/>
      <c r="IYI30" s="1"/>
      <c r="IYJ30" s="1"/>
      <c r="IYK30" s="1"/>
      <c r="IYL30" s="1"/>
      <c r="IYM30" s="1"/>
      <c r="IYN30" s="1"/>
      <c r="IYO30" s="1"/>
      <c r="IYP30" s="1"/>
      <c r="IYQ30" s="1"/>
      <c r="IYR30" s="1"/>
      <c r="IYS30" s="1"/>
      <c r="IYT30" s="1"/>
      <c r="IYU30" s="1"/>
      <c r="IYV30" s="1"/>
      <c r="IYW30" s="1"/>
      <c r="IYX30" s="1"/>
      <c r="IYY30" s="1"/>
      <c r="IYZ30" s="1"/>
      <c r="IZA30" s="1"/>
      <c r="IZB30" s="1"/>
      <c r="IZC30" s="1"/>
      <c r="IZD30" s="1"/>
      <c r="IZE30" s="1"/>
      <c r="IZF30" s="1"/>
      <c r="IZG30" s="1"/>
      <c r="IZH30" s="1"/>
      <c r="IZI30" s="1"/>
      <c r="IZJ30" s="1"/>
      <c r="IZK30" s="1"/>
      <c r="IZL30" s="1"/>
      <c r="IZM30" s="1"/>
      <c r="IZN30" s="1"/>
      <c r="IZO30" s="1"/>
      <c r="IZP30" s="1"/>
      <c r="IZQ30" s="1"/>
      <c r="IZR30" s="1"/>
      <c r="IZS30" s="1"/>
      <c r="IZT30" s="1"/>
      <c r="IZU30" s="1"/>
      <c r="IZV30" s="1"/>
      <c r="IZW30" s="1"/>
      <c r="IZX30" s="1"/>
      <c r="IZY30" s="1"/>
      <c r="IZZ30" s="1"/>
      <c r="JAA30" s="1"/>
      <c r="JAB30" s="1"/>
      <c r="JAC30" s="1"/>
      <c r="JAD30" s="1"/>
      <c r="JAE30" s="1"/>
      <c r="JAF30" s="1"/>
      <c r="JAG30" s="1"/>
      <c r="JAH30" s="1"/>
      <c r="JAI30" s="1"/>
      <c r="JAJ30" s="1"/>
      <c r="JAK30" s="1"/>
      <c r="JAL30" s="1"/>
      <c r="JAM30" s="1"/>
      <c r="JAN30" s="1"/>
      <c r="JAO30" s="1"/>
      <c r="JAP30" s="1"/>
      <c r="JAQ30" s="1"/>
      <c r="JAR30" s="1"/>
      <c r="JAS30" s="1"/>
      <c r="JAT30" s="1"/>
      <c r="JAU30" s="1"/>
      <c r="JAV30" s="1"/>
      <c r="JAW30" s="1"/>
      <c r="JAX30" s="1"/>
      <c r="JAY30" s="1"/>
      <c r="JAZ30" s="1"/>
      <c r="JBA30" s="1"/>
      <c r="JBB30" s="1"/>
      <c r="JBC30" s="1"/>
      <c r="JBD30" s="1"/>
      <c r="JBE30" s="1"/>
      <c r="JBF30" s="1"/>
      <c r="JBG30" s="1"/>
      <c r="JBH30" s="1"/>
      <c r="JBI30" s="1"/>
      <c r="JBJ30" s="1"/>
      <c r="JBK30" s="1"/>
      <c r="JBL30" s="1"/>
      <c r="JBM30" s="1"/>
      <c r="JBN30" s="1"/>
      <c r="JBO30" s="1"/>
      <c r="JBP30" s="1"/>
      <c r="JBQ30" s="1"/>
      <c r="JBR30" s="1"/>
      <c r="JBS30" s="1"/>
      <c r="JBT30" s="1"/>
      <c r="JBU30" s="1"/>
      <c r="JBV30" s="1"/>
      <c r="JBW30" s="1"/>
      <c r="JBX30" s="1"/>
      <c r="JBY30" s="1"/>
      <c r="JBZ30" s="1"/>
      <c r="JCA30" s="1"/>
      <c r="JCB30" s="1"/>
      <c r="JCC30" s="1"/>
      <c r="JCD30" s="1"/>
      <c r="JCE30" s="1"/>
      <c r="JCF30" s="1"/>
      <c r="JCG30" s="1"/>
      <c r="JCH30" s="1"/>
      <c r="JCI30" s="1"/>
      <c r="JCJ30" s="1"/>
      <c r="JCK30" s="1"/>
      <c r="JCL30" s="1"/>
      <c r="JCM30" s="1"/>
      <c r="JCN30" s="1"/>
      <c r="JCO30" s="1"/>
      <c r="JCP30" s="1"/>
      <c r="JCQ30" s="1"/>
      <c r="JCR30" s="1"/>
      <c r="JCS30" s="1"/>
      <c r="JCT30" s="1"/>
      <c r="JCU30" s="1"/>
      <c r="JCV30" s="1"/>
      <c r="JCW30" s="1"/>
      <c r="JCX30" s="1"/>
      <c r="JCY30" s="1"/>
      <c r="JCZ30" s="1"/>
      <c r="JDA30" s="1"/>
      <c r="JDB30" s="1"/>
      <c r="JDC30" s="1"/>
      <c r="JDD30" s="1"/>
      <c r="JDE30" s="1"/>
      <c r="JDF30" s="1"/>
      <c r="JDG30" s="1"/>
      <c r="JDH30" s="1"/>
      <c r="JDI30" s="1"/>
      <c r="JDJ30" s="1"/>
      <c r="JDK30" s="1"/>
      <c r="JDL30" s="1"/>
      <c r="JDM30" s="1"/>
      <c r="JDN30" s="1"/>
      <c r="JDO30" s="1"/>
      <c r="JDP30" s="1"/>
      <c r="JDQ30" s="1"/>
      <c r="JDR30" s="1"/>
      <c r="JDS30" s="1"/>
      <c r="JDT30" s="1"/>
      <c r="JDU30" s="1"/>
      <c r="JDV30" s="1"/>
      <c r="JDW30" s="1"/>
      <c r="JDX30" s="1"/>
      <c r="JDY30" s="1"/>
      <c r="JDZ30" s="1"/>
      <c r="JEA30" s="1"/>
      <c r="JEB30" s="1"/>
      <c r="JEC30" s="1"/>
      <c r="JED30" s="1"/>
      <c r="JEE30" s="1"/>
      <c r="JEF30" s="1"/>
      <c r="JEG30" s="1"/>
      <c r="JEH30" s="1"/>
      <c r="JEI30" s="1"/>
      <c r="JEJ30" s="1"/>
      <c r="JEK30" s="1"/>
      <c r="JEL30" s="1"/>
      <c r="JEM30" s="1"/>
      <c r="JEN30" s="1"/>
      <c r="JEO30" s="1"/>
      <c r="JEP30" s="1"/>
      <c r="JEQ30" s="1"/>
      <c r="JER30" s="1"/>
      <c r="JES30" s="1"/>
      <c r="JET30" s="1"/>
      <c r="JEU30" s="1"/>
      <c r="JEV30" s="1"/>
      <c r="JEW30" s="1"/>
      <c r="JEX30" s="1"/>
      <c r="JEY30" s="1"/>
      <c r="JEZ30" s="1"/>
      <c r="JFA30" s="1"/>
      <c r="JFB30" s="1"/>
      <c r="JFC30" s="1"/>
      <c r="JFD30" s="1"/>
      <c r="JFE30" s="1"/>
      <c r="JFF30" s="1"/>
      <c r="JFG30" s="1"/>
      <c r="JFH30" s="1"/>
      <c r="JFI30" s="1"/>
      <c r="JFJ30" s="1"/>
      <c r="JFK30" s="1"/>
      <c r="JFL30" s="1"/>
      <c r="JFM30" s="1"/>
      <c r="JFN30" s="1"/>
      <c r="JFO30" s="1"/>
      <c r="JFP30" s="1"/>
      <c r="JFQ30" s="1"/>
      <c r="JFR30" s="1"/>
      <c r="JFS30" s="1"/>
      <c r="JFT30" s="1"/>
      <c r="JFU30" s="1"/>
      <c r="JFV30" s="1"/>
      <c r="JFW30" s="1"/>
      <c r="JFX30" s="1"/>
      <c r="JFY30" s="1"/>
      <c r="JFZ30" s="1"/>
      <c r="JGA30" s="1"/>
      <c r="JGB30" s="1"/>
      <c r="JGC30" s="1"/>
      <c r="JGD30" s="1"/>
      <c r="JGE30" s="1"/>
      <c r="JGF30" s="1"/>
      <c r="JGG30" s="1"/>
      <c r="JGH30" s="1"/>
      <c r="JGI30" s="1"/>
      <c r="JGJ30" s="1"/>
      <c r="JGK30" s="1"/>
      <c r="JGL30" s="1"/>
      <c r="JGM30" s="1"/>
      <c r="JGN30" s="1"/>
      <c r="JGO30" s="1"/>
      <c r="JGP30" s="1"/>
      <c r="JGQ30" s="1"/>
      <c r="JGR30" s="1"/>
      <c r="JGS30" s="1"/>
      <c r="JGT30" s="1"/>
      <c r="JGU30" s="1"/>
      <c r="JGV30" s="1"/>
      <c r="JGW30" s="1"/>
      <c r="JGX30" s="1"/>
      <c r="JGY30" s="1"/>
      <c r="JGZ30" s="1"/>
      <c r="JHA30" s="1"/>
      <c r="JHB30" s="1"/>
      <c r="JHC30" s="1"/>
      <c r="JHD30" s="1"/>
      <c r="JHE30" s="1"/>
      <c r="JHF30" s="1"/>
      <c r="JHG30" s="1"/>
      <c r="JHH30" s="1"/>
      <c r="JHI30" s="1"/>
      <c r="JHJ30" s="1"/>
      <c r="JHK30" s="1"/>
      <c r="JHL30" s="1"/>
      <c r="JHM30" s="1"/>
      <c r="JHN30" s="1"/>
      <c r="JHO30" s="1"/>
      <c r="JHP30" s="1"/>
      <c r="JHQ30" s="1"/>
      <c r="JHR30" s="1"/>
      <c r="JHS30" s="1"/>
      <c r="JHT30" s="1"/>
      <c r="JHU30" s="1"/>
      <c r="JHV30" s="1"/>
      <c r="JHW30" s="1"/>
      <c r="JHX30" s="1"/>
      <c r="JHY30" s="1"/>
      <c r="JHZ30" s="1"/>
      <c r="JIA30" s="1"/>
      <c r="JIB30" s="1"/>
      <c r="JIC30" s="1"/>
      <c r="JID30" s="1"/>
      <c r="JIE30" s="1"/>
      <c r="JIF30" s="1"/>
      <c r="JIG30" s="1"/>
      <c r="JIH30" s="1"/>
      <c r="JII30" s="1"/>
      <c r="JIJ30" s="1"/>
      <c r="JIK30" s="1"/>
      <c r="JIL30" s="1"/>
      <c r="JIM30" s="1"/>
      <c r="JIN30" s="1"/>
      <c r="JIO30" s="1"/>
      <c r="JIP30" s="1"/>
      <c r="JIQ30" s="1"/>
      <c r="JIR30" s="1"/>
      <c r="JIS30" s="1"/>
      <c r="JIT30" s="1"/>
      <c r="JIU30" s="1"/>
      <c r="JIV30" s="1"/>
      <c r="JIW30" s="1"/>
      <c r="JIX30" s="1"/>
      <c r="JIY30" s="1"/>
      <c r="JIZ30" s="1"/>
      <c r="JJA30" s="1"/>
      <c r="JJB30" s="1"/>
      <c r="JJC30" s="1"/>
      <c r="JJD30" s="1"/>
      <c r="JJE30" s="1"/>
      <c r="JJF30" s="1"/>
      <c r="JJG30" s="1"/>
      <c r="JJH30" s="1"/>
      <c r="JJI30" s="1"/>
      <c r="JJJ30" s="1"/>
      <c r="JJK30" s="1"/>
      <c r="JJL30" s="1"/>
      <c r="JJM30" s="1"/>
      <c r="JJN30" s="1"/>
      <c r="JJO30" s="1"/>
      <c r="JJP30" s="1"/>
      <c r="JJQ30" s="1"/>
      <c r="JJR30" s="1"/>
      <c r="JJS30" s="1"/>
      <c r="JJT30" s="1"/>
      <c r="JJU30" s="1"/>
      <c r="JJV30" s="1"/>
      <c r="JJW30" s="1"/>
      <c r="JJX30" s="1"/>
      <c r="JJY30" s="1"/>
      <c r="JJZ30" s="1"/>
      <c r="JKA30" s="1"/>
      <c r="JKB30" s="1"/>
      <c r="JKC30" s="1"/>
      <c r="JKD30" s="1"/>
      <c r="JKE30" s="1"/>
      <c r="JKF30" s="1"/>
      <c r="JKG30" s="1"/>
      <c r="JKH30" s="1"/>
      <c r="JKI30" s="1"/>
      <c r="JKJ30" s="1"/>
      <c r="JKK30" s="1"/>
      <c r="JKL30" s="1"/>
      <c r="JKM30" s="1"/>
      <c r="JKN30" s="1"/>
      <c r="JKO30" s="1"/>
      <c r="JKP30" s="1"/>
      <c r="JKQ30" s="1"/>
      <c r="JKR30" s="1"/>
      <c r="JKS30" s="1"/>
      <c r="JKT30" s="1"/>
      <c r="JKU30" s="1"/>
      <c r="JKV30" s="1"/>
      <c r="JKW30" s="1"/>
      <c r="JKX30" s="1"/>
      <c r="JKY30" s="1"/>
      <c r="JKZ30" s="1"/>
      <c r="JLA30" s="1"/>
      <c r="JLB30" s="1"/>
      <c r="JLC30" s="1"/>
      <c r="JLD30" s="1"/>
      <c r="JLE30" s="1"/>
      <c r="JLF30" s="1"/>
      <c r="JLG30" s="1"/>
      <c r="JLH30" s="1"/>
      <c r="JLI30" s="1"/>
      <c r="JLJ30" s="1"/>
      <c r="JLK30" s="1"/>
      <c r="JLL30" s="1"/>
      <c r="JLM30" s="1"/>
      <c r="JLN30" s="1"/>
      <c r="JLO30" s="1"/>
      <c r="JLP30" s="1"/>
      <c r="JLQ30" s="1"/>
      <c r="JLR30" s="1"/>
      <c r="JLS30" s="1"/>
      <c r="JLT30" s="1"/>
      <c r="JLU30" s="1"/>
      <c r="JLV30" s="1"/>
      <c r="JLW30" s="1"/>
      <c r="JLX30" s="1"/>
      <c r="JLY30" s="1"/>
      <c r="JLZ30" s="1"/>
      <c r="JMA30" s="1"/>
      <c r="JMB30" s="1"/>
      <c r="JMC30" s="1"/>
      <c r="JMD30" s="1"/>
      <c r="JME30" s="1"/>
      <c r="JMF30" s="1"/>
      <c r="JMG30" s="1"/>
      <c r="JMH30" s="1"/>
      <c r="JMI30" s="1"/>
      <c r="JMJ30" s="1"/>
      <c r="JMK30" s="1"/>
      <c r="JML30" s="1"/>
      <c r="JMM30" s="1"/>
      <c r="JMN30" s="1"/>
      <c r="JMO30" s="1"/>
      <c r="JMP30" s="1"/>
      <c r="JMQ30" s="1"/>
      <c r="JMR30" s="1"/>
      <c r="JMS30" s="1"/>
      <c r="JMT30" s="1"/>
      <c r="JMU30" s="1"/>
      <c r="JMV30" s="1"/>
      <c r="JMW30" s="1"/>
      <c r="JMX30" s="1"/>
      <c r="JMY30" s="1"/>
      <c r="JMZ30" s="1"/>
      <c r="JNA30" s="1"/>
      <c r="JNB30" s="1"/>
      <c r="JNC30" s="1"/>
      <c r="JND30" s="1"/>
      <c r="JNE30" s="1"/>
      <c r="JNF30" s="1"/>
      <c r="JNG30" s="1"/>
      <c r="JNH30" s="1"/>
      <c r="JNI30" s="1"/>
      <c r="JNJ30" s="1"/>
      <c r="JNK30" s="1"/>
      <c r="JNL30" s="1"/>
      <c r="JNM30" s="1"/>
      <c r="JNN30" s="1"/>
      <c r="JNO30" s="1"/>
      <c r="JNP30" s="1"/>
      <c r="JNQ30" s="1"/>
      <c r="JNR30" s="1"/>
      <c r="JNS30" s="1"/>
      <c r="JNT30" s="1"/>
      <c r="JNU30" s="1"/>
      <c r="JNV30" s="1"/>
      <c r="JNW30" s="1"/>
      <c r="JNX30" s="1"/>
      <c r="JNY30" s="1"/>
      <c r="JNZ30" s="1"/>
      <c r="JOA30" s="1"/>
      <c r="JOB30" s="1"/>
      <c r="JOC30" s="1"/>
      <c r="JOD30" s="1"/>
      <c r="JOE30" s="1"/>
      <c r="JOF30" s="1"/>
      <c r="JOG30" s="1"/>
      <c r="JOH30" s="1"/>
      <c r="JOI30" s="1"/>
      <c r="JOJ30" s="1"/>
      <c r="JOK30" s="1"/>
      <c r="JOL30" s="1"/>
      <c r="JOM30" s="1"/>
      <c r="JON30" s="1"/>
      <c r="JOO30" s="1"/>
      <c r="JOP30" s="1"/>
      <c r="JOQ30" s="1"/>
      <c r="JOR30" s="1"/>
      <c r="JOS30" s="1"/>
      <c r="JOT30" s="1"/>
      <c r="JOU30" s="1"/>
      <c r="JOV30" s="1"/>
      <c r="JOW30" s="1"/>
      <c r="JOX30" s="1"/>
      <c r="JOY30" s="1"/>
      <c r="JOZ30" s="1"/>
      <c r="JPA30" s="1"/>
      <c r="JPB30" s="1"/>
      <c r="JPC30" s="1"/>
      <c r="JPD30" s="1"/>
      <c r="JPE30" s="1"/>
      <c r="JPF30" s="1"/>
      <c r="JPG30" s="1"/>
      <c r="JPH30" s="1"/>
      <c r="JPI30" s="1"/>
      <c r="JPJ30" s="1"/>
      <c r="JPK30" s="1"/>
      <c r="JPL30" s="1"/>
      <c r="JPM30" s="1"/>
      <c r="JPN30" s="1"/>
      <c r="JPO30" s="1"/>
      <c r="JPP30" s="1"/>
      <c r="JPQ30" s="1"/>
      <c r="JPR30" s="1"/>
      <c r="JPS30" s="1"/>
      <c r="JPT30" s="1"/>
      <c r="JPU30" s="1"/>
      <c r="JPV30" s="1"/>
      <c r="JPW30" s="1"/>
      <c r="JPX30" s="1"/>
      <c r="JPY30" s="1"/>
      <c r="JPZ30" s="1"/>
      <c r="JQA30" s="1"/>
      <c r="JQB30" s="1"/>
      <c r="JQC30" s="1"/>
      <c r="JQD30" s="1"/>
      <c r="JQE30" s="1"/>
      <c r="JQF30" s="1"/>
      <c r="JQG30" s="1"/>
      <c r="JQH30" s="1"/>
      <c r="JQI30" s="1"/>
      <c r="JQJ30" s="1"/>
      <c r="JQK30" s="1"/>
      <c r="JQL30" s="1"/>
      <c r="JQM30" s="1"/>
      <c r="JQN30" s="1"/>
      <c r="JQO30" s="1"/>
      <c r="JQP30" s="1"/>
      <c r="JQQ30" s="1"/>
      <c r="JQR30" s="1"/>
      <c r="JQS30" s="1"/>
      <c r="JQT30" s="1"/>
      <c r="JQU30" s="1"/>
      <c r="JQV30" s="1"/>
      <c r="JQW30" s="1"/>
      <c r="JQX30" s="1"/>
      <c r="JQY30" s="1"/>
      <c r="JQZ30" s="1"/>
      <c r="JRA30" s="1"/>
      <c r="JRB30" s="1"/>
      <c r="JRC30" s="1"/>
      <c r="JRD30" s="1"/>
      <c r="JRE30" s="1"/>
      <c r="JRF30" s="1"/>
      <c r="JRG30" s="1"/>
      <c r="JRH30" s="1"/>
      <c r="JRI30" s="1"/>
      <c r="JRJ30" s="1"/>
      <c r="JRK30" s="1"/>
      <c r="JRL30" s="1"/>
      <c r="JRM30" s="1"/>
      <c r="JRN30" s="1"/>
      <c r="JRO30" s="1"/>
      <c r="JRP30" s="1"/>
      <c r="JRQ30" s="1"/>
      <c r="JRR30" s="1"/>
      <c r="JRS30" s="1"/>
      <c r="JRT30" s="1"/>
      <c r="JRU30" s="1"/>
      <c r="JRV30" s="1"/>
      <c r="JRW30" s="1"/>
      <c r="JRX30" s="1"/>
      <c r="JRY30" s="1"/>
      <c r="JRZ30" s="1"/>
      <c r="JSA30" s="1"/>
      <c r="JSB30" s="1"/>
      <c r="JSC30" s="1"/>
      <c r="JSD30" s="1"/>
      <c r="JSE30" s="1"/>
      <c r="JSF30" s="1"/>
      <c r="JSG30" s="1"/>
      <c r="JSH30" s="1"/>
      <c r="JSI30" s="1"/>
      <c r="JSJ30" s="1"/>
      <c r="JSK30" s="1"/>
      <c r="JSL30" s="1"/>
      <c r="JSM30" s="1"/>
      <c r="JSN30" s="1"/>
      <c r="JSO30" s="1"/>
      <c r="JSP30" s="1"/>
      <c r="JSQ30" s="1"/>
      <c r="JSR30" s="1"/>
      <c r="JSS30" s="1"/>
      <c r="JST30" s="1"/>
      <c r="JSU30" s="1"/>
      <c r="JSV30" s="1"/>
      <c r="JSW30" s="1"/>
      <c r="JSX30" s="1"/>
      <c r="JSY30" s="1"/>
      <c r="JSZ30" s="1"/>
      <c r="JTA30" s="1"/>
      <c r="JTB30" s="1"/>
      <c r="JTC30" s="1"/>
      <c r="JTD30" s="1"/>
      <c r="JTE30" s="1"/>
      <c r="JTF30" s="1"/>
      <c r="JTG30" s="1"/>
      <c r="JTH30" s="1"/>
      <c r="JTI30" s="1"/>
      <c r="JTJ30" s="1"/>
      <c r="JTK30" s="1"/>
      <c r="JTL30" s="1"/>
      <c r="JTM30" s="1"/>
      <c r="JTN30" s="1"/>
      <c r="JTO30" s="1"/>
      <c r="JTP30" s="1"/>
      <c r="JTQ30" s="1"/>
      <c r="JTR30" s="1"/>
      <c r="JTS30" s="1"/>
      <c r="JTT30" s="1"/>
      <c r="JTU30" s="1"/>
      <c r="JTV30" s="1"/>
      <c r="JTW30" s="1"/>
      <c r="JTX30" s="1"/>
      <c r="JTY30" s="1"/>
      <c r="JTZ30" s="1"/>
      <c r="JUA30" s="1"/>
      <c r="JUB30" s="1"/>
      <c r="JUC30" s="1"/>
      <c r="JUD30" s="1"/>
      <c r="JUE30" s="1"/>
      <c r="JUF30" s="1"/>
      <c r="JUG30" s="1"/>
      <c r="JUH30" s="1"/>
      <c r="JUI30" s="1"/>
      <c r="JUJ30" s="1"/>
      <c r="JUK30" s="1"/>
      <c r="JUL30" s="1"/>
      <c r="JUM30" s="1"/>
      <c r="JUN30" s="1"/>
      <c r="JUO30" s="1"/>
      <c r="JUP30" s="1"/>
      <c r="JUQ30" s="1"/>
      <c r="JUR30" s="1"/>
      <c r="JUS30" s="1"/>
      <c r="JUT30" s="1"/>
      <c r="JUU30" s="1"/>
      <c r="JUV30" s="1"/>
      <c r="JUW30" s="1"/>
      <c r="JUX30" s="1"/>
      <c r="JUY30" s="1"/>
      <c r="JUZ30" s="1"/>
      <c r="JVA30" s="1"/>
      <c r="JVB30" s="1"/>
      <c r="JVC30" s="1"/>
      <c r="JVD30" s="1"/>
      <c r="JVE30" s="1"/>
      <c r="JVF30" s="1"/>
      <c r="JVG30" s="1"/>
      <c r="JVH30" s="1"/>
      <c r="JVI30" s="1"/>
      <c r="JVJ30" s="1"/>
      <c r="JVK30" s="1"/>
      <c r="JVL30" s="1"/>
      <c r="JVM30" s="1"/>
      <c r="JVN30" s="1"/>
      <c r="JVO30" s="1"/>
      <c r="JVP30" s="1"/>
      <c r="JVQ30" s="1"/>
      <c r="JVR30" s="1"/>
      <c r="JVS30" s="1"/>
      <c r="JVT30" s="1"/>
      <c r="JVU30" s="1"/>
      <c r="JVV30" s="1"/>
      <c r="JVW30" s="1"/>
      <c r="JVX30" s="1"/>
      <c r="JVY30" s="1"/>
      <c r="JVZ30" s="1"/>
      <c r="JWA30" s="1"/>
      <c r="JWB30" s="1"/>
      <c r="JWC30" s="1"/>
      <c r="JWD30" s="1"/>
      <c r="JWE30" s="1"/>
      <c r="JWF30" s="1"/>
      <c r="JWG30" s="1"/>
      <c r="JWH30" s="1"/>
      <c r="JWI30" s="1"/>
      <c r="JWJ30" s="1"/>
      <c r="JWK30" s="1"/>
      <c r="JWL30" s="1"/>
      <c r="JWM30" s="1"/>
      <c r="JWN30" s="1"/>
      <c r="JWO30" s="1"/>
      <c r="JWP30" s="1"/>
      <c r="JWQ30" s="1"/>
      <c r="JWR30" s="1"/>
      <c r="JWS30" s="1"/>
      <c r="JWT30" s="1"/>
      <c r="JWU30" s="1"/>
      <c r="JWV30" s="1"/>
      <c r="JWW30" s="1"/>
      <c r="JWX30" s="1"/>
      <c r="JWY30" s="1"/>
      <c r="JWZ30" s="1"/>
      <c r="JXA30" s="1"/>
      <c r="JXB30" s="1"/>
      <c r="JXC30" s="1"/>
      <c r="JXD30" s="1"/>
      <c r="JXE30" s="1"/>
      <c r="JXF30" s="1"/>
      <c r="JXG30" s="1"/>
      <c r="JXH30" s="1"/>
      <c r="JXI30" s="1"/>
      <c r="JXJ30" s="1"/>
      <c r="JXK30" s="1"/>
      <c r="JXL30" s="1"/>
      <c r="JXM30" s="1"/>
      <c r="JXN30" s="1"/>
      <c r="JXO30" s="1"/>
      <c r="JXP30" s="1"/>
      <c r="JXQ30" s="1"/>
      <c r="JXR30" s="1"/>
      <c r="JXS30" s="1"/>
      <c r="JXT30" s="1"/>
      <c r="JXU30" s="1"/>
      <c r="JXV30" s="1"/>
      <c r="JXW30" s="1"/>
      <c r="JXX30" s="1"/>
      <c r="JXY30" s="1"/>
      <c r="JXZ30" s="1"/>
      <c r="JYA30" s="1"/>
      <c r="JYB30" s="1"/>
      <c r="JYC30" s="1"/>
      <c r="JYD30" s="1"/>
      <c r="JYE30" s="1"/>
      <c r="JYF30" s="1"/>
      <c r="JYG30" s="1"/>
      <c r="JYH30" s="1"/>
      <c r="JYI30" s="1"/>
      <c r="JYJ30" s="1"/>
      <c r="JYK30" s="1"/>
      <c r="JYL30" s="1"/>
      <c r="JYM30" s="1"/>
      <c r="JYN30" s="1"/>
      <c r="JYO30" s="1"/>
      <c r="JYP30" s="1"/>
      <c r="JYQ30" s="1"/>
      <c r="JYR30" s="1"/>
      <c r="JYS30" s="1"/>
      <c r="JYT30" s="1"/>
      <c r="JYU30" s="1"/>
      <c r="JYV30" s="1"/>
      <c r="JYW30" s="1"/>
      <c r="JYX30" s="1"/>
      <c r="JYY30" s="1"/>
      <c r="JYZ30" s="1"/>
      <c r="JZA30" s="1"/>
      <c r="JZB30" s="1"/>
      <c r="JZC30" s="1"/>
      <c r="JZD30" s="1"/>
      <c r="JZE30" s="1"/>
      <c r="JZF30" s="1"/>
      <c r="JZG30" s="1"/>
      <c r="JZH30" s="1"/>
      <c r="JZI30" s="1"/>
      <c r="JZJ30" s="1"/>
      <c r="JZK30" s="1"/>
      <c r="JZL30" s="1"/>
      <c r="JZM30" s="1"/>
      <c r="JZN30" s="1"/>
      <c r="JZO30" s="1"/>
      <c r="JZP30" s="1"/>
      <c r="JZQ30" s="1"/>
      <c r="JZR30" s="1"/>
      <c r="JZS30" s="1"/>
      <c r="JZT30" s="1"/>
      <c r="JZU30" s="1"/>
      <c r="JZV30" s="1"/>
      <c r="JZW30" s="1"/>
      <c r="JZX30" s="1"/>
      <c r="JZY30" s="1"/>
      <c r="JZZ30" s="1"/>
      <c r="KAA30" s="1"/>
      <c r="KAB30" s="1"/>
      <c r="KAC30" s="1"/>
      <c r="KAD30" s="1"/>
      <c r="KAE30" s="1"/>
      <c r="KAF30" s="1"/>
      <c r="KAG30" s="1"/>
      <c r="KAH30" s="1"/>
      <c r="KAI30" s="1"/>
      <c r="KAJ30" s="1"/>
      <c r="KAK30" s="1"/>
      <c r="KAL30" s="1"/>
      <c r="KAM30" s="1"/>
      <c r="KAN30" s="1"/>
      <c r="KAO30" s="1"/>
      <c r="KAP30" s="1"/>
      <c r="KAQ30" s="1"/>
      <c r="KAR30" s="1"/>
      <c r="KAS30" s="1"/>
      <c r="KAT30" s="1"/>
      <c r="KAU30" s="1"/>
      <c r="KAV30" s="1"/>
      <c r="KAW30" s="1"/>
      <c r="KAX30" s="1"/>
      <c r="KAY30" s="1"/>
      <c r="KAZ30" s="1"/>
      <c r="KBA30" s="1"/>
      <c r="KBB30" s="1"/>
      <c r="KBC30" s="1"/>
      <c r="KBD30" s="1"/>
      <c r="KBE30" s="1"/>
      <c r="KBF30" s="1"/>
      <c r="KBG30" s="1"/>
      <c r="KBH30" s="1"/>
      <c r="KBI30" s="1"/>
      <c r="KBJ30" s="1"/>
      <c r="KBK30" s="1"/>
      <c r="KBL30" s="1"/>
      <c r="KBM30" s="1"/>
      <c r="KBN30" s="1"/>
      <c r="KBO30" s="1"/>
      <c r="KBP30" s="1"/>
      <c r="KBQ30" s="1"/>
      <c r="KBR30" s="1"/>
      <c r="KBS30" s="1"/>
      <c r="KBT30" s="1"/>
      <c r="KBU30" s="1"/>
      <c r="KBV30" s="1"/>
      <c r="KBW30" s="1"/>
      <c r="KBX30" s="1"/>
      <c r="KBY30" s="1"/>
      <c r="KBZ30" s="1"/>
      <c r="KCA30" s="1"/>
      <c r="KCB30" s="1"/>
      <c r="KCC30" s="1"/>
      <c r="KCD30" s="1"/>
      <c r="KCE30" s="1"/>
      <c r="KCF30" s="1"/>
      <c r="KCG30" s="1"/>
      <c r="KCH30" s="1"/>
      <c r="KCI30" s="1"/>
      <c r="KCJ30" s="1"/>
      <c r="KCK30" s="1"/>
      <c r="KCL30" s="1"/>
      <c r="KCM30" s="1"/>
      <c r="KCN30" s="1"/>
      <c r="KCO30" s="1"/>
      <c r="KCP30" s="1"/>
      <c r="KCQ30" s="1"/>
      <c r="KCR30" s="1"/>
      <c r="KCS30" s="1"/>
      <c r="KCT30" s="1"/>
      <c r="KCU30" s="1"/>
      <c r="KCV30" s="1"/>
      <c r="KCW30" s="1"/>
      <c r="KCX30" s="1"/>
      <c r="KCY30" s="1"/>
      <c r="KCZ30" s="1"/>
      <c r="KDA30" s="1"/>
      <c r="KDB30" s="1"/>
      <c r="KDC30" s="1"/>
      <c r="KDD30" s="1"/>
      <c r="KDE30" s="1"/>
      <c r="KDF30" s="1"/>
      <c r="KDG30" s="1"/>
      <c r="KDH30" s="1"/>
      <c r="KDI30" s="1"/>
      <c r="KDJ30" s="1"/>
      <c r="KDK30" s="1"/>
      <c r="KDL30" s="1"/>
      <c r="KDM30" s="1"/>
      <c r="KDN30" s="1"/>
      <c r="KDO30" s="1"/>
      <c r="KDP30" s="1"/>
      <c r="KDQ30" s="1"/>
      <c r="KDR30" s="1"/>
      <c r="KDS30" s="1"/>
      <c r="KDT30" s="1"/>
      <c r="KDU30" s="1"/>
      <c r="KDV30" s="1"/>
      <c r="KDW30" s="1"/>
      <c r="KDX30" s="1"/>
      <c r="KDY30" s="1"/>
      <c r="KDZ30" s="1"/>
      <c r="KEA30" s="1"/>
      <c r="KEB30" s="1"/>
      <c r="KEC30" s="1"/>
      <c r="KED30" s="1"/>
      <c r="KEE30" s="1"/>
      <c r="KEF30" s="1"/>
      <c r="KEG30" s="1"/>
      <c r="KEH30" s="1"/>
      <c r="KEI30" s="1"/>
      <c r="KEJ30" s="1"/>
      <c r="KEK30" s="1"/>
      <c r="KEL30" s="1"/>
      <c r="KEM30" s="1"/>
      <c r="KEN30" s="1"/>
      <c r="KEO30" s="1"/>
      <c r="KEP30" s="1"/>
      <c r="KEQ30" s="1"/>
      <c r="KER30" s="1"/>
      <c r="KES30" s="1"/>
      <c r="KET30" s="1"/>
      <c r="KEU30" s="1"/>
      <c r="KEV30" s="1"/>
      <c r="KEW30" s="1"/>
      <c r="KEX30" s="1"/>
      <c r="KEY30" s="1"/>
      <c r="KEZ30" s="1"/>
      <c r="KFA30" s="1"/>
      <c r="KFB30" s="1"/>
      <c r="KFC30" s="1"/>
      <c r="KFD30" s="1"/>
      <c r="KFE30" s="1"/>
      <c r="KFF30" s="1"/>
      <c r="KFG30" s="1"/>
      <c r="KFH30" s="1"/>
      <c r="KFI30" s="1"/>
      <c r="KFJ30" s="1"/>
      <c r="KFK30" s="1"/>
      <c r="KFL30" s="1"/>
      <c r="KFM30" s="1"/>
      <c r="KFN30" s="1"/>
      <c r="KFO30" s="1"/>
      <c r="KFP30" s="1"/>
      <c r="KFQ30" s="1"/>
      <c r="KFR30" s="1"/>
      <c r="KFS30" s="1"/>
      <c r="KFT30" s="1"/>
      <c r="KFU30" s="1"/>
      <c r="KFV30" s="1"/>
      <c r="KFW30" s="1"/>
      <c r="KFX30" s="1"/>
      <c r="KFY30" s="1"/>
      <c r="KFZ30" s="1"/>
      <c r="KGA30" s="1"/>
      <c r="KGB30" s="1"/>
      <c r="KGC30" s="1"/>
      <c r="KGD30" s="1"/>
      <c r="KGE30" s="1"/>
      <c r="KGF30" s="1"/>
      <c r="KGG30" s="1"/>
      <c r="KGH30" s="1"/>
      <c r="KGI30" s="1"/>
      <c r="KGJ30" s="1"/>
      <c r="KGK30" s="1"/>
      <c r="KGL30" s="1"/>
      <c r="KGM30" s="1"/>
      <c r="KGN30" s="1"/>
      <c r="KGO30" s="1"/>
      <c r="KGP30" s="1"/>
      <c r="KGQ30" s="1"/>
      <c r="KGR30" s="1"/>
      <c r="KGS30" s="1"/>
      <c r="KGT30" s="1"/>
      <c r="KGU30" s="1"/>
      <c r="KGV30" s="1"/>
      <c r="KGW30" s="1"/>
      <c r="KGX30" s="1"/>
      <c r="KGY30" s="1"/>
      <c r="KGZ30" s="1"/>
      <c r="KHA30" s="1"/>
      <c r="KHB30" s="1"/>
      <c r="KHC30" s="1"/>
      <c r="KHD30" s="1"/>
      <c r="KHE30" s="1"/>
      <c r="KHF30" s="1"/>
      <c r="KHG30" s="1"/>
      <c r="KHH30" s="1"/>
      <c r="KHI30" s="1"/>
      <c r="KHJ30" s="1"/>
      <c r="KHK30" s="1"/>
      <c r="KHL30" s="1"/>
      <c r="KHM30" s="1"/>
      <c r="KHN30" s="1"/>
      <c r="KHO30" s="1"/>
      <c r="KHP30" s="1"/>
      <c r="KHQ30" s="1"/>
      <c r="KHR30" s="1"/>
      <c r="KHS30" s="1"/>
      <c r="KHT30" s="1"/>
      <c r="KHU30" s="1"/>
      <c r="KHV30" s="1"/>
      <c r="KHW30" s="1"/>
      <c r="KHX30" s="1"/>
      <c r="KHY30" s="1"/>
      <c r="KHZ30" s="1"/>
      <c r="KIA30" s="1"/>
      <c r="KIB30" s="1"/>
      <c r="KIC30" s="1"/>
      <c r="KID30" s="1"/>
      <c r="KIE30" s="1"/>
      <c r="KIF30" s="1"/>
      <c r="KIG30" s="1"/>
      <c r="KIH30" s="1"/>
      <c r="KII30" s="1"/>
      <c r="KIJ30" s="1"/>
      <c r="KIK30" s="1"/>
      <c r="KIL30" s="1"/>
      <c r="KIM30" s="1"/>
      <c r="KIN30" s="1"/>
      <c r="KIO30" s="1"/>
      <c r="KIP30" s="1"/>
      <c r="KIQ30" s="1"/>
      <c r="KIR30" s="1"/>
      <c r="KIS30" s="1"/>
      <c r="KIT30" s="1"/>
      <c r="KIU30" s="1"/>
      <c r="KIV30" s="1"/>
      <c r="KIW30" s="1"/>
      <c r="KIX30" s="1"/>
      <c r="KIY30" s="1"/>
      <c r="KIZ30" s="1"/>
      <c r="KJA30" s="1"/>
      <c r="KJB30" s="1"/>
      <c r="KJC30" s="1"/>
      <c r="KJD30" s="1"/>
      <c r="KJE30" s="1"/>
      <c r="KJF30" s="1"/>
      <c r="KJG30" s="1"/>
      <c r="KJH30" s="1"/>
      <c r="KJI30" s="1"/>
      <c r="KJJ30" s="1"/>
      <c r="KJK30" s="1"/>
      <c r="KJL30" s="1"/>
      <c r="KJM30" s="1"/>
      <c r="KJN30" s="1"/>
      <c r="KJO30" s="1"/>
      <c r="KJP30" s="1"/>
      <c r="KJQ30" s="1"/>
      <c r="KJR30" s="1"/>
      <c r="KJS30" s="1"/>
      <c r="KJT30" s="1"/>
      <c r="KJU30" s="1"/>
      <c r="KJV30" s="1"/>
      <c r="KJW30" s="1"/>
      <c r="KJX30" s="1"/>
      <c r="KJY30" s="1"/>
      <c r="KJZ30" s="1"/>
      <c r="KKA30" s="1"/>
      <c r="KKB30" s="1"/>
      <c r="KKC30" s="1"/>
      <c r="KKD30" s="1"/>
      <c r="KKE30" s="1"/>
      <c r="KKF30" s="1"/>
      <c r="KKG30" s="1"/>
      <c r="KKH30" s="1"/>
      <c r="KKI30" s="1"/>
      <c r="KKJ30" s="1"/>
      <c r="KKK30" s="1"/>
      <c r="KKL30" s="1"/>
      <c r="KKM30" s="1"/>
      <c r="KKN30" s="1"/>
      <c r="KKO30" s="1"/>
      <c r="KKP30" s="1"/>
      <c r="KKQ30" s="1"/>
      <c r="KKR30" s="1"/>
      <c r="KKS30" s="1"/>
      <c r="KKT30" s="1"/>
      <c r="KKU30" s="1"/>
      <c r="KKV30" s="1"/>
      <c r="KKW30" s="1"/>
      <c r="KKX30" s="1"/>
      <c r="KKY30" s="1"/>
      <c r="KKZ30" s="1"/>
      <c r="KLA30" s="1"/>
      <c r="KLB30" s="1"/>
      <c r="KLC30" s="1"/>
      <c r="KLD30" s="1"/>
      <c r="KLE30" s="1"/>
      <c r="KLF30" s="1"/>
      <c r="KLG30" s="1"/>
      <c r="KLH30" s="1"/>
      <c r="KLI30" s="1"/>
      <c r="KLJ30" s="1"/>
      <c r="KLK30" s="1"/>
      <c r="KLL30" s="1"/>
      <c r="KLM30" s="1"/>
      <c r="KLN30" s="1"/>
      <c r="KLO30" s="1"/>
      <c r="KLP30" s="1"/>
      <c r="KLQ30" s="1"/>
      <c r="KLR30" s="1"/>
      <c r="KLS30" s="1"/>
      <c r="KLT30" s="1"/>
      <c r="KLU30" s="1"/>
      <c r="KLV30" s="1"/>
      <c r="KLW30" s="1"/>
      <c r="KLX30" s="1"/>
      <c r="KLY30" s="1"/>
      <c r="KLZ30" s="1"/>
      <c r="KMA30" s="1"/>
      <c r="KMB30" s="1"/>
      <c r="KMC30" s="1"/>
      <c r="KMD30" s="1"/>
      <c r="KME30" s="1"/>
      <c r="KMF30" s="1"/>
      <c r="KMG30" s="1"/>
      <c r="KMH30" s="1"/>
      <c r="KMI30" s="1"/>
      <c r="KMJ30" s="1"/>
      <c r="KMK30" s="1"/>
      <c r="KML30" s="1"/>
      <c r="KMM30" s="1"/>
      <c r="KMN30" s="1"/>
      <c r="KMO30" s="1"/>
      <c r="KMP30" s="1"/>
      <c r="KMQ30" s="1"/>
      <c r="KMR30" s="1"/>
      <c r="KMS30" s="1"/>
      <c r="KMT30" s="1"/>
      <c r="KMU30" s="1"/>
      <c r="KMV30" s="1"/>
      <c r="KMW30" s="1"/>
      <c r="KMX30" s="1"/>
      <c r="KMY30" s="1"/>
      <c r="KMZ30" s="1"/>
      <c r="KNA30" s="1"/>
      <c r="KNB30" s="1"/>
      <c r="KNC30" s="1"/>
      <c r="KND30" s="1"/>
      <c r="KNE30" s="1"/>
      <c r="KNF30" s="1"/>
      <c r="KNG30" s="1"/>
      <c r="KNH30" s="1"/>
      <c r="KNI30" s="1"/>
      <c r="KNJ30" s="1"/>
      <c r="KNK30" s="1"/>
      <c r="KNL30" s="1"/>
      <c r="KNM30" s="1"/>
      <c r="KNN30" s="1"/>
      <c r="KNO30" s="1"/>
      <c r="KNP30" s="1"/>
      <c r="KNQ30" s="1"/>
      <c r="KNR30" s="1"/>
      <c r="KNS30" s="1"/>
      <c r="KNT30" s="1"/>
      <c r="KNU30" s="1"/>
      <c r="KNV30" s="1"/>
      <c r="KNW30" s="1"/>
      <c r="KNX30" s="1"/>
      <c r="KNY30" s="1"/>
      <c r="KNZ30" s="1"/>
      <c r="KOA30" s="1"/>
      <c r="KOB30" s="1"/>
      <c r="KOC30" s="1"/>
      <c r="KOD30" s="1"/>
      <c r="KOE30" s="1"/>
      <c r="KOF30" s="1"/>
      <c r="KOG30" s="1"/>
      <c r="KOH30" s="1"/>
      <c r="KOI30" s="1"/>
      <c r="KOJ30" s="1"/>
      <c r="KOK30" s="1"/>
      <c r="KOL30" s="1"/>
      <c r="KOM30" s="1"/>
      <c r="KON30" s="1"/>
      <c r="KOO30" s="1"/>
      <c r="KOP30" s="1"/>
      <c r="KOQ30" s="1"/>
      <c r="KOR30" s="1"/>
      <c r="KOS30" s="1"/>
      <c r="KOT30" s="1"/>
      <c r="KOU30" s="1"/>
      <c r="KOV30" s="1"/>
      <c r="KOW30" s="1"/>
      <c r="KOX30" s="1"/>
      <c r="KOY30" s="1"/>
      <c r="KOZ30" s="1"/>
      <c r="KPA30" s="1"/>
      <c r="KPB30" s="1"/>
      <c r="KPC30" s="1"/>
      <c r="KPD30" s="1"/>
      <c r="KPE30" s="1"/>
      <c r="KPF30" s="1"/>
      <c r="KPG30" s="1"/>
      <c r="KPH30" s="1"/>
      <c r="KPI30" s="1"/>
      <c r="KPJ30" s="1"/>
      <c r="KPK30" s="1"/>
      <c r="KPL30" s="1"/>
      <c r="KPM30" s="1"/>
      <c r="KPN30" s="1"/>
      <c r="KPO30" s="1"/>
      <c r="KPP30" s="1"/>
      <c r="KPQ30" s="1"/>
      <c r="KPR30" s="1"/>
      <c r="KPS30" s="1"/>
      <c r="KPT30" s="1"/>
      <c r="KPU30" s="1"/>
      <c r="KPV30" s="1"/>
      <c r="KPW30" s="1"/>
      <c r="KPX30" s="1"/>
      <c r="KPY30" s="1"/>
      <c r="KPZ30" s="1"/>
      <c r="KQA30" s="1"/>
      <c r="KQB30" s="1"/>
      <c r="KQC30" s="1"/>
      <c r="KQD30" s="1"/>
      <c r="KQE30" s="1"/>
      <c r="KQF30" s="1"/>
      <c r="KQG30" s="1"/>
      <c r="KQH30" s="1"/>
      <c r="KQI30" s="1"/>
      <c r="KQJ30" s="1"/>
      <c r="KQK30" s="1"/>
      <c r="KQL30" s="1"/>
      <c r="KQM30" s="1"/>
      <c r="KQN30" s="1"/>
      <c r="KQO30" s="1"/>
      <c r="KQP30" s="1"/>
      <c r="KQQ30" s="1"/>
      <c r="KQR30" s="1"/>
      <c r="KQS30" s="1"/>
      <c r="KQT30" s="1"/>
      <c r="KQU30" s="1"/>
      <c r="KQV30" s="1"/>
      <c r="KQW30" s="1"/>
      <c r="KQX30" s="1"/>
      <c r="KQY30" s="1"/>
      <c r="KQZ30" s="1"/>
      <c r="KRA30" s="1"/>
      <c r="KRB30" s="1"/>
      <c r="KRC30" s="1"/>
      <c r="KRD30" s="1"/>
      <c r="KRE30" s="1"/>
      <c r="KRF30" s="1"/>
      <c r="KRG30" s="1"/>
      <c r="KRH30" s="1"/>
      <c r="KRI30" s="1"/>
      <c r="KRJ30" s="1"/>
      <c r="KRK30" s="1"/>
      <c r="KRL30" s="1"/>
      <c r="KRM30" s="1"/>
      <c r="KRN30" s="1"/>
      <c r="KRO30" s="1"/>
      <c r="KRP30" s="1"/>
      <c r="KRQ30" s="1"/>
      <c r="KRR30" s="1"/>
      <c r="KRS30" s="1"/>
      <c r="KRT30" s="1"/>
      <c r="KRU30" s="1"/>
      <c r="KRV30" s="1"/>
      <c r="KRW30" s="1"/>
      <c r="KRX30" s="1"/>
      <c r="KRY30" s="1"/>
      <c r="KRZ30" s="1"/>
      <c r="KSA30" s="1"/>
      <c r="KSB30" s="1"/>
      <c r="KSC30" s="1"/>
      <c r="KSD30" s="1"/>
      <c r="KSE30" s="1"/>
      <c r="KSF30" s="1"/>
      <c r="KSG30" s="1"/>
      <c r="KSH30" s="1"/>
      <c r="KSI30" s="1"/>
      <c r="KSJ30" s="1"/>
      <c r="KSK30" s="1"/>
      <c r="KSL30" s="1"/>
      <c r="KSM30" s="1"/>
      <c r="KSN30" s="1"/>
      <c r="KSO30" s="1"/>
      <c r="KSP30" s="1"/>
      <c r="KSQ30" s="1"/>
      <c r="KSR30" s="1"/>
      <c r="KSS30" s="1"/>
      <c r="KST30" s="1"/>
      <c r="KSU30" s="1"/>
      <c r="KSV30" s="1"/>
      <c r="KSW30" s="1"/>
      <c r="KSX30" s="1"/>
      <c r="KSY30" s="1"/>
      <c r="KSZ30" s="1"/>
      <c r="KTA30" s="1"/>
      <c r="KTB30" s="1"/>
      <c r="KTC30" s="1"/>
      <c r="KTD30" s="1"/>
      <c r="KTE30" s="1"/>
      <c r="KTF30" s="1"/>
      <c r="KTG30" s="1"/>
      <c r="KTH30" s="1"/>
      <c r="KTI30" s="1"/>
      <c r="KTJ30" s="1"/>
      <c r="KTK30" s="1"/>
      <c r="KTL30" s="1"/>
      <c r="KTM30" s="1"/>
      <c r="KTN30" s="1"/>
      <c r="KTO30" s="1"/>
      <c r="KTP30" s="1"/>
      <c r="KTQ30" s="1"/>
      <c r="KTR30" s="1"/>
      <c r="KTS30" s="1"/>
      <c r="KTT30" s="1"/>
      <c r="KTU30" s="1"/>
      <c r="KTV30" s="1"/>
      <c r="KTW30" s="1"/>
      <c r="KTX30" s="1"/>
      <c r="KTY30" s="1"/>
      <c r="KTZ30" s="1"/>
      <c r="KUA30" s="1"/>
      <c r="KUB30" s="1"/>
      <c r="KUC30" s="1"/>
      <c r="KUD30" s="1"/>
      <c r="KUE30" s="1"/>
      <c r="KUF30" s="1"/>
      <c r="KUG30" s="1"/>
      <c r="KUH30" s="1"/>
      <c r="KUI30" s="1"/>
      <c r="KUJ30" s="1"/>
      <c r="KUK30" s="1"/>
      <c r="KUL30" s="1"/>
      <c r="KUM30" s="1"/>
      <c r="KUN30" s="1"/>
      <c r="KUO30" s="1"/>
      <c r="KUP30" s="1"/>
      <c r="KUQ30" s="1"/>
      <c r="KUR30" s="1"/>
      <c r="KUS30" s="1"/>
      <c r="KUT30" s="1"/>
      <c r="KUU30" s="1"/>
      <c r="KUV30" s="1"/>
      <c r="KUW30" s="1"/>
      <c r="KUX30" s="1"/>
      <c r="KUY30" s="1"/>
      <c r="KUZ30" s="1"/>
      <c r="KVA30" s="1"/>
      <c r="KVB30" s="1"/>
      <c r="KVC30" s="1"/>
      <c r="KVD30" s="1"/>
      <c r="KVE30" s="1"/>
      <c r="KVF30" s="1"/>
      <c r="KVG30" s="1"/>
      <c r="KVH30" s="1"/>
      <c r="KVI30" s="1"/>
      <c r="KVJ30" s="1"/>
      <c r="KVK30" s="1"/>
      <c r="KVL30" s="1"/>
      <c r="KVM30" s="1"/>
      <c r="KVN30" s="1"/>
      <c r="KVO30" s="1"/>
      <c r="KVP30" s="1"/>
      <c r="KVQ30" s="1"/>
      <c r="KVR30" s="1"/>
      <c r="KVS30" s="1"/>
      <c r="KVT30" s="1"/>
      <c r="KVU30" s="1"/>
      <c r="KVV30" s="1"/>
      <c r="KVW30" s="1"/>
      <c r="KVX30" s="1"/>
      <c r="KVY30" s="1"/>
      <c r="KVZ30" s="1"/>
      <c r="KWA30" s="1"/>
      <c r="KWB30" s="1"/>
      <c r="KWC30" s="1"/>
      <c r="KWD30" s="1"/>
      <c r="KWE30" s="1"/>
      <c r="KWF30" s="1"/>
      <c r="KWG30" s="1"/>
      <c r="KWH30" s="1"/>
      <c r="KWI30" s="1"/>
      <c r="KWJ30" s="1"/>
      <c r="KWK30" s="1"/>
      <c r="KWL30" s="1"/>
      <c r="KWM30" s="1"/>
      <c r="KWN30" s="1"/>
      <c r="KWO30" s="1"/>
      <c r="KWP30" s="1"/>
      <c r="KWQ30" s="1"/>
      <c r="KWR30" s="1"/>
      <c r="KWS30" s="1"/>
      <c r="KWT30" s="1"/>
      <c r="KWU30" s="1"/>
      <c r="KWV30" s="1"/>
      <c r="KWW30" s="1"/>
      <c r="KWX30" s="1"/>
      <c r="KWY30" s="1"/>
      <c r="KWZ30" s="1"/>
      <c r="KXA30" s="1"/>
      <c r="KXB30" s="1"/>
      <c r="KXC30" s="1"/>
      <c r="KXD30" s="1"/>
      <c r="KXE30" s="1"/>
      <c r="KXF30" s="1"/>
      <c r="KXG30" s="1"/>
      <c r="KXH30" s="1"/>
      <c r="KXI30" s="1"/>
      <c r="KXJ30" s="1"/>
      <c r="KXK30" s="1"/>
      <c r="KXL30" s="1"/>
      <c r="KXM30" s="1"/>
      <c r="KXN30" s="1"/>
      <c r="KXO30" s="1"/>
      <c r="KXP30" s="1"/>
      <c r="KXQ30" s="1"/>
      <c r="KXR30" s="1"/>
      <c r="KXS30" s="1"/>
      <c r="KXT30" s="1"/>
      <c r="KXU30" s="1"/>
      <c r="KXV30" s="1"/>
      <c r="KXW30" s="1"/>
      <c r="KXX30" s="1"/>
      <c r="KXY30" s="1"/>
      <c r="KXZ30" s="1"/>
      <c r="KYA30" s="1"/>
      <c r="KYB30" s="1"/>
      <c r="KYC30" s="1"/>
      <c r="KYD30" s="1"/>
      <c r="KYE30" s="1"/>
      <c r="KYF30" s="1"/>
      <c r="KYG30" s="1"/>
      <c r="KYH30" s="1"/>
      <c r="KYI30" s="1"/>
      <c r="KYJ30" s="1"/>
      <c r="KYK30" s="1"/>
      <c r="KYL30" s="1"/>
      <c r="KYM30" s="1"/>
      <c r="KYN30" s="1"/>
      <c r="KYO30" s="1"/>
      <c r="KYP30" s="1"/>
      <c r="KYQ30" s="1"/>
      <c r="KYR30" s="1"/>
      <c r="KYS30" s="1"/>
      <c r="KYT30" s="1"/>
      <c r="KYU30" s="1"/>
      <c r="KYV30" s="1"/>
      <c r="KYW30" s="1"/>
      <c r="KYX30" s="1"/>
      <c r="KYY30" s="1"/>
      <c r="KYZ30" s="1"/>
      <c r="KZA30" s="1"/>
      <c r="KZB30" s="1"/>
      <c r="KZC30" s="1"/>
      <c r="KZD30" s="1"/>
      <c r="KZE30" s="1"/>
      <c r="KZF30" s="1"/>
      <c r="KZG30" s="1"/>
      <c r="KZH30" s="1"/>
      <c r="KZI30" s="1"/>
      <c r="KZJ30" s="1"/>
      <c r="KZK30" s="1"/>
      <c r="KZL30" s="1"/>
      <c r="KZM30" s="1"/>
      <c r="KZN30" s="1"/>
      <c r="KZO30" s="1"/>
      <c r="KZP30" s="1"/>
      <c r="KZQ30" s="1"/>
      <c r="KZR30" s="1"/>
      <c r="KZS30" s="1"/>
      <c r="KZT30" s="1"/>
      <c r="KZU30" s="1"/>
      <c r="KZV30" s="1"/>
      <c r="KZW30" s="1"/>
      <c r="KZX30" s="1"/>
      <c r="KZY30" s="1"/>
      <c r="KZZ30" s="1"/>
      <c r="LAA30" s="1"/>
      <c r="LAB30" s="1"/>
      <c r="LAC30" s="1"/>
      <c r="LAD30" s="1"/>
      <c r="LAE30" s="1"/>
      <c r="LAF30" s="1"/>
      <c r="LAG30" s="1"/>
      <c r="LAH30" s="1"/>
      <c r="LAI30" s="1"/>
      <c r="LAJ30" s="1"/>
      <c r="LAK30" s="1"/>
      <c r="LAL30" s="1"/>
      <c r="LAM30" s="1"/>
      <c r="LAN30" s="1"/>
      <c r="LAO30" s="1"/>
      <c r="LAP30" s="1"/>
      <c r="LAQ30" s="1"/>
      <c r="LAR30" s="1"/>
      <c r="LAS30" s="1"/>
      <c r="LAT30" s="1"/>
      <c r="LAU30" s="1"/>
      <c r="LAV30" s="1"/>
      <c r="LAW30" s="1"/>
      <c r="LAX30" s="1"/>
      <c r="LAY30" s="1"/>
      <c r="LAZ30" s="1"/>
      <c r="LBA30" s="1"/>
      <c r="LBB30" s="1"/>
      <c r="LBC30" s="1"/>
      <c r="LBD30" s="1"/>
      <c r="LBE30" s="1"/>
      <c r="LBF30" s="1"/>
      <c r="LBG30" s="1"/>
      <c r="LBH30" s="1"/>
      <c r="LBI30" s="1"/>
      <c r="LBJ30" s="1"/>
      <c r="LBK30" s="1"/>
      <c r="LBL30" s="1"/>
      <c r="LBM30" s="1"/>
      <c r="LBN30" s="1"/>
      <c r="LBO30" s="1"/>
      <c r="LBP30" s="1"/>
      <c r="LBQ30" s="1"/>
      <c r="LBR30" s="1"/>
      <c r="LBS30" s="1"/>
      <c r="LBT30" s="1"/>
      <c r="LBU30" s="1"/>
      <c r="LBV30" s="1"/>
      <c r="LBW30" s="1"/>
      <c r="LBX30" s="1"/>
      <c r="LBY30" s="1"/>
      <c r="LBZ30" s="1"/>
      <c r="LCA30" s="1"/>
      <c r="LCB30" s="1"/>
      <c r="LCC30" s="1"/>
      <c r="LCD30" s="1"/>
      <c r="LCE30" s="1"/>
      <c r="LCF30" s="1"/>
      <c r="LCG30" s="1"/>
      <c r="LCH30" s="1"/>
      <c r="LCI30" s="1"/>
      <c r="LCJ30" s="1"/>
      <c r="LCK30" s="1"/>
      <c r="LCL30" s="1"/>
      <c r="LCM30" s="1"/>
      <c r="LCN30" s="1"/>
      <c r="LCO30" s="1"/>
      <c r="LCP30" s="1"/>
      <c r="LCQ30" s="1"/>
      <c r="LCR30" s="1"/>
      <c r="LCS30" s="1"/>
      <c r="LCT30" s="1"/>
      <c r="LCU30" s="1"/>
      <c r="LCV30" s="1"/>
      <c r="LCW30" s="1"/>
      <c r="LCX30" s="1"/>
      <c r="LCY30" s="1"/>
      <c r="LCZ30" s="1"/>
      <c r="LDA30" s="1"/>
      <c r="LDB30" s="1"/>
      <c r="LDC30" s="1"/>
      <c r="LDD30" s="1"/>
      <c r="LDE30" s="1"/>
      <c r="LDF30" s="1"/>
      <c r="LDG30" s="1"/>
      <c r="LDH30" s="1"/>
      <c r="LDI30" s="1"/>
      <c r="LDJ30" s="1"/>
      <c r="LDK30" s="1"/>
      <c r="LDL30" s="1"/>
      <c r="LDM30" s="1"/>
      <c r="LDN30" s="1"/>
      <c r="LDO30" s="1"/>
      <c r="LDP30" s="1"/>
      <c r="LDQ30" s="1"/>
      <c r="LDR30" s="1"/>
      <c r="LDS30" s="1"/>
      <c r="LDT30" s="1"/>
      <c r="LDU30" s="1"/>
      <c r="LDV30" s="1"/>
      <c r="LDW30" s="1"/>
      <c r="LDX30" s="1"/>
      <c r="LDY30" s="1"/>
      <c r="LDZ30" s="1"/>
      <c r="LEA30" s="1"/>
      <c r="LEB30" s="1"/>
      <c r="LEC30" s="1"/>
      <c r="LED30" s="1"/>
      <c r="LEE30" s="1"/>
      <c r="LEF30" s="1"/>
      <c r="LEG30" s="1"/>
      <c r="LEH30" s="1"/>
      <c r="LEI30" s="1"/>
      <c r="LEJ30" s="1"/>
      <c r="LEK30" s="1"/>
      <c r="LEL30" s="1"/>
      <c r="LEM30" s="1"/>
      <c r="LEN30" s="1"/>
      <c r="LEO30" s="1"/>
      <c r="LEP30" s="1"/>
      <c r="LEQ30" s="1"/>
      <c r="LER30" s="1"/>
      <c r="LES30" s="1"/>
      <c r="LET30" s="1"/>
      <c r="LEU30" s="1"/>
      <c r="LEV30" s="1"/>
      <c r="LEW30" s="1"/>
      <c r="LEX30" s="1"/>
      <c r="LEY30" s="1"/>
      <c r="LEZ30" s="1"/>
      <c r="LFA30" s="1"/>
      <c r="LFB30" s="1"/>
      <c r="LFC30" s="1"/>
      <c r="LFD30" s="1"/>
      <c r="LFE30" s="1"/>
      <c r="LFF30" s="1"/>
      <c r="LFG30" s="1"/>
      <c r="LFH30" s="1"/>
      <c r="LFI30" s="1"/>
      <c r="LFJ30" s="1"/>
      <c r="LFK30" s="1"/>
      <c r="LFL30" s="1"/>
      <c r="LFM30" s="1"/>
      <c r="LFN30" s="1"/>
      <c r="LFO30" s="1"/>
      <c r="LFP30" s="1"/>
      <c r="LFQ30" s="1"/>
      <c r="LFR30" s="1"/>
      <c r="LFS30" s="1"/>
      <c r="LFT30" s="1"/>
      <c r="LFU30" s="1"/>
      <c r="LFV30" s="1"/>
      <c r="LFW30" s="1"/>
      <c r="LFX30" s="1"/>
      <c r="LFY30" s="1"/>
      <c r="LFZ30" s="1"/>
      <c r="LGA30" s="1"/>
      <c r="LGB30" s="1"/>
      <c r="LGC30" s="1"/>
      <c r="LGD30" s="1"/>
      <c r="LGE30" s="1"/>
      <c r="LGF30" s="1"/>
      <c r="LGG30" s="1"/>
      <c r="LGH30" s="1"/>
      <c r="LGI30" s="1"/>
      <c r="LGJ30" s="1"/>
      <c r="LGK30" s="1"/>
      <c r="LGL30" s="1"/>
      <c r="LGM30" s="1"/>
      <c r="LGN30" s="1"/>
      <c r="LGO30" s="1"/>
      <c r="LGP30" s="1"/>
      <c r="LGQ30" s="1"/>
      <c r="LGR30" s="1"/>
      <c r="LGS30" s="1"/>
      <c r="LGT30" s="1"/>
      <c r="LGU30" s="1"/>
      <c r="LGV30" s="1"/>
      <c r="LGW30" s="1"/>
      <c r="LGX30" s="1"/>
      <c r="LGY30" s="1"/>
      <c r="LGZ30" s="1"/>
      <c r="LHA30" s="1"/>
      <c r="LHB30" s="1"/>
      <c r="LHC30" s="1"/>
      <c r="LHD30" s="1"/>
      <c r="LHE30" s="1"/>
      <c r="LHF30" s="1"/>
      <c r="LHG30" s="1"/>
      <c r="LHH30" s="1"/>
      <c r="LHI30" s="1"/>
      <c r="LHJ30" s="1"/>
      <c r="LHK30" s="1"/>
      <c r="LHL30" s="1"/>
      <c r="LHM30" s="1"/>
      <c r="LHN30" s="1"/>
      <c r="LHO30" s="1"/>
      <c r="LHP30" s="1"/>
      <c r="LHQ30" s="1"/>
      <c r="LHR30" s="1"/>
      <c r="LHS30" s="1"/>
      <c r="LHT30" s="1"/>
      <c r="LHU30" s="1"/>
      <c r="LHV30" s="1"/>
      <c r="LHW30" s="1"/>
      <c r="LHX30" s="1"/>
      <c r="LHY30" s="1"/>
      <c r="LHZ30" s="1"/>
      <c r="LIA30" s="1"/>
      <c r="LIB30" s="1"/>
      <c r="LIC30" s="1"/>
      <c r="LID30" s="1"/>
      <c r="LIE30" s="1"/>
      <c r="LIF30" s="1"/>
      <c r="LIG30" s="1"/>
      <c r="LIH30" s="1"/>
      <c r="LII30" s="1"/>
      <c r="LIJ30" s="1"/>
      <c r="LIK30" s="1"/>
      <c r="LIL30" s="1"/>
      <c r="LIM30" s="1"/>
      <c r="LIN30" s="1"/>
      <c r="LIO30" s="1"/>
      <c r="LIP30" s="1"/>
      <c r="LIQ30" s="1"/>
      <c r="LIR30" s="1"/>
      <c r="LIS30" s="1"/>
      <c r="LIT30" s="1"/>
      <c r="LIU30" s="1"/>
      <c r="LIV30" s="1"/>
      <c r="LIW30" s="1"/>
      <c r="LIX30" s="1"/>
      <c r="LIY30" s="1"/>
      <c r="LIZ30" s="1"/>
      <c r="LJA30" s="1"/>
      <c r="LJB30" s="1"/>
      <c r="LJC30" s="1"/>
      <c r="LJD30" s="1"/>
      <c r="LJE30" s="1"/>
      <c r="LJF30" s="1"/>
      <c r="LJG30" s="1"/>
      <c r="LJH30" s="1"/>
      <c r="LJI30" s="1"/>
      <c r="LJJ30" s="1"/>
      <c r="LJK30" s="1"/>
      <c r="LJL30" s="1"/>
      <c r="LJM30" s="1"/>
      <c r="LJN30" s="1"/>
      <c r="LJO30" s="1"/>
      <c r="LJP30" s="1"/>
      <c r="LJQ30" s="1"/>
      <c r="LJR30" s="1"/>
      <c r="LJS30" s="1"/>
      <c r="LJT30" s="1"/>
      <c r="LJU30" s="1"/>
      <c r="LJV30" s="1"/>
      <c r="LJW30" s="1"/>
      <c r="LJX30" s="1"/>
      <c r="LJY30" s="1"/>
      <c r="LJZ30" s="1"/>
      <c r="LKA30" s="1"/>
      <c r="LKB30" s="1"/>
      <c r="LKC30" s="1"/>
      <c r="LKD30" s="1"/>
      <c r="LKE30" s="1"/>
      <c r="LKF30" s="1"/>
      <c r="LKG30" s="1"/>
      <c r="LKH30" s="1"/>
      <c r="LKI30" s="1"/>
      <c r="LKJ30" s="1"/>
      <c r="LKK30" s="1"/>
      <c r="LKL30" s="1"/>
      <c r="LKM30" s="1"/>
      <c r="LKN30" s="1"/>
      <c r="LKO30" s="1"/>
      <c r="LKP30" s="1"/>
      <c r="LKQ30" s="1"/>
      <c r="LKR30" s="1"/>
      <c r="LKS30" s="1"/>
      <c r="LKT30" s="1"/>
      <c r="LKU30" s="1"/>
      <c r="LKV30" s="1"/>
      <c r="LKW30" s="1"/>
      <c r="LKX30" s="1"/>
      <c r="LKY30" s="1"/>
      <c r="LKZ30" s="1"/>
      <c r="LLA30" s="1"/>
      <c r="LLB30" s="1"/>
      <c r="LLC30" s="1"/>
      <c r="LLD30" s="1"/>
      <c r="LLE30" s="1"/>
      <c r="LLF30" s="1"/>
      <c r="LLG30" s="1"/>
      <c r="LLH30" s="1"/>
      <c r="LLI30" s="1"/>
      <c r="LLJ30" s="1"/>
      <c r="LLK30" s="1"/>
      <c r="LLL30" s="1"/>
      <c r="LLM30" s="1"/>
      <c r="LLN30" s="1"/>
      <c r="LLO30" s="1"/>
      <c r="LLP30" s="1"/>
      <c r="LLQ30" s="1"/>
      <c r="LLR30" s="1"/>
      <c r="LLS30" s="1"/>
      <c r="LLT30" s="1"/>
      <c r="LLU30" s="1"/>
      <c r="LLV30" s="1"/>
      <c r="LLW30" s="1"/>
      <c r="LLX30" s="1"/>
      <c r="LLY30" s="1"/>
      <c r="LLZ30" s="1"/>
      <c r="LMA30" s="1"/>
      <c r="LMB30" s="1"/>
      <c r="LMC30" s="1"/>
      <c r="LMD30" s="1"/>
      <c r="LME30" s="1"/>
      <c r="LMF30" s="1"/>
      <c r="LMG30" s="1"/>
      <c r="LMH30" s="1"/>
      <c r="LMI30" s="1"/>
      <c r="LMJ30" s="1"/>
      <c r="LMK30" s="1"/>
      <c r="LML30" s="1"/>
      <c r="LMM30" s="1"/>
      <c r="LMN30" s="1"/>
      <c r="LMO30" s="1"/>
      <c r="LMP30" s="1"/>
      <c r="LMQ30" s="1"/>
      <c r="LMR30" s="1"/>
      <c r="LMS30" s="1"/>
      <c r="LMT30" s="1"/>
      <c r="LMU30" s="1"/>
      <c r="LMV30" s="1"/>
      <c r="LMW30" s="1"/>
      <c r="LMX30" s="1"/>
      <c r="LMY30" s="1"/>
      <c r="LMZ30" s="1"/>
      <c r="LNA30" s="1"/>
      <c r="LNB30" s="1"/>
      <c r="LNC30" s="1"/>
      <c r="LND30" s="1"/>
      <c r="LNE30" s="1"/>
      <c r="LNF30" s="1"/>
      <c r="LNG30" s="1"/>
      <c r="LNH30" s="1"/>
      <c r="LNI30" s="1"/>
      <c r="LNJ30" s="1"/>
      <c r="LNK30" s="1"/>
      <c r="LNL30" s="1"/>
      <c r="LNM30" s="1"/>
      <c r="LNN30" s="1"/>
      <c r="LNO30" s="1"/>
      <c r="LNP30" s="1"/>
      <c r="LNQ30" s="1"/>
      <c r="LNR30" s="1"/>
      <c r="LNS30" s="1"/>
      <c r="LNT30" s="1"/>
      <c r="LNU30" s="1"/>
      <c r="LNV30" s="1"/>
      <c r="LNW30" s="1"/>
      <c r="LNX30" s="1"/>
      <c r="LNY30" s="1"/>
      <c r="LNZ30" s="1"/>
      <c r="LOA30" s="1"/>
      <c r="LOB30" s="1"/>
      <c r="LOC30" s="1"/>
      <c r="LOD30" s="1"/>
      <c r="LOE30" s="1"/>
      <c r="LOF30" s="1"/>
      <c r="LOG30" s="1"/>
      <c r="LOH30" s="1"/>
      <c r="LOI30" s="1"/>
      <c r="LOJ30" s="1"/>
      <c r="LOK30" s="1"/>
      <c r="LOL30" s="1"/>
      <c r="LOM30" s="1"/>
      <c r="LON30" s="1"/>
      <c r="LOO30" s="1"/>
      <c r="LOP30" s="1"/>
      <c r="LOQ30" s="1"/>
      <c r="LOR30" s="1"/>
      <c r="LOS30" s="1"/>
      <c r="LOT30" s="1"/>
      <c r="LOU30" s="1"/>
      <c r="LOV30" s="1"/>
      <c r="LOW30" s="1"/>
      <c r="LOX30" s="1"/>
      <c r="LOY30" s="1"/>
      <c r="LOZ30" s="1"/>
      <c r="LPA30" s="1"/>
      <c r="LPB30" s="1"/>
      <c r="LPC30" s="1"/>
      <c r="LPD30" s="1"/>
      <c r="LPE30" s="1"/>
      <c r="LPF30" s="1"/>
      <c r="LPG30" s="1"/>
      <c r="LPH30" s="1"/>
      <c r="LPI30" s="1"/>
      <c r="LPJ30" s="1"/>
      <c r="LPK30" s="1"/>
      <c r="LPL30" s="1"/>
      <c r="LPM30" s="1"/>
      <c r="LPN30" s="1"/>
      <c r="LPO30" s="1"/>
      <c r="LPP30" s="1"/>
      <c r="LPQ30" s="1"/>
      <c r="LPR30" s="1"/>
      <c r="LPS30" s="1"/>
      <c r="LPT30" s="1"/>
      <c r="LPU30" s="1"/>
      <c r="LPV30" s="1"/>
      <c r="LPW30" s="1"/>
      <c r="LPX30" s="1"/>
      <c r="LPY30" s="1"/>
      <c r="LPZ30" s="1"/>
      <c r="LQA30" s="1"/>
      <c r="LQB30" s="1"/>
      <c r="LQC30" s="1"/>
      <c r="LQD30" s="1"/>
      <c r="LQE30" s="1"/>
      <c r="LQF30" s="1"/>
      <c r="LQG30" s="1"/>
      <c r="LQH30" s="1"/>
      <c r="LQI30" s="1"/>
      <c r="LQJ30" s="1"/>
      <c r="LQK30" s="1"/>
      <c r="LQL30" s="1"/>
      <c r="LQM30" s="1"/>
      <c r="LQN30" s="1"/>
      <c r="LQO30" s="1"/>
      <c r="LQP30" s="1"/>
      <c r="LQQ30" s="1"/>
      <c r="LQR30" s="1"/>
      <c r="LQS30" s="1"/>
      <c r="LQT30" s="1"/>
      <c r="LQU30" s="1"/>
      <c r="LQV30" s="1"/>
      <c r="LQW30" s="1"/>
      <c r="LQX30" s="1"/>
      <c r="LQY30" s="1"/>
      <c r="LQZ30" s="1"/>
      <c r="LRA30" s="1"/>
      <c r="LRB30" s="1"/>
      <c r="LRC30" s="1"/>
      <c r="LRD30" s="1"/>
      <c r="LRE30" s="1"/>
      <c r="LRF30" s="1"/>
      <c r="LRG30" s="1"/>
      <c r="LRH30" s="1"/>
      <c r="LRI30" s="1"/>
      <c r="LRJ30" s="1"/>
      <c r="LRK30" s="1"/>
      <c r="LRL30" s="1"/>
      <c r="LRM30" s="1"/>
      <c r="LRN30" s="1"/>
      <c r="LRO30" s="1"/>
      <c r="LRP30" s="1"/>
      <c r="LRQ30" s="1"/>
      <c r="LRR30" s="1"/>
      <c r="LRS30" s="1"/>
      <c r="LRT30" s="1"/>
      <c r="LRU30" s="1"/>
      <c r="LRV30" s="1"/>
      <c r="LRW30" s="1"/>
      <c r="LRX30" s="1"/>
      <c r="LRY30" s="1"/>
      <c r="LRZ30" s="1"/>
      <c r="LSA30" s="1"/>
      <c r="LSB30" s="1"/>
      <c r="LSC30" s="1"/>
      <c r="LSD30" s="1"/>
      <c r="LSE30" s="1"/>
      <c r="LSF30" s="1"/>
      <c r="LSG30" s="1"/>
      <c r="LSH30" s="1"/>
      <c r="LSI30" s="1"/>
      <c r="LSJ30" s="1"/>
      <c r="LSK30" s="1"/>
      <c r="LSL30" s="1"/>
      <c r="LSM30" s="1"/>
      <c r="LSN30" s="1"/>
      <c r="LSO30" s="1"/>
      <c r="LSP30" s="1"/>
      <c r="LSQ30" s="1"/>
      <c r="LSR30" s="1"/>
      <c r="LSS30" s="1"/>
      <c r="LST30" s="1"/>
      <c r="LSU30" s="1"/>
      <c r="LSV30" s="1"/>
      <c r="LSW30" s="1"/>
      <c r="LSX30" s="1"/>
      <c r="LSY30" s="1"/>
      <c r="LSZ30" s="1"/>
      <c r="LTA30" s="1"/>
      <c r="LTB30" s="1"/>
      <c r="LTC30" s="1"/>
      <c r="LTD30" s="1"/>
      <c r="LTE30" s="1"/>
      <c r="LTF30" s="1"/>
      <c r="LTG30" s="1"/>
      <c r="LTH30" s="1"/>
      <c r="LTI30" s="1"/>
      <c r="LTJ30" s="1"/>
      <c r="LTK30" s="1"/>
      <c r="LTL30" s="1"/>
      <c r="LTM30" s="1"/>
      <c r="LTN30" s="1"/>
      <c r="LTO30" s="1"/>
      <c r="LTP30" s="1"/>
      <c r="LTQ30" s="1"/>
      <c r="LTR30" s="1"/>
      <c r="LTS30" s="1"/>
      <c r="LTT30" s="1"/>
      <c r="LTU30" s="1"/>
      <c r="LTV30" s="1"/>
      <c r="LTW30" s="1"/>
      <c r="LTX30" s="1"/>
      <c r="LTY30" s="1"/>
      <c r="LTZ30" s="1"/>
      <c r="LUA30" s="1"/>
      <c r="LUB30" s="1"/>
      <c r="LUC30" s="1"/>
      <c r="LUD30" s="1"/>
      <c r="LUE30" s="1"/>
      <c r="LUF30" s="1"/>
      <c r="LUG30" s="1"/>
      <c r="LUH30" s="1"/>
      <c r="LUI30" s="1"/>
      <c r="LUJ30" s="1"/>
      <c r="LUK30" s="1"/>
      <c r="LUL30" s="1"/>
      <c r="LUM30" s="1"/>
      <c r="LUN30" s="1"/>
      <c r="LUO30" s="1"/>
      <c r="LUP30" s="1"/>
      <c r="LUQ30" s="1"/>
      <c r="LUR30" s="1"/>
      <c r="LUS30" s="1"/>
      <c r="LUT30" s="1"/>
      <c r="LUU30" s="1"/>
      <c r="LUV30" s="1"/>
      <c r="LUW30" s="1"/>
      <c r="LUX30" s="1"/>
      <c r="LUY30" s="1"/>
      <c r="LUZ30" s="1"/>
      <c r="LVA30" s="1"/>
      <c r="LVB30" s="1"/>
      <c r="LVC30" s="1"/>
      <c r="LVD30" s="1"/>
      <c r="LVE30" s="1"/>
      <c r="LVF30" s="1"/>
      <c r="LVG30" s="1"/>
      <c r="LVH30" s="1"/>
      <c r="LVI30" s="1"/>
      <c r="LVJ30" s="1"/>
      <c r="LVK30" s="1"/>
      <c r="LVL30" s="1"/>
      <c r="LVM30" s="1"/>
      <c r="LVN30" s="1"/>
      <c r="LVO30" s="1"/>
      <c r="LVP30" s="1"/>
      <c r="LVQ30" s="1"/>
      <c r="LVR30" s="1"/>
      <c r="LVS30" s="1"/>
      <c r="LVT30" s="1"/>
      <c r="LVU30" s="1"/>
      <c r="LVV30" s="1"/>
      <c r="LVW30" s="1"/>
      <c r="LVX30" s="1"/>
      <c r="LVY30" s="1"/>
      <c r="LVZ30" s="1"/>
      <c r="LWA30" s="1"/>
      <c r="LWB30" s="1"/>
      <c r="LWC30" s="1"/>
      <c r="LWD30" s="1"/>
      <c r="LWE30" s="1"/>
      <c r="LWF30" s="1"/>
      <c r="LWG30" s="1"/>
      <c r="LWH30" s="1"/>
      <c r="LWI30" s="1"/>
      <c r="LWJ30" s="1"/>
      <c r="LWK30" s="1"/>
      <c r="LWL30" s="1"/>
      <c r="LWM30" s="1"/>
      <c r="LWN30" s="1"/>
      <c r="LWO30" s="1"/>
      <c r="LWP30" s="1"/>
      <c r="LWQ30" s="1"/>
      <c r="LWR30" s="1"/>
      <c r="LWS30" s="1"/>
      <c r="LWT30" s="1"/>
      <c r="LWU30" s="1"/>
      <c r="LWV30" s="1"/>
      <c r="LWW30" s="1"/>
      <c r="LWX30" s="1"/>
      <c r="LWY30" s="1"/>
      <c r="LWZ30" s="1"/>
      <c r="LXA30" s="1"/>
      <c r="LXB30" s="1"/>
      <c r="LXC30" s="1"/>
      <c r="LXD30" s="1"/>
      <c r="LXE30" s="1"/>
      <c r="LXF30" s="1"/>
      <c r="LXG30" s="1"/>
      <c r="LXH30" s="1"/>
      <c r="LXI30" s="1"/>
      <c r="LXJ30" s="1"/>
      <c r="LXK30" s="1"/>
      <c r="LXL30" s="1"/>
      <c r="LXM30" s="1"/>
      <c r="LXN30" s="1"/>
      <c r="LXO30" s="1"/>
      <c r="LXP30" s="1"/>
      <c r="LXQ30" s="1"/>
      <c r="LXR30" s="1"/>
      <c r="LXS30" s="1"/>
      <c r="LXT30" s="1"/>
      <c r="LXU30" s="1"/>
      <c r="LXV30" s="1"/>
      <c r="LXW30" s="1"/>
      <c r="LXX30" s="1"/>
      <c r="LXY30" s="1"/>
      <c r="LXZ30" s="1"/>
      <c r="LYA30" s="1"/>
      <c r="LYB30" s="1"/>
      <c r="LYC30" s="1"/>
      <c r="LYD30" s="1"/>
      <c r="LYE30" s="1"/>
      <c r="LYF30" s="1"/>
      <c r="LYG30" s="1"/>
      <c r="LYH30" s="1"/>
      <c r="LYI30" s="1"/>
      <c r="LYJ30" s="1"/>
      <c r="LYK30" s="1"/>
      <c r="LYL30" s="1"/>
      <c r="LYM30" s="1"/>
      <c r="LYN30" s="1"/>
      <c r="LYO30" s="1"/>
      <c r="LYP30" s="1"/>
      <c r="LYQ30" s="1"/>
      <c r="LYR30" s="1"/>
      <c r="LYS30" s="1"/>
      <c r="LYT30" s="1"/>
      <c r="LYU30" s="1"/>
      <c r="LYV30" s="1"/>
      <c r="LYW30" s="1"/>
      <c r="LYX30" s="1"/>
      <c r="LYY30" s="1"/>
      <c r="LYZ30" s="1"/>
      <c r="LZA30" s="1"/>
      <c r="LZB30" s="1"/>
      <c r="LZC30" s="1"/>
      <c r="LZD30" s="1"/>
      <c r="LZE30" s="1"/>
      <c r="LZF30" s="1"/>
      <c r="LZG30" s="1"/>
      <c r="LZH30" s="1"/>
      <c r="LZI30" s="1"/>
      <c r="LZJ30" s="1"/>
      <c r="LZK30" s="1"/>
      <c r="LZL30" s="1"/>
      <c r="LZM30" s="1"/>
      <c r="LZN30" s="1"/>
      <c r="LZO30" s="1"/>
      <c r="LZP30" s="1"/>
      <c r="LZQ30" s="1"/>
      <c r="LZR30" s="1"/>
      <c r="LZS30" s="1"/>
      <c r="LZT30" s="1"/>
      <c r="LZU30" s="1"/>
      <c r="LZV30" s="1"/>
      <c r="LZW30" s="1"/>
      <c r="LZX30" s="1"/>
      <c r="LZY30" s="1"/>
      <c r="LZZ30" s="1"/>
      <c r="MAA30" s="1"/>
      <c r="MAB30" s="1"/>
      <c r="MAC30" s="1"/>
      <c r="MAD30" s="1"/>
      <c r="MAE30" s="1"/>
      <c r="MAF30" s="1"/>
      <c r="MAG30" s="1"/>
      <c r="MAH30" s="1"/>
      <c r="MAI30" s="1"/>
      <c r="MAJ30" s="1"/>
      <c r="MAK30" s="1"/>
      <c r="MAL30" s="1"/>
      <c r="MAM30" s="1"/>
      <c r="MAN30" s="1"/>
      <c r="MAO30" s="1"/>
      <c r="MAP30" s="1"/>
      <c r="MAQ30" s="1"/>
      <c r="MAR30" s="1"/>
      <c r="MAS30" s="1"/>
      <c r="MAT30" s="1"/>
      <c r="MAU30" s="1"/>
      <c r="MAV30" s="1"/>
      <c r="MAW30" s="1"/>
      <c r="MAX30" s="1"/>
      <c r="MAY30" s="1"/>
      <c r="MAZ30" s="1"/>
      <c r="MBA30" s="1"/>
      <c r="MBB30" s="1"/>
      <c r="MBC30" s="1"/>
      <c r="MBD30" s="1"/>
      <c r="MBE30" s="1"/>
      <c r="MBF30" s="1"/>
      <c r="MBG30" s="1"/>
      <c r="MBH30" s="1"/>
      <c r="MBI30" s="1"/>
      <c r="MBJ30" s="1"/>
      <c r="MBK30" s="1"/>
      <c r="MBL30" s="1"/>
      <c r="MBM30" s="1"/>
      <c r="MBN30" s="1"/>
      <c r="MBO30" s="1"/>
      <c r="MBP30" s="1"/>
      <c r="MBQ30" s="1"/>
      <c r="MBR30" s="1"/>
      <c r="MBS30" s="1"/>
      <c r="MBT30" s="1"/>
      <c r="MBU30" s="1"/>
      <c r="MBV30" s="1"/>
      <c r="MBW30" s="1"/>
      <c r="MBX30" s="1"/>
      <c r="MBY30" s="1"/>
      <c r="MBZ30" s="1"/>
      <c r="MCA30" s="1"/>
      <c r="MCB30" s="1"/>
      <c r="MCC30" s="1"/>
      <c r="MCD30" s="1"/>
      <c r="MCE30" s="1"/>
      <c r="MCF30" s="1"/>
      <c r="MCG30" s="1"/>
      <c r="MCH30" s="1"/>
      <c r="MCI30" s="1"/>
      <c r="MCJ30" s="1"/>
      <c r="MCK30" s="1"/>
      <c r="MCL30" s="1"/>
      <c r="MCM30" s="1"/>
      <c r="MCN30" s="1"/>
      <c r="MCO30" s="1"/>
      <c r="MCP30" s="1"/>
      <c r="MCQ30" s="1"/>
      <c r="MCR30" s="1"/>
      <c r="MCS30" s="1"/>
      <c r="MCT30" s="1"/>
      <c r="MCU30" s="1"/>
      <c r="MCV30" s="1"/>
      <c r="MCW30" s="1"/>
      <c r="MCX30" s="1"/>
      <c r="MCY30" s="1"/>
      <c r="MCZ30" s="1"/>
      <c r="MDA30" s="1"/>
      <c r="MDB30" s="1"/>
      <c r="MDC30" s="1"/>
      <c r="MDD30" s="1"/>
      <c r="MDE30" s="1"/>
      <c r="MDF30" s="1"/>
      <c r="MDG30" s="1"/>
      <c r="MDH30" s="1"/>
      <c r="MDI30" s="1"/>
      <c r="MDJ30" s="1"/>
      <c r="MDK30" s="1"/>
      <c r="MDL30" s="1"/>
      <c r="MDM30" s="1"/>
      <c r="MDN30" s="1"/>
      <c r="MDO30" s="1"/>
      <c r="MDP30" s="1"/>
      <c r="MDQ30" s="1"/>
      <c r="MDR30" s="1"/>
      <c r="MDS30" s="1"/>
      <c r="MDT30" s="1"/>
      <c r="MDU30" s="1"/>
      <c r="MDV30" s="1"/>
      <c r="MDW30" s="1"/>
      <c r="MDX30" s="1"/>
      <c r="MDY30" s="1"/>
      <c r="MDZ30" s="1"/>
      <c r="MEA30" s="1"/>
      <c r="MEB30" s="1"/>
      <c r="MEC30" s="1"/>
      <c r="MED30" s="1"/>
      <c r="MEE30" s="1"/>
      <c r="MEF30" s="1"/>
      <c r="MEG30" s="1"/>
      <c r="MEH30" s="1"/>
      <c r="MEI30" s="1"/>
      <c r="MEJ30" s="1"/>
      <c r="MEK30" s="1"/>
      <c r="MEL30" s="1"/>
      <c r="MEM30" s="1"/>
      <c r="MEN30" s="1"/>
      <c r="MEO30" s="1"/>
      <c r="MEP30" s="1"/>
      <c r="MEQ30" s="1"/>
      <c r="MER30" s="1"/>
      <c r="MES30" s="1"/>
      <c r="MET30" s="1"/>
      <c r="MEU30" s="1"/>
      <c r="MEV30" s="1"/>
      <c r="MEW30" s="1"/>
      <c r="MEX30" s="1"/>
      <c r="MEY30" s="1"/>
      <c r="MEZ30" s="1"/>
      <c r="MFA30" s="1"/>
      <c r="MFB30" s="1"/>
      <c r="MFC30" s="1"/>
      <c r="MFD30" s="1"/>
      <c r="MFE30" s="1"/>
      <c r="MFF30" s="1"/>
      <c r="MFG30" s="1"/>
      <c r="MFH30" s="1"/>
      <c r="MFI30" s="1"/>
      <c r="MFJ30" s="1"/>
      <c r="MFK30" s="1"/>
      <c r="MFL30" s="1"/>
      <c r="MFM30" s="1"/>
      <c r="MFN30" s="1"/>
      <c r="MFO30" s="1"/>
      <c r="MFP30" s="1"/>
      <c r="MFQ30" s="1"/>
      <c r="MFR30" s="1"/>
      <c r="MFS30" s="1"/>
      <c r="MFT30" s="1"/>
      <c r="MFU30" s="1"/>
      <c r="MFV30" s="1"/>
      <c r="MFW30" s="1"/>
      <c r="MFX30" s="1"/>
      <c r="MFY30" s="1"/>
      <c r="MFZ30" s="1"/>
      <c r="MGA30" s="1"/>
      <c r="MGB30" s="1"/>
      <c r="MGC30" s="1"/>
      <c r="MGD30" s="1"/>
      <c r="MGE30" s="1"/>
      <c r="MGF30" s="1"/>
      <c r="MGG30" s="1"/>
      <c r="MGH30" s="1"/>
      <c r="MGI30" s="1"/>
      <c r="MGJ30" s="1"/>
      <c r="MGK30" s="1"/>
      <c r="MGL30" s="1"/>
      <c r="MGM30" s="1"/>
      <c r="MGN30" s="1"/>
      <c r="MGO30" s="1"/>
      <c r="MGP30" s="1"/>
      <c r="MGQ30" s="1"/>
      <c r="MGR30" s="1"/>
      <c r="MGS30" s="1"/>
      <c r="MGT30" s="1"/>
      <c r="MGU30" s="1"/>
      <c r="MGV30" s="1"/>
      <c r="MGW30" s="1"/>
      <c r="MGX30" s="1"/>
      <c r="MGY30" s="1"/>
      <c r="MGZ30" s="1"/>
      <c r="MHA30" s="1"/>
      <c r="MHB30" s="1"/>
      <c r="MHC30" s="1"/>
      <c r="MHD30" s="1"/>
      <c r="MHE30" s="1"/>
      <c r="MHF30" s="1"/>
      <c r="MHG30" s="1"/>
      <c r="MHH30" s="1"/>
      <c r="MHI30" s="1"/>
      <c r="MHJ30" s="1"/>
      <c r="MHK30" s="1"/>
      <c r="MHL30" s="1"/>
      <c r="MHM30" s="1"/>
      <c r="MHN30" s="1"/>
      <c r="MHO30" s="1"/>
      <c r="MHP30" s="1"/>
      <c r="MHQ30" s="1"/>
      <c r="MHR30" s="1"/>
      <c r="MHS30" s="1"/>
      <c r="MHT30" s="1"/>
      <c r="MHU30" s="1"/>
      <c r="MHV30" s="1"/>
      <c r="MHW30" s="1"/>
      <c r="MHX30" s="1"/>
      <c r="MHY30" s="1"/>
      <c r="MHZ30" s="1"/>
      <c r="MIA30" s="1"/>
      <c r="MIB30" s="1"/>
      <c r="MIC30" s="1"/>
      <c r="MID30" s="1"/>
      <c r="MIE30" s="1"/>
      <c r="MIF30" s="1"/>
      <c r="MIG30" s="1"/>
      <c r="MIH30" s="1"/>
      <c r="MII30" s="1"/>
      <c r="MIJ30" s="1"/>
      <c r="MIK30" s="1"/>
      <c r="MIL30" s="1"/>
      <c r="MIM30" s="1"/>
      <c r="MIN30" s="1"/>
      <c r="MIO30" s="1"/>
      <c r="MIP30" s="1"/>
      <c r="MIQ30" s="1"/>
      <c r="MIR30" s="1"/>
      <c r="MIS30" s="1"/>
      <c r="MIT30" s="1"/>
      <c r="MIU30" s="1"/>
      <c r="MIV30" s="1"/>
      <c r="MIW30" s="1"/>
      <c r="MIX30" s="1"/>
      <c r="MIY30" s="1"/>
      <c r="MIZ30" s="1"/>
      <c r="MJA30" s="1"/>
      <c r="MJB30" s="1"/>
      <c r="MJC30" s="1"/>
      <c r="MJD30" s="1"/>
      <c r="MJE30" s="1"/>
      <c r="MJF30" s="1"/>
      <c r="MJG30" s="1"/>
      <c r="MJH30" s="1"/>
      <c r="MJI30" s="1"/>
      <c r="MJJ30" s="1"/>
      <c r="MJK30" s="1"/>
      <c r="MJL30" s="1"/>
      <c r="MJM30" s="1"/>
      <c r="MJN30" s="1"/>
      <c r="MJO30" s="1"/>
      <c r="MJP30" s="1"/>
      <c r="MJQ30" s="1"/>
      <c r="MJR30" s="1"/>
      <c r="MJS30" s="1"/>
      <c r="MJT30" s="1"/>
      <c r="MJU30" s="1"/>
      <c r="MJV30" s="1"/>
      <c r="MJW30" s="1"/>
      <c r="MJX30" s="1"/>
      <c r="MJY30" s="1"/>
      <c r="MJZ30" s="1"/>
      <c r="MKA30" s="1"/>
      <c r="MKB30" s="1"/>
      <c r="MKC30" s="1"/>
      <c r="MKD30" s="1"/>
      <c r="MKE30" s="1"/>
      <c r="MKF30" s="1"/>
      <c r="MKG30" s="1"/>
      <c r="MKH30" s="1"/>
      <c r="MKI30" s="1"/>
      <c r="MKJ30" s="1"/>
      <c r="MKK30" s="1"/>
      <c r="MKL30" s="1"/>
      <c r="MKM30" s="1"/>
      <c r="MKN30" s="1"/>
      <c r="MKO30" s="1"/>
      <c r="MKP30" s="1"/>
      <c r="MKQ30" s="1"/>
      <c r="MKR30" s="1"/>
      <c r="MKS30" s="1"/>
      <c r="MKT30" s="1"/>
      <c r="MKU30" s="1"/>
      <c r="MKV30" s="1"/>
      <c r="MKW30" s="1"/>
      <c r="MKX30" s="1"/>
      <c r="MKY30" s="1"/>
      <c r="MKZ30" s="1"/>
      <c r="MLA30" s="1"/>
      <c r="MLB30" s="1"/>
      <c r="MLC30" s="1"/>
      <c r="MLD30" s="1"/>
      <c r="MLE30" s="1"/>
      <c r="MLF30" s="1"/>
      <c r="MLG30" s="1"/>
      <c r="MLH30" s="1"/>
      <c r="MLI30" s="1"/>
      <c r="MLJ30" s="1"/>
      <c r="MLK30" s="1"/>
      <c r="MLL30" s="1"/>
      <c r="MLM30" s="1"/>
      <c r="MLN30" s="1"/>
      <c r="MLO30" s="1"/>
      <c r="MLP30" s="1"/>
      <c r="MLQ30" s="1"/>
      <c r="MLR30" s="1"/>
      <c r="MLS30" s="1"/>
      <c r="MLT30" s="1"/>
      <c r="MLU30" s="1"/>
      <c r="MLV30" s="1"/>
      <c r="MLW30" s="1"/>
      <c r="MLX30" s="1"/>
      <c r="MLY30" s="1"/>
      <c r="MLZ30" s="1"/>
      <c r="MMA30" s="1"/>
      <c r="MMB30" s="1"/>
      <c r="MMC30" s="1"/>
      <c r="MMD30" s="1"/>
      <c r="MME30" s="1"/>
      <c r="MMF30" s="1"/>
      <c r="MMG30" s="1"/>
      <c r="MMH30" s="1"/>
      <c r="MMI30" s="1"/>
      <c r="MMJ30" s="1"/>
      <c r="MMK30" s="1"/>
      <c r="MML30" s="1"/>
      <c r="MMM30" s="1"/>
      <c r="MMN30" s="1"/>
      <c r="MMO30" s="1"/>
      <c r="MMP30" s="1"/>
      <c r="MMQ30" s="1"/>
      <c r="MMR30" s="1"/>
      <c r="MMS30" s="1"/>
      <c r="MMT30" s="1"/>
      <c r="MMU30" s="1"/>
      <c r="MMV30" s="1"/>
      <c r="MMW30" s="1"/>
      <c r="MMX30" s="1"/>
      <c r="MMY30" s="1"/>
      <c r="MMZ30" s="1"/>
      <c r="MNA30" s="1"/>
      <c r="MNB30" s="1"/>
      <c r="MNC30" s="1"/>
      <c r="MND30" s="1"/>
      <c r="MNE30" s="1"/>
      <c r="MNF30" s="1"/>
      <c r="MNG30" s="1"/>
      <c r="MNH30" s="1"/>
      <c r="MNI30" s="1"/>
      <c r="MNJ30" s="1"/>
      <c r="MNK30" s="1"/>
      <c r="MNL30" s="1"/>
      <c r="MNM30" s="1"/>
      <c r="MNN30" s="1"/>
      <c r="MNO30" s="1"/>
      <c r="MNP30" s="1"/>
      <c r="MNQ30" s="1"/>
      <c r="MNR30" s="1"/>
      <c r="MNS30" s="1"/>
      <c r="MNT30" s="1"/>
      <c r="MNU30" s="1"/>
      <c r="MNV30" s="1"/>
      <c r="MNW30" s="1"/>
      <c r="MNX30" s="1"/>
      <c r="MNY30" s="1"/>
      <c r="MNZ30" s="1"/>
      <c r="MOA30" s="1"/>
      <c r="MOB30" s="1"/>
      <c r="MOC30" s="1"/>
      <c r="MOD30" s="1"/>
      <c r="MOE30" s="1"/>
      <c r="MOF30" s="1"/>
      <c r="MOG30" s="1"/>
      <c r="MOH30" s="1"/>
      <c r="MOI30" s="1"/>
      <c r="MOJ30" s="1"/>
      <c r="MOK30" s="1"/>
      <c r="MOL30" s="1"/>
      <c r="MOM30" s="1"/>
      <c r="MON30" s="1"/>
      <c r="MOO30" s="1"/>
      <c r="MOP30" s="1"/>
      <c r="MOQ30" s="1"/>
      <c r="MOR30" s="1"/>
      <c r="MOS30" s="1"/>
      <c r="MOT30" s="1"/>
      <c r="MOU30" s="1"/>
      <c r="MOV30" s="1"/>
      <c r="MOW30" s="1"/>
      <c r="MOX30" s="1"/>
      <c r="MOY30" s="1"/>
      <c r="MOZ30" s="1"/>
      <c r="MPA30" s="1"/>
      <c r="MPB30" s="1"/>
      <c r="MPC30" s="1"/>
      <c r="MPD30" s="1"/>
      <c r="MPE30" s="1"/>
      <c r="MPF30" s="1"/>
      <c r="MPG30" s="1"/>
      <c r="MPH30" s="1"/>
      <c r="MPI30" s="1"/>
      <c r="MPJ30" s="1"/>
      <c r="MPK30" s="1"/>
      <c r="MPL30" s="1"/>
      <c r="MPM30" s="1"/>
      <c r="MPN30" s="1"/>
      <c r="MPO30" s="1"/>
      <c r="MPP30" s="1"/>
      <c r="MPQ30" s="1"/>
      <c r="MPR30" s="1"/>
      <c r="MPS30" s="1"/>
      <c r="MPT30" s="1"/>
      <c r="MPU30" s="1"/>
      <c r="MPV30" s="1"/>
      <c r="MPW30" s="1"/>
      <c r="MPX30" s="1"/>
      <c r="MPY30" s="1"/>
      <c r="MPZ30" s="1"/>
      <c r="MQA30" s="1"/>
      <c r="MQB30" s="1"/>
      <c r="MQC30" s="1"/>
      <c r="MQD30" s="1"/>
      <c r="MQE30" s="1"/>
      <c r="MQF30" s="1"/>
      <c r="MQG30" s="1"/>
      <c r="MQH30" s="1"/>
      <c r="MQI30" s="1"/>
      <c r="MQJ30" s="1"/>
      <c r="MQK30" s="1"/>
      <c r="MQL30" s="1"/>
      <c r="MQM30" s="1"/>
      <c r="MQN30" s="1"/>
      <c r="MQO30" s="1"/>
      <c r="MQP30" s="1"/>
      <c r="MQQ30" s="1"/>
      <c r="MQR30" s="1"/>
      <c r="MQS30" s="1"/>
      <c r="MQT30" s="1"/>
      <c r="MQU30" s="1"/>
      <c r="MQV30" s="1"/>
      <c r="MQW30" s="1"/>
      <c r="MQX30" s="1"/>
      <c r="MQY30" s="1"/>
      <c r="MQZ30" s="1"/>
      <c r="MRA30" s="1"/>
      <c r="MRB30" s="1"/>
      <c r="MRC30" s="1"/>
      <c r="MRD30" s="1"/>
      <c r="MRE30" s="1"/>
      <c r="MRF30" s="1"/>
      <c r="MRG30" s="1"/>
      <c r="MRH30" s="1"/>
      <c r="MRI30" s="1"/>
      <c r="MRJ30" s="1"/>
      <c r="MRK30" s="1"/>
      <c r="MRL30" s="1"/>
      <c r="MRM30" s="1"/>
      <c r="MRN30" s="1"/>
      <c r="MRO30" s="1"/>
      <c r="MRP30" s="1"/>
      <c r="MRQ30" s="1"/>
      <c r="MRR30" s="1"/>
      <c r="MRS30" s="1"/>
      <c r="MRT30" s="1"/>
      <c r="MRU30" s="1"/>
      <c r="MRV30" s="1"/>
      <c r="MRW30" s="1"/>
      <c r="MRX30" s="1"/>
      <c r="MRY30" s="1"/>
      <c r="MRZ30" s="1"/>
      <c r="MSA30" s="1"/>
      <c r="MSB30" s="1"/>
      <c r="MSC30" s="1"/>
      <c r="MSD30" s="1"/>
      <c r="MSE30" s="1"/>
      <c r="MSF30" s="1"/>
      <c r="MSG30" s="1"/>
      <c r="MSH30" s="1"/>
      <c r="MSI30" s="1"/>
      <c r="MSJ30" s="1"/>
      <c r="MSK30" s="1"/>
      <c r="MSL30" s="1"/>
      <c r="MSM30" s="1"/>
      <c r="MSN30" s="1"/>
      <c r="MSO30" s="1"/>
      <c r="MSP30" s="1"/>
      <c r="MSQ30" s="1"/>
      <c r="MSR30" s="1"/>
      <c r="MSS30" s="1"/>
      <c r="MST30" s="1"/>
      <c r="MSU30" s="1"/>
      <c r="MSV30" s="1"/>
      <c r="MSW30" s="1"/>
      <c r="MSX30" s="1"/>
      <c r="MSY30" s="1"/>
      <c r="MSZ30" s="1"/>
      <c r="MTA30" s="1"/>
      <c r="MTB30" s="1"/>
      <c r="MTC30" s="1"/>
      <c r="MTD30" s="1"/>
      <c r="MTE30" s="1"/>
      <c r="MTF30" s="1"/>
      <c r="MTG30" s="1"/>
      <c r="MTH30" s="1"/>
      <c r="MTI30" s="1"/>
      <c r="MTJ30" s="1"/>
      <c r="MTK30" s="1"/>
      <c r="MTL30" s="1"/>
      <c r="MTM30" s="1"/>
      <c r="MTN30" s="1"/>
      <c r="MTO30" s="1"/>
      <c r="MTP30" s="1"/>
      <c r="MTQ30" s="1"/>
      <c r="MTR30" s="1"/>
      <c r="MTS30" s="1"/>
      <c r="MTT30" s="1"/>
      <c r="MTU30" s="1"/>
      <c r="MTV30" s="1"/>
      <c r="MTW30" s="1"/>
      <c r="MTX30" s="1"/>
      <c r="MTY30" s="1"/>
      <c r="MTZ30" s="1"/>
      <c r="MUA30" s="1"/>
      <c r="MUB30" s="1"/>
      <c r="MUC30" s="1"/>
      <c r="MUD30" s="1"/>
      <c r="MUE30" s="1"/>
      <c r="MUF30" s="1"/>
      <c r="MUG30" s="1"/>
      <c r="MUH30" s="1"/>
      <c r="MUI30" s="1"/>
      <c r="MUJ30" s="1"/>
      <c r="MUK30" s="1"/>
      <c r="MUL30" s="1"/>
      <c r="MUM30" s="1"/>
      <c r="MUN30" s="1"/>
      <c r="MUO30" s="1"/>
      <c r="MUP30" s="1"/>
      <c r="MUQ30" s="1"/>
      <c r="MUR30" s="1"/>
      <c r="MUS30" s="1"/>
      <c r="MUT30" s="1"/>
      <c r="MUU30" s="1"/>
      <c r="MUV30" s="1"/>
      <c r="MUW30" s="1"/>
      <c r="MUX30" s="1"/>
      <c r="MUY30" s="1"/>
      <c r="MUZ30" s="1"/>
      <c r="MVA30" s="1"/>
      <c r="MVB30" s="1"/>
      <c r="MVC30" s="1"/>
      <c r="MVD30" s="1"/>
      <c r="MVE30" s="1"/>
      <c r="MVF30" s="1"/>
      <c r="MVG30" s="1"/>
      <c r="MVH30" s="1"/>
      <c r="MVI30" s="1"/>
      <c r="MVJ30" s="1"/>
      <c r="MVK30" s="1"/>
      <c r="MVL30" s="1"/>
      <c r="MVM30" s="1"/>
      <c r="MVN30" s="1"/>
      <c r="MVO30" s="1"/>
      <c r="MVP30" s="1"/>
      <c r="MVQ30" s="1"/>
      <c r="MVR30" s="1"/>
      <c r="MVS30" s="1"/>
      <c r="MVT30" s="1"/>
      <c r="MVU30" s="1"/>
      <c r="MVV30" s="1"/>
      <c r="MVW30" s="1"/>
      <c r="MVX30" s="1"/>
      <c r="MVY30" s="1"/>
      <c r="MVZ30" s="1"/>
      <c r="MWA30" s="1"/>
      <c r="MWB30" s="1"/>
      <c r="MWC30" s="1"/>
      <c r="MWD30" s="1"/>
      <c r="MWE30" s="1"/>
      <c r="MWF30" s="1"/>
      <c r="MWG30" s="1"/>
      <c r="MWH30" s="1"/>
      <c r="MWI30" s="1"/>
      <c r="MWJ30" s="1"/>
      <c r="MWK30" s="1"/>
      <c r="MWL30" s="1"/>
      <c r="MWM30" s="1"/>
      <c r="MWN30" s="1"/>
      <c r="MWO30" s="1"/>
      <c r="MWP30" s="1"/>
      <c r="MWQ30" s="1"/>
      <c r="MWR30" s="1"/>
      <c r="MWS30" s="1"/>
      <c r="MWT30" s="1"/>
      <c r="MWU30" s="1"/>
      <c r="MWV30" s="1"/>
      <c r="MWW30" s="1"/>
      <c r="MWX30" s="1"/>
      <c r="MWY30" s="1"/>
      <c r="MWZ30" s="1"/>
      <c r="MXA30" s="1"/>
      <c r="MXB30" s="1"/>
      <c r="MXC30" s="1"/>
      <c r="MXD30" s="1"/>
      <c r="MXE30" s="1"/>
      <c r="MXF30" s="1"/>
      <c r="MXG30" s="1"/>
      <c r="MXH30" s="1"/>
      <c r="MXI30" s="1"/>
      <c r="MXJ30" s="1"/>
      <c r="MXK30" s="1"/>
      <c r="MXL30" s="1"/>
      <c r="MXM30" s="1"/>
      <c r="MXN30" s="1"/>
      <c r="MXO30" s="1"/>
      <c r="MXP30" s="1"/>
      <c r="MXQ30" s="1"/>
      <c r="MXR30" s="1"/>
      <c r="MXS30" s="1"/>
      <c r="MXT30" s="1"/>
      <c r="MXU30" s="1"/>
      <c r="MXV30" s="1"/>
      <c r="MXW30" s="1"/>
      <c r="MXX30" s="1"/>
      <c r="MXY30" s="1"/>
      <c r="MXZ30" s="1"/>
      <c r="MYA30" s="1"/>
      <c r="MYB30" s="1"/>
      <c r="MYC30" s="1"/>
      <c r="MYD30" s="1"/>
      <c r="MYE30" s="1"/>
      <c r="MYF30" s="1"/>
      <c r="MYG30" s="1"/>
      <c r="MYH30" s="1"/>
      <c r="MYI30" s="1"/>
      <c r="MYJ30" s="1"/>
      <c r="MYK30" s="1"/>
      <c r="MYL30" s="1"/>
      <c r="MYM30" s="1"/>
      <c r="MYN30" s="1"/>
      <c r="MYO30" s="1"/>
      <c r="MYP30" s="1"/>
      <c r="MYQ30" s="1"/>
      <c r="MYR30" s="1"/>
      <c r="MYS30" s="1"/>
      <c r="MYT30" s="1"/>
      <c r="MYU30" s="1"/>
      <c r="MYV30" s="1"/>
      <c r="MYW30" s="1"/>
      <c r="MYX30" s="1"/>
      <c r="MYY30" s="1"/>
      <c r="MYZ30" s="1"/>
      <c r="MZA30" s="1"/>
      <c r="MZB30" s="1"/>
      <c r="MZC30" s="1"/>
      <c r="MZD30" s="1"/>
      <c r="MZE30" s="1"/>
      <c r="MZF30" s="1"/>
      <c r="MZG30" s="1"/>
      <c r="MZH30" s="1"/>
      <c r="MZI30" s="1"/>
      <c r="MZJ30" s="1"/>
      <c r="MZK30" s="1"/>
      <c r="MZL30" s="1"/>
      <c r="MZM30" s="1"/>
      <c r="MZN30" s="1"/>
      <c r="MZO30" s="1"/>
      <c r="MZP30" s="1"/>
      <c r="MZQ30" s="1"/>
      <c r="MZR30" s="1"/>
      <c r="MZS30" s="1"/>
      <c r="MZT30" s="1"/>
      <c r="MZU30" s="1"/>
      <c r="MZV30" s="1"/>
      <c r="MZW30" s="1"/>
      <c r="MZX30" s="1"/>
      <c r="MZY30" s="1"/>
      <c r="MZZ30" s="1"/>
      <c r="NAA30" s="1"/>
      <c r="NAB30" s="1"/>
      <c r="NAC30" s="1"/>
      <c r="NAD30" s="1"/>
      <c r="NAE30" s="1"/>
      <c r="NAF30" s="1"/>
      <c r="NAG30" s="1"/>
      <c r="NAH30" s="1"/>
      <c r="NAI30" s="1"/>
      <c r="NAJ30" s="1"/>
      <c r="NAK30" s="1"/>
      <c r="NAL30" s="1"/>
      <c r="NAM30" s="1"/>
      <c r="NAN30" s="1"/>
      <c r="NAO30" s="1"/>
      <c r="NAP30" s="1"/>
      <c r="NAQ30" s="1"/>
      <c r="NAR30" s="1"/>
      <c r="NAS30" s="1"/>
      <c r="NAT30" s="1"/>
      <c r="NAU30" s="1"/>
      <c r="NAV30" s="1"/>
      <c r="NAW30" s="1"/>
      <c r="NAX30" s="1"/>
      <c r="NAY30" s="1"/>
      <c r="NAZ30" s="1"/>
      <c r="NBA30" s="1"/>
      <c r="NBB30" s="1"/>
      <c r="NBC30" s="1"/>
      <c r="NBD30" s="1"/>
      <c r="NBE30" s="1"/>
      <c r="NBF30" s="1"/>
      <c r="NBG30" s="1"/>
      <c r="NBH30" s="1"/>
      <c r="NBI30" s="1"/>
      <c r="NBJ30" s="1"/>
      <c r="NBK30" s="1"/>
      <c r="NBL30" s="1"/>
      <c r="NBM30" s="1"/>
      <c r="NBN30" s="1"/>
      <c r="NBO30" s="1"/>
      <c r="NBP30" s="1"/>
      <c r="NBQ30" s="1"/>
      <c r="NBR30" s="1"/>
      <c r="NBS30" s="1"/>
      <c r="NBT30" s="1"/>
      <c r="NBU30" s="1"/>
      <c r="NBV30" s="1"/>
      <c r="NBW30" s="1"/>
      <c r="NBX30" s="1"/>
      <c r="NBY30" s="1"/>
      <c r="NBZ30" s="1"/>
      <c r="NCA30" s="1"/>
      <c r="NCB30" s="1"/>
      <c r="NCC30" s="1"/>
      <c r="NCD30" s="1"/>
      <c r="NCE30" s="1"/>
      <c r="NCF30" s="1"/>
      <c r="NCG30" s="1"/>
      <c r="NCH30" s="1"/>
      <c r="NCI30" s="1"/>
      <c r="NCJ30" s="1"/>
      <c r="NCK30" s="1"/>
      <c r="NCL30" s="1"/>
      <c r="NCM30" s="1"/>
      <c r="NCN30" s="1"/>
      <c r="NCO30" s="1"/>
      <c r="NCP30" s="1"/>
      <c r="NCQ30" s="1"/>
      <c r="NCR30" s="1"/>
      <c r="NCS30" s="1"/>
      <c r="NCT30" s="1"/>
      <c r="NCU30" s="1"/>
      <c r="NCV30" s="1"/>
      <c r="NCW30" s="1"/>
      <c r="NCX30" s="1"/>
      <c r="NCY30" s="1"/>
      <c r="NCZ30" s="1"/>
      <c r="NDA30" s="1"/>
      <c r="NDB30" s="1"/>
      <c r="NDC30" s="1"/>
      <c r="NDD30" s="1"/>
      <c r="NDE30" s="1"/>
      <c r="NDF30" s="1"/>
      <c r="NDG30" s="1"/>
      <c r="NDH30" s="1"/>
      <c r="NDI30" s="1"/>
      <c r="NDJ30" s="1"/>
      <c r="NDK30" s="1"/>
      <c r="NDL30" s="1"/>
      <c r="NDM30" s="1"/>
      <c r="NDN30" s="1"/>
      <c r="NDO30" s="1"/>
      <c r="NDP30" s="1"/>
      <c r="NDQ30" s="1"/>
      <c r="NDR30" s="1"/>
      <c r="NDS30" s="1"/>
      <c r="NDT30" s="1"/>
      <c r="NDU30" s="1"/>
      <c r="NDV30" s="1"/>
      <c r="NDW30" s="1"/>
      <c r="NDX30" s="1"/>
      <c r="NDY30" s="1"/>
      <c r="NDZ30" s="1"/>
      <c r="NEA30" s="1"/>
      <c r="NEB30" s="1"/>
      <c r="NEC30" s="1"/>
      <c r="NED30" s="1"/>
      <c r="NEE30" s="1"/>
      <c r="NEF30" s="1"/>
      <c r="NEG30" s="1"/>
      <c r="NEH30" s="1"/>
      <c r="NEI30" s="1"/>
      <c r="NEJ30" s="1"/>
      <c r="NEK30" s="1"/>
      <c r="NEL30" s="1"/>
      <c r="NEM30" s="1"/>
      <c r="NEN30" s="1"/>
      <c r="NEO30" s="1"/>
      <c r="NEP30" s="1"/>
      <c r="NEQ30" s="1"/>
      <c r="NER30" s="1"/>
      <c r="NES30" s="1"/>
      <c r="NET30" s="1"/>
      <c r="NEU30" s="1"/>
      <c r="NEV30" s="1"/>
      <c r="NEW30" s="1"/>
      <c r="NEX30" s="1"/>
      <c r="NEY30" s="1"/>
      <c r="NEZ30" s="1"/>
      <c r="NFA30" s="1"/>
      <c r="NFB30" s="1"/>
      <c r="NFC30" s="1"/>
      <c r="NFD30" s="1"/>
      <c r="NFE30" s="1"/>
      <c r="NFF30" s="1"/>
      <c r="NFG30" s="1"/>
      <c r="NFH30" s="1"/>
      <c r="NFI30" s="1"/>
      <c r="NFJ30" s="1"/>
      <c r="NFK30" s="1"/>
      <c r="NFL30" s="1"/>
      <c r="NFM30" s="1"/>
      <c r="NFN30" s="1"/>
      <c r="NFO30" s="1"/>
      <c r="NFP30" s="1"/>
      <c r="NFQ30" s="1"/>
      <c r="NFR30" s="1"/>
      <c r="NFS30" s="1"/>
      <c r="NFT30" s="1"/>
      <c r="NFU30" s="1"/>
      <c r="NFV30" s="1"/>
      <c r="NFW30" s="1"/>
      <c r="NFX30" s="1"/>
      <c r="NFY30" s="1"/>
      <c r="NFZ30" s="1"/>
      <c r="NGA30" s="1"/>
      <c r="NGB30" s="1"/>
      <c r="NGC30" s="1"/>
      <c r="NGD30" s="1"/>
      <c r="NGE30" s="1"/>
      <c r="NGF30" s="1"/>
      <c r="NGG30" s="1"/>
      <c r="NGH30" s="1"/>
      <c r="NGI30" s="1"/>
      <c r="NGJ30" s="1"/>
      <c r="NGK30" s="1"/>
      <c r="NGL30" s="1"/>
      <c r="NGM30" s="1"/>
      <c r="NGN30" s="1"/>
      <c r="NGO30" s="1"/>
      <c r="NGP30" s="1"/>
      <c r="NGQ30" s="1"/>
      <c r="NGR30" s="1"/>
      <c r="NGS30" s="1"/>
      <c r="NGT30" s="1"/>
      <c r="NGU30" s="1"/>
      <c r="NGV30" s="1"/>
      <c r="NGW30" s="1"/>
      <c r="NGX30" s="1"/>
      <c r="NGY30" s="1"/>
      <c r="NGZ30" s="1"/>
      <c r="NHA30" s="1"/>
      <c r="NHB30" s="1"/>
      <c r="NHC30" s="1"/>
      <c r="NHD30" s="1"/>
      <c r="NHE30" s="1"/>
      <c r="NHF30" s="1"/>
      <c r="NHG30" s="1"/>
      <c r="NHH30" s="1"/>
      <c r="NHI30" s="1"/>
      <c r="NHJ30" s="1"/>
      <c r="NHK30" s="1"/>
      <c r="NHL30" s="1"/>
      <c r="NHM30" s="1"/>
      <c r="NHN30" s="1"/>
      <c r="NHO30" s="1"/>
      <c r="NHP30" s="1"/>
      <c r="NHQ30" s="1"/>
      <c r="NHR30" s="1"/>
      <c r="NHS30" s="1"/>
      <c r="NHT30" s="1"/>
      <c r="NHU30" s="1"/>
      <c r="NHV30" s="1"/>
      <c r="NHW30" s="1"/>
      <c r="NHX30" s="1"/>
      <c r="NHY30" s="1"/>
      <c r="NHZ30" s="1"/>
      <c r="NIA30" s="1"/>
      <c r="NIB30" s="1"/>
      <c r="NIC30" s="1"/>
      <c r="NID30" s="1"/>
      <c r="NIE30" s="1"/>
      <c r="NIF30" s="1"/>
      <c r="NIG30" s="1"/>
      <c r="NIH30" s="1"/>
      <c r="NII30" s="1"/>
      <c r="NIJ30" s="1"/>
      <c r="NIK30" s="1"/>
      <c r="NIL30" s="1"/>
      <c r="NIM30" s="1"/>
      <c r="NIN30" s="1"/>
      <c r="NIO30" s="1"/>
      <c r="NIP30" s="1"/>
      <c r="NIQ30" s="1"/>
      <c r="NIR30" s="1"/>
      <c r="NIS30" s="1"/>
      <c r="NIT30" s="1"/>
      <c r="NIU30" s="1"/>
      <c r="NIV30" s="1"/>
      <c r="NIW30" s="1"/>
      <c r="NIX30" s="1"/>
      <c r="NIY30" s="1"/>
      <c r="NIZ30" s="1"/>
      <c r="NJA30" s="1"/>
      <c r="NJB30" s="1"/>
      <c r="NJC30" s="1"/>
      <c r="NJD30" s="1"/>
      <c r="NJE30" s="1"/>
      <c r="NJF30" s="1"/>
      <c r="NJG30" s="1"/>
      <c r="NJH30" s="1"/>
      <c r="NJI30" s="1"/>
      <c r="NJJ30" s="1"/>
      <c r="NJK30" s="1"/>
      <c r="NJL30" s="1"/>
      <c r="NJM30" s="1"/>
      <c r="NJN30" s="1"/>
      <c r="NJO30" s="1"/>
      <c r="NJP30" s="1"/>
      <c r="NJQ30" s="1"/>
      <c r="NJR30" s="1"/>
      <c r="NJS30" s="1"/>
      <c r="NJT30" s="1"/>
      <c r="NJU30" s="1"/>
      <c r="NJV30" s="1"/>
      <c r="NJW30" s="1"/>
      <c r="NJX30" s="1"/>
      <c r="NJY30" s="1"/>
      <c r="NJZ30" s="1"/>
      <c r="NKA30" s="1"/>
      <c r="NKB30" s="1"/>
      <c r="NKC30" s="1"/>
      <c r="NKD30" s="1"/>
      <c r="NKE30" s="1"/>
      <c r="NKF30" s="1"/>
      <c r="NKG30" s="1"/>
      <c r="NKH30" s="1"/>
      <c r="NKI30" s="1"/>
      <c r="NKJ30" s="1"/>
      <c r="NKK30" s="1"/>
      <c r="NKL30" s="1"/>
      <c r="NKM30" s="1"/>
      <c r="NKN30" s="1"/>
      <c r="NKO30" s="1"/>
      <c r="NKP30" s="1"/>
      <c r="NKQ30" s="1"/>
      <c r="NKR30" s="1"/>
      <c r="NKS30" s="1"/>
      <c r="NKT30" s="1"/>
      <c r="NKU30" s="1"/>
      <c r="NKV30" s="1"/>
      <c r="NKW30" s="1"/>
      <c r="NKX30" s="1"/>
      <c r="NKY30" s="1"/>
      <c r="NKZ30" s="1"/>
      <c r="NLA30" s="1"/>
      <c r="NLB30" s="1"/>
      <c r="NLC30" s="1"/>
      <c r="NLD30" s="1"/>
      <c r="NLE30" s="1"/>
      <c r="NLF30" s="1"/>
      <c r="NLG30" s="1"/>
      <c r="NLH30" s="1"/>
      <c r="NLI30" s="1"/>
      <c r="NLJ30" s="1"/>
      <c r="NLK30" s="1"/>
      <c r="NLL30" s="1"/>
      <c r="NLM30" s="1"/>
      <c r="NLN30" s="1"/>
      <c r="NLO30" s="1"/>
      <c r="NLP30" s="1"/>
      <c r="NLQ30" s="1"/>
      <c r="NLR30" s="1"/>
      <c r="NLS30" s="1"/>
      <c r="NLT30" s="1"/>
      <c r="NLU30" s="1"/>
      <c r="NLV30" s="1"/>
      <c r="NLW30" s="1"/>
      <c r="NLX30" s="1"/>
      <c r="NLY30" s="1"/>
      <c r="NLZ30" s="1"/>
      <c r="NMA30" s="1"/>
      <c r="NMB30" s="1"/>
      <c r="NMC30" s="1"/>
      <c r="NMD30" s="1"/>
      <c r="NME30" s="1"/>
      <c r="NMF30" s="1"/>
      <c r="NMG30" s="1"/>
      <c r="NMH30" s="1"/>
      <c r="NMI30" s="1"/>
      <c r="NMJ30" s="1"/>
      <c r="NMK30" s="1"/>
      <c r="NML30" s="1"/>
      <c r="NMM30" s="1"/>
      <c r="NMN30" s="1"/>
      <c r="NMO30" s="1"/>
      <c r="NMP30" s="1"/>
      <c r="NMQ30" s="1"/>
      <c r="NMR30" s="1"/>
      <c r="NMS30" s="1"/>
      <c r="NMT30" s="1"/>
      <c r="NMU30" s="1"/>
      <c r="NMV30" s="1"/>
      <c r="NMW30" s="1"/>
      <c r="NMX30" s="1"/>
      <c r="NMY30" s="1"/>
      <c r="NMZ30" s="1"/>
      <c r="NNA30" s="1"/>
      <c r="NNB30" s="1"/>
      <c r="NNC30" s="1"/>
      <c r="NND30" s="1"/>
      <c r="NNE30" s="1"/>
      <c r="NNF30" s="1"/>
      <c r="NNG30" s="1"/>
      <c r="NNH30" s="1"/>
      <c r="NNI30" s="1"/>
      <c r="NNJ30" s="1"/>
      <c r="NNK30" s="1"/>
      <c r="NNL30" s="1"/>
      <c r="NNM30" s="1"/>
      <c r="NNN30" s="1"/>
      <c r="NNO30" s="1"/>
      <c r="NNP30" s="1"/>
      <c r="NNQ30" s="1"/>
      <c r="NNR30" s="1"/>
      <c r="NNS30" s="1"/>
      <c r="NNT30" s="1"/>
      <c r="NNU30" s="1"/>
      <c r="NNV30" s="1"/>
      <c r="NNW30" s="1"/>
      <c r="NNX30" s="1"/>
      <c r="NNY30" s="1"/>
      <c r="NNZ30" s="1"/>
      <c r="NOA30" s="1"/>
      <c r="NOB30" s="1"/>
      <c r="NOC30" s="1"/>
      <c r="NOD30" s="1"/>
      <c r="NOE30" s="1"/>
      <c r="NOF30" s="1"/>
      <c r="NOG30" s="1"/>
      <c r="NOH30" s="1"/>
      <c r="NOI30" s="1"/>
      <c r="NOJ30" s="1"/>
      <c r="NOK30" s="1"/>
      <c r="NOL30" s="1"/>
      <c r="NOM30" s="1"/>
      <c r="NON30" s="1"/>
      <c r="NOO30" s="1"/>
      <c r="NOP30" s="1"/>
      <c r="NOQ30" s="1"/>
      <c r="NOR30" s="1"/>
      <c r="NOS30" s="1"/>
      <c r="NOT30" s="1"/>
      <c r="NOU30" s="1"/>
      <c r="NOV30" s="1"/>
      <c r="NOW30" s="1"/>
      <c r="NOX30" s="1"/>
      <c r="NOY30" s="1"/>
      <c r="NOZ30" s="1"/>
      <c r="NPA30" s="1"/>
      <c r="NPB30" s="1"/>
      <c r="NPC30" s="1"/>
      <c r="NPD30" s="1"/>
      <c r="NPE30" s="1"/>
      <c r="NPF30" s="1"/>
      <c r="NPG30" s="1"/>
      <c r="NPH30" s="1"/>
      <c r="NPI30" s="1"/>
      <c r="NPJ30" s="1"/>
      <c r="NPK30" s="1"/>
      <c r="NPL30" s="1"/>
      <c r="NPM30" s="1"/>
      <c r="NPN30" s="1"/>
      <c r="NPO30" s="1"/>
      <c r="NPP30" s="1"/>
      <c r="NPQ30" s="1"/>
      <c r="NPR30" s="1"/>
      <c r="NPS30" s="1"/>
      <c r="NPT30" s="1"/>
      <c r="NPU30" s="1"/>
      <c r="NPV30" s="1"/>
      <c r="NPW30" s="1"/>
      <c r="NPX30" s="1"/>
      <c r="NPY30" s="1"/>
      <c r="NPZ30" s="1"/>
      <c r="NQA30" s="1"/>
      <c r="NQB30" s="1"/>
      <c r="NQC30" s="1"/>
      <c r="NQD30" s="1"/>
      <c r="NQE30" s="1"/>
      <c r="NQF30" s="1"/>
      <c r="NQG30" s="1"/>
      <c r="NQH30" s="1"/>
      <c r="NQI30" s="1"/>
      <c r="NQJ30" s="1"/>
      <c r="NQK30" s="1"/>
      <c r="NQL30" s="1"/>
      <c r="NQM30" s="1"/>
      <c r="NQN30" s="1"/>
      <c r="NQO30" s="1"/>
      <c r="NQP30" s="1"/>
      <c r="NQQ30" s="1"/>
      <c r="NQR30" s="1"/>
      <c r="NQS30" s="1"/>
      <c r="NQT30" s="1"/>
      <c r="NQU30" s="1"/>
      <c r="NQV30" s="1"/>
      <c r="NQW30" s="1"/>
      <c r="NQX30" s="1"/>
      <c r="NQY30" s="1"/>
      <c r="NQZ30" s="1"/>
      <c r="NRA30" s="1"/>
      <c r="NRB30" s="1"/>
      <c r="NRC30" s="1"/>
      <c r="NRD30" s="1"/>
      <c r="NRE30" s="1"/>
      <c r="NRF30" s="1"/>
      <c r="NRG30" s="1"/>
      <c r="NRH30" s="1"/>
      <c r="NRI30" s="1"/>
      <c r="NRJ30" s="1"/>
      <c r="NRK30" s="1"/>
      <c r="NRL30" s="1"/>
      <c r="NRM30" s="1"/>
      <c r="NRN30" s="1"/>
      <c r="NRO30" s="1"/>
      <c r="NRP30" s="1"/>
      <c r="NRQ30" s="1"/>
      <c r="NRR30" s="1"/>
      <c r="NRS30" s="1"/>
      <c r="NRT30" s="1"/>
      <c r="NRU30" s="1"/>
      <c r="NRV30" s="1"/>
      <c r="NRW30" s="1"/>
      <c r="NRX30" s="1"/>
      <c r="NRY30" s="1"/>
      <c r="NRZ30" s="1"/>
      <c r="NSA30" s="1"/>
      <c r="NSB30" s="1"/>
      <c r="NSC30" s="1"/>
      <c r="NSD30" s="1"/>
      <c r="NSE30" s="1"/>
      <c r="NSF30" s="1"/>
      <c r="NSG30" s="1"/>
      <c r="NSH30" s="1"/>
      <c r="NSI30" s="1"/>
      <c r="NSJ30" s="1"/>
      <c r="NSK30" s="1"/>
      <c r="NSL30" s="1"/>
      <c r="NSM30" s="1"/>
      <c r="NSN30" s="1"/>
      <c r="NSO30" s="1"/>
      <c r="NSP30" s="1"/>
      <c r="NSQ30" s="1"/>
      <c r="NSR30" s="1"/>
      <c r="NSS30" s="1"/>
      <c r="NST30" s="1"/>
      <c r="NSU30" s="1"/>
      <c r="NSV30" s="1"/>
      <c r="NSW30" s="1"/>
      <c r="NSX30" s="1"/>
      <c r="NSY30" s="1"/>
      <c r="NSZ30" s="1"/>
      <c r="NTA30" s="1"/>
      <c r="NTB30" s="1"/>
      <c r="NTC30" s="1"/>
      <c r="NTD30" s="1"/>
      <c r="NTE30" s="1"/>
      <c r="NTF30" s="1"/>
      <c r="NTG30" s="1"/>
      <c r="NTH30" s="1"/>
      <c r="NTI30" s="1"/>
      <c r="NTJ30" s="1"/>
      <c r="NTK30" s="1"/>
      <c r="NTL30" s="1"/>
      <c r="NTM30" s="1"/>
      <c r="NTN30" s="1"/>
      <c r="NTO30" s="1"/>
      <c r="NTP30" s="1"/>
      <c r="NTQ30" s="1"/>
      <c r="NTR30" s="1"/>
      <c r="NTS30" s="1"/>
      <c r="NTT30" s="1"/>
      <c r="NTU30" s="1"/>
      <c r="NTV30" s="1"/>
      <c r="NTW30" s="1"/>
      <c r="NTX30" s="1"/>
      <c r="NTY30" s="1"/>
      <c r="NTZ30" s="1"/>
      <c r="NUA30" s="1"/>
      <c r="NUB30" s="1"/>
      <c r="NUC30" s="1"/>
      <c r="NUD30" s="1"/>
      <c r="NUE30" s="1"/>
      <c r="NUF30" s="1"/>
      <c r="NUG30" s="1"/>
      <c r="NUH30" s="1"/>
      <c r="NUI30" s="1"/>
      <c r="NUJ30" s="1"/>
      <c r="NUK30" s="1"/>
      <c r="NUL30" s="1"/>
      <c r="NUM30" s="1"/>
      <c r="NUN30" s="1"/>
      <c r="NUO30" s="1"/>
      <c r="NUP30" s="1"/>
      <c r="NUQ30" s="1"/>
      <c r="NUR30" s="1"/>
      <c r="NUS30" s="1"/>
      <c r="NUT30" s="1"/>
      <c r="NUU30" s="1"/>
      <c r="NUV30" s="1"/>
      <c r="NUW30" s="1"/>
      <c r="NUX30" s="1"/>
      <c r="NUY30" s="1"/>
      <c r="NUZ30" s="1"/>
      <c r="NVA30" s="1"/>
      <c r="NVB30" s="1"/>
      <c r="NVC30" s="1"/>
      <c r="NVD30" s="1"/>
      <c r="NVE30" s="1"/>
      <c r="NVF30" s="1"/>
      <c r="NVG30" s="1"/>
      <c r="NVH30" s="1"/>
      <c r="NVI30" s="1"/>
      <c r="NVJ30" s="1"/>
      <c r="NVK30" s="1"/>
      <c r="NVL30" s="1"/>
      <c r="NVM30" s="1"/>
      <c r="NVN30" s="1"/>
      <c r="NVO30" s="1"/>
      <c r="NVP30" s="1"/>
      <c r="NVQ30" s="1"/>
      <c r="NVR30" s="1"/>
      <c r="NVS30" s="1"/>
      <c r="NVT30" s="1"/>
      <c r="NVU30" s="1"/>
      <c r="NVV30" s="1"/>
      <c r="NVW30" s="1"/>
      <c r="NVX30" s="1"/>
      <c r="NVY30" s="1"/>
      <c r="NVZ30" s="1"/>
      <c r="NWA30" s="1"/>
      <c r="NWB30" s="1"/>
      <c r="NWC30" s="1"/>
      <c r="NWD30" s="1"/>
      <c r="NWE30" s="1"/>
      <c r="NWF30" s="1"/>
      <c r="NWG30" s="1"/>
      <c r="NWH30" s="1"/>
      <c r="NWI30" s="1"/>
      <c r="NWJ30" s="1"/>
      <c r="NWK30" s="1"/>
      <c r="NWL30" s="1"/>
      <c r="NWM30" s="1"/>
      <c r="NWN30" s="1"/>
      <c r="NWO30" s="1"/>
      <c r="NWP30" s="1"/>
      <c r="NWQ30" s="1"/>
      <c r="NWR30" s="1"/>
      <c r="NWS30" s="1"/>
      <c r="NWT30" s="1"/>
      <c r="NWU30" s="1"/>
      <c r="NWV30" s="1"/>
      <c r="NWW30" s="1"/>
      <c r="NWX30" s="1"/>
      <c r="NWY30" s="1"/>
      <c r="NWZ30" s="1"/>
      <c r="NXA30" s="1"/>
      <c r="NXB30" s="1"/>
      <c r="NXC30" s="1"/>
      <c r="NXD30" s="1"/>
      <c r="NXE30" s="1"/>
      <c r="NXF30" s="1"/>
      <c r="NXG30" s="1"/>
      <c r="NXH30" s="1"/>
      <c r="NXI30" s="1"/>
      <c r="NXJ30" s="1"/>
      <c r="NXK30" s="1"/>
      <c r="NXL30" s="1"/>
      <c r="NXM30" s="1"/>
      <c r="NXN30" s="1"/>
      <c r="NXO30" s="1"/>
      <c r="NXP30" s="1"/>
      <c r="NXQ30" s="1"/>
      <c r="NXR30" s="1"/>
      <c r="NXS30" s="1"/>
      <c r="NXT30" s="1"/>
      <c r="NXU30" s="1"/>
      <c r="NXV30" s="1"/>
      <c r="NXW30" s="1"/>
      <c r="NXX30" s="1"/>
      <c r="NXY30" s="1"/>
      <c r="NXZ30" s="1"/>
      <c r="NYA30" s="1"/>
      <c r="NYB30" s="1"/>
      <c r="NYC30" s="1"/>
      <c r="NYD30" s="1"/>
      <c r="NYE30" s="1"/>
      <c r="NYF30" s="1"/>
      <c r="NYG30" s="1"/>
      <c r="NYH30" s="1"/>
      <c r="NYI30" s="1"/>
      <c r="NYJ30" s="1"/>
      <c r="NYK30" s="1"/>
      <c r="NYL30" s="1"/>
      <c r="NYM30" s="1"/>
      <c r="NYN30" s="1"/>
      <c r="NYO30" s="1"/>
      <c r="NYP30" s="1"/>
      <c r="NYQ30" s="1"/>
      <c r="NYR30" s="1"/>
      <c r="NYS30" s="1"/>
      <c r="NYT30" s="1"/>
      <c r="NYU30" s="1"/>
      <c r="NYV30" s="1"/>
      <c r="NYW30" s="1"/>
      <c r="NYX30" s="1"/>
      <c r="NYY30" s="1"/>
      <c r="NYZ30" s="1"/>
      <c r="NZA30" s="1"/>
      <c r="NZB30" s="1"/>
      <c r="NZC30" s="1"/>
      <c r="NZD30" s="1"/>
      <c r="NZE30" s="1"/>
      <c r="NZF30" s="1"/>
      <c r="NZG30" s="1"/>
      <c r="NZH30" s="1"/>
      <c r="NZI30" s="1"/>
      <c r="NZJ30" s="1"/>
      <c r="NZK30" s="1"/>
      <c r="NZL30" s="1"/>
      <c r="NZM30" s="1"/>
      <c r="NZN30" s="1"/>
      <c r="NZO30" s="1"/>
      <c r="NZP30" s="1"/>
      <c r="NZQ30" s="1"/>
      <c r="NZR30" s="1"/>
      <c r="NZS30" s="1"/>
      <c r="NZT30" s="1"/>
      <c r="NZU30" s="1"/>
      <c r="NZV30" s="1"/>
      <c r="NZW30" s="1"/>
      <c r="NZX30" s="1"/>
      <c r="NZY30" s="1"/>
      <c r="NZZ30" s="1"/>
      <c r="OAA30" s="1"/>
      <c r="OAB30" s="1"/>
      <c r="OAC30" s="1"/>
      <c r="OAD30" s="1"/>
      <c r="OAE30" s="1"/>
      <c r="OAF30" s="1"/>
      <c r="OAG30" s="1"/>
      <c r="OAH30" s="1"/>
      <c r="OAI30" s="1"/>
      <c r="OAJ30" s="1"/>
      <c r="OAK30" s="1"/>
      <c r="OAL30" s="1"/>
      <c r="OAM30" s="1"/>
      <c r="OAN30" s="1"/>
      <c r="OAO30" s="1"/>
      <c r="OAP30" s="1"/>
      <c r="OAQ30" s="1"/>
      <c r="OAR30" s="1"/>
      <c r="OAS30" s="1"/>
      <c r="OAT30" s="1"/>
      <c r="OAU30" s="1"/>
      <c r="OAV30" s="1"/>
      <c r="OAW30" s="1"/>
      <c r="OAX30" s="1"/>
      <c r="OAY30" s="1"/>
      <c r="OAZ30" s="1"/>
      <c r="OBA30" s="1"/>
      <c r="OBB30" s="1"/>
      <c r="OBC30" s="1"/>
      <c r="OBD30" s="1"/>
      <c r="OBE30" s="1"/>
      <c r="OBF30" s="1"/>
      <c r="OBG30" s="1"/>
      <c r="OBH30" s="1"/>
      <c r="OBI30" s="1"/>
      <c r="OBJ30" s="1"/>
      <c r="OBK30" s="1"/>
      <c r="OBL30" s="1"/>
      <c r="OBM30" s="1"/>
      <c r="OBN30" s="1"/>
      <c r="OBO30" s="1"/>
      <c r="OBP30" s="1"/>
      <c r="OBQ30" s="1"/>
      <c r="OBR30" s="1"/>
      <c r="OBS30" s="1"/>
      <c r="OBT30" s="1"/>
      <c r="OBU30" s="1"/>
      <c r="OBV30" s="1"/>
      <c r="OBW30" s="1"/>
      <c r="OBX30" s="1"/>
      <c r="OBY30" s="1"/>
      <c r="OBZ30" s="1"/>
      <c r="OCA30" s="1"/>
      <c r="OCB30" s="1"/>
      <c r="OCC30" s="1"/>
      <c r="OCD30" s="1"/>
      <c r="OCE30" s="1"/>
      <c r="OCF30" s="1"/>
      <c r="OCG30" s="1"/>
      <c r="OCH30" s="1"/>
      <c r="OCI30" s="1"/>
      <c r="OCJ30" s="1"/>
      <c r="OCK30" s="1"/>
      <c r="OCL30" s="1"/>
      <c r="OCM30" s="1"/>
      <c r="OCN30" s="1"/>
      <c r="OCO30" s="1"/>
      <c r="OCP30" s="1"/>
      <c r="OCQ30" s="1"/>
      <c r="OCR30" s="1"/>
      <c r="OCS30" s="1"/>
      <c r="OCT30" s="1"/>
      <c r="OCU30" s="1"/>
      <c r="OCV30" s="1"/>
      <c r="OCW30" s="1"/>
      <c r="OCX30" s="1"/>
      <c r="OCY30" s="1"/>
      <c r="OCZ30" s="1"/>
      <c r="ODA30" s="1"/>
      <c r="ODB30" s="1"/>
      <c r="ODC30" s="1"/>
      <c r="ODD30" s="1"/>
      <c r="ODE30" s="1"/>
      <c r="ODF30" s="1"/>
      <c r="ODG30" s="1"/>
      <c r="ODH30" s="1"/>
      <c r="ODI30" s="1"/>
      <c r="ODJ30" s="1"/>
      <c r="ODK30" s="1"/>
      <c r="ODL30" s="1"/>
      <c r="ODM30" s="1"/>
      <c r="ODN30" s="1"/>
      <c r="ODO30" s="1"/>
      <c r="ODP30" s="1"/>
      <c r="ODQ30" s="1"/>
      <c r="ODR30" s="1"/>
      <c r="ODS30" s="1"/>
      <c r="ODT30" s="1"/>
      <c r="ODU30" s="1"/>
      <c r="ODV30" s="1"/>
      <c r="ODW30" s="1"/>
      <c r="ODX30" s="1"/>
      <c r="ODY30" s="1"/>
      <c r="ODZ30" s="1"/>
      <c r="OEA30" s="1"/>
      <c r="OEB30" s="1"/>
      <c r="OEC30" s="1"/>
      <c r="OED30" s="1"/>
      <c r="OEE30" s="1"/>
      <c r="OEF30" s="1"/>
      <c r="OEG30" s="1"/>
      <c r="OEH30" s="1"/>
      <c r="OEI30" s="1"/>
      <c r="OEJ30" s="1"/>
      <c r="OEK30" s="1"/>
      <c r="OEL30" s="1"/>
      <c r="OEM30" s="1"/>
      <c r="OEN30" s="1"/>
      <c r="OEO30" s="1"/>
      <c r="OEP30" s="1"/>
      <c r="OEQ30" s="1"/>
      <c r="OER30" s="1"/>
      <c r="OES30" s="1"/>
      <c r="OET30" s="1"/>
      <c r="OEU30" s="1"/>
      <c r="OEV30" s="1"/>
      <c r="OEW30" s="1"/>
      <c r="OEX30" s="1"/>
      <c r="OEY30" s="1"/>
      <c r="OEZ30" s="1"/>
      <c r="OFA30" s="1"/>
      <c r="OFB30" s="1"/>
      <c r="OFC30" s="1"/>
      <c r="OFD30" s="1"/>
      <c r="OFE30" s="1"/>
      <c r="OFF30" s="1"/>
      <c r="OFG30" s="1"/>
      <c r="OFH30" s="1"/>
      <c r="OFI30" s="1"/>
      <c r="OFJ30" s="1"/>
      <c r="OFK30" s="1"/>
      <c r="OFL30" s="1"/>
      <c r="OFM30" s="1"/>
      <c r="OFN30" s="1"/>
      <c r="OFO30" s="1"/>
      <c r="OFP30" s="1"/>
      <c r="OFQ30" s="1"/>
      <c r="OFR30" s="1"/>
      <c r="OFS30" s="1"/>
      <c r="OFT30" s="1"/>
      <c r="OFU30" s="1"/>
      <c r="OFV30" s="1"/>
      <c r="OFW30" s="1"/>
      <c r="OFX30" s="1"/>
      <c r="OFY30" s="1"/>
      <c r="OFZ30" s="1"/>
      <c r="OGA30" s="1"/>
      <c r="OGB30" s="1"/>
      <c r="OGC30" s="1"/>
      <c r="OGD30" s="1"/>
      <c r="OGE30" s="1"/>
      <c r="OGF30" s="1"/>
      <c r="OGG30" s="1"/>
      <c r="OGH30" s="1"/>
      <c r="OGI30" s="1"/>
      <c r="OGJ30" s="1"/>
      <c r="OGK30" s="1"/>
      <c r="OGL30" s="1"/>
      <c r="OGM30" s="1"/>
      <c r="OGN30" s="1"/>
      <c r="OGO30" s="1"/>
      <c r="OGP30" s="1"/>
      <c r="OGQ30" s="1"/>
      <c r="OGR30" s="1"/>
      <c r="OGS30" s="1"/>
      <c r="OGT30" s="1"/>
      <c r="OGU30" s="1"/>
      <c r="OGV30" s="1"/>
      <c r="OGW30" s="1"/>
      <c r="OGX30" s="1"/>
      <c r="OGY30" s="1"/>
      <c r="OGZ30" s="1"/>
      <c r="OHA30" s="1"/>
      <c r="OHB30" s="1"/>
      <c r="OHC30" s="1"/>
      <c r="OHD30" s="1"/>
      <c r="OHE30" s="1"/>
      <c r="OHF30" s="1"/>
      <c r="OHG30" s="1"/>
      <c r="OHH30" s="1"/>
      <c r="OHI30" s="1"/>
      <c r="OHJ30" s="1"/>
      <c r="OHK30" s="1"/>
      <c r="OHL30" s="1"/>
      <c r="OHM30" s="1"/>
      <c r="OHN30" s="1"/>
      <c r="OHO30" s="1"/>
      <c r="OHP30" s="1"/>
      <c r="OHQ30" s="1"/>
      <c r="OHR30" s="1"/>
      <c r="OHS30" s="1"/>
      <c r="OHT30" s="1"/>
      <c r="OHU30" s="1"/>
      <c r="OHV30" s="1"/>
      <c r="OHW30" s="1"/>
      <c r="OHX30" s="1"/>
      <c r="OHY30" s="1"/>
      <c r="OHZ30" s="1"/>
      <c r="OIA30" s="1"/>
      <c r="OIB30" s="1"/>
      <c r="OIC30" s="1"/>
      <c r="OID30" s="1"/>
      <c r="OIE30" s="1"/>
      <c r="OIF30" s="1"/>
      <c r="OIG30" s="1"/>
      <c r="OIH30" s="1"/>
      <c r="OII30" s="1"/>
      <c r="OIJ30" s="1"/>
      <c r="OIK30" s="1"/>
      <c r="OIL30" s="1"/>
      <c r="OIM30" s="1"/>
      <c r="OIN30" s="1"/>
      <c r="OIO30" s="1"/>
      <c r="OIP30" s="1"/>
      <c r="OIQ30" s="1"/>
      <c r="OIR30" s="1"/>
      <c r="OIS30" s="1"/>
      <c r="OIT30" s="1"/>
      <c r="OIU30" s="1"/>
      <c r="OIV30" s="1"/>
      <c r="OIW30" s="1"/>
      <c r="OIX30" s="1"/>
      <c r="OIY30" s="1"/>
      <c r="OIZ30" s="1"/>
      <c r="OJA30" s="1"/>
      <c r="OJB30" s="1"/>
      <c r="OJC30" s="1"/>
      <c r="OJD30" s="1"/>
      <c r="OJE30" s="1"/>
      <c r="OJF30" s="1"/>
      <c r="OJG30" s="1"/>
      <c r="OJH30" s="1"/>
      <c r="OJI30" s="1"/>
      <c r="OJJ30" s="1"/>
      <c r="OJK30" s="1"/>
      <c r="OJL30" s="1"/>
      <c r="OJM30" s="1"/>
      <c r="OJN30" s="1"/>
      <c r="OJO30" s="1"/>
      <c r="OJP30" s="1"/>
      <c r="OJQ30" s="1"/>
      <c r="OJR30" s="1"/>
      <c r="OJS30" s="1"/>
      <c r="OJT30" s="1"/>
      <c r="OJU30" s="1"/>
      <c r="OJV30" s="1"/>
      <c r="OJW30" s="1"/>
      <c r="OJX30" s="1"/>
      <c r="OJY30" s="1"/>
      <c r="OJZ30" s="1"/>
      <c r="OKA30" s="1"/>
      <c r="OKB30" s="1"/>
      <c r="OKC30" s="1"/>
      <c r="OKD30" s="1"/>
      <c r="OKE30" s="1"/>
      <c r="OKF30" s="1"/>
      <c r="OKG30" s="1"/>
      <c r="OKH30" s="1"/>
      <c r="OKI30" s="1"/>
      <c r="OKJ30" s="1"/>
      <c r="OKK30" s="1"/>
      <c r="OKL30" s="1"/>
      <c r="OKM30" s="1"/>
      <c r="OKN30" s="1"/>
      <c r="OKO30" s="1"/>
      <c r="OKP30" s="1"/>
      <c r="OKQ30" s="1"/>
      <c r="OKR30" s="1"/>
      <c r="OKS30" s="1"/>
      <c r="OKT30" s="1"/>
      <c r="OKU30" s="1"/>
      <c r="OKV30" s="1"/>
      <c r="OKW30" s="1"/>
      <c r="OKX30" s="1"/>
      <c r="OKY30" s="1"/>
      <c r="OKZ30" s="1"/>
      <c r="OLA30" s="1"/>
      <c r="OLB30" s="1"/>
      <c r="OLC30" s="1"/>
      <c r="OLD30" s="1"/>
      <c r="OLE30" s="1"/>
      <c r="OLF30" s="1"/>
      <c r="OLG30" s="1"/>
      <c r="OLH30" s="1"/>
      <c r="OLI30" s="1"/>
      <c r="OLJ30" s="1"/>
      <c r="OLK30" s="1"/>
      <c r="OLL30" s="1"/>
      <c r="OLM30" s="1"/>
      <c r="OLN30" s="1"/>
      <c r="OLO30" s="1"/>
      <c r="OLP30" s="1"/>
      <c r="OLQ30" s="1"/>
      <c r="OLR30" s="1"/>
      <c r="OLS30" s="1"/>
      <c r="OLT30" s="1"/>
      <c r="OLU30" s="1"/>
      <c r="OLV30" s="1"/>
      <c r="OLW30" s="1"/>
      <c r="OLX30" s="1"/>
      <c r="OLY30" s="1"/>
      <c r="OLZ30" s="1"/>
      <c r="OMA30" s="1"/>
      <c r="OMB30" s="1"/>
      <c r="OMC30" s="1"/>
      <c r="OMD30" s="1"/>
      <c r="OME30" s="1"/>
      <c r="OMF30" s="1"/>
      <c r="OMG30" s="1"/>
      <c r="OMH30" s="1"/>
      <c r="OMI30" s="1"/>
      <c r="OMJ30" s="1"/>
      <c r="OMK30" s="1"/>
      <c r="OML30" s="1"/>
      <c r="OMM30" s="1"/>
      <c r="OMN30" s="1"/>
      <c r="OMO30" s="1"/>
      <c r="OMP30" s="1"/>
      <c r="OMQ30" s="1"/>
      <c r="OMR30" s="1"/>
      <c r="OMS30" s="1"/>
      <c r="OMT30" s="1"/>
      <c r="OMU30" s="1"/>
      <c r="OMV30" s="1"/>
      <c r="OMW30" s="1"/>
      <c r="OMX30" s="1"/>
      <c r="OMY30" s="1"/>
      <c r="OMZ30" s="1"/>
      <c r="ONA30" s="1"/>
      <c r="ONB30" s="1"/>
      <c r="ONC30" s="1"/>
      <c r="OND30" s="1"/>
      <c r="ONE30" s="1"/>
      <c r="ONF30" s="1"/>
      <c r="ONG30" s="1"/>
      <c r="ONH30" s="1"/>
      <c r="ONI30" s="1"/>
      <c r="ONJ30" s="1"/>
      <c r="ONK30" s="1"/>
      <c r="ONL30" s="1"/>
      <c r="ONM30" s="1"/>
      <c r="ONN30" s="1"/>
      <c r="ONO30" s="1"/>
      <c r="ONP30" s="1"/>
      <c r="ONQ30" s="1"/>
      <c r="ONR30" s="1"/>
      <c r="ONS30" s="1"/>
      <c r="ONT30" s="1"/>
      <c r="ONU30" s="1"/>
      <c r="ONV30" s="1"/>
      <c r="ONW30" s="1"/>
      <c r="ONX30" s="1"/>
      <c r="ONY30" s="1"/>
      <c r="ONZ30" s="1"/>
      <c r="OOA30" s="1"/>
      <c r="OOB30" s="1"/>
      <c r="OOC30" s="1"/>
      <c r="OOD30" s="1"/>
      <c r="OOE30" s="1"/>
      <c r="OOF30" s="1"/>
      <c r="OOG30" s="1"/>
      <c r="OOH30" s="1"/>
      <c r="OOI30" s="1"/>
      <c r="OOJ30" s="1"/>
      <c r="OOK30" s="1"/>
      <c r="OOL30" s="1"/>
      <c r="OOM30" s="1"/>
      <c r="OON30" s="1"/>
      <c r="OOO30" s="1"/>
      <c r="OOP30" s="1"/>
      <c r="OOQ30" s="1"/>
      <c r="OOR30" s="1"/>
      <c r="OOS30" s="1"/>
      <c r="OOT30" s="1"/>
      <c r="OOU30" s="1"/>
      <c r="OOV30" s="1"/>
      <c r="OOW30" s="1"/>
      <c r="OOX30" s="1"/>
      <c r="OOY30" s="1"/>
      <c r="OOZ30" s="1"/>
      <c r="OPA30" s="1"/>
      <c r="OPB30" s="1"/>
      <c r="OPC30" s="1"/>
      <c r="OPD30" s="1"/>
      <c r="OPE30" s="1"/>
      <c r="OPF30" s="1"/>
      <c r="OPG30" s="1"/>
      <c r="OPH30" s="1"/>
      <c r="OPI30" s="1"/>
      <c r="OPJ30" s="1"/>
      <c r="OPK30" s="1"/>
      <c r="OPL30" s="1"/>
      <c r="OPM30" s="1"/>
      <c r="OPN30" s="1"/>
      <c r="OPO30" s="1"/>
      <c r="OPP30" s="1"/>
      <c r="OPQ30" s="1"/>
      <c r="OPR30" s="1"/>
      <c r="OPS30" s="1"/>
      <c r="OPT30" s="1"/>
      <c r="OPU30" s="1"/>
      <c r="OPV30" s="1"/>
      <c r="OPW30" s="1"/>
      <c r="OPX30" s="1"/>
      <c r="OPY30" s="1"/>
      <c r="OPZ30" s="1"/>
      <c r="OQA30" s="1"/>
      <c r="OQB30" s="1"/>
      <c r="OQC30" s="1"/>
      <c r="OQD30" s="1"/>
      <c r="OQE30" s="1"/>
      <c r="OQF30" s="1"/>
      <c r="OQG30" s="1"/>
      <c r="OQH30" s="1"/>
      <c r="OQI30" s="1"/>
      <c r="OQJ30" s="1"/>
      <c r="OQK30" s="1"/>
      <c r="OQL30" s="1"/>
      <c r="OQM30" s="1"/>
      <c r="OQN30" s="1"/>
      <c r="OQO30" s="1"/>
      <c r="OQP30" s="1"/>
      <c r="OQQ30" s="1"/>
      <c r="OQR30" s="1"/>
      <c r="OQS30" s="1"/>
      <c r="OQT30" s="1"/>
      <c r="OQU30" s="1"/>
      <c r="OQV30" s="1"/>
      <c r="OQW30" s="1"/>
      <c r="OQX30" s="1"/>
      <c r="OQY30" s="1"/>
      <c r="OQZ30" s="1"/>
      <c r="ORA30" s="1"/>
      <c r="ORB30" s="1"/>
      <c r="ORC30" s="1"/>
      <c r="ORD30" s="1"/>
      <c r="ORE30" s="1"/>
      <c r="ORF30" s="1"/>
      <c r="ORG30" s="1"/>
      <c r="ORH30" s="1"/>
      <c r="ORI30" s="1"/>
      <c r="ORJ30" s="1"/>
      <c r="ORK30" s="1"/>
      <c r="ORL30" s="1"/>
      <c r="ORM30" s="1"/>
      <c r="ORN30" s="1"/>
      <c r="ORO30" s="1"/>
      <c r="ORP30" s="1"/>
      <c r="ORQ30" s="1"/>
      <c r="ORR30" s="1"/>
      <c r="ORS30" s="1"/>
      <c r="ORT30" s="1"/>
      <c r="ORU30" s="1"/>
      <c r="ORV30" s="1"/>
      <c r="ORW30" s="1"/>
      <c r="ORX30" s="1"/>
      <c r="ORY30" s="1"/>
      <c r="ORZ30" s="1"/>
      <c r="OSA30" s="1"/>
      <c r="OSB30" s="1"/>
      <c r="OSC30" s="1"/>
      <c r="OSD30" s="1"/>
      <c r="OSE30" s="1"/>
      <c r="OSF30" s="1"/>
      <c r="OSG30" s="1"/>
      <c r="OSH30" s="1"/>
      <c r="OSI30" s="1"/>
      <c r="OSJ30" s="1"/>
      <c r="OSK30" s="1"/>
      <c r="OSL30" s="1"/>
      <c r="OSM30" s="1"/>
      <c r="OSN30" s="1"/>
      <c r="OSO30" s="1"/>
      <c r="OSP30" s="1"/>
      <c r="OSQ30" s="1"/>
      <c r="OSR30" s="1"/>
      <c r="OSS30" s="1"/>
      <c r="OST30" s="1"/>
      <c r="OSU30" s="1"/>
      <c r="OSV30" s="1"/>
      <c r="OSW30" s="1"/>
      <c r="OSX30" s="1"/>
      <c r="OSY30" s="1"/>
      <c r="OSZ30" s="1"/>
      <c r="OTA30" s="1"/>
      <c r="OTB30" s="1"/>
      <c r="OTC30" s="1"/>
      <c r="OTD30" s="1"/>
      <c r="OTE30" s="1"/>
      <c r="OTF30" s="1"/>
      <c r="OTG30" s="1"/>
      <c r="OTH30" s="1"/>
      <c r="OTI30" s="1"/>
      <c r="OTJ30" s="1"/>
      <c r="OTK30" s="1"/>
      <c r="OTL30" s="1"/>
      <c r="OTM30" s="1"/>
      <c r="OTN30" s="1"/>
      <c r="OTO30" s="1"/>
      <c r="OTP30" s="1"/>
      <c r="OTQ30" s="1"/>
      <c r="OTR30" s="1"/>
      <c r="OTS30" s="1"/>
      <c r="OTT30" s="1"/>
      <c r="OTU30" s="1"/>
      <c r="OTV30" s="1"/>
      <c r="OTW30" s="1"/>
      <c r="OTX30" s="1"/>
      <c r="OTY30" s="1"/>
      <c r="OTZ30" s="1"/>
      <c r="OUA30" s="1"/>
      <c r="OUB30" s="1"/>
      <c r="OUC30" s="1"/>
      <c r="OUD30" s="1"/>
      <c r="OUE30" s="1"/>
      <c r="OUF30" s="1"/>
      <c r="OUG30" s="1"/>
      <c r="OUH30" s="1"/>
      <c r="OUI30" s="1"/>
      <c r="OUJ30" s="1"/>
      <c r="OUK30" s="1"/>
      <c r="OUL30" s="1"/>
      <c r="OUM30" s="1"/>
      <c r="OUN30" s="1"/>
      <c r="OUO30" s="1"/>
      <c r="OUP30" s="1"/>
      <c r="OUQ30" s="1"/>
      <c r="OUR30" s="1"/>
      <c r="OUS30" s="1"/>
      <c r="OUT30" s="1"/>
      <c r="OUU30" s="1"/>
      <c r="OUV30" s="1"/>
      <c r="OUW30" s="1"/>
      <c r="OUX30" s="1"/>
      <c r="OUY30" s="1"/>
      <c r="OUZ30" s="1"/>
      <c r="OVA30" s="1"/>
      <c r="OVB30" s="1"/>
      <c r="OVC30" s="1"/>
      <c r="OVD30" s="1"/>
      <c r="OVE30" s="1"/>
      <c r="OVF30" s="1"/>
      <c r="OVG30" s="1"/>
      <c r="OVH30" s="1"/>
      <c r="OVI30" s="1"/>
      <c r="OVJ30" s="1"/>
      <c r="OVK30" s="1"/>
      <c r="OVL30" s="1"/>
      <c r="OVM30" s="1"/>
      <c r="OVN30" s="1"/>
      <c r="OVO30" s="1"/>
      <c r="OVP30" s="1"/>
      <c r="OVQ30" s="1"/>
      <c r="OVR30" s="1"/>
      <c r="OVS30" s="1"/>
      <c r="OVT30" s="1"/>
      <c r="OVU30" s="1"/>
      <c r="OVV30" s="1"/>
      <c r="OVW30" s="1"/>
      <c r="OVX30" s="1"/>
      <c r="OVY30" s="1"/>
      <c r="OVZ30" s="1"/>
      <c r="OWA30" s="1"/>
      <c r="OWB30" s="1"/>
      <c r="OWC30" s="1"/>
      <c r="OWD30" s="1"/>
      <c r="OWE30" s="1"/>
      <c r="OWF30" s="1"/>
      <c r="OWG30" s="1"/>
      <c r="OWH30" s="1"/>
      <c r="OWI30" s="1"/>
      <c r="OWJ30" s="1"/>
      <c r="OWK30" s="1"/>
      <c r="OWL30" s="1"/>
      <c r="OWM30" s="1"/>
      <c r="OWN30" s="1"/>
      <c r="OWO30" s="1"/>
      <c r="OWP30" s="1"/>
      <c r="OWQ30" s="1"/>
      <c r="OWR30" s="1"/>
      <c r="OWS30" s="1"/>
      <c r="OWT30" s="1"/>
      <c r="OWU30" s="1"/>
      <c r="OWV30" s="1"/>
      <c r="OWW30" s="1"/>
      <c r="OWX30" s="1"/>
      <c r="OWY30" s="1"/>
      <c r="OWZ30" s="1"/>
      <c r="OXA30" s="1"/>
      <c r="OXB30" s="1"/>
      <c r="OXC30" s="1"/>
      <c r="OXD30" s="1"/>
      <c r="OXE30" s="1"/>
      <c r="OXF30" s="1"/>
      <c r="OXG30" s="1"/>
      <c r="OXH30" s="1"/>
      <c r="OXI30" s="1"/>
      <c r="OXJ30" s="1"/>
      <c r="OXK30" s="1"/>
      <c r="OXL30" s="1"/>
      <c r="OXM30" s="1"/>
      <c r="OXN30" s="1"/>
      <c r="OXO30" s="1"/>
      <c r="OXP30" s="1"/>
      <c r="OXQ30" s="1"/>
      <c r="OXR30" s="1"/>
      <c r="OXS30" s="1"/>
      <c r="OXT30" s="1"/>
      <c r="OXU30" s="1"/>
      <c r="OXV30" s="1"/>
      <c r="OXW30" s="1"/>
      <c r="OXX30" s="1"/>
      <c r="OXY30" s="1"/>
      <c r="OXZ30" s="1"/>
      <c r="OYA30" s="1"/>
      <c r="OYB30" s="1"/>
      <c r="OYC30" s="1"/>
      <c r="OYD30" s="1"/>
      <c r="OYE30" s="1"/>
      <c r="OYF30" s="1"/>
      <c r="OYG30" s="1"/>
      <c r="OYH30" s="1"/>
      <c r="OYI30" s="1"/>
      <c r="OYJ30" s="1"/>
      <c r="OYK30" s="1"/>
      <c r="OYL30" s="1"/>
      <c r="OYM30" s="1"/>
      <c r="OYN30" s="1"/>
      <c r="OYO30" s="1"/>
      <c r="OYP30" s="1"/>
      <c r="OYQ30" s="1"/>
      <c r="OYR30" s="1"/>
      <c r="OYS30" s="1"/>
      <c r="OYT30" s="1"/>
      <c r="OYU30" s="1"/>
      <c r="OYV30" s="1"/>
      <c r="OYW30" s="1"/>
      <c r="OYX30" s="1"/>
      <c r="OYY30" s="1"/>
      <c r="OYZ30" s="1"/>
      <c r="OZA30" s="1"/>
      <c r="OZB30" s="1"/>
      <c r="OZC30" s="1"/>
      <c r="OZD30" s="1"/>
      <c r="OZE30" s="1"/>
      <c r="OZF30" s="1"/>
      <c r="OZG30" s="1"/>
      <c r="OZH30" s="1"/>
      <c r="OZI30" s="1"/>
      <c r="OZJ30" s="1"/>
      <c r="OZK30" s="1"/>
      <c r="OZL30" s="1"/>
      <c r="OZM30" s="1"/>
      <c r="OZN30" s="1"/>
      <c r="OZO30" s="1"/>
      <c r="OZP30" s="1"/>
      <c r="OZQ30" s="1"/>
      <c r="OZR30" s="1"/>
      <c r="OZS30" s="1"/>
      <c r="OZT30" s="1"/>
      <c r="OZU30" s="1"/>
      <c r="OZV30" s="1"/>
      <c r="OZW30" s="1"/>
      <c r="OZX30" s="1"/>
      <c r="OZY30" s="1"/>
      <c r="OZZ30" s="1"/>
      <c r="PAA30" s="1"/>
      <c r="PAB30" s="1"/>
      <c r="PAC30" s="1"/>
      <c r="PAD30" s="1"/>
      <c r="PAE30" s="1"/>
      <c r="PAF30" s="1"/>
      <c r="PAG30" s="1"/>
      <c r="PAH30" s="1"/>
      <c r="PAI30" s="1"/>
      <c r="PAJ30" s="1"/>
      <c r="PAK30" s="1"/>
      <c r="PAL30" s="1"/>
      <c r="PAM30" s="1"/>
      <c r="PAN30" s="1"/>
      <c r="PAO30" s="1"/>
      <c r="PAP30" s="1"/>
      <c r="PAQ30" s="1"/>
      <c r="PAR30" s="1"/>
      <c r="PAS30" s="1"/>
      <c r="PAT30" s="1"/>
      <c r="PAU30" s="1"/>
      <c r="PAV30" s="1"/>
      <c r="PAW30" s="1"/>
      <c r="PAX30" s="1"/>
      <c r="PAY30" s="1"/>
      <c r="PAZ30" s="1"/>
      <c r="PBA30" s="1"/>
      <c r="PBB30" s="1"/>
      <c r="PBC30" s="1"/>
      <c r="PBD30" s="1"/>
      <c r="PBE30" s="1"/>
      <c r="PBF30" s="1"/>
      <c r="PBG30" s="1"/>
      <c r="PBH30" s="1"/>
      <c r="PBI30" s="1"/>
      <c r="PBJ30" s="1"/>
      <c r="PBK30" s="1"/>
      <c r="PBL30" s="1"/>
      <c r="PBM30" s="1"/>
      <c r="PBN30" s="1"/>
      <c r="PBO30" s="1"/>
      <c r="PBP30" s="1"/>
      <c r="PBQ30" s="1"/>
      <c r="PBR30" s="1"/>
      <c r="PBS30" s="1"/>
      <c r="PBT30" s="1"/>
      <c r="PBU30" s="1"/>
      <c r="PBV30" s="1"/>
      <c r="PBW30" s="1"/>
      <c r="PBX30" s="1"/>
      <c r="PBY30" s="1"/>
      <c r="PBZ30" s="1"/>
      <c r="PCA30" s="1"/>
      <c r="PCB30" s="1"/>
      <c r="PCC30" s="1"/>
      <c r="PCD30" s="1"/>
      <c r="PCE30" s="1"/>
      <c r="PCF30" s="1"/>
      <c r="PCG30" s="1"/>
      <c r="PCH30" s="1"/>
      <c r="PCI30" s="1"/>
      <c r="PCJ30" s="1"/>
      <c r="PCK30" s="1"/>
      <c r="PCL30" s="1"/>
      <c r="PCM30" s="1"/>
      <c r="PCN30" s="1"/>
      <c r="PCO30" s="1"/>
      <c r="PCP30" s="1"/>
      <c r="PCQ30" s="1"/>
      <c r="PCR30" s="1"/>
      <c r="PCS30" s="1"/>
      <c r="PCT30" s="1"/>
      <c r="PCU30" s="1"/>
      <c r="PCV30" s="1"/>
      <c r="PCW30" s="1"/>
      <c r="PCX30" s="1"/>
      <c r="PCY30" s="1"/>
      <c r="PCZ30" s="1"/>
      <c r="PDA30" s="1"/>
      <c r="PDB30" s="1"/>
      <c r="PDC30" s="1"/>
      <c r="PDD30" s="1"/>
      <c r="PDE30" s="1"/>
      <c r="PDF30" s="1"/>
      <c r="PDG30" s="1"/>
      <c r="PDH30" s="1"/>
      <c r="PDI30" s="1"/>
      <c r="PDJ30" s="1"/>
      <c r="PDK30" s="1"/>
      <c r="PDL30" s="1"/>
      <c r="PDM30" s="1"/>
      <c r="PDN30" s="1"/>
      <c r="PDO30" s="1"/>
      <c r="PDP30" s="1"/>
      <c r="PDQ30" s="1"/>
      <c r="PDR30" s="1"/>
      <c r="PDS30" s="1"/>
      <c r="PDT30" s="1"/>
      <c r="PDU30" s="1"/>
      <c r="PDV30" s="1"/>
      <c r="PDW30" s="1"/>
      <c r="PDX30" s="1"/>
      <c r="PDY30" s="1"/>
      <c r="PDZ30" s="1"/>
      <c r="PEA30" s="1"/>
      <c r="PEB30" s="1"/>
      <c r="PEC30" s="1"/>
      <c r="PED30" s="1"/>
      <c r="PEE30" s="1"/>
      <c r="PEF30" s="1"/>
      <c r="PEG30" s="1"/>
      <c r="PEH30" s="1"/>
      <c r="PEI30" s="1"/>
      <c r="PEJ30" s="1"/>
      <c r="PEK30" s="1"/>
      <c r="PEL30" s="1"/>
      <c r="PEM30" s="1"/>
      <c r="PEN30" s="1"/>
      <c r="PEO30" s="1"/>
      <c r="PEP30" s="1"/>
      <c r="PEQ30" s="1"/>
      <c r="PER30" s="1"/>
      <c r="PES30" s="1"/>
      <c r="PET30" s="1"/>
      <c r="PEU30" s="1"/>
      <c r="PEV30" s="1"/>
      <c r="PEW30" s="1"/>
      <c r="PEX30" s="1"/>
      <c r="PEY30" s="1"/>
      <c r="PEZ30" s="1"/>
      <c r="PFA30" s="1"/>
      <c r="PFB30" s="1"/>
      <c r="PFC30" s="1"/>
      <c r="PFD30" s="1"/>
      <c r="PFE30" s="1"/>
      <c r="PFF30" s="1"/>
      <c r="PFG30" s="1"/>
      <c r="PFH30" s="1"/>
      <c r="PFI30" s="1"/>
      <c r="PFJ30" s="1"/>
      <c r="PFK30" s="1"/>
      <c r="PFL30" s="1"/>
      <c r="PFM30" s="1"/>
      <c r="PFN30" s="1"/>
      <c r="PFO30" s="1"/>
      <c r="PFP30" s="1"/>
      <c r="PFQ30" s="1"/>
      <c r="PFR30" s="1"/>
      <c r="PFS30" s="1"/>
      <c r="PFT30" s="1"/>
      <c r="PFU30" s="1"/>
      <c r="PFV30" s="1"/>
      <c r="PFW30" s="1"/>
      <c r="PFX30" s="1"/>
      <c r="PFY30" s="1"/>
      <c r="PFZ30" s="1"/>
      <c r="PGA30" s="1"/>
      <c r="PGB30" s="1"/>
      <c r="PGC30" s="1"/>
      <c r="PGD30" s="1"/>
      <c r="PGE30" s="1"/>
      <c r="PGF30" s="1"/>
      <c r="PGG30" s="1"/>
      <c r="PGH30" s="1"/>
      <c r="PGI30" s="1"/>
      <c r="PGJ30" s="1"/>
      <c r="PGK30" s="1"/>
      <c r="PGL30" s="1"/>
      <c r="PGM30" s="1"/>
      <c r="PGN30" s="1"/>
      <c r="PGO30" s="1"/>
      <c r="PGP30" s="1"/>
      <c r="PGQ30" s="1"/>
      <c r="PGR30" s="1"/>
      <c r="PGS30" s="1"/>
      <c r="PGT30" s="1"/>
      <c r="PGU30" s="1"/>
      <c r="PGV30" s="1"/>
      <c r="PGW30" s="1"/>
      <c r="PGX30" s="1"/>
      <c r="PGY30" s="1"/>
      <c r="PGZ30" s="1"/>
      <c r="PHA30" s="1"/>
      <c r="PHB30" s="1"/>
      <c r="PHC30" s="1"/>
      <c r="PHD30" s="1"/>
      <c r="PHE30" s="1"/>
      <c r="PHF30" s="1"/>
      <c r="PHG30" s="1"/>
      <c r="PHH30" s="1"/>
      <c r="PHI30" s="1"/>
      <c r="PHJ30" s="1"/>
      <c r="PHK30" s="1"/>
      <c r="PHL30" s="1"/>
      <c r="PHM30" s="1"/>
      <c r="PHN30" s="1"/>
      <c r="PHO30" s="1"/>
      <c r="PHP30" s="1"/>
      <c r="PHQ30" s="1"/>
      <c r="PHR30" s="1"/>
      <c r="PHS30" s="1"/>
      <c r="PHT30" s="1"/>
      <c r="PHU30" s="1"/>
      <c r="PHV30" s="1"/>
      <c r="PHW30" s="1"/>
      <c r="PHX30" s="1"/>
      <c r="PHY30" s="1"/>
      <c r="PHZ30" s="1"/>
      <c r="PIA30" s="1"/>
      <c r="PIB30" s="1"/>
      <c r="PIC30" s="1"/>
      <c r="PID30" s="1"/>
      <c r="PIE30" s="1"/>
      <c r="PIF30" s="1"/>
      <c r="PIG30" s="1"/>
      <c r="PIH30" s="1"/>
      <c r="PII30" s="1"/>
      <c r="PIJ30" s="1"/>
      <c r="PIK30" s="1"/>
      <c r="PIL30" s="1"/>
      <c r="PIM30" s="1"/>
      <c r="PIN30" s="1"/>
      <c r="PIO30" s="1"/>
      <c r="PIP30" s="1"/>
      <c r="PIQ30" s="1"/>
      <c r="PIR30" s="1"/>
      <c r="PIS30" s="1"/>
      <c r="PIT30" s="1"/>
      <c r="PIU30" s="1"/>
      <c r="PIV30" s="1"/>
      <c r="PIW30" s="1"/>
      <c r="PIX30" s="1"/>
      <c r="PIY30" s="1"/>
      <c r="PIZ30" s="1"/>
      <c r="PJA30" s="1"/>
      <c r="PJB30" s="1"/>
      <c r="PJC30" s="1"/>
      <c r="PJD30" s="1"/>
      <c r="PJE30" s="1"/>
      <c r="PJF30" s="1"/>
      <c r="PJG30" s="1"/>
      <c r="PJH30" s="1"/>
      <c r="PJI30" s="1"/>
      <c r="PJJ30" s="1"/>
      <c r="PJK30" s="1"/>
      <c r="PJL30" s="1"/>
      <c r="PJM30" s="1"/>
      <c r="PJN30" s="1"/>
      <c r="PJO30" s="1"/>
      <c r="PJP30" s="1"/>
      <c r="PJQ30" s="1"/>
      <c r="PJR30" s="1"/>
      <c r="PJS30" s="1"/>
      <c r="PJT30" s="1"/>
      <c r="PJU30" s="1"/>
      <c r="PJV30" s="1"/>
      <c r="PJW30" s="1"/>
      <c r="PJX30" s="1"/>
      <c r="PJY30" s="1"/>
      <c r="PJZ30" s="1"/>
      <c r="PKA30" s="1"/>
      <c r="PKB30" s="1"/>
      <c r="PKC30" s="1"/>
      <c r="PKD30" s="1"/>
      <c r="PKE30" s="1"/>
      <c r="PKF30" s="1"/>
      <c r="PKG30" s="1"/>
      <c r="PKH30" s="1"/>
      <c r="PKI30" s="1"/>
      <c r="PKJ30" s="1"/>
      <c r="PKK30" s="1"/>
      <c r="PKL30" s="1"/>
      <c r="PKM30" s="1"/>
      <c r="PKN30" s="1"/>
      <c r="PKO30" s="1"/>
      <c r="PKP30" s="1"/>
      <c r="PKQ30" s="1"/>
      <c r="PKR30" s="1"/>
      <c r="PKS30" s="1"/>
      <c r="PKT30" s="1"/>
      <c r="PKU30" s="1"/>
      <c r="PKV30" s="1"/>
      <c r="PKW30" s="1"/>
      <c r="PKX30" s="1"/>
      <c r="PKY30" s="1"/>
      <c r="PKZ30" s="1"/>
      <c r="PLA30" s="1"/>
      <c r="PLB30" s="1"/>
      <c r="PLC30" s="1"/>
      <c r="PLD30" s="1"/>
      <c r="PLE30" s="1"/>
      <c r="PLF30" s="1"/>
      <c r="PLG30" s="1"/>
      <c r="PLH30" s="1"/>
      <c r="PLI30" s="1"/>
      <c r="PLJ30" s="1"/>
      <c r="PLK30" s="1"/>
      <c r="PLL30" s="1"/>
      <c r="PLM30" s="1"/>
      <c r="PLN30" s="1"/>
      <c r="PLO30" s="1"/>
      <c r="PLP30" s="1"/>
      <c r="PLQ30" s="1"/>
      <c r="PLR30" s="1"/>
      <c r="PLS30" s="1"/>
      <c r="PLT30" s="1"/>
      <c r="PLU30" s="1"/>
      <c r="PLV30" s="1"/>
      <c r="PLW30" s="1"/>
      <c r="PLX30" s="1"/>
      <c r="PLY30" s="1"/>
      <c r="PLZ30" s="1"/>
      <c r="PMA30" s="1"/>
      <c r="PMB30" s="1"/>
      <c r="PMC30" s="1"/>
      <c r="PMD30" s="1"/>
      <c r="PME30" s="1"/>
      <c r="PMF30" s="1"/>
      <c r="PMG30" s="1"/>
      <c r="PMH30" s="1"/>
      <c r="PMI30" s="1"/>
      <c r="PMJ30" s="1"/>
      <c r="PMK30" s="1"/>
      <c r="PML30" s="1"/>
      <c r="PMM30" s="1"/>
      <c r="PMN30" s="1"/>
      <c r="PMO30" s="1"/>
      <c r="PMP30" s="1"/>
      <c r="PMQ30" s="1"/>
      <c r="PMR30" s="1"/>
      <c r="PMS30" s="1"/>
      <c r="PMT30" s="1"/>
      <c r="PMU30" s="1"/>
      <c r="PMV30" s="1"/>
      <c r="PMW30" s="1"/>
      <c r="PMX30" s="1"/>
      <c r="PMY30" s="1"/>
      <c r="PMZ30" s="1"/>
      <c r="PNA30" s="1"/>
      <c r="PNB30" s="1"/>
      <c r="PNC30" s="1"/>
      <c r="PND30" s="1"/>
      <c r="PNE30" s="1"/>
      <c r="PNF30" s="1"/>
      <c r="PNG30" s="1"/>
      <c r="PNH30" s="1"/>
      <c r="PNI30" s="1"/>
      <c r="PNJ30" s="1"/>
      <c r="PNK30" s="1"/>
      <c r="PNL30" s="1"/>
      <c r="PNM30" s="1"/>
      <c r="PNN30" s="1"/>
      <c r="PNO30" s="1"/>
      <c r="PNP30" s="1"/>
      <c r="PNQ30" s="1"/>
      <c r="PNR30" s="1"/>
      <c r="PNS30" s="1"/>
      <c r="PNT30" s="1"/>
      <c r="PNU30" s="1"/>
      <c r="PNV30" s="1"/>
      <c r="PNW30" s="1"/>
      <c r="PNX30" s="1"/>
      <c r="PNY30" s="1"/>
      <c r="PNZ30" s="1"/>
      <c r="POA30" s="1"/>
      <c r="POB30" s="1"/>
      <c r="POC30" s="1"/>
      <c r="POD30" s="1"/>
      <c r="POE30" s="1"/>
      <c r="POF30" s="1"/>
      <c r="POG30" s="1"/>
      <c r="POH30" s="1"/>
      <c r="POI30" s="1"/>
      <c r="POJ30" s="1"/>
      <c r="POK30" s="1"/>
      <c r="POL30" s="1"/>
      <c r="POM30" s="1"/>
      <c r="PON30" s="1"/>
      <c r="POO30" s="1"/>
      <c r="POP30" s="1"/>
      <c r="POQ30" s="1"/>
      <c r="POR30" s="1"/>
      <c r="POS30" s="1"/>
      <c r="POT30" s="1"/>
      <c r="POU30" s="1"/>
      <c r="POV30" s="1"/>
      <c r="POW30" s="1"/>
      <c r="POX30" s="1"/>
      <c r="POY30" s="1"/>
      <c r="POZ30" s="1"/>
      <c r="PPA30" s="1"/>
      <c r="PPB30" s="1"/>
      <c r="PPC30" s="1"/>
      <c r="PPD30" s="1"/>
      <c r="PPE30" s="1"/>
      <c r="PPF30" s="1"/>
      <c r="PPG30" s="1"/>
      <c r="PPH30" s="1"/>
      <c r="PPI30" s="1"/>
      <c r="PPJ30" s="1"/>
      <c r="PPK30" s="1"/>
      <c r="PPL30" s="1"/>
      <c r="PPM30" s="1"/>
      <c r="PPN30" s="1"/>
      <c r="PPO30" s="1"/>
      <c r="PPP30" s="1"/>
      <c r="PPQ30" s="1"/>
      <c r="PPR30" s="1"/>
      <c r="PPS30" s="1"/>
      <c r="PPT30" s="1"/>
      <c r="PPU30" s="1"/>
      <c r="PPV30" s="1"/>
      <c r="PPW30" s="1"/>
      <c r="PPX30" s="1"/>
      <c r="PPY30" s="1"/>
      <c r="PPZ30" s="1"/>
      <c r="PQA30" s="1"/>
      <c r="PQB30" s="1"/>
      <c r="PQC30" s="1"/>
      <c r="PQD30" s="1"/>
      <c r="PQE30" s="1"/>
      <c r="PQF30" s="1"/>
      <c r="PQG30" s="1"/>
      <c r="PQH30" s="1"/>
      <c r="PQI30" s="1"/>
      <c r="PQJ30" s="1"/>
      <c r="PQK30" s="1"/>
      <c r="PQL30" s="1"/>
      <c r="PQM30" s="1"/>
      <c r="PQN30" s="1"/>
      <c r="PQO30" s="1"/>
      <c r="PQP30" s="1"/>
      <c r="PQQ30" s="1"/>
      <c r="PQR30" s="1"/>
      <c r="PQS30" s="1"/>
      <c r="PQT30" s="1"/>
      <c r="PQU30" s="1"/>
      <c r="PQV30" s="1"/>
      <c r="PQW30" s="1"/>
      <c r="PQX30" s="1"/>
      <c r="PQY30" s="1"/>
      <c r="PQZ30" s="1"/>
      <c r="PRA30" s="1"/>
      <c r="PRB30" s="1"/>
      <c r="PRC30" s="1"/>
      <c r="PRD30" s="1"/>
      <c r="PRE30" s="1"/>
      <c r="PRF30" s="1"/>
      <c r="PRG30" s="1"/>
      <c r="PRH30" s="1"/>
      <c r="PRI30" s="1"/>
      <c r="PRJ30" s="1"/>
      <c r="PRK30" s="1"/>
      <c r="PRL30" s="1"/>
      <c r="PRM30" s="1"/>
      <c r="PRN30" s="1"/>
      <c r="PRO30" s="1"/>
      <c r="PRP30" s="1"/>
      <c r="PRQ30" s="1"/>
      <c r="PRR30" s="1"/>
      <c r="PRS30" s="1"/>
      <c r="PRT30" s="1"/>
      <c r="PRU30" s="1"/>
      <c r="PRV30" s="1"/>
      <c r="PRW30" s="1"/>
      <c r="PRX30" s="1"/>
      <c r="PRY30" s="1"/>
      <c r="PRZ30" s="1"/>
      <c r="PSA30" s="1"/>
      <c r="PSB30" s="1"/>
      <c r="PSC30" s="1"/>
      <c r="PSD30" s="1"/>
      <c r="PSE30" s="1"/>
      <c r="PSF30" s="1"/>
      <c r="PSG30" s="1"/>
      <c r="PSH30" s="1"/>
      <c r="PSI30" s="1"/>
      <c r="PSJ30" s="1"/>
      <c r="PSK30" s="1"/>
      <c r="PSL30" s="1"/>
      <c r="PSM30" s="1"/>
      <c r="PSN30" s="1"/>
      <c r="PSO30" s="1"/>
      <c r="PSP30" s="1"/>
      <c r="PSQ30" s="1"/>
      <c r="PSR30" s="1"/>
      <c r="PSS30" s="1"/>
      <c r="PST30" s="1"/>
      <c r="PSU30" s="1"/>
      <c r="PSV30" s="1"/>
      <c r="PSW30" s="1"/>
      <c r="PSX30" s="1"/>
      <c r="PSY30" s="1"/>
      <c r="PSZ30" s="1"/>
      <c r="PTA30" s="1"/>
      <c r="PTB30" s="1"/>
      <c r="PTC30" s="1"/>
      <c r="PTD30" s="1"/>
      <c r="PTE30" s="1"/>
      <c r="PTF30" s="1"/>
      <c r="PTG30" s="1"/>
      <c r="PTH30" s="1"/>
      <c r="PTI30" s="1"/>
      <c r="PTJ30" s="1"/>
      <c r="PTK30" s="1"/>
      <c r="PTL30" s="1"/>
      <c r="PTM30" s="1"/>
      <c r="PTN30" s="1"/>
      <c r="PTO30" s="1"/>
      <c r="PTP30" s="1"/>
      <c r="PTQ30" s="1"/>
      <c r="PTR30" s="1"/>
      <c r="PTS30" s="1"/>
      <c r="PTT30" s="1"/>
      <c r="PTU30" s="1"/>
      <c r="PTV30" s="1"/>
      <c r="PTW30" s="1"/>
      <c r="PTX30" s="1"/>
      <c r="PTY30" s="1"/>
      <c r="PTZ30" s="1"/>
      <c r="PUA30" s="1"/>
      <c r="PUB30" s="1"/>
      <c r="PUC30" s="1"/>
      <c r="PUD30" s="1"/>
      <c r="PUE30" s="1"/>
      <c r="PUF30" s="1"/>
      <c r="PUG30" s="1"/>
      <c r="PUH30" s="1"/>
      <c r="PUI30" s="1"/>
      <c r="PUJ30" s="1"/>
      <c r="PUK30" s="1"/>
      <c r="PUL30" s="1"/>
      <c r="PUM30" s="1"/>
      <c r="PUN30" s="1"/>
      <c r="PUO30" s="1"/>
      <c r="PUP30" s="1"/>
      <c r="PUQ30" s="1"/>
      <c r="PUR30" s="1"/>
      <c r="PUS30" s="1"/>
      <c r="PUT30" s="1"/>
      <c r="PUU30" s="1"/>
      <c r="PUV30" s="1"/>
      <c r="PUW30" s="1"/>
      <c r="PUX30" s="1"/>
      <c r="PUY30" s="1"/>
      <c r="PUZ30" s="1"/>
      <c r="PVA30" s="1"/>
      <c r="PVB30" s="1"/>
      <c r="PVC30" s="1"/>
      <c r="PVD30" s="1"/>
      <c r="PVE30" s="1"/>
      <c r="PVF30" s="1"/>
      <c r="PVG30" s="1"/>
      <c r="PVH30" s="1"/>
      <c r="PVI30" s="1"/>
      <c r="PVJ30" s="1"/>
      <c r="PVK30" s="1"/>
      <c r="PVL30" s="1"/>
      <c r="PVM30" s="1"/>
      <c r="PVN30" s="1"/>
      <c r="PVO30" s="1"/>
      <c r="PVP30" s="1"/>
      <c r="PVQ30" s="1"/>
      <c r="PVR30" s="1"/>
      <c r="PVS30" s="1"/>
      <c r="PVT30" s="1"/>
      <c r="PVU30" s="1"/>
      <c r="PVV30" s="1"/>
      <c r="PVW30" s="1"/>
      <c r="PVX30" s="1"/>
      <c r="PVY30" s="1"/>
      <c r="PVZ30" s="1"/>
      <c r="PWA30" s="1"/>
      <c r="PWB30" s="1"/>
      <c r="PWC30" s="1"/>
      <c r="PWD30" s="1"/>
      <c r="PWE30" s="1"/>
      <c r="PWF30" s="1"/>
      <c r="PWG30" s="1"/>
      <c r="PWH30" s="1"/>
      <c r="PWI30" s="1"/>
      <c r="PWJ30" s="1"/>
      <c r="PWK30" s="1"/>
      <c r="PWL30" s="1"/>
      <c r="PWM30" s="1"/>
      <c r="PWN30" s="1"/>
      <c r="PWO30" s="1"/>
      <c r="PWP30" s="1"/>
      <c r="PWQ30" s="1"/>
      <c r="PWR30" s="1"/>
      <c r="PWS30" s="1"/>
      <c r="PWT30" s="1"/>
      <c r="PWU30" s="1"/>
      <c r="PWV30" s="1"/>
      <c r="PWW30" s="1"/>
      <c r="PWX30" s="1"/>
      <c r="PWY30" s="1"/>
      <c r="PWZ30" s="1"/>
      <c r="PXA30" s="1"/>
      <c r="PXB30" s="1"/>
      <c r="PXC30" s="1"/>
      <c r="PXD30" s="1"/>
      <c r="PXE30" s="1"/>
      <c r="PXF30" s="1"/>
      <c r="PXG30" s="1"/>
      <c r="PXH30" s="1"/>
      <c r="PXI30" s="1"/>
      <c r="PXJ30" s="1"/>
      <c r="PXK30" s="1"/>
      <c r="PXL30" s="1"/>
      <c r="PXM30" s="1"/>
      <c r="PXN30" s="1"/>
      <c r="PXO30" s="1"/>
      <c r="PXP30" s="1"/>
      <c r="PXQ30" s="1"/>
      <c r="PXR30" s="1"/>
      <c r="PXS30" s="1"/>
      <c r="PXT30" s="1"/>
      <c r="PXU30" s="1"/>
      <c r="PXV30" s="1"/>
      <c r="PXW30" s="1"/>
      <c r="PXX30" s="1"/>
      <c r="PXY30" s="1"/>
      <c r="PXZ30" s="1"/>
      <c r="PYA30" s="1"/>
      <c r="PYB30" s="1"/>
      <c r="PYC30" s="1"/>
      <c r="PYD30" s="1"/>
      <c r="PYE30" s="1"/>
      <c r="PYF30" s="1"/>
      <c r="PYG30" s="1"/>
      <c r="PYH30" s="1"/>
      <c r="PYI30" s="1"/>
      <c r="PYJ30" s="1"/>
      <c r="PYK30" s="1"/>
      <c r="PYL30" s="1"/>
      <c r="PYM30" s="1"/>
      <c r="PYN30" s="1"/>
      <c r="PYO30" s="1"/>
      <c r="PYP30" s="1"/>
      <c r="PYQ30" s="1"/>
      <c r="PYR30" s="1"/>
      <c r="PYS30" s="1"/>
      <c r="PYT30" s="1"/>
      <c r="PYU30" s="1"/>
      <c r="PYV30" s="1"/>
      <c r="PYW30" s="1"/>
      <c r="PYX30" s="1"/>
      <c r="PYY30" s="1"/>
      <c r="PYZ30" s="1"/>
      <c r="PZA30" s="1"/>
      <c r="PZB30" s="1"/>
      <c r="PZC30" s="1"/>
      <c r="PZD30" s="1"/>
      <c r="PZE30" s="1"/>
      <c r="PZF30" s="1"/>
      <c r="PZG30" s="1"/>
      <c r="PZH30" s="1"/>
      <c r="PZI30" s="1"/>
      <c r="PZJ30" s="1"/>
      <c r="PZK30" s="1"/>
      <c r="PZL30" s="1"/>
      <c r="PZM30" s="1"/>
      <c r="PZN30" s="1"/>
      <c r="PZO30" s="1"/>
      <c r="PZP30" s="1"/>
      <c r="PZQ30" s="1"/>
      <c r="PZR30" s="1"/>
      <c r="PZS30" s="1"/>
      <c r="PZT30" s="1"/>
      <c r="PZU30" s="1"/>
      <c r="PZV30" s="1"/>
      <c r="PZW30" s="1"/>
      <c r="PZX30" s="1"/>
      <c r="PZY30" s="1"/>
      <c r="PZZ30" s="1"/>
      <c r="QAA30" s="1"/>
      <c r="QAB30" s="1"/>
      <c r="QAC30" s="1"/>
      <c r="QAD30" s="1"/>
      <c r="QAE30" s="1"/>
      <c r="QAF30" s="1"/>
      <c r="QAG30" s="1"/>
      <c r="QAH30" s="1"/>
      <c r="QAI30" s="1"/>
      <c r="QAJ30" s="1"/>
      <c r="QAK30" s="1"/>
      <c r="QAL30" s="1"/>
      <c r="QAM30" s="1"/>
      <c r="QAN30" s="1"/>
      <c r="QAO30" s="1"/>
      <c r="QAP30" s="1"/>
      <c r="QAQ30" s="1"/>
      <c r="QAR30" s="1"/>
      <c r="QAS30" s="1"/>
      <c r="QAT30" s="1"/>
      <c r="QAU30" s="1"/>
      <c r="QAV30" s="1"/>
      <c r="QAW30" s="1"/>
      <c r="QAX30" s="1"/>
      <c r="QAY30" s="1"/>
      <c r="QAZ30" s="1"/>
      <c r="QBA30" s="1"/>
      <c r="QBB30" s="1"/>
      <c r="QBC30" s="1"/>
      <c r="QBD30" s="1"/>
      <c r="QBE30" s="1"/>
      <c r="QBF30" s="1"/>
      <c r="QBG30" s="1"/>
      <c r="QBH30" s="1"/>
      <c r="QBI30" s="1"/>
      <c r="QBJ30" s="1"/>
      <c r="QBK30" s="1"/>
      <c r="QBL30" s="1"/>
      <c r="QBM30" s="1"/>
      <c r="QBN30" s="1"/>
      <c r="QBO30" s="1"/>
      <c r="QBP30" s="1"/>
      <c r="QBQ30" s="1"/>
      <c r="QBR30" s="1"/>
      <c r="QBS30" s="1"/>
      <c r="QBT30" s="1"/>
      <c r="QBU30" s="1"/>
      <c r="QBV30" s="1"/>
      <c r="QBW30" s="1"/>
      <c r="QBX30" s="1"/>
      <c r="QBY30" s="1"/>
      <c r="QBZ30" s="1"/>
      <c r="QCA30" s="1"/>
      <c r="QCB30" s="1"/>
      <c r="QCC30" s="1"/>
      <c r="QCD30" s="1"/>
      <c r="QCE30" s="1"/>
      <c r="QCF30" s="1"/>
      <c r="QCG30" s="1"/>
      <c r="QCH30" s="1"/>
      <c r="QCI30" s="1"/>
      <c r="QCJ30" s="1"/>
      <c r="QCK30" s="1"/>
      <c r="QCL30" s="1"/>
      <c r="QCM30" s="1"/>
      <c r="QCN30" s="1"/>
      <c r="QCO30" s="1"/>
      <c r="QCP30" s="1"/>
      <c r="QCQ30" s="1"/>
      <c r="QCR30" s="1"/>
      <c r="QCS30" s="1"/>
      <c r="QCT30" s="1"/>
      <c r="QCU30" s="1"/>
      <c r="QCV30" s="1"/>
      <c r="QCW30" s="1"/>
      <c r="QCX30" s="1"/>
      <c r="QCY30" s="1"/>
      <c r="QCZ30" s="1"/>
      <c r="QDA30" s="1"/>
      <c r="QDB30" s="1"/>
      <c r="QDC30" s="1"/>
      <c r="QDD30" s="1"/>
      <c r="QDE30" s="1"/>
      <c r="QDF30" s="1"/>
      <c r="QDG30" s="1"/>
      <c r="QDH30" s="1"/>
      <c r="QDI30" s="1"/>
      <c r="QDJ30" s="1"/>
      <c r="QDK30" s="1"/>
      <c r="QDL30" s="1"/>
      <c r="QDM30" s="1"/>
      <c r="QDN30" s="1"/>
      <c r="QDO30" s="1"/>
      <c r="QDP30" s="1"/>
      <c r="QDQ30" s="1"/>
      <c r="QDR30" s="1"/>
      <c r="QDS30" s="1"/>
      <c r="QDT30" s="1"/>
      <c r="QDU30" s="1"/>
      <c r="QDV30" s="1"/>
      <c r="QDW30" s="1"/>
      <c r="QDX30" s="1"/>
      <c r="QDY30" s="1"/>
      <c r="QDZ30" s="1"/>
      <c r="QEA30" s="1"/>
      <c r="QEB30" s="1"/>
      <c r="QEC30" s="1"/>
      <c r="QED30" s="1"/>
      <c r="QEE30" s="1"/>
      <c r="QEF30" s="1"/>
      <c r="QEG30" s="1"/>
      <c r="QEH30" s="1"/>
      <c r="QEI30" s="1"/>
      <c r="QEJ30" s="1"/>
      <c r="QEK30" s="1"/>
      <c r="QEL30" s="1"/>
      <c r="QEM30" s="1"/>
      <c r="QEN30" s="1"/>
      <c r="QEO30" s="1"/>
      <c r="QEP30" s="1"/>
      <c r="QEQ30" s="1"/>
      <c r="QER30" s="1"/>
      <c r="QES30" s="1"/>
      <c r="QET30" s="1"/>
      <c r="QEU30" s="1"/>
      <c r="QEV30" s="1"/>
      <c r="QEW30" s="1"/>
      <c r="QEX30" s="1"/>
      <c r="QEY30" s="1"/>
      <c r="QEZ30" s="1"/>
      <c r="QFA30" s="1"/>
      <c r="QFB30" s="1"/>
      <c r="QFC30" s="1"/>
      <c r="QFD30" s="1"/>
      <c r="QFE30" s="1"/>
      <c r="QFF30" s="1"/>
      <c r="QFG30" s="1"/>
      <c r="QFH30" s="1"/>
      <c r="QFI30" s="1"/>
      <c r="QFJ30" s="1"/>
      <c r="QFK30" s="1"/>
      <c r="QFL30" s="1"/>
      <c r="QFM30" s="1"/>
      <c r="QFN30" s="1"/>
      <c r="QFO30" s="1"/>
      <c r="QFP30" s="1"/>
      <c r="QFQ30" s="1"/>
      <c r="QFR30" s="1"/>
      <c r="QFS30" s="1"/>
      <c r="QFT30" s="1"/>
      <c r="QFU30" s="1"/>
      <c r="QFV30" s="1"/>
      <c r="QFW30" s="1"/>
      <c r="QFX30" s="1"/>
      <c r="QFY30" s="1"/>
      <c r="QFZ30" s="1"/>
      <c r="QGA30" s="1"/>
      <c r="QGB30" s="1"/>
      <c r="QGC30" s="1"/>
      <c r="QGD30" s="1"/>
      <c r="QGE30" s="1"/>
      <c r="QGF30" s="1"/>
      <c r="QGG30" s="1"/>
      <c r="QGH30" s="1"/>
      <c r="QGI30" s="1"/>
      <c r="QGJ30" s="1"/>
      <c r="QGK30" s="1"/>
      <c r="QGL30" s="1"/>
      <c r="QGM30" s="1"/>
      <c r="QGN30" s="1"/>
      <c r="QGO30" s="1"/>
      <c r="QGP30" s="1"/>
      <c r="QGQ30" s="1"/>
      <c r="QGR30" s="1"/>
      <c r="QGS30" s="1"/>
      <c r="QGT30" s="1"/>
      <c r="QGU30" s="1"/>
      <c r="QGV30" s="1"/>
      <c r="QGW30" s="1"/>
      <c r="QGX30" s="1"/>
      <c r="QGY30" s="1"/>
      <c r="QGZ30" s="1"/>
      <c r="QHA30" s="1"/>
      <c r="QHB30" s="1"/>
      <c r="QHC30" s="1"/>
      <c r="QHD30" s="1"/>
      <c r="QHE30" s="1"/>
      <c r="QHF30" s="1"/>
      <c r="QHG30" s="1"/>
      <c r="QHH30" s="1"/>
      <c r="QHI30" s="1"/>
      <c r="QHJ30" s="1"/>
      <c r="QHK30" s="1"/>
      <c r="QHL30" s="1"/>
      <c r="QHM30" s="1"/>
      <c r="QHN30" s="1"/>
      <c r="QHO30" s="1"/>
      <c r="QHP30" s="1"/>
      <c r="QHQ30" s="1"/>
      <c r="QHR30" s="1"/>
      <c r="QHS30" s="1"/>
      <c r="QHT30" s="1"/>
      <c r="QHU30" s="1"/>
      <c r="QHV30" s="1"/>
      <c r="QHW30" s="1"/>
      <c r="QHX30" s="1"/>
      <c r="QHY30" s="1"/>
      <c r="QHZ30" s="1"/>
      <c r="QIA30" s="1"/>
      <c r="QIB30" s="1"/>
      <c r="QIC30" s="1"/>
      <c r="QID30" s="1"/>
      <c r="QIE30" s="1"/>
      <c r="QIF30" s="1"/>
      <c r="QIG30" s="1"/>
      <c r="QIH30" s="1"/>
      <c r="QII30" s="1"/>
      <c r="QIJ30" s="1"/>
      <c r="QIK30" s="1"/>
      <c r="QIL30" s="1"/>
      <c r="QIM30" s="1"/>
      <c r="QIN30" s="1"/>
      <c r="QIO30" s="1"/>
      <c r="QIP30" s="1"/>
      <c r="QIQ30" s="1"/>
      <c r="QIR30" s="1"/>
      <c r="QIS30" s="1"/>
      <c r="QIT30" s="1"/>
      <c r="QIU30" s="1"/>
      <c r="QIV30" s="1"/>
      <c r="QIW30" s="1"/>
      <c r="QIX30" s="1"/>
      <c r="QIY30" s="1"/>
      <c r="QIZ30" s="1"/>
      <c r="QJA30" s="1"/>
      <c r="QJB30" s="1"/>
      <c r="QJC30" s="1"/>
      <c r="QJD30" s="1"/>
      <c r="QJE30" s="1"/>
      <c r="QJF30" s="1"/>
      <c r="QJG30" s="1"/>
      <c r="QJH30" s="1"/>
      <c r="QJI30" s="1"/>
      <c r="QJJ30" s="1"/>
      <c r="QJK30" s="1"/>
      <c r="QJL30" s="1"/>
      <c r="QJM30" s="1"/>
      <c r="QJN30" s="1"/>
      <c r="QJO30" s="1"/>
      <c r="QJP30" s="1"/>
      <c r="QJQ30" s="1"/>
      <c r="QJR30" s="1"/>
      <c r="QJS30" s="1"/>
      <c r="QJT30" s="1"/>
      <c r="QJU30" s="1"/>
      <c r="QJV30" s="1"/>
      <c r="QJW30" s="1"/>
      <c r="QJX30" s="1"/>
      <c r="QJY30" s="1"/>
      <c r="QJZ30" s="1"/>
      <c r="QKA30" s="1"/>
      <c r="QKB30" s="1"/>
      <c r="QKC30" s="1"/>
      <c r="QKD30" s="1"/>
      <c r="QKE30" s="1"/>
      <c r="QKF30" s="1"/>
      <c r="QKG30" s="1"/>
      <c r="QKH30" s="1"/>
      <c r="QKI30" s="1"/>
      <c r="QKJ30" s="1"/>
      <c r="QKK30" s="1"/>
      <c r="QKL30" s="1"/>
      <c r="QKM30" s="1"/>
      <c r="QKN30" s="1"/>
      <c r="QKO30" s="1"/>
      <c r="QKP30" s="1"/>
      <c r="QKQ30" s="1"/>
      <c r="QKR30" s="1"/>
      <c r="QKS30" s="1"/>
      <c r="QKT30" s="1"/>
      <c r="QKU30" s="1"/>
      <c r="QKV30" s="1"/>
      <c r="QKW30" s="1"/>
      <c r="QKX30" s="1"/>
      <c r="QKY30" s="1"/>
      <c r="QKZ30" s="1"/>
      <c r="QLA30" s="1"/>
      <c r="QLB30" s="1"/>
      <c r="QLC30" s="1"/>
      <c r="QLD30" s="1"/>
      <c r="QLE30" s="1"/>
      <c r="QLF30" s="1"/>
      <c r="QLG30" s="1"/>
      <c r="QLH30" s="1"/>
      <c r="QLI30" s="1"/>
      <c r="QLJ30" s="1"/>
      <c r="QLK30" s="1"/>
      <c r="QLL30" s="1"/>
      <c r="QLM30" s="1"/>
      <c r="QLN30" s="1"/>
      <c r="QLO30" s="1"/>
      <c r="QLP30" s="1"/>
      <c r="QLQ30" s="1"/>
      <c r="QLR30" s="1"/>
      <c r="QLS30" s="1"/>
      <c r="QLT30" s="1"/>
      <c r="QLU30" s="1"/>
      <c r="QLV30" s="1"/>
      <c r="QLW30" s="1"/>
      <c r="QLX30" s="1"/>
      <c r="QLY30" s="1"/>
      <c r="QLZ30" s="1"/>
      <c r="QMA30" s="1"/>
      <c r="QMB30" s="1"/>
      <c r="QMC30" s="1"/>
      <c r="QMD30" s="1"/>
      <c r="QME30" s="1"/>
      <c r="QMF30" s="1"/>
      <c r="QMG30" s="1"/>
      <c r="QMH30" s="1"/>
      <c r="QMI30" s="1"/>
      <c r="QMJ30" s="1"/>
      <c r="QMK30" s="1"/>
      <c r="QML30" s="1"/>
      <c r="QMM30" s="1"/>
      <c r="QMN30" s="1"/>
      <c r="QMO30" s="1"/>
      <c r="QMP30" s="1"/>
      <c r="QMQ30" s="1"/>
      <c r="QMR30" s="1"/>
      <c r="QMS30" s="1"/>
      <c r="QMT30" s="1"/>
      <c r="QMU30" s="1"/>
      <c r="QMV30" s="1"/>
      <c r="QMW30" s="1"/>
      <c r="QMX30" s="1"/>
      <c r="QMY30" s="1"/>
      <c r="QMZ30" s="1"/>
      <c r="QNA30" s="1"/>
      <c r="QNB30" s="1"/>
      <c r="QNC30" s="1"/>
      <c r="QND30" s="1"/>
      <c r="QNE30" s="1"/>
      <c r="QNF30" s="1"/>
      <c r="QNG30" s="1"/>
      <c r="QNH30" s="1"/>
      <c r="QNI30" s="1"/>
      <c r="QNJ30" s="1"/>
      <c r="QNK30" s="1"/>
      <c r="QNL30" s="1"/>
      <c r="QNM30" s="1"/>
      <c r="QNN30" s="1"/>
      <c r="QNO30" s="1"/>
      <c r="QNP30" s="1"/>
      <c r="QNQ30" s="1"/>
      <c r="QNR30" s="1"/>
      <c r="QNS30" s="1"/>
      <c r="QNT30" s="1"/>
      <c r="QNU30" s="1"/>
      <c r="QNV30" s="1"/>
      <c r="QNW30" s="1"/>
      <c r="QNX30" s="1"/>
      <c r="QNY30" s="1"/>
      <c r="QNZ30" s="1"/>
      <c r="QOA30" s="1"/>
      <c r="QOB30" s="1"/>
      <c r="QOC30" s="1"/>
      <c r="QOD30" s="1"/>
      <c r="QOE30" s="1"/>
      <c r="QOF30" s="1"/>
      <c r="QOG30" s="1"/>
      <c r="QOH30" s="1"/>
      <c r="QOI30" s="1"/>
      <c r="QOJ30" s="1"/>
      <c r="QOK30" s="1"/>
      <c r="QOL30" s="1"/>
      <c r="QOM30" s="1"/>
      <c r="QON30" s="1"/>
      <c r="QOO30" s="1"/>
      <c r="QOP30" s="1"/>
      <c r="QOQ30" s="1"/>
      <c r="QOR30" s="1"/>
      <c r="QOS30" s="1"/>
      <c r="QOT30" s="1"/>
      <c r="QOU30" s="1"/>
      <c r="QOV30" s="1"/>
      <c r="QOW30" s="1"/>
      <c r="QOX30" s="1"/>
      <c r="QOY30" s="1"/>
      <c r="QOZ30" s="1"/>
      <c r="QPA30" s="1"/>
      <c r="QPB30" s="1"/>
      <c r="QPC30" s="1"/>
      <c r="QPD30" s="1"/>
      <c r="QPE30" s="1"/>
      <c r="QPF30" s="1"/>
      <c r="QPG30" s="1"/>
      <c r="QPH30" s="1"/>
      <c r="QPI30" s="1"/>
      <c r="QPJ30" s="1"/>
      <c r="QPK30" s="1"/>
      <c r="QPL30" s="1"/>
      <c r="QPM30" s="1"/>
      <c r="QPN30" s="1"/>
      <c r="QPO30" s="1"/>
      <c r="QPP30" s="1"/>
      <c r="QPQ30" s="1"/>
      <c r="QPR30" s="1"/>
      <c r="QPS30" s="1"/>
      <c r="QPT30" s="1"/>
      <c r="QPU30" s="1"/>
      <c r="QPV30" s="1"/>
      <c r="QPW30" s="1"/>
      <c r="QPX30" s="1"/>
      <c r="QPY30" s="1"/>
      <c r="QPZ30" s="1"/>
      <c r="QQA30" s="1"/>
      <c r="QQB30" s="1"/>
      <c r="QQC30" s="1"/>
      <c r="QQD30" s="1"/>
      <c r="QQE30" s="1"/>
      <c r="QQF30" s="1"/>
      <c r="QQG30" s="1"/>
      <c r="QQH30" s="1"/>
      <c r="QQI30" s="1"/>
      <c r="QQJ30" s="1"/>
      <c r="QQK30" s="1"/>
      <c r="QQL30" s="1"/>
      <c r="QQM30" s="1"/>
      <c r="QQN30" s="1"/>
      <c r="QQO30" s="1"/>
      <c r="QQP30" s="1"/>
      <c r="QQQ30" s="1"/>
      <c r="QQR30" s="1"/>
      <c r="QQS30" s="1"/>
      <c r="QQT30" s="1"/>
      <c r="QQU30" s="1"/>
      <c r="QQV30" s="1"/>
      <c r="QQW30" s="1"/>
      <c r="QQX30" s="1"/>
      <c r="QQY30" s="1"/>
      <c r="QQZ30" s="1"/>
      <c r="QRA30" s="1"/>
      <c r="QRB30" s="1"/>
      <c r="QRC30" s="1"/>
      <c r="QRD30" s="1"/>
      <c r="QRE30" s="1"/>
      <c r="QRF30" s="1"/>
      <c r="QRG30" s="1"/>
      <c r="QRH30" s="1"/>
      <c r="QRI30" s="1"/>
      <c r="QRJ30" s="1"/>
      <c r="QRK30" s="1"/>
      <c r="QRL30" s="1"/>
      <c r="QRM30" s="1"/>
      <c r="QRN30" s="1"/>
      <c r="QRO30" s="1"/>
      <c r="QRP30" s="1"/>
      <c r="QRQ30" s="1"/>
      <c r="QRR30" s="1"/>
      <c r="QRS30" s="1"/>
      <c r="QRT30" s="1"/>
      <c r="QRU30" s="1"/>
      <c r="QRV30" s="1"/>
      <c r="QRW30" s="1"/>
      <c r="QRX30" s="1"/>
      <c r="QRY30" s="1"/>
      <c r="QRZ30" s="1"/>
      <c r="QSA30" s="1"/>
      <c r="QSB30" s="1"/>
      <c r="QSC30" s="1"/>
      <c r="QSD30" s="1"/>
      <c r="QSE30" s="1"/>
      <c r="QSF30" s="1"/>
      <c r="QSG30" s="1"/>
      <c r="QSH30" s="1"/>
      <c r="QSI30" s="1"/>
      <c r="QSJ30" s="1"/>
      <c r="QSK30" s="1"/>
      <c r="QSL30" s="1"/>
      <c r="QSM30" s="1"/>
      <c r="QSN30" s="1"/>
      <c r="QSO30" s="1"/>
      <c r="QSP30" s="1"/>
      <c r="QSQ30" s="1"/>
      <c r="QSR30" s="1"/>
      <c r="QSS30" s="1"/>
      <c r="QST30" s="1"/>
      <c r="QSU30" s="1"/>
      <c r="QSV30" s="1"/>
      <c r="QSW30" s="1"/>
      <c r="QSX30" s="1"/>
      <c r="QSY30" s="1"/>
      <c r="QSZ30" s="1"/>
      <c r="QTA30" s="1"/>
      <c r="QTB30" s="1"/>
      <c r="QTC30" s="1"/>
      <c r="QTD30" s="1"/>
      <c r="QTE30" s="1"/>
      <c r="QTF30" s="1"/>
      <c r="QTG30" s="1"/>
      <c r="QTH30" s="1"/>
      <c r="QTI30" s="1"/>
      <c r="QTJ30" s="1"/>
      <c r="QTK30" s="1"/>
      <c r="QTL30" s="1"/>
      <c r="QTM30" s="1"/>
      <c r="QTN30" s="1"/>
      <c r="QTO30" s="1"/>
      <c r="QTP30" s="1"/>
      <c r="QTQ30" s="1"/>
      <c r="QTR30" s="1"/>
      <c r="QTS30" s="1"/>
      <c r="QTT30" s="1"/>
      <c r="QTU30" s="1"/>
      <c r="QTV30" s="1"/>
      <c r="QTW30" s="1"/>
      <c r="QTX30" s="1"/>
      <c r="QTY30" s="1"/>
      <c r="QTZ30" s="1"/>
      <c r="QUA30" s="1"/>
      <c r="QUB30" s="1"/>
      <c r="QUC30" s="1"/>
      <c r="QUD30" s="1"/>
      <c r="QUE30" s="1"/>
      <c r="QUF30" s="1"/>
      <c r="QUG30" s="1"/>
      <c r="QUH30" s="1"/>
      <c r="QUI30" s="1"/>
      <c r="QUJ30" s="1"/>
      <c r="QUK30" s="1"/>
      <c r="QUL30" s="1"/>
      <c r="QUM30" s="1"/>
      <c r="QUN30" s="1"/>
      <c r="QUO30" s="1"/>
      <c r="QUP30" s="1"/>
      <c r="QUQ30" s="1"/>
      <c r="QUR30" s="1"/>
      <c r="QUS30" s="1"/>
      <c r="QUT30" s="1"/>
      <c r="QUU30" s="1"/>
      <c r="QUV30" s="1"/>
      <c r="QUW30" s="1"/>
      <c r="QUX30" s="1"/>
      <c r="QUY30" s="1"/>
      <c r="QUZ30" s="1"/>
      <c r="QVA30" s="1"/>
      <c r="QVB30" s="1"/>
      <c r="QVC30" s="1"/>
      <c r="QVD30" s="1"/>
      <c r="QVE30" s="1"/>
      <c r="QVF30" s="1"/>
      <c r="QVG30" s="1"/>
      <c r="QVH30" s="1"/>
      <c r="QVI30" s="1"/>
      <c r="QVJ30" s="1"/>
      <c r="QVK30" s="1"/>
      <c r="QVL30" s="1"/>
      <c r="QVM30" s="1"/>
      <c r="QVN30" s="1"/>
      <c r="QVO30" s="1"/>
      <c r="QVP30" s="1"/>
      <c r="QVQ30" s="1"/>
      <c r="QVR30" s="1"/>
      <c r="QVS30" s="1"/>
      <c r="QVT30" s="1"/>
      <c r="QVU30" s="1"/>
      <c r="QVV30" s="1"/>
      <c r="QVW30" s="1"/>
      <c r="QVX30" s="1"/>
      <c r="QVY30" s="1"/>
      <c r="QVZ30" s="1"/>
      <c r="QWA30" s="1"/>
      <c r="QWB30" s="1"/>
      <c r="QWC30" s="1"/>
      <c r="QWD30" s="1"/>
      <c r="QWE30" s="1"/>
      <c r="QWF30" s="1"/>
      <c r="QWG30" s="1"/>
      <c r="QWH30" s="1"/>
      <c r="QWI30" s="1"/>
      <c r="QWJ30" s="1"/>
      <c r="QWK30" s="1"/>
      <c r="QWL30" s="1"/>
      <c r="QWM30" s="1"/>
      <c r="QWN30" s="1"/>
      <c r="QWO30" s="1"/>
      <c r="QWP30" s="1"/>
      <c r="QWQ30" s="1"/>
      <c r="QWR30" s="1"/>
      <c r="QWS30" s="1"/>
      <c r="QWT30" s="1"/>
      <c r="QWU30" s="1"/>
      <c r="QWV30" s="1"/>
      <c r="QWW30" s="1"/>
      <c r="QWX30" s="1"/>
      <c r="QWY30" s="1"/>
      <c r="QWZ30" s="1"/>
      <c r="QXA30" s="1"/>
      <c r="QXB30" s="1"/>
      <c r="QXC30" s="1"/>
      <c r="QXD30" s="1"/>
      <c r="QXE30" s="1"/>
      <c r="QXF30" s="1"/>
      <c r="QXG30" s="1"/>
      <c r="QXH30" s="1"/>
      <c r="QXI30" s="1"/>
      <c r="QXJ30" s="1"/>
      <c r="QXK30" s="1"/>
      <c r="QXL30" s="1"/>
      <c r="QXM30" s="1"/>
      <c r="QXN30" s="1"/>
      <c r="QXO30" s="1"/>
      <c r="QXP30" s="1"/>
      <c r="QXQ30" s="1"/>
      <c r="QXR30" s="1"/>
      <c r="QXS30" s="1"/>
      <c r="QXT30" s="1"/>
      <c r="QXU30" s="1"/>
      <c r="QXV30" s="1"/>
      <c r="QXW30" s="1"/>
      <c r="QXX30" s="1"/>
      <c r="QXY30" s="1"/>
      <c r="QXZ30" s="1"/>
      <c r="QYA30" s="1"/>
      <c r="QYB30" s="1"/>
      <c r="QYC30" s="1"/>
      <c r="QYD30" s="1"/>
      <c r="QYE30" s="1"/>
      <c r="QYF30" s="1"/>
      <c r="QYG30" s="1"/>
      <c r="QYH30" s="1"/>
      <c r="QYI30" s="1"/>
      <c r="QYJ30" s="1"/>
      <c r="QYK30" s="1"/>
      <c r="QYL30" s="1"/>
      <c r="QYM30" s="1"/>
      <c r="QYN30" s="1"/>
      <c r="QYO30" s="1"/>
      <c r="QYP30" s="1"/>
      <c r="QYQ30" s="1"/>
      <c r="QYR30" s="1"/>
      <c r="QYS30" s="1"/>
      <c r="QYT30" s="1"/>
      <c r="QYU30" s="1"/>
      <c r="QYV30" s="1"/>
      <c r="QYW30" s="1"/>
      <c r="QYX30" s="1"/>
      <c r="QYY30" s="1"/>
      <c r="QYZ30" s="1"/>
      <c r="QZA30" s="1"/>
      <c r="QZB30" s="1"/>
      <c r="QZC30" s="1"/>
      <c r="QZD30" s="1"/>
      <c r="QZE30" s="1"/>
      <c r="QZF30" s="1"/>
      <c r="QZG30" s="1"/>
      <c r="QZH30" s="1"/>
      <c r="QZI30" s="1"/>
      <c r="QZJ30" s="1"/>
      <c r="QZK30" s="1"/>
      <c r="QZL30" s="1"/>
      <c r="QZM30" s="1"/>
      <c r="QZN30" s="1"/>
      <c r="QZO30" s="1"/>
      <c r="QZP30" s="1"/>
      <c r="QZQ30" s="1"/>
      <c r="QZR30" s="1"/>
      <c r="QZS30" s="1"/>
      <c r="QZT30" s="1"/>
      <c r="QZU30" s="1"/>
      <c r="QZV30" s="1"/>
      <c r="QZW30" s="1"/>
      <c r="QZX30" s="1"/>
      <c r="QZY30" s="1"/>
      <c r="QZZ30" s="1"/>
      <c r="RAA30" s="1"/>
      <c r="RAB30" s="1"/>
      <c r="RAC30" s="1"/>
      <c r="RAD30" s="1"/>
      <c r="RAE30" s="1"/>
      <c r="RAF30" s="1"/>
      <c r="RAG30" s="1"/>
      <c r="RAH30" s="1"/>
      <c r="RAI30" s="1"/>
      <c r="RAJ30" s="1"/>
      <c r="RAK30" s="1"/>
      <c r="RAL30" s="1"/>
      <c r="RAM30" s="1"/>
      <c r="RAN30" s="1"/>
      <c r="RAO30" s="1"/>
      <c r="RAP30" s="1"/>
      <c r="RAQ30" s="1"/>
      <c r="RAR30" s="1"/>
      <c r="RAS30" s="1"/>
      <c r="RAT30" s="1"/>
      <c r="RAU30" s="1"/>
      <c r="RAV30" s="1"/>
      <c r="RAW30" s="1"/>
      <c r="RAX30" s="1"/>
      <c r="RAY30" s="1"/>
      <c r="RAZ30" s="1"/>
      <c r="RBA30" s="1"/>
      <c r="RBB30" s="1"/>
      <c r="RBC30" s="1"/>
      <c r="RBD30" s="1"/>
      <c r="RBE30" s="1"/>
      <c r="RBF30" s="1"/>
      <c r="RBG30" s="1"/>
      <c r="RBH30" s="1"/>
      <c r="RBI30" s="1"/>
      <c r="RBJ30" s="1"/>
      <c r="RBK30" s="1"/>
      <c r="RBL30" s="1"/>
      <c r="RBM30" s="1"/>
      <c r="RBN30" s="1"/>
      <c r="RBO30" s="1"/>
      <c r="RBP30" s="1"/>
      <c r="RBQ30" s="1"/>
      <c r="RBR30" s="1"/>
      <c r="RBS30" s="1"/>
      <c r="RBT30" s="1"/>
      <c r="RBU30" s="1"/>
      <c r="RBV30" s="1"/>
      <c r="RBW30" s="1"/>
      <c r="RBX30" s="1"/>
      <c r="RBY30" s="1"/>
      <c r="RBZ30" s="1"/>
      <c r="RCA30" s="1"/>
      <c r="RCB30" s="1"/>
      <c r="RCC30" s="1"/>
      <c r="RCD30" s="1"/>
      <c r="RCE30" s="1"/>
      <c r="RCF30" s="1"/>
      <c r="RCG30" s="1"/>
      <c r="RCH30" s="1"/>
      <c r="RCI30" s="1"/>
      <c r="RCJ30" s="1"/>
      <c r="RCK30" s="1"/>
      <c r="RCL30" s="1"/>
      <c r="RCM30" s="1"/>
      <c r="RCN30" s="1"/>
      <c r="RCO30" s="1"/>
      <c r="RCP30" s="1"/>
      <c r="RCQ30" s="1"/>
      <c r="RCR30" s="1"/>
      <c r="RCS30" s="1"/>
      <c r="RCT30" s="1"/>
      <c r="RCU30" s="1"/>
      <c r="RCV30" s="1"/>
      <c r="RCW30" s="1"/>
      <c r="RCX30" s="1"/>
      <c r="RCY30" s="1"/>
      <c r="RCZ30" s="1"/>
      <c r="RDA30" s="1"/>
      <c r="RDB30" s="1"/>
      <c r="RDC30" s="1"/>
      <c r="RDD30" s="1"/>
      <c r="RDE30" s="1"/>
      <c r="RDF30" s="1"/>
      <c r="RDG30" s="1"/>
      <c r="RDH30" s="1"/>
      <c r="RDI30" s="1"/>
      <c r="RDJ30" s="1"/>
      <c r="RDK30" s="1"/>
      <c r="RDL30" s="1"/>
      <c r="RDM30" s="1"/>
      <c r="RDN30" s="1"/>
      <c r="RDO30" s="1"/>
      <c r="RDP30" s="1"/>
      <c r="RDQ30" s="1"/>
      <c r="RDR30" s="1"/>
      <c r="RDS30" s="1"/>
      <c r="RDT30" s="1"/>
      <c r="RDU30" s="1"/>
      <c r="RDV30" s="1"/>
      <c r="RDW30" s="1"/>
      <c r="RDX30" s="1"/>
      <c r="RDY30" s="1"/>
      <c r="RDZ30" s="1"/>
      <c r="REA30" s="1"/>
      <c r="REB30" s="1"/>
      <c r="REC30" s="1"/>
      <c r="RED30" s="1"/>
      <c r="REE30" s="1"/>
      <c r="REF30" s="1"/>
      <c r="REG30" s="1"/>
      <c r="REH30" s="1"/>
      <c r="REI30" s="1"/>
      <c r="REJ30" s="1"/>
      <c r="REK30" s="1"/>
      <c r="REL30" s="1"/>
      <c r="REM30" s="1"/>
      <c r="REN30" s="1"/>
      <c r="REO30" s="1"/>
      <c r="REP30" s="1"/>
      <c r="REQ30" s="1"/>
      <c r="RER30" s="1"/>
      <c r="RES30" s="1"/>
      <c r="RET30" s="1"/>
      <c r="REU30" s="1"/>
      <c r="REV30" s="1"/>
      <c r="REW30" s="1"/>
      <c r="REX30" s="1"/>
      <c r="REY30" s="1"/>
      <c r="REZ30" s="1"/>
      <c r="RFA30" s="1"/>
      <c r="RFB30" s="1"/>
      <c r="RFC30" s="1"/>
      <c r="RFD30" s="1"/>
      <c r="RFE30" s="1"/>
      <c r="RFF30" s="1"/>
      <c r="RFG30" s="1"/>
      <c r="RFH30" s="1"/>
      <c r="RFI30" s="1"/>
      <c r="RFJ30" s="1"/>
      <c r="RFK30" s="1"/>
      <c r="RFL30" s="1"/>
      <c r="RFM30" s="1"/>
      <c r="RFN30" s="1"/>
      <c r="RFO30" s="1"/>
      <c r="RFP30" s="1"/>
      <c r="RFQ30" s="1"/>
      <c r="RFR30" s="1"/>
      <c r="RFS30" s="1"/>
      <c r="RFT30" s="1"/>
      <c r="RFU30" s="1"/>
      <c r="RFV30" s="1"/>
      <c r="RFW30" s="1"/>
      <c r="RFX30" s="1"/>
      <c r="RFY30" s="1"/>
      <c r="RFZ30" s="1"/>
      <c r="RGA30" s="1"/>
      <c r="RGB30" s="1"/>
      <c r="RGC30" s="1"/>
      <c r="RGD30" s="1"/>
      <c r="RGE30" s="1"/>
      <c r="RGF30" s="1"/>
      <c r="RGG30" s="1"/>
      <c r="RGH30" s="1"/>
      <c r="RGI30" s="1"/>
      <c r="RGJ30" s="1"/>
      <c r="RGK30" s="1"/>
      <c r="RGL30" s="1"/>
      <c r="RGM30" s="1"/>
      <c r="RGN30" s="1"/>
      <c r="RGO30" s="1"/>
      <c r="RGP30" s="1"/>
      <c r="RGQ30" s="1"/>
      <c r="RGR30" s="1"/>
      <c r="RGS30" s="1"/>
      <c r="RGT30" s="1"/>
      <c r="RGU30" s="1"/>
      <c r="RGV30" s="1"/>
      <c r="RGW30" s="1"/>
      <c r="RGX30" s="1"/>
      <c r="RGY30" s="1"/>
      <c r="RGZ30" s="1"/>
      <c r="RHA30" s="1"/>
      <c r="RHB30" s="1"/>
      <c r="RHC30" s="1"/>
      <c r="RHD30" s="1"/>
      <c r="RHE30" s="1"/>
      <c r="RHF30" s="1"/>
      <c r="RHG30" s="1"/>
      <c r="RHH30" s="1"/>
      <c r="RHI30" s="1"/>
      <c r="RHJ30" s="1"/>
      <c r="RHK30" s="1"/>
      <c r="RHL30" s="1"/>
      <c r="RHM30" s="1"/>
      <c r="RHN30" s="1"/>
      <c r="RHO30" s="1"/>
      <c r="RHP30" s="1"/>
      <c r="RHQ30" s="1"/>
      <c r="RHR30" s="1"/>
      <c r="RHS30" s="1"/>
      <c r="RHT30" s="1"/>
      <c r="RHU30" s="1"/>
      <c r="RHV30" s="1"/>
      <c r="RHW30" s="1"/>
      <c r="RHX30" s="1"/>
      <c r="RHY30" s="1"/>
      <c r="RHZ30" s="1"/>
      <c r="RIA30" s="1"/>
      <c r="RIB30" s="1"/>
      <c r="RIC30" s="1"/>
      <c r="RID30" s="1"/>
      <c r="RIE30" s="1"/>
      <c r="RIF30" s="1"/>
      <c r="RIG30" s="1"/>
      <c r="RIH30" s="1"/>
      <c r="RII30" s="1"/>
      <c r="RIJ30" s="1"/>
      <c r="RIK30" s="1"/>
      <c r="RIL30" s="1"/>
      <c r="RIM30" s="1"/>
      <c r="RIN30" s="1"/>
      <c r="RIO30" s="1"/>
      <c r="RIP30" s="1"/>
      <c r="RIQ30" s="1"/>
      <c r="RIR30" s="1"/>
      <c r="RIS30" s="1"/>
      <c r="RIT30" s="1"/>
      <c r="RIU30" s="1"/>
      <c r="RIV30" s="1"/>
      <c r="RIW30" s="1"/>
      <c r="RIX30" s="1"/>
      <c r="RIY30" s="1"/>
      <c r="RIZ30" s="1"/>
      <c r="RJA30" s="1"/>
      <c r="RJB30" s="1"/>
      <c r="RJC30" s="1"/>
      <c r="RJD30" s="1"/>
      <c r="RJE30" s="1"/>
      <c r="RJF30" s="1"/>
      <c r="RJG30" s="1"/>
      <c r="RJH30" s="1"/>
      <c r="RJI30" s="1"/>
      <c r="RJJ30" s="1"/>
      <c r="RJK30" s="1"/>
      <c r="RJL30" s="1"/>
      <c r="RJM30" s="1"/>
      <c r="RJN30" s="1"/>
      <c r="RJO30" s="1"/>
      <c r="RJP30" s="1"/>
      <c r="RJQ30" s="1"/>
      <c r="RJR30" s="1"/>
      <c r="RJS30" s="1"/>
      <c r="RJT30" s="1"/>
      <c r="RJU30" s="1"/>
      <c r="RJV30" s="1"/>
      <c r="RJW30" s="1"/>
      <c r="RJX30" s="1"/>
      <c r="RJY30" s="1"/>
      <c r="RJZ30" s="1"/>
      <c r="RKA30" s="1"/>
      <c r="RKB30" s="1"/>
      <c r="RKC30" s="1"/>
      <c r="RKD30" s="1"/>
      <c r="RKE30" s="1"/>
      <c r="RKF30" s="1"/>
      <c r="RKG30" s="1"/>
      <c r="RKH30" s="1"/>
      <c r="RKI30" s="1"/>
      <c r="RKJ30" s="1"/>
      <c r="RKK30" s="1"/>
      <c r="RKL30" s="1"/>
      <c r="RKM30" s="1"/>
      <c r="RKN30" s="1"/>
      <c r="RKO30" s="1"/>
      <c r="RKP30" s="1"/>
      <c r="RKQ30" s="1"/>
      <c r="RKR30" s="1"/>
      <c r="RKS30" s="1"/>
      <c r="RKT30" s="1"/>
      <c r="RKU30" s="1"/>
      <c r="RKV30" s="1"/>
      <c r="RKW30" s="1"/>
      <c r="RKX30" s="1"/>
      <c r="RKY30" s="1"/>
      <c r="RKZ30" s="1"/>
      <c r="RLA30" s="1"/>
      <c r="RLB30" s="1"/>
      <c r="RLC30" s="1"/>
      <c r="RLD30" s="1"/>
      <c r="RLE30" s="1"/>
      <c r="RLF30" s="1"/>
      <c r="RLG30" s="1"/>
      <c r="RLH30" s="1"/>
      <c r="RLI30" s="1"/>
      <c r="RLJ30" s="1"/>
      <c r="RLK30" s="1"/>
      <c r="RLL30" s="1"/>
      <c r="RLM30" s="1"/>
      <c r="RLN30" s="1"/>
      <c r="RLO30" s="1"/>
      <c r="RLP30" s="1"/>
      <c r="RLQ30" s="1"/>
      <c r="RLR30" s="1"/>
      <c r="RLS30" s="1"/>
      <c r="RLT30" s="1"/>
      <c r="RLU30" s="1"/>
      <c r="RLV30" s="1"/>
      <c r="RLW30" s="1"/>
      <c r="RLX30" s="1"/>
      <c r="RLY30" s="1"/>
      <c r="RLZ30" s="1"/>
      <c r="RMA30" s="1"/>
      <c r="RMB30" s="1"/>
      <c r="RMC30" s="1"/>
      <c r="RMD30" s="1"/>
      <c r="RME30" s="1"/>
      <c r="RMF30" s="1"/>
      <c r="RMG30" s="1"/>
      <c r="RMH30" s="1"/>
      <c r="RMI30" s="1"/>
      <c r="RMJ30" s="1"/>
      <c r="RMK30" s="1"/>
      <c r="RML30" s="1"/>
      <c r="RMM30" s="1"/>
      <c r="RMN30" s="1"/>
      <c r="RMO30" s="1"/>
      <c r="RMP30" s="1"/>
      <c r="RMQ30" s="1"/>
      <c r="RMR30" s="1"/>
      <c r="RMS30" s="1"/>
      <c r="RMT30" s="1"/>
      <c r="RMU30" s="1"/>
      <c r="RMV30" s="1"/>
      <c r="RMW30" s="1"/>
      <c r="RMX30" s="1"/>
      <c r="RMY30" s="1"/>
      <c r="RMZ30" s="1"/>
      <c r="RNA30" s="1"/>
      <c r="RNB30" s="1"/>
      <c r="RNC30" s="1"/>
      <c r="RND30" s="1"/>
      <c r="RNE30" s="1"/>
      <c r="RNF30" s="1"/>
      <c r="RNG30" s="1"/>
      <c r="RNH30" s="1"/>
      <c r="RNI30" s="1"/>
      <c r="RNJ30" s="1"/>
      <c r="RNK30" s="1"/>
      <c r="RNL30" s="1"/>
      <c r="RNM30" s="1"/>
      <c r="RNN30" s="1"/>
      <c r="RNO30" s="1"/>
      <c r="RNP30" s="1"/>
      <c r="RNQ30" s="1"/>
      <c r="RNR30" s="1"/>
      <c r="RNS30" s="1"/>
      <c r="RNT30" s="1"/>
      <c r="RNU30" s="1"/>
      <c r="RNV30" s="1"/>
      <c r="RNW30" s="1"/>
      <c r="RNX30" s="1"/>
      <c r="RNY30" s="1"/>
      <c r="RNZ30" s="1"/>
      <c r="ROA30" s="1"/>
      <c r="ROB30" s="1"/>
      <c r="ROC30" s="1"/>
      <c r="ROD30" s="1"/>
      <c r="ROE30" s="1"/>
      <c r="ROF30" s="1"/>
      <c r="ROG30" s="1"/>
      <c r="ROH30" s="1"/>
      <c r="ROI30" s="1"/>
      <c r="ROJ30" s="1"/>
      <c r="ROK30" s="1"/>
      <c r="ROL30" s="1"/>
      <c r="ROM30" s="1"/>
      <c r="RON30" s="1"/>
      <c r="ROO30" s="1"/>
      <c r="ROP30" s="1"/>
      <c r="ROQ30" s="1"/>
      <c r="ROR30" s="1"/>
      <c r="ROS30" s="1"/>
      <c r="ROT30" s="1"/>
      <c r="ROU30" s="1"/>
      <c r="ROV30" s="1"/>
      <c r="ROW30" s="1"/>
      <c r="ROX30" s="1"/>
      <c r="ROY30" s="1"/>
      <c r="ROZ30" s="1"/>
      <c r="RPA30" s="1"/>
      <c r="RPB30" s="1"/>
      <c r="RPC30" s="1"/>
      <c r="RPD30" s="1"/>
      <c r="RPE30" s="1"/>
      <c r="RPF30" s="1"/>
      <c r="RPG30" s="1"/>
      <c r="RPH30" s="1"/>
      <c r="RPI30" s="1"/>
      <c r="RPJ30" s="1"/>
      <c r="RPK30" s="1"/>
      <c r="RPL30" s="1"/>
      <c r="RPM30" s="1"/>
      <c r="RPN30" s="1"/>
      <c r="RPO30" s="1"/>
      <c r="RPP30" s="1"/>
      <c r="RPQ30" s="1"/>
      <c r="RPR30" s="1"/>
      <c r="RPS30" s="1"/>
      <c r="RPT30" s="1"/>
      <c r="RPU30" s="1"/>
      <c r="RPV30" s="1"/>
      <c r="RPW30" s="1"/>
      <c r="RPX30" s="1"/>
      <c r="RPY30" s="1"/>
      <c r="RPZ30" s="1"/>
      <c r="RQA30" s="1"/>
      <c r="RQB30" s="1"/>
      <c r="RQC30" s="1"/>
      <c r="RQD30" s="1"/>
      <c r="RQE30" s="1"/>
      <c r="RQF30" s="1"/>
      <c r="RQG30" s="1"/>
      <c r="RQH30" s="1"/>
      <c r="RQI30" s="1"/>
      <c r="RQJ30" s="1"/>
      <c r="RQK30" s="1"/>
      <c r="RQL30" s="1"/>
      <c r="RQM30" s="1"/>
      <c r="RQN30" s="1"/>
      <c r="RQO30" s="1"/>
      <c r="RQP30" s="1"/>
      <c r="RQQ30" s="1"/>
      <c r="RQR30" s="1"/>
      <c r="RQS30" s="1"/>
      <c r="RQT30" s="1"/>
      <c r="RQU30" s="1"/>
      <c r="RQV30" s="1"/>
      <c r="RQW30" s="1"/>
      <c r="RQX30" s="1"/>
      <c r="RQY30" s="1"/>
      <c r="RQZ30" s="1"/>
      <c r="RRA30" s="1"/>
      <c r="RRB30" s="1"/>
      <c r="RRC30" s="1"/>
      <c r="RRD30" s="1"/>
      <c r="RRE30" s="1"/>
      <c r="RRF30" s="1"/>
      <c r="RRG30" s="1"/>
      <c r="RRH30" s="1"/>
      <c r="RRI30" s="1"/>
      <c r="RRJ30" s="1"/>
      <c r="RRK30" s="1"/>
      <c r="RRL30" s="1"/>
      <c r="RRM30" s="1"/>
      <c r="RRN30" s="1"/>
      <c r="RRO30" s="1"/>
      <c r="RRP30" s="1"/>
      <c r="RRQ30" s="1"/>
      <c r="RRR30" s="1"/>
      <c r="RRS30" s="1"/>
      <c r="RRT30" s="1"/>
      <c r="RRU30" s="1"/>
      <c r="RRV30" s="1"/>
      <c r="RRW30" s="1"/>
      <c r="RRX30" s="1"/>
      <c r="RRY30" s="1"/>
      <c r="RRZ30" s="1"/>
      <c r="RSA30" s="1"/>
      <c r="RSB30" s="1"/>
      <c r="RSC30" s="1"/>
      <c r="RSD30" s="1"/>
      <c r="RSE30" s="1"/>
      <c r="RSF30" s="1"/>
      <c r="RSG30" s="1"/>
      <c r="RSH30" s="1"/>
      <c r="RSI30" s="1"/>
      <c r="RSJ30" s="1"/>
      <c r="RSK30" s="1"/>
      <c r="RSL30" s="1"/>
      <c r="RSM30" s="1"/>
      <c r="RSN30" s="1"/>
      <c r="RSO30" s="1"/>
      <c r="RSP30" s="1"/>
      <c r="RSQ30" s="1"/>
      <c r="RSR30" s="1"/>
      <c r="RSS30" s="1"/>
      <c r="RST30" s="1"/>
      <c r="RSU30" s="1"/>
      <c r="RSV30" s="1"/>
      <c r="RSW30" s="1"/>
      <c r="RSX30" s="1"/>
      <c r="RSY30" s="1"/>
      <c r="RSZ30" s="1"/>
      <c r="RTA30" s="1"/>
      <c r="RTB30" s="1"/>
      <c r="RTC30" s="1"/>
      <c r="RTD30" s="1"/>
      <c r="RTE30" s="1"/>
      <c r="RTF30" s="1"/>
      <c r="RTG30" s="1"/>
      <c r="RTH30" s="1"/>
      <c r="RTI30" s="1"/>
      <c r="RTJ30" s="1"/>
      <c r="RTK30" s="1"/>
      <c r="RTL30" s="1"/>
      <c r="RTM30" s="1"/>
      <c r="RTN30" s="1"/>
      <c r="RTO30" s="1"/>
      <c r="RTP30" s="1"/>
      <c r="RTQ30" s="1"/>
      <c r="RTR30" s="1"/>
      <c r="RTS30" s="1"/>
      <c r="RTT30" s="1"/>
      <c r="RTU30" s="1"/>
      <c r="RTV30" s="1"/>
      <c r="RTW30" s="1"/>
      <c r="RTX30" s="1"/>
      <c r="RTY30" s="1"/>
      <c r="RTZ30" s="1"/>
      <c r="RUA30" s="1"/>
      <c r="RUB30" s="1"/>
      <c r="RUC30" s="1"/>
      <c r="RUD30" s="1"/>
      <c r="RUE30" s="1"/>
      <c r="RUF30" s="1"/>
      <c r="RUG30" s="1"/>
      <c r="RUH30" s="1"/>
      <c r="RUI30" s="1"/>
      <c r="RUJ30" s="1"/>
      <c r="RUK30" s="1"/>
      <c r="RUL30" s="1"/>
      <c r="RUM30" s="1"/>
      <c r="RUN30" s="1"/>
      <c r="RUO30" s="1"/>
      <c r="RUP30" s="1"/>
      <c r="RUQ30" s="1"/>
      <c r="RUR30" s="1"/>
      <c r="RUS30" s="1"/>
      <c r="RUT30" s="1"/>
      <c r="RUU30" s="1"/>
      <c r="RUV30" s="1"/>
      <c r="RUW30" s="1"/>
      <c r="RUX30" s="1"/>
      <c r="RUY30" s="1"/>
      <c r="RUZ30" s="1"/>
      <c r="RVA30" s="1"/>
      <c r="RVB30" s="1"/>
      <c r="RVC30" s="1"/>
      <c r="RVD30" s="1"/>
      <c r="RVE30" s="1"/>
      <c r="RVF30" s="1"/>
      <c r="RVG30" s="1"/>
      <c r="RVH30" s="1"/>
      <c r="RVI30" s="1"/>
      <c r="RVJ30" s="1"/>
      <c r="RVK30" s="1"/>
      <c r="RVL30" s="1"/>
      <c r="RVM30" s="1"/>
      <c r="RVN30" s="1"/>
      <c r="RVO30" s="1"/>
      <c r="RVP30" s="1"/>
      <c r="RVQ30" s="1"/>
      <c r="RVR30" s="1"/>
      <c r="RVS30" s="1"/>
      <c r="RVT30" s="1"/>
      <c r="RVU30" s="1"/>
      <c r="RVV30" s="1"/>
      <c r="RVW30" s="1"/>
      <c r="RVX30" s="1"/>
      <c r="RVY30" s="1"/>
      <c r="RVZ30" s="1"/>
      <c r="RWA30" s="1"/>
      <c r="RWB30" s="1"/>
      <c r="RWC30" s="1"/>
      <c r="RWD30" s="1"/>
      <c r="RWE30" s="1"/>
      <c r="RWF30" s="1"/>
      <c r="RWG30" s="1"/>
      <c r="RWH30" s="1"/>
      <c r="RWI30" s="1"/>
      <c r="RWJ30" s="1"/>
      <c r="RWK30" s="1"/>
      <c r="RWL30" s="1"/>
      <c r="RWM30" s="1"/>
      <c r="RWN30" s="1"/>
      <c r="RWO30" s="1"/>
      <c r="RWP30" s="1"/>
      <c r="RWQ30" s="1"/>
      <c r="RWR30" s="1"/>
      <c r="RWS30" s="1"/>
      <c r="RWT30" s="1"/>
      <c r="RWU30" s="1"/>
      <c r="RWV30" s="1"/>
      <c r="RWW30" s="1"/>
      <c r="RWX30" s="1"/>
      <c r="RWY30" s="1"/>
      <c r="RWZ30" s="1"/>
      <c r="RXA30" s="1"/>
      <c r="RXB30" s="1"/>
      <c r="RXC30" s="1"/>
      <c r="RXD30" s="1"/>
      <c r="RXE30" s="1"/>
      <c r="RXF30" s="1"/>
      <c r="RXG30" s="1"/>
      <c r="RXH30" s="1"/>
      <c r="RXI30" s="1"/>
      <c r="RXJ30" s="1"/>
      <c r="RXK30" s="1"/>
      <c r="RXL30" s="1"/>
      <c r="RXM30" s="1"/>
      <c r="RXN30" s="1"/>
      <c r="RXO30" s="1"/>
      <c r="RXP30" s="1"/>
      <c r="RXQ30" s="1"/>
      <c r="RXR30" s="1"/>
      <c r="RXS30" s="1"/>
      <c r="RXT30" s="1"/>
      <c r="RXU30" s="1"/>
      <c r="RXV30" s="1"/>
      <c r="RXW30" s="1"/>
      <c r="RXX30" s="1"/>
      <c r="RXY30" s="1"/>
      <c r="RXZ30" s="1"/>
      <c r="RYA30" s="1"/>
      <c r="RYB30" s="1"/>
      <c r="RYC30" s="1"/>
      <c r="RYD30" s="1"/>
      <c r="RYE30" s="1"/>
      <c r="RYF30" s="1"/>
      <c r="RYG30" s="1"/>
      <c r="RYH30" s="1"/>
      <c r="RYI30" s="1"/>
      <c r="RYJ30" s="1"/>
      <c r="RYK30" s="1"/>
      <c r="RYL30" s="1"/>
      <c r="RYM30" s="1"/>
      <c r="RYN30" s="1"/>
      <c r="RYO30" s="1"/>
      <c r="RYP30" s="1"/>
      <c r="RYQ30" s="1"/>
      <c r="RYR30" s="1"/>
      <c r="RYS30" s="1"/>
      <c r="RYT30" s="1"/>
      <c r="RYU30" s="1"/>
      <c r="RYV30" s="1"/>
      <c r="RYW30" s="1"/>
      <c r="RYX30" s="1"/>
      <c r="RYY30" s="1"/>
      <c r="RYZ30" s="1"/>
      <c r="RZA30" s="1"/>
      <c r="RZB30" s="1"/>
      <c r="RZC30" s="1"/>
      <c r="RZD30" s="1"/>
      <c r="RZE30" s="1"/>
      <c r="RZF30" s="1"/>
      <c r="RZG30" s="1"/>
      <c r="RZH30" s="1"/>
      <c r="RZI30" s="1"/>
      <c r="RZJ30" s="1"/>
      <c r="RZK30" s="1"/>
      <c r="RZL30" s="1"/>
      <c r="RZM30" s="1"/>
      <c r="RZN30" s="1"/>
      <c r="RZO30" s="1"/>
      <c r="RZP30" s="1"/>
      <c r="RZQ30" s="1"/>
      <c r="RZR30" s="1"/>
      <c r="RZS30" s="1"/>
      <c r="RZT30" s="1"/>
      <c r="RZU30" s="1"/>
      <c r="RZV30" s="1"/>
      <c r="RZW30" s="1"/>
      <c r="RZX30" s="1"/>
      <c r="RZY30" s="1"/>
      <c r="RZZ30" s="1"/>
      <c r="SAA30" s="1"/>
      <c r="SAB30" s="1"/>
      <c r="SAC30" s="1"/>
      <c r="SAD30" s="1"/>
      <c r="SAE30" s="1"/>
      <c r="SAF30" s="1"/>
      <c r="SAG30" s="1"/>
      <c r="SAH30" s="1"/>
      <c r="SAI30" s="1"/>
      <c r="SAJ30" s="1"/>
      <c r="SAK30" s="1"/>
      <c r="SAL30" s="1"/>
      <c r="SAM30" s="1"/>
      <c r="SAN30" s="1"/>
      <c r="SAO30" s="1"/>
      <c r="SAP30" s="1"/>
      <c r="SAQ30" s="1"/>
      <c r="SAR30" s="1"/>
      <c r="SAS30" s="1"/>
      <c r="SAT30" s="1"/>
      <c r="SAU30" s="1"/>
      <c r="SAV30" s="1"/>
      <c r="SAW30" s="1"/>
      <c r="SAX30" s="1"/>
      <c r="SAY30" s="1"/>
      <c r="SAZ30" s="1"/>
      <c r="SBA30" s="1"/>
      <c r="SBB30" s="1"/>
      <c r="SBC30" s="1"/>
      <c r="SBD30" s="1"/>
      <c r="SBE30" s="1"/>
      <c r="SBF30" s="1"/>
      <c r="SBG30" s="1"/>
      <c r="SBH30" s="1"/>
      <c r="SBI30" s="1"/>
      <c r="SBJ30" s="1"/>
      <c r="SBK30" s="1"/>
      <c r="SBL30" s="1"/>
      <c r="SBM30" s="1"/>
      <c r="SBN30" s="1"/>
      <c r="SBO30" s="1"/>
      <c r="SBP30" s="1"/>
      <c r="SBQ30" s="1"/>
      <c r="SBR30" s="1"/>
      <c r="SBS30" s="1"/>
      <c r="SBT30" s="1"/>
      <c r="SBU30" s="1"/>
      <c r="SBV30" s="1"/>
      <c r="SBW30" s="1"/>
      <c r="SBX30" s="1"/>
      <c r="SBY30" s="1"/>
      <c r="SBZ30" s="1"/>
      <c r="SCA30" s="1"/>
      <c r="SCB30" s="1"/>
      <c r="SCC30" s="1"/>
      <c r="SCD30" s="1"/>
      <c r="SCE30" s="1"/>
      <c r="SCF30" s="1"/>
      <c r="SCG30" s="1"/>
      <c r="SCH30" s="1"/>
      <c r="SCI30" s="1"/>
      <c r="SCJ30" s="1"/>
      <c r="SCK30" s="1"/>
      <c r="SCL30" s="1"/>
      <c r="SCM30" s="1"/>
      <c r="SCN30" s="1"/>
      <c r="SCO30" s="1"/>
      <c r="SCP30" s="1"/>
      <c r="SCQ30" s="1"/>
      <c r="SCR30" s="1"/>
      <c r="SCS30" s="1"/>
      <c r="SCT30" s="1"/>
      <c r="SCU30" s="1"/>
      <c r="SCV30" s="1"/>
      <c r="SCW30" s="1"/>
      <c r="SCX30" s="1"/>
      <c r="SCY30" s="1"/>
      <c r="SCZ30" s="1"/>
      <c r="SDA30" s="1"/>
      <c r="SDB30" s="1"/>
      <c r="SDC30" s="1"/>
      <c r="SDD30" s="1"/>
      <c r="SDE30" s="1"/>
      <c r="SDF30" s="1"/>
      <c r="SDG30" s="1"/>
      <c r="SDH30" s="1"/>
      <c r="SDI30" s="1"/>
      <c r="SDJ30" s="1"/>
      <c r="SDK30" s="1"/>
      <c r="SDL30" s="1"/>
      <c r="SDM30" s="1"/>
      <c r="SDN30" s="1"/>
      <c r="SDO30" s="1"/>
      <c r="SDP30" s="1"/>
      <c r="SDQ30" s="1"/>
      <c r="SDR30" s="1"/>
      <c r="SDS30" s="1"/>
      <c r="SDT30" s="1"/>
      <c r="SDU30" s="1"/>
      <c r="SDV30" s="1"/>
      <c r="SDW30" s="1"/>
      <c r="SDX30" s="1"/>
      <c r="SDY30" s="1"/>
      <c r="SDZ30" s="1"/>
      <c r="SEA30" s="1"/>
      <c r="SEB30" s="1"/>
      <c r="SEC30" s="1"/>
      <c r="SED30" s="1"/>
      <c r="SEE30" s="1"/>
      <c r="SEF30" s="1"/>
      <c r="SEG30" s="1"/>
      <c r="SEH30" s="1"/>
      <c r="SEI30" s="1"/>
      <c r="SEJ30" s="1"/>
      <c r="SEK30" s="1"/>
      <c r="SEL30" s="1"/>
      <c r="SEM30" s="1"/>
      <c r="SEN30" s="1"/>
      <c r="SEO30" s="1"/>
      <c r="SEP30" s="1"/>
      <c r="SEQ30" s="1"/>
      <c r="SER30" s="1"/>
      <c r="SES30" s="1"/>
      <c r="SET30" s="1"/>
      <c r="SEU30" s="1"/>
      <c r="SEV30" s="1"/>
      <c r="SEW30" s="1"/>
      <c r="SEX30" s="1"/>
      <c r="SEY30" s="1"/>
      <c r="SEZ30" s="1"/>
      <c r="SFA30" s="1"/>
      <c r="SFB30" s="1"/>
      <c r="SFC30" s="1"/>
      <c r="SFD30" s="1"/>
      <c r="SFE30" s="1"/>
      <c r="SFF30" s="1"/>
      <c r="SFG30" s="1"/>
      <c r="SFH30" s="1"/>
      <c r="SFI30" s="1"/>
      <c r="SFJ30" s="1"/>
      <c r="SFK30" s="1"/>
      <c r="SFL30" s="1"/>
      <c r="SFM30" s="1"/>
      <c r="SFN30" s="1"/>
      <c r="SFO30" s="1"/>
      <c r="SFP30" s="1"/>
      <c r="SFQ30" s="1"/>
      <c r="SFR30" s="1"/>
      <c r="SFS30" s="1"/>
      <c r="SFT30" s="1"/>
      <c r="SFU30" s="1"/>
      <c r="SFV30" s="1"/>
      <c r="SFW30" s="1"/>
      <c r="SFX30" s="1"/>
      <c r="SFY30" s="1"/>
      <c r="SFZ30" s="1"/>
      <c r="SGA30" s="1"/>
      <c r="SGB30" s="1"/>
      <c r="SGC30" s="1"/>
      <c r="SGD30" s="1"/>
      <c r="SGE30" s="1"/>
      <c r="SGF30" s="1"/>
      <c r="SGG30" s="1"/>
      <c r="SGH30" s="1"/>
      <c r="SGI30" s="1"/>
      <c r="SGJ30" s="1"/>
      <c r="SGK30" s="1"/>
      <c r="SGL30" s="1"/>
      <c r="SGM30" s="1"/>
      <c r="SGN30" s="1"/>
      <c r="SGO30" s="1"/>
      <c r="SGP30" s="1"/>
      <c r="SGQ30" s="1"/>
      <c r="SGR30" s="1"/>
      <c r="SGS30" s="1"/>
      <c r="SGT30" s="1"/>
      <c r="SGU30" s="1"/>
      <c r="SGV30" s="1"/>
      <c r="SGW30" s="1"/>
      <c r="SGX30" s="1"/>
      <c r="SGY30" s="1"/>
      <c r="SGZ30" s="1"/>
      <c r="SHA30" s="1"/>
      <c r="SHB30" s="1"/>
      <c r="SHC30" s="1"/>
      <c r="SHD30" s="1"/>
      <c r="SHE30" s="1"/>
      <c r="SHF30" s="1"/>
      <c r="SHG30" s="1"/>
      <c r="SHH30" s="1"/>
      <c r="SHI30" s="1"/>
      <c r="SHJ30" s="1"/>
      <c r="SHK30" s="1"/>
      <c r="SHL30" s="1"/>
      <c r="SHM30" s="1"/>
      <c r="SHN30" s="1"/>
      <c r="SHO30" s="1"/>
      <c r="SHP30" s="1"/>
      <c r="SHQ30" s="1"/>
      <c r="SHR30" s="1"/>
      <c r="SHS30" s="1"/>
      <c r="SHT30" s="1"/>
      <c r="SHU30" s="1"/>
      <c r="SHV30" s="1"/>
      <c r="SHW30" s="1"/>
      <c r="SHX30" s="1"/>
      <c r="SHY30" s="1"/>
      <c r="SHZ30" s="1"/>
      <c r="SIA30" s="1"/>
      <c r="SIB30" s="1"/>
      <c r="SIC30" s="1"/>
      <c r="SID30" s="1"/>
      <c r="SIE30" s="1"/>
      <c r="SIF30" s="1"/>
      <c r="SIG30" s="1"/>
      <c r="SIH30" s="1"/>
      <c r="SII30" s="1"/>
      <c r="SIJ30" s="1"/>
      <c r="SIK30" s="1"/>
      <c r="SIL30" s="1"/>
      <c r="SIM30" s="1"/>
      <c r="SIN30" s="1"/>
      <c r="SIO30" s="1"/>
      <c r="SIP30" s="1"/>
      <c r="SIQ30" s="1"/>
      <c r="SIR30" s="1"/>
      <c r="SIS30" s="1"/>
      <c r="SIT30" s="1"/>
      <c r="SIU30" s="1"/>
      <c r="SIV30" s="1"/>
      <c r="SIW30" s="1"/>
      <c r="SIX30" s="1"/>
      <c r="SIY30" s="1"/>
      <c r="SIZ30" s="1"/>
      <c r="SJA30" s="1"/>
      <c r="SJB30" s="1"/>
      <c r="SJC30" s="1"/>
      <c r="SJD30" s="1"/>
      <c r="SJE30" s="1"/>
      <c r="SJF30" s="1"/>
      <c r="SJG30" s="1"/>
      <c r="SJH30" s="1"/>
      <c r="SJI30" s="1"/>
      <c r="SJJ30" s="1"/>
      <c r="SJK30" s="1"/>
      <c r="SJL30" s="1"/>
      <c r="SJM30" s="1"/>
      <c r="SJN30" s="1"/>
      <c r="SJO30" s="1"/>
      <c r="SJP30" s="1"/>
      <c r="SJQ30" s="1"/>
      <c r="SJR30" s="1"/>
      <c r="SJS30" s="1"/>
      <c r="SJT30" s="1"/>
      <c r="SJU30" s="1"/>
      <c r="SJV30" s="1"/>
      <c r="SJW30" s="1"/>
      <c r="SJX30" s="1"/>
      <c r="SJY30" s="1"/>
      <c r="SJZ30" s="1"/>
      <c r="SKA30" s="1"/>
      <c r="SKB30" s="1"/>
      <c r="SKC30" s="1"/>
      <c r="SKD30" s="1"/>
      <c r="SKE30" s="1"/>
      <c r="SKF30" s="1"/>
      <c r="SKG30" s="1"/>
      <c r="SKH30" s="1"/>
      <c r="SKI30" s="1"/>
      <c r="SKJ30" s="1"/>
      <c r="SKK30" s="1"/>
      <c r="SKL30" s="1"/>
      <c r="SKM30" s="1"/>
      <c r="SKN30" s="1"/>
      <c r="SKO30" s="1"/>
      <c r="SKP30" s="1"/>
      <c r="SKQ30" s="1"/>
      <c r="SKR30" s="1"/>
      <c r="SKS30" s="1"/>
      <c r="SKT30" s="1"/>
      <c r="SKU30" s="1"/>
      <c r="SKV30" s="1"/>
      <c r="SKW30" s="1"/>
      <c r="SKX30" s="1"/>
      <c r="SKY30" s="1"/>
      <c r="SKZ30" s="1"/>
      <c r="SLA30" s="1"/>
      <c r="SLB30" s="1"/>
      <c r="SLC30" s="1"/>
      <c r="SLD30" s="1"/>
      <c r="SLE30" s="1"/>
      <c r="SLF30" s="1"/>
      <c r="SLG30" s="1"/>
      <c r="SLH30" s="1"/>
      <c r="SLI30" s="1"/>
      <c r="SLJ30" s="1"/>
      <c r="SLK30" s="1"/>
      <c r="SLL30" s="1"/>
      <c r="SLM30" s="1"/>
      <c r="SLN30" s="1"/>
      <c r="SLO30" s="1"/>
      <c r="SLP30" s="1"/>
      <c r="SLQ30" s="1"/>
      <c r="SLR30" s="1"/>
      <c r="SLS30" s="1"/>
      <c r="SLT30" s="1"/>
      <c r="SLU30" s="1"/>
      <c r="SLV30" s="1"/>
      <c r="SLW30" s="1"/>
      <c r="SLX30" s="1"/>
      <c r="SLY30" s="1"/>
      <c r="SLZ30" s="1"/>
      <c r="SMA30" s="1"/>
      <c r="SMB30" s="1"/>
      <c r="SMC30" s="1"/>
      <c r="SMD30" s="1"/>
      <c r="SME30" s="1"/>
      <c r="SMF30" s="1"/>
      <c r="SMG30" s="1"/>
      <c r="SMH30" s="1"/>
      <c r="SMI30" s="1"/>
      <c r="SMJ30" s="1"/>
      <c r="SMK30" s="1"/>
      <c r="SML30" s="1"/>
      <c r="SMM30" s="1"/>
      <c r="SMN30" s="1"/>
      <c r="SMO30" s="1"/>
      <c r="SMP30" s="1"/>
      <c r="SMQ30" s="1"/>
      <c r="SMR30" s="1"/>
      <c r="SMS30" s="1"/>
      <c r="SMT30" s="1"/>
      <c r="SMU30" s="1"/>
      <c r="SMV30" s="1"/>
      <c r="SMW30" s="1"/>
      <c r="SMX30" s="1"/>
      <c r="SMY30" s="1"/>
      <c r="SMZ30" s="1"/>
      <c r="SNA30" s="1"/>
      <c r="SNB30" s="1"/>
      <c r="SNC30" s="1"/>
      <c r="SND30" s="1"/>
      <c r="SNE30" s="1"/>
      <c r="SNF30" s="1"/>
      <c r="SNG30" s="1"/>
      <c r="SNH30" s="1"/>
      <c r="SNI30" s="1"/>
      <c r="SNJ30" s="1"/>
      <c r="SNK30" s="1"/>
      <c r="SNL30" s="1"/>
      <c r="SNM30" s="1"/>
      <c r="SNN30" s="1"/>
      <c r="SNO30" s="1"/>
      <c r="SNP30" s="1"/>
      <c r="SNQ30" s="1"/>
      <c r="SNR30" s="1"/>
      <c r="SNS30" s="1"/>
      <c r="SNT30" s="1"/>
      <c r="SNU30" s="1"/>
      <c r="SNV30" s="1"/>
      <c r="SNW30" s="1"/>
      <c r="SNX30" s="1"/>
      <c r="SNY30" s="1"/>
      <c r="SNZ30" s="1"/>
      <c r="SOA30" s="1"/>
      <c r="SOB30" s="1"/>
      <c r="SOC30" s="1"/>
      <c r="SOD30" s="1"/>
      <c r="SOE30" s="1"/>
      <c r="SOF30" s="1"/>
      <c r="SOG30" s="1"/>
      <c r="SOH30" s="1"/>
      <c r="SOI30" s="1"/>
      <c r="SOJ30" s="1"/>
      <c r="SOK30" s="1"/>
      <c r="SOL30" s="1"/>
      <c r="SOM30" s="1"/>
      <c r="SON30" s="1"/>
      <c r="SOO30" s="1"/>
      <c r="SOP30" s="1"/>
      <c r="SOQ30" s="1"/>
      <c r="SOR30" s="1"/>
      <c r="SOS30" s="1"/>
      <c r="SOT30" s="1"/>
      <c r="SOU30" s="1"/>
      <c r="SOV30" s="1"/>
      <c r="SOW30" s="1"/>
      <c r="SOX30" s="1"/>
      <c r="SOY30" s="1"/>
      <c r="SOZ30" s="1"/>
      <c r="SPA30" s="1"/>
      <c r="SPB30" s="1"/>
      <c r="SPC30" s="1"/>
      <c r="SPD30" s="1"/>
      <c r="SPE30" s="1"/>
      <c r="SPF30" s="1"/>
      <c r="SPG30" s="1"/>
      <c r="SPH30" s="1"/>
      <c r="SPI30" s="1"/>
      <c r="SPJ30" s="1"/>
      <c r="SPK30" s="1"/>
      <c r="SPL30" s="1"/>
      <c r="SPM30" s="1"/>
      <c r="SPN30" s="1"/>
      <c r="SPO30" s="1"/>
      <c r="SPP30" s="1"/>
      <c r="SPQ30" s="1"/>
      <c r="SPR30" s="1"/>
      <c r="SPS30" s="1"/>
      <c r="SPT30" s="1"/>
      <c r="SPU30" s="1"/>
      <c r="SPV30" s="1"/>
      <c r="SPW30" s="1"/>
      <c r="SPX30" s="1"/>
      <c r="SPY30" s="1"/>
      <c r="SPZ30" s="1"/>
      <c r="SQA30" s="1"/>
      <c r="SQB30" s="1"/>
      <c r="SQC30" s="1"/>
      <c r="SQD30" s="1"/>
      <c r="SQE30" s="1"/>
      <c r="SQF30" s="1"/>
      <c r="SQG30" s="1"/>
      <c r="SQH30" s="1"/>
      <c r="SQI30" s="1"/>
      <c r="SQJ30" s="1"/>
      <c r="SQK30" s="1"/>
      <c r="SQL30" s="1"/>
      <c r="SQM30" s="1"/>
      <c r="SQN30" s="1"/>
      <c r="SQO30" s="1"/>
      <c r="SQP30" s="1"/>
      <c r="SQQ30" s="1"/>
      <c r="SQR30" s="1"/>
      <c r="SQS30" s="1"/>
      <c r="SQT30" s="1"/>
      <c r="SQU30" s="1"/>
      <c r="SQV30" s="1"/>
      <c r="SQW30" s="1"/>
      <c r="SQX30" s="1"/>
      <c r="SQY30" s="1"/>
      <c r="SQZ30" s="1"/>
      <c r="SRA30" s="1"/>
      <c r="SRB30" s="1"/>
      <c r="SRC30" s="1"/>
      <c r="SRD30" s="1"/>
      <c r="SRE30" s="1"/>
      <c r="SRF30" s="1"/>
      <c r="SRG30" s="1"/>
      <c r="SRH30" s="1"/>
      <c r="SRI30" s="1"/>
      <c r="SRJ30" s="1"/>
      <c r="SRK30" s="1"/>
      <c r="SRL30" s="1"/>
      <c r="SRM30" s="1"/>
      <c r="SRN30" s="1"/>
      <c r="SRO30" s="1"/>
      <c r="SRP30" s="1"/>
      <c r="SRQ30" s="1"/>
      <c r="SRR30" s="1"/>
      <c r="SRS30" s="1"/>
      <c r="SRT30" s="1"/>
      <c r="SRU30" s="1"/>
      <c r="SRV30" s="1"/>
      <c r="SRW30" s="1"/>
      <c r="SRX30" s="1"/>
      <c r="SRY30" s="1"/>
      <c r="SRZ30" s="1"/>
      <c r="SSA30" s="1"/>
      <c r="SSB30" s="1"/>
      <c r="SSC30" s="1"/>
      <c r="SSD30" s="1"/>
      <c r="SSE30" s="1"/>
      <c r="SSF30" s="1"/>
      <c r="SSG30" s="1"/>
      <c r="SSH30" s="1"/>
      <c r="SSI30" s="1"/>
      <c r="SSJ30" s="1"/>
      <c r="SSK30" s="1"/>
      <c r="SSL30" s="1"/>
      <c r="SSM30" s="1"/>
      <c r="SSN30" s="1"/>
      <c r="SSO30" s="1"/>
      <c r="SSP30" s="1"/>
      <c r="SSQ30" s="1"/>
      <c r="SSR30" s="1"/>
      <c r="SSS30" s="1"/>
      <c r="SST30" s="1"/>
      <c r="SSU30" s="1"/>
      <c r="SSV30" s="1"/>
      <c r="SSW30" s="1"/>
      <c r="SSX30" s="1"/>
      <c r="SSY30" s="1"/>
      <c r="SSZ30" s="1"/>
      <c r="STA30" s="1"/>
      <c r="STB30" s="1"/>
      <c r="STC30" s="1"/>
      <c r="STD30" s="1"/>
      <c r="STE30" s="1"/>
      <c r="STF30" s="1"/>
      <c r="STG30" s="1"/>
      <c r="STH30" s="1"/>
      <c r="STI30" s="1"/>
      <c r="STJ30" s="1"/>
      <c r="STK30" s="1"/>
      <c r="STL30" s="1"/>
      <c r="STM30" s="1"/>
      <c r="STN30" s="1"/>
      <c r="STO30" s="1"/>
      <c r="STP30" s="1"/>
      <c r="STQ30" s="1"/>
      <c r="STR30" s="1"/>
      <c r="STS30" s="1"/>
      <c r="STT30" s="1"/>
      <c r="STU30" s="1"/>
      <c r="STV30" s="1"/>
      <c r="STW30" s="1"/>
      <c r="STX30" s="1"/>
      <c r="STY30" s="1"/>
      <c r="STZ30" s="1"/>
      <c r="SUA30" s="1"/>
      <c r="SUB30" s="1"/>
      <c r="SUC30" s="1"/>
      <c r="SUD30" s="1"/>
      <c r="SUE30" s="1"/>
      <c r="SUF30" s="1"/>
      <c r="SUG30" s="1"/>
      <c r="SUH30" s="1"/>
      <c r="SUI30" s="1"/>
      <c r="SUJ30" s="1"/>
      <c r="SUK30" s="1"/>
      <c r="SUL30" s="1"/>
      <c r="SUM30" s="1"/>
      <c r="SUN30" s="1"/>
      <c r="SUO30" s="1"/>
      <c r="SUP30" s="1"/>
      <c r="SUQ30" s="1"/>
      <c r="SUR30" s="1"/>
      <c r="SUS30" s="1"/>
      <c r="SUT30" s="1"/>
      <c r="SUU30" s="1"/>
      <c r="SUV30" s="1"/>
      <c r="SUW30" s="1"/>
      <c r="SUX30" s="1"/>
      <c r="SUY30" s="1"/>
      <c r="SUZ30" s="1"/>
      <c r="SVA30" s="1"/>
      <c r="SVB30" s="1"/>
      <c r="SVC30" s="1"/>
      <c r="SVD30" s="1"/>
      <c r="SVE30" s="1"/>
      <c r="SVF30" s="1"/>
      <c r="SVG30" s="1"/>
      <c r="SVH30" s="1"/>
      <c r="SVI30" s="1"/>
      <c r="SVJ30" s="1"/>
      <c r="SVK30" s="1"/>
      <c r="SVL30" s="1"/>
      <c r="SVM30" s="1"/>
      <c r="SVN30" s="1"/>
      <c r="SVO30" s="1"/>
      <c r="SVP30" s="1"/>
      <c r="SVQ30" s="1"/>
      <c r="SVR30" s="1"/>
      <c r="SVS30" s="1"/>
      <c r="SVT30" s="1"/>
      <c r="SVU30" s="1"/>
      <c r="SVV30" s="1"/>
      <c r="SVW30" s="1"/>
      <c r="SVX30" s="1"/>
      <c r="SVY30" s="1"/>
      <c r="SVZ30" s="1"/>
      <c r="SWA30" s="1"/>
      <c r="SWB30" s="1"/>
      <c r="SWC30" s="1"/>
      <c r="SWD30" s="1"/>
      <c r="SWE30" s="1"/>
      <c r="SWF30" s="1"/>
      <c r="SWG30" s="1"/>
      <c r="SWH30" s="1"/>
      <c r="SWI30" s="1"/>
      <c r="SWJ30" s="1"/>
      <c r="SWK30" s="1"/>
      <c r="SWL30" s="1"/>
      <c r="SWM30" s="1"/>
      <c r="SWN30" s="1"/>
      <c r="SWO30" s="1"/>
      <c r="SWP30" s="1"/>
      <c r="SWQ30" s="1"/>
      <c r="SWR30" s="1"/>
      <c r="SWS30" s="1"/>
      <c r="SWT30" s="1"/>
      <c r="SWU30" s="1"/>
      <c r="SWV30" s="1"/>
      <c r="SWW30" s="1"/>
      <c r="SWX30" s="1"/>
      <c r="SWY30" s="1"/>
      <c r="SWZ30" s="1"/>
      <c r="SXA30" s="1"/>
      <c r="SXB30" s="1"/>
      <c r="SXC30" s="1"/>
      <c r="SXD30" s="1"/>
      <c r="SXE30" s="1"/>
      <c r="SXF30" s="1"/>
      <c r="SXG30" s="1"/>
      <c r="SXH30" s="1"/>
      <c r="SXI30" s="1"/>
      <c r="SXJ30" s="1"/>
      <c r="SXK30" s="1"/>
      <c r="SXL30" s="1"/>
      <c r="SXM30" s="1"/>
      <c r="SXN30" s="1"/>
      <c r="SXO30" s="1"/>
      <c r="SXP30" s="1"/>
      <c r="SXQ30" s="1"/>
      <c r="SXR30" s="1"/>
      <c r="SXS30" s="1"/>
      <c r="SXT30" s="1"/>
      <c r="SXU30" s="1"/>
      <c r="SXV30" s="1"/>
      <c r="SXW30" s="1"/>
      <c r="SXX30" s="1"/>
      <c r="SXY30" s="1"/>
      <c r="SXZ30" s="1"/>
      <c r="SYA30" s="1"/>
      <c r="SYB30" s="1"/>
      <c r="SYC30" s="1"/>
      <c r="SYD30" s="1"/>
      <c r="SYE30" s="1"/>
      <c r="SYF30" s="1"/>
      <c r="SYG30" s="1"/>
      <c r="SYH30" s="1"/>
      <c r="SYI30" s="1"/>
      <c r="SYJ30" s="1"/>
      <c r="SYK30" s="1"/>
      <c r="SYL30" s="1"/>
      <c r="SYM30" s="1"/>
      <c r="SYN30" s="1"/>
      <c r="SYO30" s="1"/>
      <c r="SYP30" s="1"/>
      <c r="SYQ30" s="1"/>
      <c r="SYR30" s="1"/>
      <c r="SYS30" s="1"/>
      <c r="SYT30" s="1"/>
      <c r="SYU30" s="1"/>
      <c r="SYV30" s="1"/>
      <c r="SYW30" s="1"/>
      <c r="SYX30" s="1"/>
      <c r="SYY30" s="1"/>
      <c r="SYZ30" s="1"/>
      <c r="SZA30" s="1"/>
      <c r="SZB30" s="1"/>
      <c r="SZC30" s="1"/>
      <c r="SZD30" s="1"/>
      <c r="SZE30" s="1"/>
      <c r="SZF30" s="1"/>
      <c r="SZG30" s="1"/>
      <c r="SZH30" s="1"/>
      <c r="SZI30" s="1"/>
      <c r="SZJ30" s="1"/>
      <c r="SZK30" s="1"/>
      <c r="SZL30" s="1"/>
      <c r="SZM30" s="1"/>
      <c r="SZN30" s="1"/>
      <c r="SZO30" s="1"/>
      <c r="SZP30" s="1"/>
      <c r="SZQ30" s="1"/>
      <c r="SZR30" s="1"/>
      <c r="SZS30" s="1"/>
      <c r="SZT30" s="1"/>
      <c r="SZU30" s="1"/>
      <c r="SZV30" s="1"/>
      <c r="SZW30" s="1"/>
      <c r="SZX30" s="1"/>
      <c r="SZY30" s="1"/>
      <c r="SZZ30" s="1"/>
      <c r="TAA30" s="1"/>
      <c r="TAB30" s="1"/>
      <c r="TAC30" s="1"/>
      <c r="TAD30" s="1"/>
      <c r="TAE30" s="1"/>
      <c r="TAF30" s="1"/>
      <c r="TAG30" s="1"/>
      <c r="TAH30" s="1"/>
      <c r="TAI30" s="1"/>
      <c r="TAJ30" s="1"/>
      <c r="TAK30" s="1"/>
      <c r="TAL30" s="1"/>
      <c r="TAM30" s="1"/>
      <c r="TAN30" s="1"/>
      <c r="TAO30" s="1"/>
      <c r="TAP30" s="1"/>
      <c r="TAQ30" s="1"/>
      <c r="TAR30" s="1"/>
      <c r="TAS30" s="1"/>
      <c r="TAT30" s="1"/>
      <c r="TAU30" s="1"/>
      <c r="TAV30" s="1"/>
      <c r="TAW30" s="1"/>
      <c r="TAX30" s="1"/>
      <c r="TAY30" s="1"/>
      <c r="TAZ30" s="1"/>
      <c r="TBA30" s="1"/>
      <c r="TBB30" s="1"/>
      <c r="TBC30" s="1"/>
      <c r="TBD30" s="1"/>
      <c r="TBE30" s="1"/>
      <c r="TBF30" s="1"/>
      <c r="TBG30" s="1"/>
      <c r="TBH30" s="1"/>
      <c r="TBI30" s="1"/>
      <c r="TBJ30" s="1"/>
      <c r="TBK30" s="1"/>
      <c r="TBL30" s="1"/>
      <c r="TBM30" s="1"/>
      <c r="TBN30" s="1"/>
      <c r="TBO30" s="1"/>
      <c r="TBP30" s="1"/>
      <c r="TBQ30" s="1"/>
      <c r="TBR30" s="1"/>
      <c r="TBS30" s="1"/>
      <c r="TBT30" s="1"/>
      <c r="TBU30" s="1"/>
      <c r="TBV30" s="1"/>
      <c r="TBW30" s="1"/>
      <c r="TBX30" s="1"/>
      <c r="TBY30" s="1"/>
      <c r="TBZ30" s="1"/>
      <c r="TCA30" s="1"/>
      <c r="TCB30" s="1"/>
      <c r="TCC30" s="1"/>
      <c r="TCD30" s="1"/>
      <c r="TCE30" s="1"/>
      <c r="TCF30" s="1"/>
      <c r="TCG30" s="1"/>
      <c r="TCH30" s="1"/>
      <c r="TCI30" s="1"/>
      <c r="TCJ30" s="1"/>
      <c r="TCK30" s="1"/>
      <c r="TCL30" s="1"/>
      <c r="TCM30" s="1"/>
      <c r="TCN30" s="1"/>
      <c r="TCO30" s="1"/>
      <c r="TCP30" s="1"/>
      <c r="TCQ30" s="1"/>
      <c r="TCR30" s="1"/>
      <c r="TCS30" s="1"/>
      <c r="TCT30" s="1"/>
      <c r="TCU30" s="1"/>
      <c r="TCV30" s="1"/>
      <c r="TCW30" s="1"/>
      <c r="TCX30" s="1"/>
      <c r="TCY30" s="1"/>
      <c r="TCZ30" s="1"/>
      <c r="TDA30" s="1"/>
      <c r="TDB30" s="1"/>
      <c r="TDC30" s="1"/>
      <c r="TDD30" s="1"/>
      <c r="TDE30" s="1"/>
      <c r="TDF30" s="1"/>
      <c r="TDG30" s="1"/>
      <c r="TDH30" s="1"/>
      <c r="TDI30" s="1"/>
      <c r="TDJ30" s="1"/>
      <c r="TDK30" s="1"/>
      <c r="TDL30" s="1"/>
      <c r="TDM30" s="1"/>
      <c r="TDN30" s="1"/>
      <c r="TDO30" s="1"/>
      <c r="TDP30" s="1"/>
      <c r="TDQ30" s="1"/>
      <c r="TDR30" s="1"/>
      <c r="TDS30" s="1"/>
      <c r="TDT30" s="1"/>
      <c r="TDU30" s="1"/>
      <c r="TDV30" s="1"/>
      <c r="TDW30" s="1"/>
      <c r="TDX30" s="1"/>
      <c r="TDY30" s="1"/>
      <c r="TDZ30" s="1"/>
      <c r="TEA30" s="1"/>
      <c r="TEB30" s="1"/>
      <c r="TEC30" s="1"/>
      <c r="TED30" s="1"/>
      <c r="TEE30" s="1"/>
      <c r="TEF30" s="1"/>
      <c r="TEG30" s="1"/>
      <c r="TEH30" s="1"/>
      <c r="TEI30" s="1"/>
      <c r="TEJ30" s="1"/>
      <c r="TEK30" s="1"/>
      <c r="TEL30" s="1"/>
      <c r="TEM30" s="1"/>
      <c r="TEN30" s="1"/>
      <c r="TEO30" s="1"/>
      <c r="TEP30" s="1"/>
      <c r="TEQ30" s="1"/>
      <c r="TER30" s="1"/>
      <c r="TES30" s="1"/>
      <c r="TET30" s="1"/>
      <c r="TEU30" s="1"/>
      <c r="TEV30" s="1"/>
      <c r="TEW30" s="1"/>
      <c r="TEX30" s="1"/>
      <c r="TEY30" s="1"/>
      <c r="TEZ30" s="1"/>
      <c r="TFA30" s="1"/>
      <c r="TFB30" s="1"/>
      <c r="TFC30" s="1"/>
      <c r="TFD30" s="1"/>
      <c r="TFE30" s="1"/>
      <c r="TFF30" s="1"/>
      <c r="TFG30" s="1"/>
      <c r="TFH30" s="1"/>
      <c r="TFI30" s="1"/>
      <c r="TFJ30" s="1"/>
      <c r="TFK30" s="1"/>
      <c r="TFL30" s="1"/>
      <c r="TFM30" s="1"/>
      <c r="TFN30" s="1"/>
      <c r="TFO30" s="1"/>
      <c r="TFP30" s="1"/>
      <c r="TFQ30" s="1"/>
      <c r="TFR30" s="1"/>
      <c r="TFS30" s="1"/>
      <c r="TFT30" s="1"/>
      <c r="TFU30" s="1"/>
      <c r="TFV30" s="1"/>
      <c r="TFW30" s="1"/>
      <c r="TFX30" s="1"/>
      <c r="TFY30" s="1"/>
      <c r="TFZ30" s="1"/>
      <c r="TGA30" s="1"/>
      <c r="TGB30" s="1"/>
      <c r="TGC30" s="1"/>
      <c r="TGD30" s="1"/>
      <c r="TGE30" s="1"/>
      <c r="TGF30" s="1"/>
      <c r="TGG30" s="1"/>
      <c r="TGH30" s="1"/>
      <c r="TGI30" s="1"/>
      <c r="TGJ30" s="1"/>
      <c r="TGK30" s="1"/>
      <c r="TGL30" s="1"/>
      <c r="TGM30" s="1"/>
      <c r="TGN30" s="1"/>
      <c r="TGO30" s="1"/>
      <c r="TGP30" s="1"/>
      <c r="TGQ30" s="1"/>
      <c r="TGR30" s="1"/>
      <c r="TGS30" s="1"/>
      <c r="TGT30" s="1"/>
      <c r="TGU30" s="1"/>
      <c r="TGV30" s="1"/>
      <c r="TGW30" s="1"/>
      <c r="TGX30" s="1"/>
      <c r="TGY30" s="1"/>
      <c r="TGZ30" s="1"/>
      <c r="THA30" s="1"/>
      <c r="THB30" s="1"/>
      <c r="THC30" s="1"/>
      <c r="THD30" s="1"/>
      <c r="THE30" s="1"/>
      <c r="THF30" s="1"/>
      <c r="THG30" s="1"/>
      <c r="THH30" s="1"/>
      <c r="THI30" s="1"/>
      <c r="THJ30" s="1"/>
      <c r="THK30" s="1"/>
      <c r="THL30" s="1"/>
      <c r="THM30" s="1"/>
      <c r="THN30" s="1"/>
      <c r="THO30" s="1"/>
      <c r="THP30" s="1"/>
      <c r="THQ30" s="1"/>
      <c r="THR30" s="1"/>
      <c r="THS30" s="1"/>
      <c r="THT30" s="1"/>
      <c r="THU30" s="1"/>
      <c r="THV30" s="1"/>
      <c r="THW30" s="1"/>
      <c r="THX30" s="1"/>
      <c r="THY30" s="1"/>
      <c r="THZ30" s="1"/>
      <c r="TIA30" s="1"/>
      <c r="TIB30" s="1"/>
      <c r="TIC30" s="1"/>
      <c r="TID30" s="1"/>
      <c r="TIE30" s="1"/>
      <c r="TIF30" s="1"/>
      <c r="TIG30" s="1"/>
      <c r="TIH30" s="1"/>
      <c r="TII30" s="1"/>
      <c r="TIJ30" s="1"/>
      <c r="TIK30" s="1"/>
      <c r="TIL30" s="1"/>
      <c r="TIM30" s="1"/>
      <c r="TIN30" s="1"/>
      <c r="TIO30" s="1"/>
      <c r="TIP30" s="1"/>
      <c r="TIQ30" s="1"/>
      <c r="TIR30" s="1"/>
      <c r="TIS30" s="1"/>
      <c r="TIT30" s="1"/>
      <c r="TIU30" s="1"/>
      <c r="TIV30" s="1"/>
      <c r="TIW30" s="1"/>
      <c r="TIX30" s="1"/>
      <c r="TIY30" s="1"/>
      <c r="TIZ30" s="1"/>
      <c r="TJA30" s="1"/>
      <c r="TJB30" s="1"/>
      <c r="TJC30" s="1"/>
      <c r="TJD30" s="1"/>
      <c r="TJE30" s="1"/>
      <c r="TJF30" s="1"/>
      <c r="TJG30" s="1"/>
      <c r="TJH30" s="1"/>
      <c r="TJI30" s="1"/>
      <c r="TJJ30" s="1"/>
      <c r="TJK30" s="1"/>
      <c r="TJL30" s="1"/>
      <c r="TJM30" s="1"/>
      <c r="TJN30" s="1"/>
      <c r="TJO30" s="1"/>
      <c r="TJP30" s="1"/>
      <c r="TJQ30" s="1"/>
      <c r="TJR30" s="1"/>
      <c r="TJS30" s="1"/>
      <c r="TJT30" s="1"/>
      <c r="TJU30" s="1"/>
      <c r="TJV30" s="1"/>
      <c r="TJW30" s="1"/>
      <c r="TJX30" s="1"/>
      <c r="TJY30" s="1"/>
      <c r="TJZ30" s="1"/>
      <c r="TKA30" s="1"/>
      <c r="TKB30" s="1"/>
      <c r="TKC30" s="1"/>
      <c r="TKD30" s="1"/>
      <c r="TKE30" s="1"/>
      <c r="TKF30" s="1"/>
      <c r="TKG30" s="1"/>
      <c r="TKH30" s="1"/>
      <c r="TKI30" s="1"/>
      <c r="TKJ30" s="1"/>
      <c r="TKK30" s="1"/>
      <c r="TKL30" s="1"/>
      <c r="TKM30" s="1"/>
      <c r="TKN30" s="1"/>
      <c r="TKO30" s="1"/>
      <c r="TKP30" s="1"/>
      <c r="TKQ30" s="1"/>
      <c r="TKR30" s="1"/>
      <c r="TKS30" s="1"/>
      <c r="TKT30" s="1"/>
      <c r="TKU30" s="1"/>
      <c r="TKV30" s="1"/>
      <c r="TKW30" s="1"/>
      <c r="TKX30" s="1"/>
      <c r="TKY30" s="1"/>
      <c r="TKZ30" s="1"/>
      <c r="TLA30" s="1"/>
      <c r="TLB30" s="1"/>
      <c r="TLC30" s="1"/>
      <c r="TLD30" s="1"/>
      <c r="TLE30" s="1"/>
      <c r="TLF30" s="1"/>
      <c r="TLG30" s="1"/>
      <c r="TLH30" s="1"/>
      <c r="TLI30" s="1"/>
      <c r="TLJ30" s="1"/>
      <c r="TLK30" s="1"/>
      <c r="TLL30" s="1"/>
      <c r="TLM30" s="1"/>
      <c r="TLN30" s="1"/>
      <c r="TLO30" s="1"/>
      <c r="TLP30" s="1"/>
      <c r="TLQ30" s="1"/>
      <c r="TLR30" s="1"/>
      <c r="TLS30" s="1"/>
      <c r="TLT30" s="1"/>
      <c r="TLU30" s="1"/>
      <c r="TLV30" s="1"/>
      <c r="TLW30" s="1"/>
      <c r="TLX30" s="1"/>
      <c r="TLY30" s="1"/>
      <c r="TLZ30" s="1"/>
      <c r="TMA30" s="1"/>
      <c r="TMB30" s="1"/>
      <c r="TMC30" s="1"/>
      <c r="TMD30" s="1"/>
      <c r="TME30" s="1"/>
      <c r="TMF30" s="1"/>
      <c r="TMG30" s="1"/>
      <c r="TMH30" s="1"/>
      <c r="TMI30" s="1"/>
      <c r="TMJ30" s="1"/>
      <c r="TMK30" s="1"/>
      <c r="TML30" s="1"/>
      <c r="TMM30" s="1"/>
      <c r="TMN30" s="1"/>
      <c r="TMO30" s="1"/>
      <c r="TMP30" s="1"/>
      <c r="TMQ30" s="1"/>
      <c r="TMR30" s="1"/>
      <c r="TMS30" s="1"/>
      <c r="TMT30" s="1"/>
      <c r="TMU30" s="1"/>
      <c r="TMV30" s="1"/>
      <c r="TMW30" s="1"/>
      <c r="TMX30" s="1"/>
      <c r="TMY30" s="1"/>
      <c r="TMZ30" s="1"/>
      <c r="TNA30" s="1"/>
      <c r="TNB30" s="1"/>
      <c r="TNC30" s="1"/>
      <c r="TND30" s="1"/>
      <c r="TNE30" s="1"/>
      <c r="TNF30" s="1"/>
      <c r="TNG30" s="1"/>
      <c r="TNH30" s="1"/>
      <c r="TNI30" s="1"/>
      <c r="TNJ30" s="1"/>
      <c r="TNK30" s="1"/>
      <c r="TNL30" s="1"/>
      <c r="TNM30" s="1"/>
      <c r="TNN30" s="1"/>
      <c r="TNO30" s="1"/>
      <c r="TNP30" s="1"/>
      <c r="TNQ30" s="1"/>
      <c r="TNR30" s="1"/>
      <c r="TNS30" s="1"/>
      <c r="TNT30" s="1"/>
      <c r="TNU30" s="1"/>
      <c r="TNV30" s="1"/>
      <c r="TNW30" s="1"/>
      <c r="TNX30" s="1"/>
      <c r="TNY30" s="1"/>
      <c r="TNZ30" s="1"/>
      <c r="TOA30" s="1"/>
      <c r="TOB30" s="1"/>
      <c r="TOC30" s="1"/>
      <c r="TOD30" s="1"/>
      <c r="TOE30" s="1"/>
      <c r="TOF30" s="1"/>
      <c r="TOG30" s="1"/>
      <c r="TOH30" s="1"/>
      <c r="TOI30" s="1"/>
      <c r="TOJ30" s="1"/>
      <c r="TOK30" s="1"/>
      <c r="TOL30" s="1"/>
      <c r="TOM30" s="1"/>
      <c r="TON30" s="1"/>
      <c r="TOO30" s="1"/>
      <c r="TOP30" s="1"/>
      <c r="TOQ30" s="1"/>
      <c r="TOR30" s="1"/>
      <c r="TOS30" s="1"/>
      <c r="TOT30" s="1"/>
      <c r="TOU30" s="1"/>
      <c r="TOV30" s="1"/>
      <c r="TOW30" s="1"/>
      <c r="TOX30" s="1"/>
      <c r="TOY30" s="1"/>
      <c r="TOZ30" s="1"/>
      <c r="TPA30" s="1"/>
      <c r="TPB30" s="1"/>
      <c r="TPC30" s="1"/>
      <c r="TPD30" s="1"/>
      <c r="TPE30" s="1"/>
      <c r="TPF30" s="1"/>
      <c r="TPG30" s="1"/>
      <c r="TPH30" s="1"/>
      <c r="TPI30" s="1"/>
      <c r="TPJ30" s="1"/>
      <c r="TPK30" s="1"/>
      <c r="TPL30" s="1"/>
      <c r="TPM30" s="1"/>
      <c r="TPN30" s="1"/>
      <c r="TPO30" s="1"/>
      <c r="TPP30" s="1"/>
      <c r="TPQ30" s="1"/>
      <c r="TPR30" s="1"/>
      <c r="TPS30" s="1"/>
      <c r="TPT30" s="1"/>
      <c r="TPU30" s="1"/>
      <c r="TPV30" s="1"/>
      <c r="TPW30" s="1"/>
      <c r="TPX30" s="1"/>
      <c r="TPY30" s="1"/>
      <c r="TPZ30" s="1"/>
      <c r="TQA30" s="1"/>
      <c r="TQB30" s="1"/>
      <c r="TQC30" s="1"/>
      <c r="TQD30" s="1"/>
      <c r="TQE30" s="1"/>
      <c r="TQF30" s="1"/>
      <c r="TQG30" s="1"/>
      <c r="TQH30" s="1"/>
      <c r="TQI30" s="1"/>
      <c r="TQJ30" s="1"/>
      <c r="TQK30" s="1"/>
      <c r="TQL30" s="1"/>
      <c r="TQM30" s="1"/>
      <c r="TQN30" s="1"/>
      <c r="TQO30" s="1"/>
      <c r="TQP30" s="1"/>
      <c r="TQQ30" s="1"/>
      <c r="TQR30" s="1"/>
      <c r="TQS30" s="1"/>
      <c r="TQT30" s="1"/>
      <c r="TQU30" s="1"/>
      <c r="TQV30" s="1"/>
      <c r="TQW30" s="1"/>
      <c r="TQX30" s="1"/>
      <c r="TQY30" s="1"/>
      <c r="TQZ30" s="1"/>
      <c r="TRA30" s="1"/>
      <c r="TRB30" s="1"/>
      <c r="TRC30" s="1"/>
      <c r="TRD30" s="1"/>
      <c r="TRE30" s="1"/>
      <c r="TRF30" s="1"/>
      <c r="TRG30" s="1"/>
      <c r="TRH30" s="1"/>
      <c r="TRI30" s="1"/>
      <c r="TRJ30" s="1"/>
      <c r="TRK30" s="1"/>
      <c r="TRL30" s="1"/>
      <c r="TRM30" s="1"/>
      <c r="TRN30" s="1"/>
      <c r="TRO30" s="1"/>
      <c r="TRP30" s="1"/>
      <c r="TRQ30" s="1"/>
      <c r="TRR30" s="1"/>
      <c r="TRS30" s="1"/>
      <c r="TRT30" s="1"/>
      <c r="TRU30" s="1"/>
      <c r="TRV30" s="1"/>
      <c r="TRW30" s="1"/>
      <c r="TRX30" s="1"/>
      <c r="TRY30" s="1"/>
      <c r="TRZ30" s="1"/>
      <c r="TSA30" s="1"/>
      <c r="TSB30" s="1"/>
      <c r="TSC30" s="1"/>
      <c r="TSD30" s="1"/>
      <c r="TSE30" s="1"/>
      <c r="TSF30" s="1"/>
      <c r="TSG30" s="1"/>
      <c r="TSH30" s="1"/>
      <c r="TSI30" s="1"/>
      <c r="TSJ30" s="1"/>
      <c r="TSK30" s="1"/>
      <c r="TSL30" s="1"/>
      <c r="TSM30" s="1"/>
      <c r="TSN30" s="1"/>
      <c r="TSO30" s="1"/>
      <c r="TSP30" s="1"/>
      <c r="TSQ30" s="1"/>
      <c r="TSR30" s="1"/>
      <c r="TSS30" s="1"/>
      <c r="TST30" s="1"/>
      <c r="TSU30" s="1"/>
      <c r="TSV30" s="1"/>
      <c r="TSW30" s="1"/>
      <c r="TSX30" s="1"/>
      <c r="TSY30" s="1"/>
      <c r="TSZ30" s="1"/>
      <c r="TTA30" s="1"/>
      <c r="TTB30" s="1"/>
      <c r="TTC30" s="1"/>
      <c r="TTD30" s="1"/>
      <c r="TTE30" s="1"/>
      <c r="TTF30" s="1"/>
      <c r="TTG30" s="1"/>
      <c r="TTH30" s="1"/>
      <c r="TTI30" s="1"/>
      <c r="TTJ30" s="1"/>
      <c r="TTK30" s="1"/>
      <c r="TTL30" s="1"/>
      <c r="TTM30" s="1"/>
      <c r="TTN30" s="1"/>
      <c r="TTO30" s="1"/>
      <c r="TTP30" s="1"/>
      <c r="TTQ30" s="1"/>
      <c r="TTR30" s="1"/>
      <c r="TTS30" s="1"/>
      <c r="TTT30" s="1"/>
      <c r="TTU30" s="1"/>
      <c r="TTV30" s="1"/>
      <c r="TTW30" s="1"/>
      <c r="TTX30" s="1"/>
      <c r="TTY30" s="1"/>
      <c r="TTZ30" s="1"/>
      <c r="TUA30" s="1"/>
      <c r="TUB30" s="1"/>
      <c r="TUC30" s="1"/>
      <c r="TUD30" s="1"/>
      <c r="TUE30" s="1"/>
      <c r="TUF30" s="1"/>
      <c r="TUG30" s="1"/>
      <c r="TUH30" s="1"/>
      <c r="TUI30" s="1"/>
      <c r="TUJ30" s="1"/>
      <c r="TUK30" s="1"/>
      <c r="TUL30" s="1"/>
      <c r="TUM30" s="1"/>
      <c r="TUN30" s="1"/>
      <c r="TUO30" s="1"/>
      <c r="TUP30" s="1"/>
      <c r="TUQ30" s="1"/>
      <c r="TUR30" s="1"/>
      <c r="TUS30" s="1"/>
      <c r="TUT30" s="1"/>
      <c r="TUU30" s="1"/>
      <c r="TUV30" s="1"/>
      <c r="TUW30" s="1"/>
      <c r="TUX30" s="1"/>
      <c r="TUY30" s="1"/>
      <c r="TUZ30" s="1"/>
      <c r="TVA30" s="1"/>
      <c r="TVB30" s="1"/>
      <c r="TVC30" s="1"/>
      <c r="TVD30" s="1"/>
      <c r="TVE30" s="1"/>
      <c r="TVF30" s="1"/>
      <c r="TVG30" s="1"/>
      <c r="TVH30" s="1"/>
      <c r="TVI30" s="1"/>
      <c r="TVJ30" s="1"/>
      <c r="TVK30" s="1"/>
      <c r="TVL30" s="1"/>
      <c r="TVM30" s="1"/>
      <c r="TVN30" s="1"/>
      <c r="TVO30" s="1"/>
      <c r="TVP30" s="1"/>
      <c r="TVQ30" s="1"/>
      <c r="TVR30" s="1"/>
      <c r="TVS30" s="1"/>
      <c r="TVT30" s="1"/>
      <c r="TVU30" s="1"/>
      <c r="TVV30" s="1"/>
      <c r="TVW30" s="1"/>
      <c r="TVX30" s="1"/>
      <c r="TVY30" s="1"/>
      <c r="TVZ30" s="1"/>
      <c r="TWA30" s="1"/>
      <c r="TWB30" s="1"/>
      <c r="TWC30" s="1"/>
      <c r="TWD30" s="1"/>
      <c r="TWE30" s="1"/>
      <c r="TWF30" s="1"/>
      <c r="TWG30" s="1"/>
      <c r="TWH30" s="1"/>
      <c r="TWI30" s="1"/>
      <c r="TWJ30" s="1"/>
      <c r="TWK30" s="1"/>
      <c r="TWL30" s="1"/>
      <c r="TWM30" s="1"/>
      <c r="TWN30" s="1"/>
      <c r="TWO30" s="1"/>
      <c r="TWP30" s="1"/>
      <c r="TWQ30" s="1"/>
      <c r="TWR30" s="1"/>
      <c r="TWS30" s="1"/>
      <c r="TWT30" s="1"/>
      <c r="TWU30" s="1"/>
      <c r="TWV30" s="1"/>
      <c r="TWW30" s="1"/>
      <c r="TWX30" s="1"/>
      <c r="TWY30" s="1"/>
      <c r="TWZ30" s="1"/>
      <c r="TXA30" s="1"/>
      <c r="TXB30" s="1"/>
      <c r="TXC30" s="1"/>
      <c r="TXD30" s="1"/>
      <c r="TXE30" s="1"/>
      <c r="TXF30" s="1"/>
      <c r="TXG30" s="1"/>
      <c r="TXH30" s="1"/>
      <c r="TXI30" s="1"/>
      <c r="TXJ30" s="1"/>
      <c r="TXK30" s="1"/>
      <c r="TXL30" s="1"/>
      <c r="TXM30" s="1"/>
      <c r="TXN30" s="1"/>
      <c r="TXO30" s="1"/>
      <c r="TXP30" s="1"/>
      <c r="TXQ30" s="1"/>
      <c r="TXR30" s="1"/>
      <c r="TXS30" s="1"/>
      <c r="TXT30" s="1"/>
      <c r="TXU30" s="1"/>
      <c r="TXV30" s="1"/>
      <c r="TXW30" s="1"/>
      <c r="TXX30" s="1"/>
      <c r="TXY30" s="1"/>
      <c r="TXZ30" s="1"/>
      <c r="TYA30" s="1"/>
      <c r="TYB30" s="1"/>
      <c r="TYC30" s="1"/>
      <c r="TYD30" s="1"/>
      <c r="TYE30" s="1"/>
      <c r="TYF30" s="1"/>
      <c r="TYG30" s="1"/>
      <c r="TYH30" s="1"/>
      <c r="TYI30" s="1"/>
      <c r="TYJ30" s="1"/>
      <c r="TYK30" s="1"/>
      <c r="TYL30" s="1"/>
      <c r="TYM30" s="1"/>
      <c r="TYN30" s="1"/>
      <c r="TYO30" s="1"/>
      <c r="TYP30" s="1"/>
      <c r="TYQ30" s="1"/>
      <c r="TYR30" s="1"/>
      <c r="TYS30" s="1"/>
      <c r="TYT30" s="1"/>
      <c r="TYU30" s="1"/>
      <c r="TYV30" s="1"/>
      <c r="TYW30" s="1"/>
      <c r="TYX30" s="1"/>
      <c r="TYY30" s="1"/>
      <c r="TYZ30" s="1"/>
      <c r="TZA30" s="1"/>
      <c r="TZB30" s="1"/>
      <c r="TZC30" s="1"/>
      <c r="TZD30" s="1"/>
      <c r="TZE30" s="1"/>
      <c r="TZF30" s="1"/>
      <c r="TZG30" s="1"/>
      <c r="TZH30" s="1"/>
      <c r="TZI30" s="1"/>
      <c r="TZJ30" s="1"/>
      <c r="TZK30" s="1"/>
      <c r="TZL30" s="1"/>
      <c r="TZM30" s="1"/>
      <c r="TZN30" s="1"/>
      <c r="TZO30" s="1"/>
      <c r="TZP30" s="1"/>
      <c r="TZQ30" s="1"/>
      <c r="TZR30" s="1"/>
      <c r="TZS30" s="1"/>
      <c r="TZT30" s="1"/>
      <c r="TZU30" s="1"/>
      <c r="TZV30" s="1"/>
      <c r="TZW30" s="1"/>
      <c r="TZX30" s="1"/>
      <c r="TZY30" s="1"/>
      <c r="TZZ30" s="1"/>
      <c r="UAA30" s="1"/>
      <c r="UAB30" s="1"/>
      <c r="UAC30" s="1"/>
      <c r="UAD30" s="1"/>
      <c r="UAE30" s="1"/>
      <c r="UAF30" s="1"/>
      <c r="UAG30" s="1"/>
      <c r="UAH30" s="1"/>
      <c r="UAI30" s="1"/>
      <c r="UAJ30" s="1"/>
      <c r="UAK30" s="1"/>
      <c r="UAL30" s="1"/>
      <c r="UAM30" s="1"/>
      <c r="UAN30" s="1"/>
      <c r="UAO30" s="1"/>
      <c r="UAP30" s="1"/>
      <c r="UAQ30" s="1"/>
      <c r="UAR30" s="1"/>
      <c r="UAS30" s="1"/>
      <c r="UAT30" s="1"/>
      <c r="UAU30" s="1"/>
      <c r="UAV30" s="1"/>
      <c r="UAW30" s="1"/>
      <c r="UAX30" s="1"/>
      <c r="UAY30" s="1"/>
      <c r="UAZ30" s="1"/>
      <c r="UBA30" s="1"/>
      <c r="UBB30" s="1"/>
      <c r="UBC30" s="1"/>
      <c r="UBD30" s="1"/>
      <c r="UBE30" s="1"/>
      <c r="UBF30" s="1"/>
      <c r="UBG30" s="1"/>
      <c r="UBH30" s="1"/>
      <c r="UBI30" s="1"/>
      <c r="UBJ30" s="1"/>
      <c r="UBK30" s="1"/>
      <c r="UBL30" s="1"/>
      <c r="UBM30" s="1"/>
      <c r="UBN30" s="1"/>
      <c r="UBO30" s="1"/>
      <c r="UBP30" s="1"/>
      <c r="UBQ30" s="1"/>
      <c r="UBR30" s="1"/>
      <c r="UBS30" s="1"/>
      <c r="UBT30" s="1"/>
      <c r="UBU30" s="1"/>
      <c r="UBV30" s="1"/>
      <c r="UBW30" s="1"/>
      <c r="UBX30" s="1"/>
      <c r="UBY30" s="1"/>
      <c r="UBZ30" s="1"/>
      <c r="UCA30" s="1"/>
      <c r="UCB30" s="1"/>
      <c r="UCC30" s="1"/>
      <c r="UCD30" s="1"/>
      <c r="UCE30" s="1"/>
      <c r="UCF30" s="1"/>
      <c r="UCG30" s="1"/>
      <c r="UCH30" s="1"/>
      <c r="UCI30" s="1"/>
      <c r="UCJ30" s="1"/>
      <c r="UCK30" s="1"/>
      <c r="UCL30" s="1"/>
      <c r="UCM30" s="1"/>
      <c r="UCN30" s="1"/>
      <c r="UCO30" s="1"/>
      <c r="UCP30" s="1"/>
      <c r="UCQ30" s="1"/>
      <c r="UCR30" s="1"/>
      <c r="UCS30" s="1"/>
      <c r="UCT30" s="1"/>
      <c r="UCU30" s="1"/>
      <c r="UCV30" s="1"/>
      <c r="UCW30" s="1"/>
      <c r="UCX30" s="1"/>
      <c r="UCY30" s="1"/>
      <c r="UCZ30" s="1"/>
      <c r="UDA30" s="1"/>
      <c r="UDB30" s="1"/>
      <c r="UDC30" s="1"/>
      <c r="UDD30" s="1"/>
      <c r="UDE30" s="1"/>
      <c r="UDF30" s="1"/>
      <c r="UDG30" s="1"/>
      <c r="UDH30" s="1"/>
      <c r="UDI30" s="1"/>
      <c r="UDJ30" s="1"/>
      <c r="UDK30" s="1"/>
      <c r="UDL30" s="1"/>
      <c r="UDM30" s="1"/>
      <c r="UDN30" s="1"/>
      <c r="UDO30" s="1"/>
      <c r="UDP30" s="1"/>
      <c r="UDQ30" s="1"/>
      <c r="UDR30" s="1"/>
      <c r="UDS30" s="1"/>
      <c r="UDT30" s="1"/>
      <c r="UDU30" s="1"/>
      <c r="UDV30" s="1"/>
      <c r="UDW30" s="1"/>
      <c r="UDX30" s="1"/>
      <c r="UDY30" s="1"/>
      <c r="UDZ30" s="1"/>
      <c r="UEA30" s="1"/>
      <c r="UEB30" s="1"/>
      <c r="UEC30" s="1"/>
      <c r="UED30" s="1"/>
      <c r="UEE30" s="1"/>
      <c r="UEF30" s="1"/>
      <c r="UEG30" s="1"/>
      <c r="UEH30" s="1"/>
      <c r="UEI30" s="1"/>
      <c r="UEJ30" s="1"/>
      <c r="UEK30" s="1"/>
      <c r="UEL30" s="1"/>
      <c r="UEM30" s="1"/>
      <c r="UEN30" s="1"/>
      <c r="UEO30" s="1"/>
      <c r="UEP30" s="1"/>
      <c r="UEQ30" s="1"/>
      <c r="UER30" s="1"/>
      <c r="UES30" s="1"/>
      <c r="UET30" s="1"/>
      <c r="UEU30" s="1"/>
      <c r="UEV30" s="1"/>
      <c r="UEW30" s="1"/>
      <c r="UEX30" s="1"/>
      <c r="UEY30" s="1"/>
      <c r="UEZ30" s="1"/>
      <c r="UFA30" s="1"/>
      <c r="UFB30" s="1"/>
      <c r="UFC30" s="1"/>
      <c r="UFD30" s="1"/>
      <c r="UFE30" s="1"/>
      <c r="UFF30" s="1"/>
      <c r="UFG30" s="1"/>
      <c r="UFH30" s="1"/>
      <c r="UFI30" s="1"/>
      <c r="UFJ30" s="1"/>
      <c r="UFK30" s="1"/>
      <c r="UFL30" s="1"/>
      <c r="UFM30" s="1"/>
      <c r="UFN30" s="1"/>
      <c r="UFO30" s="1"/>
      <c r="UFP30" s="1"/>
      <c r="UFQ30" s="1"/>
      <c r="UFR30" s="1"/>
      <c r="UFS30" s="1"/>
      <c r="UFT30" s="1"/>
      <c r="UFU30" s="1"/>
      <c r="UFV30" s="1"/>
      <c r="UFW30" s="1"/>
      <c r="UFX30" s="1"/>
      <c r="UFY30" s="1"/>
      <c r="UFZ30" s="1"/>
      <c r="UGA30" s="1"/>
      <c r="UGB30" s="1"/>
      <c r="UGC30" s="1"/>
      <c r="UGD30" s="1"/>
      <c r="UGE30" s="1"/>
      <c r="UGF30" s="1"/>
      <c r="UGG30" s="1"/>
      <c r="UGH30" s="1"/>
      <c r="UGI30" s="1"/>
      <c r="UGJ30" s="1"/>
      <c r="UGK30" s="1"/>
      <c r="UGL30" s="1"/>
      <c r="UGM30" s="1"/>
      <c r="UGN30" s="1"/>
      <c r="UGO30" s="1"/>
      <c r="UGP30" s="1"/>
      <c r="UGQ30" s="1"/>
      <c r="UGR30" s="1"/>
      <c r="UGS30" s="1"/>
      <c r="UGT30" s="1"/>
      <c r="UGU30" s="1"/>
      <c r="UGV30" s="1"/>
      <c r="UGW30" s="1"/>
      <c r="UGX30" s="1"/>
      <c r="UGY30" s="1"/>
      <c r="UGZ30" s="1"/>
      <c r="UHA30" s="1"/>
      <c r="UHB30" s="1"/>
      <c r="UHC30" s="1"/>
      <c r="UHD30" s="1"/>
      <c r="UHE30" s="1"/>
      <c r="UHF30" s="1"/>
      <c r="UHG30" s="1"/>
      <c r="UHH30" s="1"/>
      <c r="UHI30" s="1"/>
      <c r="UHJ30" s="1"/>
      <c r="UHK30" s="1"/>
      <c r="UHL30" s="1"/>
      <c r="UHM30" s="1"/>
      <c r="UHN30" s="1"/>
      <c r="UHO30" s="1"/>
      <c r="UHP30" s="1"/>
      <c r="UHQ30" s="1"/>
      <c r="UHR30" s="1"/>
      <c r="UHS30" s="1"/>
      <c r="UHT30" s="1"/>
      <c r="UHU30" s="1"/>
      <c r="UHV30" s="1"/>
      <c r="UHW30" s="1"/>
      <c r="UHX30" s="1"/>
      <c r="UHY30" s="1"/>
      <c r="UHZ30" s="1"/>
      <c r="UIA30" s="1"/>
      <c r="UIB30" s="1"/>
      <c r="UIC30" s="1"/>
      <c r="UID30" s="1"/>
      <c r="UIE30" s="1"/>
      <c r="UIF30" s="1"/>
      <c r="UIG30" s="1"/>
      <c r="UIH30" s="1"/>
      <c r="UII30" s="1"/>
      <c r="UIJ30" s="1"/>
      <c r="UIK30" s="1"/>
      <c r="UIL30" s="1"/>
      <c r="UIM30" s="1"/>
      <c r="UIN30" s="1"/>
      <c r="UIO30" s="1"/>
      <c r="UIP30" s="1"/>
      <c r="UIQ30" s="1"/>
      <c r="UIR30" s="1"/>
      <c r="UIS30" s="1"/>
      <c r="UIT30" s="1"/>
      <c r="UIU30" s="1"/>
      <c r="UIV30" s="1"/>
      <c r="UIW30" s="1"/>
      <c r="UIX30" s="1"/>
      <c r="UIY30" s="1"/>
      <c r="UIZ30" s="1"/>
      <c r="UJA30" s="1"/>
      <c r="UJB30" s="1"/>
      <c r="UJC30" s="1"/>
      <c r="UJD30" s="1"/>
      <c r="UJE30" s="1"/>
      <c r="UJF30" s="1"/>
      <c r="UJG30" s="1"/>
      <c r="UJH30" s="1"/>
      <c r="UJI30" s="1"/>
      <c r="UJJ30" s="1"/>
      <c r="UJK30" s="1"/>
      <c r="UJL30" s="1"/>
      <c r="UJM30" s="1"/>
      <c r="UJN30" s="1"/>
      <c r="UJO30" s="1"/>
      <c r="UJP30" s="1"/>
      <c r="UJQ30" s="1"/>
      <c r="UJR30" s="1"/>
      <c r="UJS30" s="1"/>
      <c r="UJT30" s="1"/>
      <c r="UJU30" s="1"/>
      <c r="UJV30" s="1"/>
      <c r="UJW30" s="1"/>
      <c r="UJX30" s="1"/>
      <c r="UJY30" s="1"/>
      <c r="UJZ30" s="1"/>
      <c r="UKA30" s="1"/>
      <c r="UKB30" s="1"/>
      <c r="UKC30" s="1"/>
      <c r="UKD30" s="1"/>
      <c r="UKE30" s="1"/>
      <c r="UKF30" s="1"/>
      <c r="UKG30" s="1"/>
      <c r="UKH30" s="1"/>
      <c r="UKI30" s="1"/>
      <c r="UKJ30" s="1"/>
      <c r="UKK30" s="1"/>
      <c r="UKL30" s="1"/>
      <c r="UKM30" s="1"/>
      <c r="UKN30" s="1"/>
      <c r="UKO30" s="1"/>
      <c r="UKP30" s="1"/>
      <c r="UKQ30" s="1"/>
      <c r="UKR30" s="1"/>
      <c r="UKS30" s="1"/>
      <c r="UKT30" s="1"/>
      <c r="UKU30" s="1"/>
      <c r="UKV30" s="1"/>
      <c r="UKW30" s="1"/>
      <c r="UKX30" s="1"/>
      <c r="UKY30" s="1"/>
      <c r="UKZ30" s="1"/>
      <c r="ULA30" s="1"/>
      <c r="ULB30" s="1"/>
      <c r="ULC30" s="1"/>
      <c r="ULD30" s="1"/>
      <c r="ULE30" s="1"/>
      <c r="ULF30" s="1"/>
      <c r="ULG30" s="1"/>
      <c r="ULH30" s="1"/>
      <c r="ULI30" s="1"/>
      <c r="ULJ30" s="1"/>
      <c r="ULK30" s="1"/>
      <c r="ULL30" s="1"/>
      <c r="ULM30" s="1"/>
      <c r="ULN30" s="1"/>
      <c r="ULO30" s="1"/>
      <c r="ULP30" s="1"/>
      <c r="ULQ30" s="1"/>
      <c r="ULR30" s="1"/>
      <c r="ULS30" s="1"/>
      <c r="ULT30" s="1"/>
      <c r="ULU30" s="1"/>
      <c r="ULV30" s="1"/>
      <c r="ULW30" s="1"/>
      <c r="ULX30" s="1"/>
      <c r="ULY30" s="1"/>
      <c r="ULZ30" s="1"/>
      <c r="UMA30" s="1"/>
      <c r="UMB30" s="1"/>
      <c r="UMC30" s="1"/>
      <c r="UMD30" s="1"/>
      <c r="UME30" s="1"/>
      <c r="UMF30" s="1"/>
      <c r="UMG30" s="1"/>
      <c r="UMH30" s="1"/>
      <c r="UMI30" s="1"/>
      <c r="UMJ30" s="1"/>
      <c r="UMK30" s="1"/>
      <c r="UML30" s="1"/>
      <c r="UMM30" s="1"/>
      <c r="UMN30" s="1"/>
      <c r="UMO30" s="1"/>
      <c r="UMP30" s="1"/>
      <c r="UMQ30" s="1"/>
      <c r="UMR30" s="1"/>
      <c r="UMS30" s="1"/>
      <c r="UMT30" s="1"/>
      <c r="UMU30" s="1"/>
      <c r="UMV30" s="1"/>
      <c r="UMW30" s="1"/>
      <c r="UMX30" s="1"/>
      <c r="UMY30" s="1"/>
      <c r="UMZ30" s="1"/>
      <c r="UNA30" s="1"/>
      <c r="UNB30" s="1"/>
      <c r="UNC30" s="1"/>
      <c r="UND30" s="1"/>
      <c r="UNE30" s="1"/>
      <c r="UNF30" s="1"/>
      <c r="UNG30" s="1"/>
      <c r="UNH30" s="1"/>
      <c r="UNI30" s="1"/>
      <c r="UNJ30" s="1"/>
      <c r="UNK30" s="1"/>
      <c r="UNL30" s="1"/>
      <c r="UNM30" s="1"/>
      <c r="UNN30" s="1"/>
      <c r="UNO30" s="1"/>
      <c r="UNP30" s="1"/>
      <c r="UNQ30" s="1"/>
      <c r="UNR30" s="1"/>
      <c r="UNS30" s="1"/>
      <c r="UNT30" s="1"/>
      <c r="UNU30" s="1"/>
      <c r="UNV30" s="1"/>
      <c r="UNW30" s="1"/>
      <c r="UNX30" s="1"/>
      <c r="UNY30" s="1"/>
      <c r="UNZ30" s="1"/>
      <c r="UOA30" s="1"/>
      <c r="UOB30" s="1"/>
      <c r="UOC30" s="1"/>
      <c r="UOD30" s="1"/>
      <c r="UOE30" s="1"/>
      <c r="UOF30" s="1"/>
      <c r="UOG30" s="1"/>
      <c r="UOH30" s="1"/>
      <c r="UOI30" s="1"/>
      <c r="UOJ30" s="1"/>
      <c r="UOK30" s="1"/>
      <c r="UOL30" s="1"/>
      <c r="UOM30" s="1"/>
      <c r="UON30" s="1"/>
      <c r="UOO30" s="1"/>
      <c r="UOP30" s="1"/>
      <c r="UOQ30" s="1"/>
      <c r="UOR30" s="1"/>
      <c r="UOS30" s="1"/>
      <c r="UOT30" s="1"/>
      <c r="UOU30" s="1"/>
      <c r="UOV30" s="1"/>
      <c r="UOW30" s="1"/>
      <c r="UOX30" s="1"/>
      <c r="UOY30" s="1"/>
      <c r="UOZ30" s="1"/>
      <c r="UPA30" s="1"/>
      <c r="UPB30" s="1"/>
      <c r="UPC30" s="1"/>
      <c r="UPD30" s="1"/>
      <c r="UPE30" s="1"/>
      <c r="UPF30" s="1"/>
      <c r="UPG30" s="1"/>
      <c r="UPH30" s="1"/>
      <c r="UPI30" s="1"/>
      <c r="UPJ30" s="1"/>
      <c r="UPK30" s="1"/>
      <c r="UPL30" s="1"/>
      <c r="UPM30" s="1"/>
      <c r="UPN30" s="1"/>
      <c r="UPO30" s="1"/>
      <c r="UPP30" s="1"/>
      <c r="UPQ30" s="1"/>
      <c r="UPR30" s="1"/>
      <c r="UPS30" s="1"/>
      <c r="UPT30" s="1"/>
      <c r="UPU30" s="1"/>
      <c r="UPV30" s="1"/>
      <c r="UPW30" s="1"/>
      <c r="UPX30" s="1"/>
      <c r="UPY30" s="1"/>
      <c r="UPZ30" s="1"/>
      <c r="UQA30" s="1"/>
      <c r="UQB30" s="1"/>
      <c r="UQC30" s="1"/>
      <c r="UQD30" s="1"/>
      <c r="UQE30" s="1"/>
      <c r="UQF30" s="1"/>
      <c r="UQG30" s="1"/>
      <c r="UQH30" s="1"/>
      <c r="UQI30" s="1"/>
      <c r="UQJ30" s="1"/>
      <c r="UQK30" s="1"/>
      <c r="UQL30" s="1"/>
      <c r="UQM30" s="1"/>
      <c r="UQN30" s="1"/>
      <c r="UQO30" s="1"/>
      <c r="UQP30" s="1"/>
      <c r="UQQ30" s="1"/>
      <c r="UQR30" s="1"/>
      <c r="UQS30" s="1"/>
      <c r="UQT30" s="1"/>
      <c r="UQU30" s="1"/>
      <c r="UQV30" s="1"/>
      <c r="UQW30" s="1"/>
      <c r="UQX30" s="1"/>
      <c r="UQY30" s="1"/>
      <c r="UQZ30" s="1"/>
      <c r="URA30" s="1"/>
      <c r="URB30" s="1"/>
      <c r="URC30" s="1"/>
      <c r="URD30" s="1"/>
      <c r="URE30" s="1"/>
      <c r="URF30" s="1"/>
      <c r="URG30" s="1"/>
      <c r="URH30" s="1"/>
      <c r="URI30" s="1"/>
      <c r="URJ30" s="1"/>
      <c r="URK30" s="1"/>
      <c r="URL30" s="1"/>
      <c r="URM30" s="1"/>
      <c r="URN30" s="1"/>
      <c r="URO30" s="1"/>
      <c r="URP30" s="1"/>
      <c r="URQ30" s="1"/>
      <c r="URR30" s="1"/>
      <c r="URS30" s="1"/>
      <c r="URT30" s="1"/>
      <c r="URU30" s="1"/>
      <c r="URV30" s="1"/>
      <c r="URW30" s="1"/>
      <c r="URX30" s="1"/>
      <c r="URY30" s="1"/>
      <c r="URZ30" s="1"/>
      <c r="USA30" s="1"/>
      <c r="USB30" s="1"/>
      <c r="USC30" s="1"/>
      <c r="USD30" s="1"/>
      <c r="USE30" s="1"/>
      <c r="USF30" s="1"/>
      <c r="USG30" s="1"/>
      <c r="USH30" s="1"/>
      <c r="USI30" s="1"/>
      <c r="USJ30" s="1"/>
      <c r="USK30" s="1"/>
      <c r="USL30" s="1"/>
      <c r="USM30" s="1"/>
      <c r="USN30" s="1"/>
      <c r="USO30" s="1"/>
      <c r="USP30" s="1"/>
      <c r="USQ30" s="1"/>
      <c r="USR30" s="1"/>
      <c r="USS30" s="1"/>
      <c r="UST30" s="1"/>
      <c r="USU30" s="1"/>
      <c r="USV30" s="1"/>
      <c r="USW30" s="1"/>
      <c r="USX30" s="1"/>
      <c r="USY30" s="1"/>
      <c r="USZ30" s="1"/>
      <c r="UTA30" s="1"/>
      <c r="UTB30" s="1"/>
      <c r="UTC30" s="1"/>
      <c r="UTD30" s="1"/>
      <c r="UTE30" s="1"/>
      <c r="UTF30" s="1"/>
      <c r="UTG30" s="1"/>
      <c r="UTH30" s="1"/>
      <c r="UTI30" s="1"/>
      <c r="UTJ30" s="1"/>
      <c r="UTK30" s="1"/>
      <c r="UTL30" s="1"/>
      <c r="UTM30" s="1"/>
      <c r="UTN30" s="1"/>
      <c r="UTO30" s="1"/>
      <c r="UTP30" s="1"/>
      <c r="UTQ30" s="1"/>
      <c r="UTR30" s="1"/>
      <c r="UTS30" s="1"/>
      <c r="UTT30" s="1"/>
      <c r="UTU30" s="1"/>
      <c r="UTV30" s="1"/>
      <c r="UTW30" s="1"/>
      <c r="UTX30" s="1"/>
      <c r="UTY30" s="1"/>
      <c r="UTZ30" s="1"/>
      <c r="UUA30" s="1"/>
      <c r="UUB30" s="1"/>
      <c r="UUC30" s="1"/>
      <c r="UUD30" s="1"/>
      <c r="UUE30" s="1"/>
      <c r="UUF30" s="1"/>
      <c r="UUG30" s="1"/>
      <c r="UUH30" s="1"/>
      <c r="UUI30" s="1"/>
      <c r="UUJ30" s="1"/>
      <c r="UUK30" s="1"/>
      <c r="UUL30" s="1"/>
      <c r="UUM30" s="1"/>
      <c r="UUN30" s="1"/>
      <c r="UUO30" s="1"/>
      <c r="UUP30" s="1"/>
      <c r="UUQ30" s="1"/>
      <c r="UUR30" s="1"/>
      <c r="UUS30" s="1"/>
      <c r="UUT30" s="1"/>
      <c r="UUU30" s="1"/>
      <c r="UUV30" s="1"/>
      <c r="UUW30" s="1"/>
      <c r="UUX30" s="1"/>
      <c r="UUY30" s="1"/>
      <c r="UUZ30" s="1"/>
      <c r="UVA30" s="1"/>
      <c r="UVB30" s="1"/>
      <c r="UVC30" s="1"/>
      <c r="UVD30" s="1"/>
      <c r="UVE30" s="1"/>
      <c r="UVF30" s="1"/>
      <c r="UVG30" s="1"/>
      <c r="UVH30" s="1"/>
      <c r="UVI30" s="1"/>
      <c r="UVJ30" s="1"/>
      <c r="UVK30" s="1"/>
      <c r="UVL30" s="1"/>
      <c r="UVM30" s="1"/>
      <c r="UVN30" s="1"/>
      <c r="UVO30" s="1"/>
      <c r="UVP30" s="1"/>
      <c r="UVQ30" s="1"/>
      <c r="UVR30" s="1"/>
      <c r="UVS30" s="1"/>
      <c r="UVT30" s="1"/>
      <c r="UVU30" s="1"/>
      <c r="UVV30" s="1"/>
      <c r="UVW30" s="1"/>
      <c r="UVX30" s="1"/>
      <c r="UVY30" s="1"/>
      <c r="UVZ30" s="1"/>
      <c r="UWA30" s="1"/>
      <c r="UWB30" s="1"/>
      <c r="UWC30" s="1"/>
      <c r="UWD30" s="1"/>
      <c r="UWE30" s="1"/>
      <c r="UWF30" s="1"/>
      <c r="UWG30" s="1"/>
      <c r="UWH30" s="1"/>
      <c r="UWI30" s="1"/>
      <c r="UWJ30" s="1"/>
      <c r="UWK30" s="1"/>
      <c r="UWL30" s="1"/>
      <c r="UWM30" s="1"/>
      <c r="UWN30" s="1"/>
      <c r="UWO30" s="1"/>
      <c r="UWP30" s="1"/>
      <c r="UWQ30" s="1"/>
      <c r="UWR30" s="1"/>
      <c r="UWS30" s="1"/>
      <c r="UWT30" s="1"/>
      <c r="UWU30" s="1"/>
      <c r="UWV30" s="1"/>
      <c r="UWW30" s="1"/>
      <c r="UWX30" s="1"/>
      <c r="UWY30" s="1"/>
      <c r="UWZ30" s="1"/>
      <c r="UXA30" s="1"/>
      <c r="UXB30" s="1"/>
      <c r="UXC30" s="1"/>
      <c r="UXD30" s="1"/>
      <c r="UXE30" s="1"/>
      <c r="UXF30" s="1"/>
      <c r="UXG30" s="1"/>
      <c r="UXH30" s="1"/>
      <c r="UXI30" s="1"/>
      <c r="UXJ30" s="1"/>
      <c r="UXK30" s="1"/>
      <c r="UXL30" s="1"/>
      <c r="UXM30" s="1"/>
      <c r="UXN30" s="1"/>
      <c r="UXO30" s="1"/>
      <c r="UXP30" s="1"/>
      <c r="UXQ30" s="1"/>
      <c r="UXR30" s="1"/>
      <c r="UXS30" s="1"/>
      <c r="UXT30" s="1"/>
      <c r="UXU30" s="1"/>
      <c r="UXV30" s="1"/>
      <c r="UXW30" s="1"/>
      <c r="UXX30" s="1"/>
      <c r="UXY30" s="1"/>
      <c r="UXZ30" s="1"/>
      <c r="UYA30" s="1"/>
      <c r="UYB30" s="1"/>
      <c r="UYC30" s="1"/>
      <c r="UYD30" s="1"/>
      <c r="UYE30" s="1"/>
      <c r="UYF30" s="1"/>
      <c r="UYG30" s="1"/>
      <c r="UYH30" s="1"/>
      <c r="UYI30" s="1"/>
      <c r="UYJ30" s="1"/>
      <c r="UYK30" s="1"/>
      <c r="UYL30" s="1"/>
      <c r="UYM30" s="1"/>
      <c r="UYN30" s="1"/>
      <c r="UYO30" s="1"/>
      <c r="UYP30" s="1"/>
      <c r="UYQ30" s="1"/>
      <c r="UYR30" s="1"/>
      <c r="UYS30" s="1"/>
      <c r="UYT30" s="1"/>
      <c r="UYU30" s="1"/>
      <c r="UYV30" s="1"/>
      <c r="UYW30" s="1"/>
      <c r="UYX30" s="1"/>
      <c r="UYY30" s="1"/>
      <c r="UYZ30" s="1"/>
      <c r="UZA30" s="1"/>
      <c r="UZB30" s="1"/>
      <c r="UZC30" s="1"/>
      <c r="UZD30" s="1"/>
      <c r="UZE30" s="1"/>
      <c r="UZF30" s="1"/>
      <c r="UZG30" s="1"/>
      <c r="UZH30" s="1"/>
      <c r="UZI30" s="1"/>
      <c r="UZJ30" s="1"/>
      <c r="UZK30" s="1"/>
      <c r="UZL30" s="1"/>
      <c r="UZM30" s="1"/>
      <c r="UZN30" s="1"/>
      <c r="UZO30" s="1"/>
      <c r="UZP30" s="1"/>
      <c r="UZQ30" s="1"/>
      <c r="UZR30" s="1"/>
      <c r="UZS30" s="1"/>
      <c r="UZT30" s="1"/>
      <c r="UZU30" s="1"/>
      <c r="UZV30" s="1"/>
      <c r="UZW30" s="1"/>
      <c r="UZX30" s="1"/>
      <c r="UZY30" s="1"/>
      <c r="UZZ30" s="1"/>
      <c r="VAA30" s="1"/>
      <c r="VAB30" s="1"/>
      <c r="VAC30" s="1"/>
      <c r="VAD30" s="1"/>
      <c r="VAE30" s="1"/>
      <c r="VAF30" s="1"/>
      <c r="VAG30" s="1"/>
      <c r="VAH30" s="1"/>
      <c r="VAI30" s="1"/>
      <c r="VAJ30" s="1"/>
      <c r="VAK30" s="1"/>
      <c r="VAL30" s="1"/>
      <c r="VAM30" s="1"/>
      <c r="VAN30" s="1"/>
      <c r="VAO30" s="1"/>
      <c r="VAP30" s="1"/>
      <c r="VAQ30" s="1"/>
      <c r="VAR30" s="1"/>
      <c r="VAS30" s="1"/>
      <c r="VAT30" s="1"/>
      <c r="VAU30" s="1"/>
      <c r="VAV30" s="1"/>
      <c r="VAW30" s="1"/>
      <c r="VAX30" s="1"/>
      <c r="VAY30" s="1"/>
      <c r="VAZ30" s="1"/>
      <c r="VBA30" s="1"/>
      <c r="VBB30" s="1"/>
      <c r="VBC30" s="1"/>
      <c r="VBD30" s="1"/>
      <c r="VBE30" s="1"/>
      <c r="VBF30" s="1"/>
      <c r="VBG30" s="1"/>
      <c r="VBH30" s="1"/>
      <c r="VBI30" s="1"/>
      <c r="VBJ30" s="1"/>
      <c r="VBK30" s="1"/>
      <c r="VBL30" s="1"/>
      <c r="VBM30" s="1"/>
      <c r="VBN30" s="1"/>
      <c r="VBO30" s="1"/>
      <c r="VBP30" s="1"/>
      <c r="VBQ30" s="1"/>
      <c r="VBR30" s="1"/>
      <c r="VBS30" s="1"/>
      <c r="VBT30" s="1"/>
      <c r="VBU30" s="1"/>
      <c r="VBV30" s="1"/>
      <c r="VBW30" s="1"/>
      <c r="VBX30" s="1"/>
      <c r="VBY30" s="1"/>
      <c r="VBZ30" s="1"/>
      <c r="VCA30" s="1"/>
      <c r="VCB30" s="1"/>
      <c r="VCC30" s="1"/>
      <c r="VCD30" s="1"/>
      <c r="VCE30" s="1"/>
      <c r="VCF30" s="1"/>
      <c r="VCG30" s="1"/>
      <c r="VCH30" s="1"/>
      <c r="VCI30" s="1"/>
      <c r="VCJ30" s="1"/>
      <c r="VCK30" s="1"/>
      <c r="VCL30" s="1"/>
      <c r="VCM30" s="1"/>
      <c r="VCN30" s="1"/>
      <c r="VCO30" s="1"/>
      <c r="VCP30" s="1"/>
      <c r="VCQ30" s="1"/>
      <c r="VCR30" s="1"/>
      <c r="VCS30" s="1"/>
      <c r="VCT30" s="1"/>
      <c r="VCU30" s="1"/>
      <c r="VCV30" s="1"/>
      <c r="VCW30" s="1"/>
      <c r="VCX30" s="1"/>
      <c r="VCY30" s="1"/>
      <c r="VCZ30" s="1"/>
      <c r="VDA30" s="1"/>
      <c r="VDB30" s="1"/>
      <c r="VDC30" s="1"/>
      <c r="VDD30" s="1"/>
      <c r="VDE30" s="1"/>
      <c r="VDF30" s="1"/>
      <c r="VDG30" s="1"/>
      <c r="VDH30" s="1"/>
      <c r="VDI30" s="1"/>
      <c r="VDJ30" s="1"/>
      <c r="VDK30" s="1"/>
      <c r="VDL30" s="1"/>
      <c r="VDM30" s="1"/>
      <c r="VDN30" s="1"/>
      <c r="VDO30" s="1"/>
      <c r="VDP30" s="1"/>
      <c r="VDQ30" s="1"/>
      <c r="VDR30" s="1"/>
      <c r="VDS30" s="1"/>
      <c r="VDT30" s="1"/>
      <c r="VDU30" s="1"/>
      <c r="VDV30" s="1"/>
      <c r="VDW30" s="1"/>
      <c r="VDX30" s="1"/>
      <c r="VDY30" s="1"/>
      <c r="VDZ30" s="1"/>
      <c r="VEA30" s="1"/>
      <c r="VEB30" s="1"/>
      <c r="VEC30" s="1"/>
      <c r="VED30" s="1"/>
      <c r="VEE30" s="1"/>
      <c r="VEF30" s="1"/>
      <c r="VEG30" s="1"/>
      <c r="VEH30" s="1"/>
      <c r="VEI30" s="1"/>
      <c r="VEJ30" s="1"/>
      <c r="VEK30" s="1"/>
      <c r="VEL30" s="1"/>
      <c r="VEM30" s="1"/>
      <c r="VEN30" s="1"/>
      <c r="VEO30" s="1"/>
      <c r="VEP30" s="1"/>
      <c r="VEQ30" s="1"/>
      <c r="VER30" s="1"/>
      <c r="VES30" s="1"/>
      <c r="VET30" s="1"/>
      <c r="VEU30" s="1"/>
      <c r="VEV30" s="1"/>
      <c r="VEW30" s="1"/>
      <c r="VEX30" s="1"/>
      <c r="VEY30" s="1"/>
      <c r="VEZ30" s="1"/>
      <c r="VFA30" s="1"/>
      <c r="VFB30" s="1"/>
      <c r="VFC30" s="1"/>
      <c r="VFD30" s="1"/>
      <c r="VFE30" s="1"/>
      <c r="VFF30" s="1"/>
      <c r="VFG30" s="1"/>
      <c r="VFH30" s="1"/>
      <c r="VFI30" s="1"/>
      <c r="VFJ30" s="1"/>
      <c r="VFK30" s="1"/>
      <c r="VFL30" s="1"/>
      <c r="VFM30" s="1"/>
      <c r="VFN30" s="1"/>
      <c r="VFO30" s="1"/>
      <c r="VFP30" s="1"/>
      <c r="VFQ30" s="1"/>
      <c r="VFR30" s="1"/>
      <c r="VFS30" s="1"/>
      <c r="VFT30" s="1"/>
      <c r="VFU30" s="1"/>
      <c r="VFV30" s="1"/>
      <c r="VFW30" s="1"/>
      <c r="VFX30" s="1"/>
      <c r="VFY30" s="1"/>
      <c r="VFZ30" s="1"/>
      <c r="VGA30" s="1"/>
      <c r="VGB30" s="1"/>
      <c r="VGC30" s="1"/>
      <c r="VGD30" s="1"/>
      <c r="VGE30" s="1"/>
      <c r="VGF30" s="1"/>
      <c r="VGG30" s="1"/>
      <c r="VGH30" s="1"/>
      <c r="VGI30" s="1"/>
      <c r="VGJ30" s="1"/>
      <c r="VGK30" s="1"/>
      <c r="VGL30" s="1"/>
      <c r="VGM30" s="1"/>
      <c r="VGN30" s="1"/>
      <c r="VGO30" s="1"/>
      <c r="VGP30" s="1"/>
      <c r="VGQ30" s="1"/>
      <c r="VGR30" s="1"/>
      <c r="VGS30" s="1"/>
      <c r="VGT30" s="1"/>
      <c r="VGU30" s="1"/>
      <c r="VGV30" s="1"/>
      <c r="VGW30" s="1"/>
      <c r="VGX30" s="1"/>
      <c r="VGY30" s="1"/>
      <c r="VGZ30" s="1"/>
      <c r="VHA30" s="1"/>
      <c r="VHB30" s="1"/>
      <c r="VHC30" s="1"/>
      <c r="VHD30" s="1"/>
      <c r="VHE30" s="1"/>
      <c r="VHF30" s="1"/>
      <c r="VHG30" s="1"/>
      <c r="VHH30" s="1"/>
      <c r="VHI30" s="1"/>
      <c r="VHJ30" s="1"/>
      <c r="VHK30" s="1"/>
      <c r="VHL30" s="1"/>
      <c r="VHM30" s="1"/>
      <c r="VHN30" s="1"/>
      <c r="VHO30" s="1"/>
      <c r="VHP30" s="1"/>
      <c r="VHQ30" s="1"/>
      <c r="VHR30" s="1"/>
      <c r="VHS30" s="1"/>
      <c r="VHT30" s="1"/>
      <c r="VHU30" s="1"/>
      <c r="VHV30" s="1"/>
      <c r="VHW30" s="1"/>
      <c r="VHX30" s="1"/>
      <c r="VHY30" s="1"/>
      <c r="VHZ30" s="1"/>
      <c r="VIA30" s="1"/>
      <c r="VIB30" s="1"/>
      <c r="VIC30" s="1"/>
      <c r="VID30" s="1"/>
      <c r="VIE30" s="1"/>
      <c r="VIF30" s="1"/>
      <c r="VIG30" s="1"/>
      <c r="VIH30" s="1"/>
      <c r="VII30" s="1"/>
      <c r="VIJ30" s="1"/>
      <c r="VIK30" s="1"/>
      <c r="VIL30" s="1"/>
      <c r="VIM30" s="1"/>
      <c r="VIN30" s="1"/>
      <c r="VIO30" s="1"/>
      <c r="VIP30" s="1"/>
      <c r="VIQ30" s="1"/>
      <c r="VIR30" s="1"/>
      <c r="VIS30" s="1"/>
      <c r="VIT30" s="1"/>
      <c r="VIU30" s="1"/>
      <c r="VIV30" s="1"/>
      <c r="VIW30" s="1"/>
      <c r="VIX30" s="1"/>
      <c r="VIY30" s="1"/>
      <c r="VIZ30" s="1"/>
      <c r="VJA30" s="1"/>
      <c r="VJB30" s="1"/>
      <c r="VJC30" s="1"/>
      <c r="VJD30" s="1"/>
      <c r="VJE30" s="1"/>
      <c r="VJF30" s="1"/>
      <c r="VJG30" s="1"/>
      <c r="VJH30" s="1"/>
      <c r="VJI30" s="1"/>
      <c r="VJJ30" s="1"/>
      <c r="VJK30" s="1"/>
      <c r="VJL30" s="1"/>
      <c r="VJM30" s="1"/>
      <c r="VJN30" s="1"/>
      <c r="VJO30" s="1"/>
      <c r="VJP30" s="1"/>
      <c r="VJQ30" s="1"/>
      <c r="VJR30" s="1"/>
      <c r="VJS30" s="1"/>
      <c r="VJT30" s="1"/>
      <c r="VJU30" s="1"/>
      <c r="VJV30" s="1"/>
      <c r="VJW30" s="1"/>
      <c r="VJX30" s="1"/>
      <c r="VJY30" s="1"/>
      <c r="VJZ30" s="1"/>
      <c r="VKA30" s="1"/>
      <c r="VKB30" s="1"/>
      <c r="VKC30" s="1"/>
      <c r="VKD30" s="1"/>
      <c r="VKE30" s="1"/>
      <c r="VKF30" s="1"/>
      <c r="VKG30" s="1"/>
      <c r="VKH30" s="1"/>
      <c r="VKI30" s="1"/>
      <c r="VKJ30" s="1"/>
      <c r="VKK30" s="1"/>
      <c r="VKL30" s="1"/>
      <c r="VKM30" s="1"/>
      <c r="VKN30" s="1"/>
      <c r="VKO30" s="1"/>
      <c r="VKP30" s="1"/>
      <c r="VKQ30" s="1"/>
      <c r="VKR30" s="1"/>
      <c r="VKS30" s="1"/>
      <c r="VKT30" s="1"/>
      <c r="VKU30" s="1"/>
      <c r="VKV30" s="1"/>
      <c r="VKW30" s="1"/>
      <c r="VKX30" s="1"/>
      <c r="VKY30" s="1"/>
      <c r="VKZ30" s="1"/>
      <c r="VLA30" s="1"/>
      <c r="VLB30" s="1"/>
      <c r="VLC30" s="1"/>
      <c r="VLD30" s="1"/>
      <c r="VLE30" s="1"/>
      <c r="VLF30" s="1"/>
      <c r="VLG30" s="1"/>
      <c r="VLH30" s="1"/>
      <c r="VLI30" s="1"/>
      <c r="VLJ30" s="1"/>
      <c r="VLK30" s="1"/>
      <c r="VLL30" s="1"/>
      <c r="VLM30" s="1"/>
      <c r="VLN30" s="1"/>
      <c r="VLO30" s="1"/>
      <c r="VLP30" s="1"/>
      <c r="VLQ30" s="1"/>
      <c r="VLR30" s="1"/>
      <c r="VLS30" s="1"/>
      <c r="VLT30" s="1"/>
      <c r="VLU30" s="1"/>
      <c r="VLV30" s="1"/>
      <c r="VLW30" s="1"/>
      <c r="VLX30" s="1"/>
      <c r="VLY30" s="1"/>
      <c r="VLZ30" s="1"/>
      <c r="VMA30" s="1"/>
      <c r="VMB30" s="1"/>
      <c r="VMC30" s="1"/>
      <c r="VMD30" s="1"/>
      <c r="VME30" s="1"/>
      <c r="VMF30" s="1"/>
      <c r="VMG30" s="1"/>
      <c r="VMH30" s="1"/>
      <c r="VMI30" s="1"/>
      <c r="VMJ30" s="1"/>
      <c r="VMK30" s="1"/>
      <c r="VML30" s="1"/>
      <c r="VMM30" s="1"/>
      <c r="VMN30" s="1"/>
      <c r="VMO30" s="1"/>
      <c r="VMP30" s="1"/>
      <c r="VMQ30" s="1"/>
      <c r="VMR30" s="1"/>
      <c r="VMS30" s="1"/>
      <c r="VMT30" s="1"/>
      <c r="VMU30" s="1"/>
      <c r="VMV30" s="1"/>
      <c r="VMW30" s="1"/>
      <c r="VMX30" s="1"/>
      <c r="VMY30" s="1"/>
      <c r="VMZ30" s="1"/>
      <c r="VNA30" s="1"/>
      <c r="VNB30" s="1"/>
      <c r="VNC30" s="1"/>
      <c r="VND30" s="1"/>
      <c r="VNE30" s="1"/>
      <c r="VNF30" s="1"/>
      <c r="VNG30" s="1"/>
      <c r="VNH30" s="1"/>
      <c r="VNI30" s="1"/>
      <c r="VNJ30" s="1"/>
      <c r="VNK30" s="1"/>
      <c r="VNL30" s="1"/>
      <c r="VNM30" s="1"/>
      <c r="VNN30" s="1"/>
      <c r="VNO30" s="1"/>
      <c r="VNP30" s="1"/>
      <c r="VNQ30" s="1"/>
      <c r="VNR30" s="1"/>
      <c r="VNS30" s="1"/>
      <c r="VNT30" s="1"/>
      <c r="VNU30" s="1"/>
      <c r="VNV30" s="1"/>
      <c r="VNW30" s="1"/>
      <c r="VNX30" s="1"/>
      <c r="VNY30" s="1"/>
      <c r="VNZ30" s="1"/>
      <c r="VOA30" s="1"/>
      <c r="VOB30" s="1"/>
      <c r="VOC30" s="1"/>
      <c r="VOD30" s="1"/>
      <c r="VOE30" s="1"/>
      <c r="VOF30" s="1"/>
      <c r="VOG30" s="1"/>
      <c r="VOH30" s="1"/>
      <c r="VOI30" s="1"/>
      <c r="VOJ30" s="1"/>
      <c r="VOK30" s="1"/>
      <c r="VOL30" s="1"/>
      <c r="VOM30" s="1"/>
      <c r="VON30" s="1"/>
      <c r="VOO30" s="1"/>
      <c r="VOP30" s="1"/>
      <c r="VOQ30" s="1"/>
      <c r="VOR30" s="1"/>
      <c r="VOS30" s="1"/>
      <c r="VOT30" s="1"/>
      <c r="VOU30" s="1"/>
      <c r="VOV30" s="1"/>
      <c r="VOW30" s="1"/>
      <c r="VOX30" s="1"/>
      <c r="VOY30" s="1"/>
      <c r="VOZ30" s="1"/>
      <c r="VPA30" s="1"/>
      <c r="VPB30" s="1"/>
      <c r="VPC30" s="1"/>
      <c r="VPD30" s="1"/>
      <c r="VPE30" s="1"/>
      <c r="VPF30" s="1"/>
      <c r="VPG30" s="1"/>
      <c r="VPH30" s="1"/>
      <c r="VPI30" s="1"/>
      <c r="VPJ30" s="1"/>
      <c r="VPK30" s="1"/>
      <c r="VPL30" s="1"/>
      <c r="VPM30" s="1"/>
      <c r="VPN30" s="1"/>
      <c r="VPO30" s="1"/>
      <c r="VPP30" s="1"/>
      <c r="VPQ30" s="1"/>
      <c r="VPR30" s="1"/>
      <c r="VPS30" s="1"/>
      <c r="VPT30" s="1"/>
      <c r="VPU30" s="1"/>
      <c r="VPV30" s="1"/>
      <c r="VPW30" s="1"/>
      <c r="VPX30" s="1"/>
      <c r="VPY30" s="1"/>
      <c r="VPZ30" s="1"/>
      <c r="VQA30" s="1"/>
      <c r="VQB30" s="1"/>
      <c r="VQC30" s="1"/>
      <c r="VQD30" s="1"/>
      <c r="VQE30" s="1"/>
      <c r="VQF30" s="1"/>
      <c r="VQG30" s="1"/>
      <c r="VQH30" s="1"/>
      <c r="VQI30" s="1"/>
      <c r="VQJ30" s="1"/>
      <c r="VQK30" s="1"/>
      <c r="VQL30" s="1"/>
      <c r="VQM30" s="1"/>
      <c r="VQN30" s="1"/>
      <c r="VQO30" s="1"/>
      <c r="VQP30" s="1"/>
      <c r="VQQ30" s="1"/>
      <c r="VQR30" s="1"/>
      <c r="VQS30" s="1"/>
      <c r="VQT30" s="1"/>
      <c r="VQU30" s="1"/>
      <c r="VQV30" s="1"/>
      <c r="VQW30" s="1"/>
      <c r="VQX30" s="1"/>
      <c r="VQY30" s="1"/>
      <c r="VQZ30" s="1"/>
      <c r="VRA30" s="1"/>
      <c r="VRB30" s="1"/>
      <c r="VRC30" s="1"/>
      <c r="VRD30" s="1"/>
      <c r="VRE30" s="1"/>
      <c r="VRF30" s="1"/>
      <c r="VRG30" s="1"/>
      <c r="VRH30" s="1"/>
      <c r="VRI30" s="1"/>
      <c r="VRJ30" s="1"/>
      <c r="VRK30" s="1"/>
      <c r="VRL30" s="1"/>
      <c r="VRM30" s="1"/>
      <c r="VRN30" s="1"/>
      <c r="VRO30" s="1"/>
      <c r="VRP30" s="1"/>
      <c r="VRQ30" s="1"/>
      <c r="VRR30" s="1"/>
      <c r="VRS30" s="1"/>
      <c r="VRT30" s="1"/>
      <c r="VRU30" s="1"/>
      <c r="VRV30" s="1"/>
      <c r="VRW30" s="1"/>
      <c r="VRX30" s="1"/>
      <c r="VRY30" s="1"/>
      <c r="VRZ30" s="1"/>
      <c r="VSA30" s="1"/>
      <c r="VSB30" s="1"/>
      <c r="VSC30" s="1"/>
      <c r="VSD30" s="1"/>
      <c r="VSE30" s="1"/>
      <c r="VSF30" s="1"/>
      <c r="VSG30" s="1"/>
      <c r="VSH30" s="1"/>
      <c r="VSI30" s="1"/>
      <c r="VSJ30" s="1"/>
      <c r="VSK30" s="1"/>
      <c r="VSL30" s="1"/>
      <c r="VSM30" s="1"/>
      <c r="VSN30" s="1"/>
      <c r="VSO30" s="1"/>
      <c r="VSP30" s="1"/>
      <c r="VSQ30" s="1"/>
      <c r="VSR30" s="1"/>
      <c r="VSS30" s="1"/>
      <c r="VST30" s="1"/>
      <c r="VSU30" s="1"/>
      <c r="VSV30" s="1"/>
      <c r="VSW30" s="1"/>
      <c r="VSX30" s="1"/>
      <c r="VSY30" s="1"/>
      <c r="VSZ30" s="1"/>
      <c r="VTA30" s="1"/>
      <c r="VTB30" s="1"/>
      <c r="VTC30" s="1"/>
      <c r="VTD30" s="1"/>
      <c r="VTE30" s="1"/>
      <c r="VTF30" s="1"/>
      <c r="VTG30" s="1"/>
      <c r="VTH30" s="1"/>
      <c r="VTI30" s="1"/>
      <c r="VTJ30" s="1"/>
      <c r="VTK30" s="1"/>
      <c r="VTL30" s="1"/>
      <c r="VTM30" s="1"/>
      <c r="VTN30" s="1"/>
      <c r="VTO30" s="1"/>
      <c r="VTP30" s="1"/>
      <c r="VTQ30" s="1"/>
      <c r="VTR30" s="1"/>
      <c r="VTS30" s="1"/>
      <c r="VTT30" s="1"/>
      <c r="VTU30" s="1"/>
      <c r="VTV30" s="1"/>
      <c r="VTW30" s="1"/>
      <c r="VTX30" s="1"/>
      <c r="VTY30" s="1"/>
      <c r="VTZ30" s="1"/>
      <c r="VUA30" s="1"/>
      <c r="VUB30" s="1"/>
      <c r="VUC30" s="1"/>
      <c r="VUD30" s="1"/>
      <c r="VUE30" s="1"/>
      <c r="VUF30" s="1"/>
      <c r="VUG30" s="1"/>
      <c r="VUH30" s="1"/>
      <c r="VUI30" s="1"/>
      <c r="VUJ30" s="1"/>
      <c r="VUK30" s="1"/>
      <c r="VUL30" s="1"/>
      <c r="VUM30" s="1"/>
      <c r="VUN30" s="1"/>
      <c r="VUO30" s="1"/>
      <c r="VUP30" s="1"/>
      <c r="VUQ30" s="1"/>
      <c r="VUR30" s="1"/>
      <c r="VUS30" s="1"/>
      <c r="VUT30" s="1"/>
      <c r="VUU30" s="1"/>
      <c r="VUV30" s="1"/>
      <c r="VUW30" s="1"/>
      <c r="VUX30" s="1"/>
      <c r="VUY30" s="1"/>
      <c r="VUZ30" s="1"/>
      <c r="VVA30" s="1"/>
      <c r="VVB30" s="1"/>
      <c r="VVC30" s="1"/>
      <c r="VVD30" s="1"/>
      <c r="VVE30" s="1"/>
      <c r="VVF30" s="1"/>
      <c r="VVG30" s="1"/>
      <c r="VVH30" s="1"/>
      <c r="VVI30" s="1"/>
      <c r="VVJ30" s="1"/>
      <c r="VVK30" s="1"/>
      <c r="VVL30" s="1"/>
      <c r="VVM30" s="1"/>
      <c r="VVN30" s="1"/>
      <c r="VVO30" s="1"/>
      <c r="VVP30" s="1"/>
      <c r="VVQ30" s="1"/>
      <c r="VVR30" s="1"/>
      <c r="VVS30" s="1"/>
      <c r="VVT30" s="1"/>
      <c r="VVU30" s="1"/>
      <c r="VVV30" s="1"/>
      <c r="VVW30" s="1"/>
      <c r="VVX30" s="1"/>
      <c r="VVY30" s="1"/>
      <c r="VVZ30" s="1"/>
      <c r="VWA30" s="1"/>
      <c r="VWB30" s="1"/>
      <c r="VWC30" s="1"/>
      <c r="VWD30" s="1"/>
      <c r="VWE30" s="1"/>
      <c r="VWF30" s="1"/>
      <c r="VWG30" s="1"/>
      <c r="VWH30" s="1"/>
      <c r="VWI30" s="1"/>
      <c r="VWJ30" s="1"/>
      <c r="VWK30" s="1"/>
      <c r="VWL30" s="1"/>
      <c r="VWM30" s="1"/>
      <c r="VWN30" s="1"/>
      <c r="VWO30" s="1"/>
      <c r="VWP30" s="1"/>
      <c r="VWQ30" s="1"/>
      <c r="VWR30" s="1"/>
      <c r="VWS30" s="1"/>
      <c r="VWT30" s="1"/>
      <c r="VWU30" s="1"/>
      <c r="VWV30" s="1"/>
      <c r="VWW30" s="1"/>
      <c r="VWX30" s="1"/>
      <c r="VWY30" s="1"/>
      <c r="VWZ30" s="1"/>
      <c r="VXA30" s="1"/>
      <c r="VXB30" s="1"/>
      <c r="VXC30" s="1"/>
      <c r="VXD30" s="1"/>
      <c r="VXE30" s="1"/>
      <c r="VXF30" s="1"/>
      <c r="VXG30" s="1"/>
      <c r="VXH30" s="1"/>
      <c r="VXI30" s="1"/>
      <c r="VXJ30" s="1"/>
      <c r="VXK30" s="1"/>
      <c r="VXL30" s="1"/>
      <c r="VXM30" s="1"/>
      <c r="VXN30" s="1"/>
      <c r="VXO30" s="1"/>
      <c r="VXP30" s="1"/>
      <c r="VXQ30" s="1"/>
      <c r="VXR30" s="1"/>
      <c r="VXS30" s="1"/>
      <c r="VXT30" s="1"/>
      <c r="VXU30" s="1"/>
      <c r="VXV30" s="1"/>
      <c r="VXW30" s="1"/>
      <c r="VXX30" s="1"/>
      <c r="VXY30" s="1"/>
      <c r="VXZ30" s="1"/>
      <c r="VYA30" s="1"/>
      <c r="VYB30" s="1"/>
      <c r="VYC30" s="1"/>
      <c r="VYD30" s="1"/>
      <c r="VYE30" s="1"/>
      <c r="VYF30" s="1"/>
      <c r="VYG30" s="1"/>
      <c r="VYH30" s="1"/>
      <c r="VYI30" s="1"/>
      <c r="VYJ30" s="1"/>
      <c r="VYK30" s="1"/>
      <c r="VYL30" s="1"/>
      <c r="VYM30" s="1"/>
      <c r="VYN30" s="1"/>
      <c r="VYO30" s="1"/>
      <c r="VYP30" s="1"/>
      <c r="VYQ30" s="1"/>
      <c r="VYR30" s="1"/>
      <c r="VYS30" s="1"/>
      <c r="VYT30" s="1"/>
      <c r="VYU30" s="1"/>
      <c r="VYV30" s="1"/>
      <c r="VYW30" s="1"/>
      <c r="VYX30" s="1"/>
      <c r="VYY30" s="1"/>
      <c r="VYZ30" s="1"/>
      <c r="VZA30" s="1"/>
      <c r="VZB30" s="1"/>
      <c r="VZC30" s="1"/>
      <c r="VZD30" s="1"/>
      <c r="VZE30" s="1"/>
      <c r="VZF30" s="1"/>
      <c r="VZG30" s="1"/>
      <c r="VZH30" s="1"/>
      <c r="VZI30" s="1"/>
      <c r="VZJ30" s="1"/>
      <c r="VZK30" s="1"/>
      <c r="VZL30" s="1"/>
      <c r="VZM30" s="1"/>
      <c r="VZN30" s="1"/>
      <c r="VZO30" s="1"/>
      <c r="VZP30" s="1"/>
      <c r="VZQ30" s="1"/>
      <c r="VZR30" s="1"/>
      <c r="VZS30" s="1"/>
      <c r="VZT30" s="1"/>
      <c r="VZU30" s="1"/>
      <c r="VZV30" s="1"/>
      <c r="VZW30" s="1"/>
      <c r="VZX30" s="1"/>
      <c r="VZY30" s="1"/>
      <c r="VZZ30" s="1"/>
      <c r="WAA30" s="1"/>
      <c r="WAB30" s="1"/>
      <c r="WAC30" s="1"/>
      <c r="WAD30" s="1"/>
      <c r="WAE30" s="1"/>
      <c r="WAF30" s="1"/>
      <c r="WAG30" s="1"/>
      <c r="WAH30" s="1"/>
      <c r="WAI30" s="1"/>
      <c r="WAJ30" s="1"/>
      <c r="WAK30" s="1"/>
      <c r="WAL30" s="1"/>
      <c r="WAM30" s="1"/>
      <c r="WAN30" s="1"/>
      <c r="WAO30" s="1"/>
      <c r="WAP30" s="1"/>
      <c r="WAQ30" s="1"/>
      <c r="WAR30" s="1"/>
      <c r="WAS30" s="1"/>
      <c r="WAT30" s="1"/>
      <c r="WAU30" s="1"/>
      <c r="WAV30" s="1"/>
      <c r="WAW30" s="1"/>
      <c r="WAX30" s="1"/>
      <c r="WAY30" s="1"/>
      <c r="WAZ30" s="1"/>
      <c r="WBA30" s="1"/>
      <c r="WBB30" s="1"/>
      <c r="WBC30" s="1"/>
      <c r="WBD30" s="1"/>
      <c r="WBE30" s="1"/>
      <c r="WBF30" s="1"/>
      <c r="WBG30" s="1"/>
      <c r="WBH30" s="1"/>
      <c r="WBI30" s="1"/>
      <c r="WBJ30" s="1"/>
      <c r="WBK30" s="1"/>
      <c r="WBL30" s="1"/>
      <c r="WBM30" s="1"/>
      <c r="WBN30" s="1"/>
      <c r="WBO30" s="1"/>
      <c r="WBP30" s="1"/>
      <c r="WBQ30" s="1"/>
      <c r="WBR30" s="1"/>
      <c r="WBS30" s="1"/>
      <c r="WBT30" s="1"/>
      <c r="WBU30" s="1"/>
      <c r="WBV30" s="1"/>
      <c r="WBW30" s="1"/>
      <c r="WBX30" s="1"/>
      <c r="WBY30" s="1"/>
      <c r="WBZ30" s="1"/>
      <c r="WCA30" s="1"/>
      <c r="WCB30" s="1"/>
      <c r="WCC30" s="1"/>
      <c r="WCD30" s="1"/>
      <c r="WCE30" s="1"/>
      <c r="WCF30" s="1"/>
      <c r="WCG30" s="1"/>
      <c r="WCH30" s="1"/>
      <c r="WCI30" s="1"/>
      <c r="WCJ30" s="1"/>
      <c r="WCK30" s="1"/>
      <c r="WCL30" s="1"/>
      <c r="WCM30" s="1"/>
      <c r="WCN30" s="1"/>
      <c r="WCO30" s="1"/>
      <c r="WCP30" s="1"/>
      <c r="WCQ30" s="1"/>
      <c r="WCR30" s="1"/>
      <c r="WCS30" s="1"/>
      <c r="WCT30" s="1"/>
      <c r="WCU30" s="1"/>
      <c r="WCV30" s="1"/>
      <c r="WCW30" s="1"/>
      <c r="WCX30" s="1"/>
      <c r="WCY30" s="1"/>
      <c r="WCZ30" s="1"/>
      <c r="WDA30" s="1"/>
      <c r="WDB30" s="1"/>
      <c r="WDC30" s="1"/>
      <c r="WDD30" s="1"/>
      <c r="WDE30" s="1"/>
      <c r="WDF30" s="1"/>
      <c r="WDG30" s="1"/>
      <c r="WDH30" s="1"/>
      <c r="WDI30" s="1"/>
      <c r="WDJ30" s="1"/>
      <c r="WDK30" s="1"/>
      <c r="WDL30" s="1"/>
      <c r="WDM30" s="1"/>
      <c r="WDN30" s="1"/>
      <c r="WDO30" s="1"/>
      <c r="WDP30" s="1"/>
      <c r="WDQ30" s="1"/>
      <c r="WDR30" s="1"/>
      <c r="WDS30" s="1"/>
      <c r="WDT30" s="1"/>
      <c r="WDU30" s="1"/>
      <c r="WDV30" s="1"/>
      <c r="WDW30" s="1"/>
      <c r="WDX30" s="1"/>
      <c r="WDY30" s="1"/>
      <c r="WDZ30" s="1"/>
      <c r="WEA30" s="1"/>
      <c r="WEB30" s="1"/>
      <c r="WEC30" s="1"/>
      <c r="WED30" s="1"/>
      <c r="WEE30" s="1"/>
      <c r="WEF30" s="1"/>
      <c r="WEG30" s="1"/>
      <c r="WEH30" s="1"/>
      <c r="WEI30" s="1"/>
      <c r="WEJ30" s="1"/>
      <c r="WEK30" s="1"/>
      <c r="WEL30" s="1"/>
      <c r="WEM30" s="1"/>
      <c r="WEN30" s="1"/>
      <c r="WEO30" s="1"/>
      <c r="WEP30" s="1"/>
      <c r="WEQ30" s="1"/>
      <c r="WER30" s="1"/>
      <c r="WES30" s="1"/>
      <c r="WET30" s="1"/>
      <c r="WEU30" s="1"/>
      <c r="WEV30" s="1"/>
      <c r="WEW30" s="1"/>
      <c r="WEX30" s="1"/>
      <c r="WEY30" s="1"/>
      <c r="WEZ30" s="1"/>
      <c r="WFA30" s="1"/>
      <c r="WFB30" s="1"/>
      <c r="WFC30" s="1"/>
      <c r="WFD30" s="1"/>
      <c r="WFE30" s="1"/>
      <c r="WFF30" s="1"/>
      <c r="WFG30" s="1"/>
      <c r="WFH30" s="1"/>
      <c r="WFI30" s="1"/>
      <c r="WFJ30" s="1"/>
      <c r="WFK30" s="1"/>
      <c r="WFL30" s="1"/>
      <c r="WFM30" s="1"/>
      <c r="WFN30" s="1"/>
      <c r="WFO30" s="1"/>
      <c r="WFP30" s="1"/>
      <c r="WFQ30" s="1"/>
      <c r="WFR30" s="1"/>
      <c r="WFS30" s="1"/>
      <c r="WFT30" s="1"/>
      <c r="WFU30" s="1"/>
      <c r="WFV30" s="1"/>
      <c r="WFW30" s="1"/>
      <c r="WFX30" s="1"/>
      <c r="WFY30" s="1"/>
      <c r="WFZ30" s="1"/>
      <c r="WGA30" s="1"/>
      <c r="WGB30" s="1"/>
      <c r="WGC30" s="1"/>
      <c r="WGD30" s="1"/>
      <c r="WGE30" s="1"/>
      <c r="WGF30" s="1"/>
      <c r="WGG30" s="1"/>
      <c r="WGH30" s="1"/>
      <c r="WGI30" s="1"/>
      <c r="WGJ30" s="1"/>
      <c r="WGK30" s="1"/>
      <c r="WGL30" s="1"/>
      <c r="WGM30" s="1"/>
      <c r="WGN30" s="1"/>
      <c r="WGO30" s="1"/>
      <c r="WGP30" s="1"/>
      <c r="WGQ30" s="1"/>
      <c r="WGR30" s="1"/>
      <c r="WGS30" s="1"/>
      <c r="WGT30" s="1"/>
      <c r="WGU30" s="1"/>
      <c r="WGV30" s="1"/>
      <c r="WGW30" s="1"/>
      <c r="WGX30" s="1"/>
      <c r="WGY30" s="1"/>
      <c r="WGZ30" s="1"/>
      <c r="WHA30" s="1"/>
      <c r="WHB30" s="1"/>
      <c r="WHC30" s="1"/>
      <c r="WHD30" s="1"/>
      <c r="WHE30" s="1"/>
      <c r="WHF30" s="1"/>
      <c r="WHG30" s="1"/>
      <c r="WHH30" s="1"/>
      <c r="WHI30" s="1"/>
      <c r="WHJ30" s="1"/>
      <c r="WHK30" s="1"/>
      <c r="WHL30" s="1"/>
      <c r="WHM30" s="1"/>
      <c r="WHN30" s="1"/>
      <c r="WHO30" s="1"/>
      <c r="WHP30" s="1"/>
      <c r="WHQ30" s="1"/>
      <c r="WHR30" s="1"/>
      <c r="WHS30" s="1"/>
      <c r="WHT30" s="1"/>
      <c r="WHU30" s="1"/>
      <c r="WHV30" s="1"/>
      <c r="WHW30" s="1"/>
      <c r="WHX30" s="1"/>
      <c r="WHY30" s="1"/>
      <c r="WHZ30" s="1"/>
      <c r="WIA30" s="1"/>
      <c r="WIB30" s="1"/>
      <c r="WIC30" s="1"/>
      <c r="WID30" s="1"/>
      <c r="WIE30" s="1"/>
      <c r="WIF30" s="1"/>
      <c r="WIG30" s="1"/>
      <c r="WIH30" s="1"/>
      <c r="WII30" s="1"/>
      <c r="WIJ30" s="1"/>
      <c r="WIK30" s="1"/>
      <c r="WIL30" s="1"/>
      <c r="WIM30" s="1"/>
      <c r="WIN30" s="1"/>
      <c r="WIO30" s="1"/>
      <c r="WIP30" s="1"/>
      <c r="WIQ30" s="1"/>
      <c r="WIR30" s="1"/>
      <c r="WIS30" s="1"/>
      <c r="WIT30" s="1"/>
      <c r="WIU30" s="1"/>
      <c r="WIV30" s="1"/>
      <c r="WIW30" s="1"/>
      <c r="WIX30" s="1"/>
      <c r="WIY30" s="1"/>
      <c r="WIZ30" s="1"/>
      <c r="WJA30" s="1"/>
      <c r="WJB30" s="1"/>
      <c r="WJC30" s="1"/>
      <c r="WJD30" s="1"/>
      <c r="WJE30" s="1"/>
      <c r="WJF30" s="1"/>
      <c r="WJG30" s="1"/>
      <c r="WJH30" s="1"/>
      <c r="WJI30" s="1"/>
      <c r="WJJ30" s="1"/>
      <c r="WJK30" s="1"/>
      <c r="WJL30" s="1"/>
      <c r="WJM30" s="1"/>
      <c r="WJN30" s="1"/>
      <c r="WJO30" s="1"/>
      <c r="WJP30" s="1"/>
      <c r="WJQ30" s="1"/>
      <c r="WJR30" s="1"/>
      <c r="WJS30" s="1"/>
      <c r="WJT30" s="1"/>
      <c r="WJU30" s="1"/>
      <c r="WJV30" s="1"/>
      <c r="WJW30" s="1"/>
      <c r="WJX30" s="1"/>
      <c r="WJY30" s="1"/>
      <c r="WJZ30" s="1"/>
      <c r="WKA30" s="1"/>
      <c r="WKB30" s="1"/>
      <c r="WKC30" s="1"/>
      <c r="WKD30" s="1"/>
      <c r="WKE30" s="1"/>
      <c r="WKF30" s="1"/>
      <c r="WKG30" s="1"/>
      <c r="WKH30" s="1"/>
      <c r="WKI30" s="1"/>
      <c r="WKJ30" s="1"/>
      <c r="WKK30" s="1"/>
      <c r="WKL30" s="1"/>
      <c r="WKM30" s="1"/>
      <c r="WKN30" s="1"/>
      <c r="WKO30" s="1"/>
      <c r="WKP30" s="1"/>
      <c r="WKQ30" s="1"/>
      <c r="WKR30" s="1"/>
      <c r="WKS30" s="1"/>
      <c r="WKT30" s="1"/>
      <c r="WKU30" s="1"/>
      <c r="WKV30" s="1"/>
      <c r="WKW30" s="1"/>
      <c r="WKX30" s="1"/>
      <c r="WKY30" s="1"/>
      <c r="WKZ30" s="1"/>
      <c r="WLA30" s="1"/>
      <c r="WLB30" s="1"/>
      <c r="WLC30" s="1"/>
      <c r="WLD30" s="1"/>
      <c r="WLE30" s="1"/>
      <c r="WLF30" s="1"/>
      <c r="WLG30" s="1"/>
      <c r="WLH30" s="1"/>
      <c r="WLI30" s="1"/>
      <c r="WLJ30" s="1"/>
      <c r="WLK30" s="1"/>
      <c r="WLL30" s="1"/>
      <c r="WLM30" s="1"/>
      <c r="WLN30" s="1"/>
      <c r="WLO30" s="1"/>
      <c r="WLP30" s="1"/>
      <c r="WLQ30" s="1"/>
      <c r="WLR30" s="1"/>
      <c r="WLS30" s="1"/>
      <c r="WLT30" s="1"/>
      <c r="WLU30" s="1"/>
      <c r="WLV30" s="1"/>
      <c r="WLW30" s="1"/>
      <c r="WLX30" s="1"/>
      <c r="WLY30" s="1"/>
      <c r="WLZ30" s="1"/>
      <c r="WMA30" s="1"/>
      <c r="WMB30" s="1"/>
      <c r="WMC30" s="1"/>
      <c r="WMD30" s="1"/>
      <c r="WME30" s="1"/>
      <c r="WMF30" s="1"/>
      <c r="WMG30" s="1"/>
      <c r="WMH30" s="1"/>
      <c r="WMI30" s="1"/>
      <c r="WMJ30" s="1"/>
      <c r="WMK30" s="1"/>
      <c r="WML30" s="1"/>
      <c r="WMM30" s="1"/>
      <c r="WMN30" s="1"/>
      <c r="WMO30" s="1"/>
      <c r="WMP30" s="1"/>
      <c r="WMQ30" s="1"/>
      <c r="WMR30" s="1"/>
      <c r="WMS30" s="1"/>
      <c r="WMT30" s="1"/>
      <c r="WMU30" s="1"/>
      <c r="WMV30" s="1"/>
      <c r="WMW30" s="1"/>
      <c r="WMX30" s="1"/>
      <c r="WMY30" s="1"/>
      <c r="WMZ30" s="1"/>
      <c r="WNA30" s="1"/>
      <c r="WNB30" s="1"/>
      <c r="WNC30" s="1"/>
      <c r="WND30" s="1"/>
      <c r="WNE30" s="1"/>
      <c r="WNF30" s="1"/>
      <c r="WNG30" s="1"/>
      <c r="WNH30" s="1"/>
      <c r="WNI30" s="1"/>
      <c r="WNJ30" s="1"/>
      <c r="WNK30" s="1"/>
      <c r="WNL30" s="1"/>
      <c r="WNM30" s="1"/>
      <c r="WNN30" s="1"/>
      <c r="WNO30" s="1"/>
      <c r="WNP30" s="1"/>
      <c r="WNQ30" s="1"/>
      <c r="WNR30" s="1"/>
      <c r="WNS30" s="1"/>
      <c r="WNT30" s="1"/>
      <c r="WNU30" s="1"/>
      <c r="WNV30" s="1"/>
      <c r="WNW30" s="1"/>
      <c r="WNX30" s="1"/>
      <c r="WNY30" s="1"/>
      <c r="WNZ30" s="1"/>
      <c r="WOA30" s="1"/>
      <c r="WOB30" s="1"/>
      <c r="WOC30" s="1"/>
      <c r="WOD30" s="1"/>
      <c r="WOE30" s="1"/>
      <c r="WOF30" s="1"/>
      <c r="WOG30" s="1"/>
      <c r="WOH30" s="1"/>
      <c r="WOI30" s="1"/>
      <c r="WOJ30" s="1"/>
      <c r="WOK30" s="1"/>
      <c r="WOL30" s="1"/>
      <c r="WOM30" s="1"/>
      <c r="WON30" s="1"/>
      <c r="WOO30" s="1"/>
      <c r="WOP30" s="1"/>
      <c r="WOQ30" s="1"/>
      <c r="WOR30" s="1"/>
      <c r="WOS30" s="1"/>
      <c r="WOT30" s="1"/>
      <c r="WOU30" s="1"/>
      <c r="WOV30" s="1"/>
      <c r="WOW30" s="1"/>
      <c r="WOX30" s="1"/>
      <c r="WOY30" s="1"/>
      <c r="WOZ30" s="1"/>
      <c r="WPA30" s="1"/>
      <c r="WPB30" s="1"/>
      <c r="WPC30" s="1"/>
      <c r="WPD30" s="1"/>
      <c r="WPE30" s="1"/>
      <c r="WPF30" s="1"/>
      <c r="WPG30" s="1"/>
      <c r="WPH30" s="1"/>
      <c r="WPI30" s="1"/>
      <c r="WPJ30" s="1"/>
      <c r="WPK30" s="1"/>
      <c r="WPL30" s="1"/>
      <c r="WPM30" s="1"/>
      <c r="WPN30" s="1"/>
      <c r="WPO30" s="1"/>
      <c r="WPP30" s="1"/>
      <c r="WPQ30" s="1"/>
      <c r="WPR30" s="1"/>
      <c r="WPS30" s="1"/>
      <c r="WPT30" s="1"/>
      <c r="WPU30" s="1"/>
      <c r="WPV30" s="1"/>
      <c r="WPW30" s="1"/>
      <c r="WPX30" s="1"/>
      <c r="WPY30" s="1"/>
      <c r="WPZ30" s="1"/>
      <c r="WQA30" s="1"/>
      <c r="WQB30" s="1"/>
      <c r="WQC30" s="1"/>
      <c r="WQD30" s="1"/>
      <c r="WQE30" s="1"/>
      <c r="WQF30" s="1"/>
      <c r="WQG30" s="1"/>
      <c r="WQH30" s="1"/>
      <c r="WQI30" s="1"/>
      <c r="WQJ30" s="1"/>
      <c r="WQK30" s="1"/>
      <c r="WQL30" s="1"/>
      <c r="WQM30" s="1"/>
      <c r="WQN30" s="1"/>
      <c r="WQO30" s="1"/>
      <c r="WQP30" s="1"/>
      <c r="WQQ30" s="1"/>
      <c r="WQR30" s="1"/>
      <c r="WQS30" s="1"/>
      <c r="WQT30" s="1"/>
      <c r="WQU30" s="1"/>
      <c r="WQV30" s="1"/>
      <c r="WQW30" s="1"/>
      <c r="WQX30" s="1"/>
      <c r="WQY30" s="1"/>
      <c r="WQZ30" s="1"/>
      <c r="WRA30" s="1"/>
      <c r="WRB30" s="1"/>
      <c r="WRC30" s="1"/>
      <c r="WRD30" s="1"/>
      <c r="WRE30" s="1"/>
      <c r="WRF30" s="1"/>
      <c r="WRG30" s="1"/>
      <c r="WRH30" s="1"/>
      <c r="WRI30" s="1"/>
      <c r="WRJ30" s="1"/>
      <c r="WRK30" s="1"/>
      <c r="WRL30" s="1"/>
      <c r="WRM30" s="1"/>
      <c r="WRN30" s="1"/>
      <c r="WRO30" s="1"/>
      <c r="WRP30" s="1"/>
      <c r="WRQ30" s="1"/>
      <c r="WRR30" s="1"/>
      <c r="WRS30" s="1"/>
      <c r="WRT30" s="1"/>
      <c r="WRU30" s="1"/>
      <c r="WRV30" s="1"/>
      <c r="WRW30" s="1"/>
      <c r="WRX30" s="1"/>
      <c r="WRY30" s="1"/>
      <c r="WRZ30" s="1"/>
      <c r="WSA30" s="1"/>
      <c r="WSB30" s="1"/>
      <c r="WSC30" s="1"/>
      <c r="WSD30" s="1"/>
      <c r="WSE30" s="1"/>
      <c r="WSF30" s="1"/>
      <c r="WSG30" s="1"/>
      <c r="WSH30" s="1"/>
      <c r="WSI30" s="1"/>
      <c r="WSJ30" s="1"/>
      <c r="WSK30" s="1"/>
      <c r="WSL30" s="1"/>
      <c r="WSM30" s="1"/>
      <c r="WSN30" s="1"/>
      <c r="WSO30" s="1"/>
      <c r="WSP30" s="1"/>
      <c r="WSQ30" s="1"/>
      <c r="WSR30" s="1"/>
      <c r="WSS30" s="1"/>
      <c r="WST30" s="1"/>
      <c r="WSU30" s="1"/>
      <c r="WSV30" s="1"/>
      <c r="WSW30" s="1"/>
      <c r="WSX30" s="1"/>
      <c r="WSY30" s="1"/>
      <c r="WSZ30" s="1"/>
      <c r="WTA30" s="1"/>
      <c r="WTB30" s="1"/>
      <c r="WTC30" s="1"/>
      <c r="WTD30" s="1"/>
      <c r="WTE30" s="1"/>
      <c r="WTF30" s="1"/>
      <c r="WTG30" s="1"/>
      <c r="WTH30" s="1"/>
      <c r="WTI30" s="1"/>
      <c r="WTJ30" s="1"/>
      <c r="WTK30" s="1"/>
      <c r="WTL30" s="1"/>
      <c r="WTM30" s="1"/>
      <c r="WTN30" s="1"/>
      <c r="WTO30" s="1"/>
      <c r="WTP30" s="1"/>
      <c r="WTQ30" s="1"/>
      <c r="WTR30" s="1"/>
      <c r="WTS30" s="1"/>
      <c r="WTT30" s="1"/>
      <c r="WTU30" s="1"/>
      <c r="WTV30" s="1"/>
      <c r="WTW30" s="1"/>
      <c r="WTX30" s="1"/>
      <c r="WTY30" s="1"/>
      <c r="WTZ30" s="1"/>
      <c r="WUA30" s="1"/>
      <c r="WUB30" s="1"/>
      <c r="WUC30" s="1"/>
      <c r="WUD30" s="1"/>
      <c r="WUE30" s="1"/>
      <c r="WUF30" s="1"/>
      <c r="WUG30" s="1"/>
      <c r="WUH30" s="1"/>
      <c r="WUI30" s="1"/>
      <c r="WUJ30" s="1"/>
      <c r="WUK30" s="1"/>
      <c r="WUL30" s="1"/>
      <c r="WUM30" s="1"/>
      <c r="WUN30" s="1"/>
      <c r="WUO30" s="1"/>
      <c r="WUP30" s="1"/>
      <c r="WUQ30" s="1"/>
      <c r="WUR30" s="1"/>
      <c r="WUS30" s="1"/>
      <c r="WUT30" s="1"/>
      <c r="WUU30" s="1"/>
      <c r="WUV30" s="1"/>
      <c r="WUW30" s="1"/>
      <c r="WUX30" s="1"/>
      <c r="WUY30" s="1"/>
      <c r="WUZ30" s="1"/>
      <c r="WVA30" s="1"/>
      <c r="WVB30" s="1"/>
      <c r="WVC30" s="1"/>
      <c r="WVD30" s="1"/>
      <c r="WVE30" s="1"/>
      <c r="WVF30" s="1"/>
      <c r="WVG30" s="1"/>
      <c r="WVH30" s="1"/>
      <c r="WVI30" s="1"/>
      <c r="WVJ30" s="1"/>
      <c r="WVK30" s="1"/>
      <c r="WVL30" s="1"/>
      <c r="WVM30" s="1"/>
      <c r="WVN30" s="1"/>
      <c r="WVO30" s="1"/>
      <c r="WVP30" s="1"/>
      <c r="WVQ30" s="1"/>
      <c r="WVR30" s="1"/>
      <c r="WVS30" s="1"/>
      <c r="WVT30" s="1"/>
      <c r="WVU30" s="1"/>
      <c r="WVV30" s="1"/>
      <c r="WVW30" s="1"/>
      <c r="WVX30" s="1"/>
      <c r="WVY30" s="1"/>
      <c r="WVZ30" s="1"/>
      <c r="WWA30" s="1"/>
      <c r="WWB30" s="1"/>
      <c r="WWC30" s="1"/>
      <c r="WWD30" s="1"/>
      <c r="WWE30" s="1"/>
      <c r="WWF30" s="1"/>
      <c r="WWG30" s="1"/>
      <c r="WWH30" s="1"/>
      <c r="WWI30" s="1"/>
      <c r="WWJ30" s="1"/>
      <c r="WWK30" s="1"/>
      <c r="WWL30" s="1"/>
      <c r="WWM30" s="1"/>
      <c r="WWN30" s="1"/>
      <c r="WWO30" s="1"/>
      <c r="WWP30" s="1"/>
      <c r="WWQ30" s="1"/>
      <c r="WWR30" s="1"/>
      <c r="WWS30" s="1"/>
      <c r="WWT30" s="1"/>
      <c r="WWU30" s="1"/>
      <c r="WWV30" s="1"/>
      <c r="WWW30" s="1"/>
      <c r="WWX30" s="1"/>
      <c r="WWY30" s="1"/>
      <c r="WWZ30" s="1"/>
      <c r="WXA30" s="1"/>
      <c r="WXB30" s="1"/>
      <c r="WXC30" s="1"/>
      <c r="WXD30" s="1"/>
      <c r="WXE30" s="1"/>
      <c r="WXF30" s="1"/>
      <c r="WXG30" s="1"/>
      <c r="WXH30" s="1"/>
      <c r="WXI30" s="1"/>
      <c r="WXJ30" s="1"/>
      <c r="WXK30" s="1"/>
      <c r="WXL30" s="1"/>
      <c r="WXM30" s="1"/>
      <c r="WXN30" s="1"/>
      <c r="WXO30" s="1"/>
      <c r="WXP30" s="1"/>
      <c r="WXQ30" s="1"/>
      <c r="WXR30" s="1"/>
      <c r="WXS30" s="1"/>
      <c r="WXT30" s="1"/>
      <c r="WXU30" s="1"/>
      <c r="WXV30" s="1"/>
      <c r="WXW30" s="1"/>
      <c r="WXX30" s="1"/>
      <c r="WXY30" s="1"/>
      <c r="WXZ30" s="1"/>
      <c r="WYA30" s="1"/>
      <c r="WYB30" s="1"/>
      <c r="WYC30" s="1"/>
      <c r="WYD30" s="1"/>
      <c r="WYE30" s="1"/>
      <c r="WYF30" s="1"/>
      <c r="WYG30" s="1"/>
      <c r="WYH30" s="1"/>
      <c r="WYI30" s="1"/>
      <c r="WYJ30" s="1"/>
      <c r="WYK30" s="1"/>
      <c r="WYL30" s="1"/>
      <c r="WYM30" s="1"/>
      <c r="WYN30" s="1"/>
      <c r="WYO30" s="1"/>
      <c r="WYP30" s="1"/>
      <c r="WYQ30" s="1"/>
      <c r="WYR30" s="1"/>
      <c r="WYS30" s="1"/>
      <c r="WYT30" s="1"/>
      <c r="WYU30" s="1"/>
      <c r="WYV30" s="1"/>
      <c r="WYW30" s="1"/>
      <c r="WYX30" s="1"/>
      <c r="WYY30" s="1"/>
      <c r="WYZ30" s="1"/>
      <c r="WZA30" s="1"/>
      <c r="WZB30" s="1"/>
      <c r="WZC30" s="1"/>
      <c r="WZD30" s="1"/>
      <c r="WZE30" s="1"/>
      <c r="WZF30" s="1"/>
      <c r="WZG30" s="1"/>
      <c r="WZH30" s="1"/>
      <c r="WZI30" s="1"/>
      <c r="WZJ30" s="1"/>
      <c r="WZK30" s="1"/>
      <c r="WZL30" s="1"/>
      <c r="WZM30" s="1"/>
      <c r="WZN30" s="1"/>
      <c r="WZO30" s="1"/>
      <c r="WZP30" s="1"/>
      <c r="WZQ30" s="1"/>
      <c r="WZR30" s="1"/>
      <c r="WZS30" s="1"/>
      <c r="WZT30" s="1"/>
      <c r="WZU30" s="1"/>
      <c r="WZV30" s="1"/>
      <c r="WZW30" s="1"/>
      <c r="WZX30" s="1"/>
      <c r="WZY30" s="1"/>
      <c r="WZZ30" s="1"/>
      <c r="XAA30" s="1"/>
      <c r="XAB30" s="1"/>
      <c r="XAC30" s="1"/>
      <c r="XAD30" s="1"/>
      <c r="XAE30" s="1"/>
      <c r="XAF30" s="1"/>
      <c r="XAG30" s="1"/>
      <c r="XAH30" s="1"/>
      <c r="XAI30" s="1"/>
      <c r="XAJ30" s="1"/>
      <c r="XAK30" s="1"/>
      <c r="XAL30" s="1"/>
      <c r="XAM30" s="1"/>
      <c r="XAN30" s="1"/>
      <c r="XAO30" s="1"/>
      <c r="XAP30" s="1"/>
      <c r="XAQ30" s="1"/>
      <c r="XAR30" s="1"/>
      <c r="XAS30" s="1"/>
      <c r="XAT30" s="1"/>
      <c r="XAU30" s="1"/>
      <c r="XAV30" s="1"/>
      <c r="XAW30" s="1"/>
      <c r="XAX30" s="1"/>
      <c r="XAY30" s="1"/>
      <c r="XAZ30" s="1"/>
      <c r="XBA30" s="1"/>
      <c r="XBB30" s="1"/>
      <c r="XBC30" s="1"/>
      <c r="XBD30" s="1"/>
      <c r="XBE30" s="1"/>
      <c r="XBF30" s="1"/>
      <c r="XBG30" s="1"/>
      <c r="XBH30" s="1"/>
      <c r="XBI30" s="1"/>
      <c r="XBJ30" s="1"/>
      <c r="XBK30" s="1"/>
      <c r="XBL30" s="1"/>
      <c r="XBM30" s="1"/>
      <c r="XBN30" s="1"/>
      <c r="XBO30" s="1"/>
      <c r="XBP30" s="1"/>
      <c r="XBQ30" s="1"/>
      <c r="XBR30" s="1"/>
      <c r="XBS30" s="1"/>
      <c r="XBT30" s="1"/>
      <c r="XBU30" s="1"/>
      <c r="XBV30" s="1"/>
      <c r="XBW30" s="1"/>
      <c r="XBX30" s="1"/>
      <c r="XBY30" s="1"/>
      <c r="XBZ30" s="1"/>
      <c r="XCA30" s="1"/>
      <c r="XCB30" s="1"/>
      <c r="XCC30" s="1"/>
      <c r="XCD30" s="1"/>
      <c r="XCE30" s="1"/>
      <c r="XCF30" s="1"/>
      <c r="XCG30" s="1"/>
      <c r="XCH30" s="1"/>
      <c r="XCI30" s="1"/>
      <c r="XCJ30" s="1"/>
      <c r="XCK30" s="1"/>
      <c r="XCL30" s="1"/>
      <c r="XCM30" s="1"/>
      <c r="XCN30" s="1"/>
      <c r="XCO30" s="1"/>
      <c r="XCP30" s="1"/>
      <c r="XCQ30" s="1"/>
      <c r="XCR30" s="1"/>
      <c r="XCS30" s="1"/>
      <c r="XCT30" s="1"/>
      <c r="XCU30" s="1"/>
      <c r="XCV30" s="1"/>
      <c r="XCW30" s="1"/>
      <c r="XCX30" s="1"/>
      <c r="XCY30" s="1"/>
      <c r="XCZ30" s="1"/>
      <c r="XDA30" s="1"/>
      <c r="XDB30" s="1"/>
      <c r="XDC30" s="1"/>
      <c r="XDD30" s="1"/>
      <c r="XDE30" s="1"/>
      <c r="XDF30" s="1"/>
      <c r="XDG30" s="1"/>
      <c r="XDH30" s="1"/>
      <c r="XDI30" s="1"/>
      <c r="XDJ30" s="1"/>
      <c r="XDK30" s="1"/>
      <c r="XDL30" s="1"/>
      <c r="XDM30" s="1"/>
      <c r="XDN30" s="1"/>
      <c r="XDO30" s="1"/>
      <c r="XDP30" s="1"/>
      <c r="XDQ30" s="1"/>
      <c r="XDR30" s="1"/>
      <c r="XDS30" s="1"/>
      <c r="XDT30" s="1"/>
      <c r="XDU30" s="1"/>
      <c r="XDV30" s="1"/>
      <c r="XDW30" s="1"/>
      <c r="XDX30" s="1"/>
      <c r="XDY30" s="1"/>
      <c r="XDZ30" s="1"/>
      <c r="XEA30" s="1"/>
      <c r="XEB30" s="1"/>
      <c r="XEC30" s="1"/>
      <c r="XED30" s="1"/>
      <c r="XEE30" s="1"/>
      <c r="XEF30" s="1"/>
      <c r="XEG30" s="1"/>
      <c r="XEH30" s="1"/>
      <c r="XEI30" s="1"/>
      <c r="XEJ30" s="1"/>
      <c r="XEK30" s="1"/>
      <c r="XEL30" s="1"/>
      <c r="XEM30" s="1"/>
      <c r="XEN30" s="1"/>
      <c r="XEO30" s="1"/>
      <c r="XEP30" s="1"/>
      <c r="XEQ30" s="1"/>
      <c r="XER30" s="1"/>
      <c r="XES30" s="1"/>
      <c r="XET30" s="1"/>
      <c r="XEU30" s="1"/>
      <c r="XEV30" s="1"/>
      <c r="XEW30" s="1"/>
      <c r="XEX30" s="1"/>
      <c r="XEY30" s="1"/>
      <c r="XEZ30" s="1"/>
      <c r="XFA30" s="1"/>
      <c r="XFB30" s="1"/>
      <c r="XFC30" s="162"/>
      <c r="XFD30" s="163"/>
    </row>
    <row r="31" spans="1:16384" x14ac:dyDescent="0.2">
      <c r="B31" s="220"/>
      <c r="C31" s="221"/>
      <c r="D31" s="282"/>
      <c r="E31" s="283"/>
      <c r="F31" s="284"/>
      <c r="G31" s="285"/>
      <c r="H31" s="164">
        <f t="shared" si="0"/>
        <v>0</v>
      </c>
      <c r="I31" s="286"/>
      <c r="J31" s="90"/>
      <c r="K31" s="90"/>
      <c r="L31" s="165">
        <f t="shared" si="1"/>
        <v>0</v>
      </c>
      <c r="M31" s="165">
        <f t="shared" si="2"/>
        <v>0</v>
      </c>
      <c r="N31" s="159"/>
      <c r="O31" s="90"/>
      <c r="P31" s="90"/>
      <c r="Q31" s="165">
        <f t="shared" si="3"/>
        <v>0</v>
      </c>
      <c r="R31" s="165">
        <f t="shared" si="4"/>
        <v>0</v>
      </c>
      <c r="S31" s="91"/>
      <c r="T31" s="91"/>
      <c r="U31" s="91"/>
      <c r="V31" s="91"/>
      <c r="W31" s="91"/>
      <c r="X31" s="91"/>
      <c r="Y31" s="91"/>
      <c r="Z31" s="287"/>
    </row>
    <row r="32" spans="1:16384" x14ac:dyDescent="0.2">
      <c r="B32" s="220"/>
      <c r="C32" s="89"/>
      <c r="D32" s="282"/>
      <c r="E32" s="282"/>
      <c r="F32" s="282"/>
      <c r="G32" s="282"/>
      <c r="H32" s="164">
        <f t="shared" si="0"/>
        <v>0</v>
      </c>
      <c r="I32" s="90"/>
      <c r="J32" s="90"/>
      <c r="K32" s="90"/>
      <c r="L32" s="165">
        <f t="shared" si="1"/>
        <v>0</v>
      </c>
      <c r="M32" s="165">
        <f t="shared" si="2"/>
        <v>0</v>
      </c>
      <c r="N32" s="159"/>
      <c r="O32" s="90"/>
      <c r="P32" s="90"/>
      <c r="Q32" s="165">
        <f t="shared" si="3"/>
        <v>0</v>
      </c>
      <c r="R32" s="165">
        <f t="shared" si="4"/>
        <v>0</v>
      </c>
      <c r="S32" s="91"/>
      <c r="T32" s="91"/>
      <c r="U32" s="91"/>
      <c r="V32" s="91"/>
      <c r="W32" s="91"/>
      <c r="X32" s="91"/>
      <c r="Y32" s="91"/>
      <c r="Z32" s="287"/>
    </row>
    <row r="33" spans="1:26" x14ac:dyDescent="0.2">
      <c r="B33" s="156"/>
      <c r="C33" s="89"/>
      <c r="D33" s="90"/>
      <c r="E33" s="90"/>
      <c r="F33" s="90"/>
      <c r="G33" s="90"/>
      <c r="H33" s="164">
        <f t="shared" si="0"/>
        <v>0</v>
      </c>
      <c r="I33" s="90"/>
      <c r="J33" s="90"/>
      <c r="K33" s="90"/>
      <c r="L33" s="165">
        <f t="shared" si="1"/>
        <v>0</v>
      </c>
      <c r="M33" s="165">
        <f t="shared" si="2"/>
        <v>0</v>
      </c>
      <c r="N33" s="159"/>
      <c r="O33" s="90"/>
      <c r="P33" s="90"/>
      <c r="Q33" s="165">
        <f t="shared" si="3"/>
        <v>0</v>
      </c>
      <c r="R33" s="165">
        <f t="shared" si="4"/>
        <v>0</v>
      </c>
      <c r="S33" s="91"/>
      <c r="T33" s="91"/>
      <c r="U33" s="91"/>
      <c r="V33" s="91"/>
      <c r="W33" s="91"/>
      <c r="X33" s="91"/>
      <c r="Y33" s="91"/>
      <c r="Z33" s="287"/>
    </row>
    <row r="34" spans="1:26" x14ac:dyDescent="0.2">
      <c r="B34" s="156"/>
      <c r="C34" s="89"/>
      <c r="D34" s="90"/>
      <c r="E34" s="90"/>
      <c r="F34" s="90"/>
      <c r="G34" s="90"/>
      <c r="H34" s="164">
        <f t="shared" si="0"/>
        <v>0</v>
      </c>
      <c r="I34" s="90"/>
      <c r="J34" s="90"/>
      <c r="K34" s="90"/>
      <c r="L34" s="165">
        <f t="shared" si="1"/>
        <v>0</v>
      </c>
      <c r="M34" s="165">
        <f t="shared" si="2"/>
        <v>0</v>
      </c>
      <c r="N34" s="159"/>
      <c r="O34" s="90"/>
      <c r="P34" s="90"/>
      <c r="Q34" s="165">
        <f t="shared" si="3"/>
        <v>0</v>
      </c>
      <c r="R34" s="165">
        <f t="shared" si="4"/>
        <v>0</v>
      </c>
      <c r="S34" s="91"/>
      <c r="T34" s="91"/>
      <c r="U34" s="91"/>
      <c r="V34" s="91"/>
      <c r="W34" s="91"/>
      <c r="X34" s="91"/>
      <c r="Y34" s="91"/>
      <c r="Z34" s="287"/>
    </row>
    <row r="35" spans="1:26" x14ac:dyDescent="0.2">
      <c r="B35" s="156"/>
      <c r="C35" s="89"/>
      <c r="D35" s="90"/>
      <c r="E35" s="90"/>
      <c r="F35" s="90"/>
      <c r="G35" s="90"/>
      <c r="H35" s="164">
        <f t="shared" si="0"/>
        <v>0</v>
      </c>
      <c r="I35" s="90"/>
      <c r="J35" s="90"/>
      <c r="K35" s="90"/>
      <c r="L35" s="165">
        <f t="shared" si="1"/>
        <v>0</v>
      </c>
      <c r="M35" s="165">
        <f t="shared" si="2"/>
        <v>0</v>
      </c>
      <c r="N35" s="159"/>
      <c r="O35" s="90"/>
      <c r="P35" s="90"/>
      <c r="Q35" s="165">
        <f t="shared" si="3"/>
        <v>0</v>
      </c>
      <c r="R35" s="165">
        <f t="shared" ref="R35:R40" si="5">IF(OR(H35=0, ISBLANK(H35)), 0, H35-K35-P35)</f>
        <v>0</v>
      </c>
      <c r="S35" s="91"/>
      <c r="T35" s="91"/>
      <c r="U35" s="91"/>
      <c r="V35" s="91"/>
      <c r="W35" s="91"/>
      <c r="X35" s="91"/>
      <c r="Y35" s="91"/>
      <c r="Z35" s="287"/>
    </row>
    <row r="36" spans="1:26" x14ac:dyDescent="0.2">
      <c r="B36" s="156"/>
      <c r="C36" s="89"/>
      <c r="D36" s="90"/>
      <c r="E36" s="90"/>
      <c r="F36" s="90"/>
      <c r="G36" s="90"/>
      <c r="H36" s="164">
        <f t="shared" si="0"/>
        <v>0</v>
      </c>
      <c r="I36" s="90"/>
      <c r="J36" s="90"/>
      <c r="K36" s="90"/>
      <c r="L36" s="165">
        <f t="shared" si="1"/>
        <v>0</v>
      </c>
      <c r="M36" s="165">
        <f t="shared" si="2"/>
        <v>0</v>
      </c>
      <c r="N36" s="159"/>
      <c r="O36" s="90"/>
      <c r="P36" s="90"/>
      <c r="Q36" s="165">
        <f t="shared" si="3"/>
        <v>0</v>
      </c>
      <c r="R36" s="165">
        <f t="shared" si="5"/>
        <v>0</v>
      </c>
      <c r="S36" s="91"/>
      <c r="T36" s="91"/>
      <c r="U36" s="91"/>
      <c r="V36" s="91"/>
      <c r="W36" s="91"/>
      <c r="X36" s="91"/>
      <c r="Y36" s="91"/>
      <c r="Z36" s="287"/>
    </row>
    <row r="37" spans="1:26" x14ac:dyDescent="0.2">
      <c r="B37" s="156"/>
      <c r="C37" s="89"/>
      <c r="D37" s="90"/>
      <c r="E37" s="90"/>
      <c r="F37" s="90"/>
      <c r="G37" s="90"/>
      <c r="H37" s="164">
        <f t="shared" si="0"/>
        <v>0</v>
      </c>
      <c r="I37" s="90"/>
      <c r="J37" s="90"/>
      <c r="K37" s="90"/>
      <c r="L37" s="165">
        <f t="shared" si="1"/>
        <v>0</v>
      </c>
      <c r="M37" s="165">
        <f t="shared" si="2"/>
        <v>0</v>
      </c>
      <c r="N37" s="159"/>
      <c r="O37" s="90"/>
      <c r="P37" s="90"/>
      <c r="Q37" s="165">
        <f t="shared" si="3"/>
        <v>0</v>
      </c>
      <c r="R37" s="165">
        <f t="shared" si="5"/>
        <v>0</v>
      </c>
      <c r="S37" s="91"/>
      <c r="T37" s="91"/>
      <c r="U37" s="91"/>
      <c r="V37" s="91"/>
      <c r="W37" s="91"/>
      <c r="X37" s="91"/>
      <c r="Y37" s="91"/>
      <c r="Z37" s="287"/>
    </row>
    <row r="38" spans="1:26" x14ac:dyDescent="0.2">
      <c r="B38" s="156"/>
      <c r="C38" s="89"/>
      <c r="D38" s="90"/>
      <c r="E38" s="90"/>
      <c r="F38" s="90"/>
      <c r="G38" s="90"/>
      <c r="H38" s="164">
        <f t="shared" si="0"/>
        <v>0</v>
      </c>
      <c r="I38" s="90"/>
      <c r="J38" s="90"/>
      <c r="K38" s="90"/>
      <c r="L38" s="165">
        <f t="shared" si="1"/>
        <v>0</v>
      </c>
      <c r="M38" s="165">
        <f t="shared" si="2"/>
        <v>0</v>
      </c>
      <c r="N38" s="159"/>
      <c r="O38" s="90"/>
      <c r="P38" s="90"/>
      <c r="Q38" s="165">
        <f t="shared" si="3"/>
        <v>0</v>
      </c>
      <c r="R38" s="165">
        <f t="shared" si="5"/>
        <v>0</v>
      </c>
      <c r="S38" s="91"/>
      <c r="T38" s="91"/>
      <c r="U38" s="91"/>
      <c r="V38" s="91"/>
      <c r="W38" s="91"/>
      <c r="X38" s="91"/>
      <c r="Y38" s="91"/>
      <c r="Z38" s="287"/>
    </row>
    <row r="39" spans="1:26" x14ac:dyDescent="0.2">
      <c r="B39" s="156"/>
      <c r="C39" s="89"/>
      <c r="D39" s="90"/>
      <c r="E39" s="90"/>
      <c r="F39" s="90"/>
      <c r="G39" s="90"/>
      <c r="H39" s="164">
        <f t="shared" si="0"/>
        <v>0</v>
      </c>
      <c r="I39" s="90"/>
      <c r="J39" s="90"/>
      <c r="K39" s="90"/>
      <c r="L39" s="165">
        <f t="shared" si="1"/>
        <v>0</v>
      </c>
      <c r="M39" s="165">
        <f t="shared" si="2"/>
        <v>0</v>
      </c>
      <c r="N39" s="159"/>
      <c r="O39" s="90"/>
      <c r="P39" s="90"/>
      <c r="Q39" s="165">
        <f t="shared" si="3"/>
        <v>0</v>
      </c>
      <c r="R39" s="165">
        <f t="shared" si="5"/>
        <v>0</v>
      </c>
      <c r="S39" s="91"/>
      <c r="T39" s="91"/>
      <c r="U39" s="91"/>
      <c r="V39" s="91"/>
      <c r="W39" s="91"/>
      <c r="X39" s="91"/>
      <c r="Y39" s="91"/>
      <c r="Z39" s="287"/>
    </row>
    <row r="40" spans="1:26" x14ac:dyDescent="0.2">
      <c r="B40" s="156"/>
      <c r="C40" s="89"/>
      <c r="D40" s="90"/>
      <c r="E40" s="90"/>
      <c r="F40" s="90"/>
      <c r="G40" s="90"/>
      <c r="H40" s="164">
        <f t="shared" si="0"/>
        <v>0</v>
      </c>
      <c r="I40" s="90"/>
      <c r="J40" s="90"/>
      <c r="K40" s="90"/>
      <c r="L40" s="165">
        <f t="shared" si="1"/>
        <v>0</v>
      </c>
      <c r="M40" s="165">
        <f t="shared" si="2"/>
        <v>0</v>
      </c>
      <c r="N40" s="159"/>
      <c r="O40" s="90"/>
      <c r="P40" s="90"/>
      <c r="Q40" s="165">
        <f t="shared" si="3"/>
        <v>0</v>
      </c>
      <c r="R40" s="165">
        <f t="shared" si="5"/>
        <v>0</v>
      </c>
      <c r="S40" s="91"/>
      <c r="T40" s="91"/>
      <c r="U40" s="91"/>
      <c r="V40" s="91"/>
      <c r="W40" s="91"/>
      <c r="X40" s="91"/>
      <c r="Y40" s="91"/>
      <c r="Z40" s="287"/>
    </row>
    <row r="41" spans="1:26" x14ac:dyDescent="0.2">
      <c r="B41" s="167" t="s">
        <v>86</v>
      </c>
      <c r="C41" s="168"/>
      <c r="D41" s="169">
        <f t="shared" ref="D41:J41" si="6">SUM(D21:D40)</f>
        <v>41114.891039799622</v>
      </c>
      <c r="E41" s="169">
        <f t="shared" si="6"/>
        <v>871840466.18652356</v>
      </c>
      <c r="F41" s="169">
        <f t="shared" si="6"/>
        <v>1085316.3068311873</v>
      </c>
      <c r="G41" s="169">
        <f t="shared" si="6"/>
        <v>461826519.1237675</v>
      </c>
      <c r="H41" s="169">
        <f t="shared" si="6"/>
        <v>1003548.4508737186</v>
      </c>
      <c r="I41" s="170">
        <f t="shared" si="6"/>
        <v>16306076.092278333</v>
      </c>
      <c r="J41" s="171">
        <f t="shared" si="6"/>
        <v>4839866.8200000012</v>
      </c>
      <c r="K41" s="171">
        <f t="shared" ref="K41:R41" si="7">SUM(K21:K40)</f>
        <v>8955.2199999999993</v>
      </c>
      <c r="L41" s="171">
        <f t="shared" si="7"/>
        <v>867000599.36652362</v>
      </c>
      <c r="M41" s="171">
        <f t="shared" si="7"/>
        <v>1076361.0868311874</v>
      </c>
      <c r="N41" s="172">
        <f t="shared" si="7"/>
        <v>0</v>
      </c>
      <c r="O41" s="171">
        <f t="shared" si="7"/>
        <v>135893889.41732097</v>
      </c>
      <c r="P41" s="171">
        <f t="shared" si="7"/>
        <v>260162.16410264492</v>
      </c>
      <c r="Q41" s="171">
        <f t="shared" si="7"/>
        <v>321092762.8864466</v>
      </c>
      <c r="R41" s="171">
        <f t="shared" si="7"/>
        <v>734431.06677107373</v>
      </c>
      <c r="S41" s="172">
        <f>SUM(S21:S40)</f>
        <v>0</v>
      </c>
      <c r="T41" s="172">
        <f>SUM(T21:T40)</f>
        <v>0</v>
      </c>
      <c r="U41" s="172">
        <f>SUM(U21:U40)</f>
        <v>0.99670000000000003</v>
      </c>
      <c r="V41" s="172">
        <f>SUM(V21:V40)</f>
        <v>1</v>
      </c>
      <c r="W41" s="172">
        <f>SUM(W21:W40)</f>
        <v>0</v>
      </c>
      <c r="X41" s="172"/>
      <c r="Y41" s="172">
        <f>SUM(Y21:Y40)</f>
        <v>0</v>
      </c>
      <c r="Z41" s="170">
        <f>SUM(Z21:Z40)</f>
        <v>0</v>
      </c>
    </row>
    <row r="42" spans="1:26" x14ac:dyDescent="0.2">
      <c r="B42" s="173"/>
      <c r="U42" s="174"/>
      <c r="W42" s="174"/>
      <c r="X42" s="174"/>
      <c r="Y42" s="174" t="s">
        <v>87</v>
      </c>
      <c r="Z42" s="175">
        <f>'2. 2015 Continuity Schedule'!BS65</f>
        <v>0</v>
      </c>
    </row>
    <row r="43" spans="1:26" x14ac:dyDescent="0.2">
      <c r="B43" s="173"/>
      <c r="U43" s="174"/>
      <c r="W43" s="174"/>
      <c r="X43" s="174"/>
      <c r="Y43" s="174" t="s">
        <v>88</v>
      </c>
      <c r="Z43" s="176">
        <f>Z41-Z42</f>
        <v>0</v>
      </c>
    </row>
    <row r="44" spans="1:26" x14ac:dyDescent="0.2">
      <c r="B44" s="173"/>
    </row>
    <row r="45" spans="1:26" x14ac:dyDescent="0.2">
      <c r="A45" s="352" t="s">
        <v>83</v>
      </c>
      <c r="B45" s="352"/>
      <c r="C45" s="352"/>
      <c r="D45" s="352"/>
      <c r="E45" s="352"/>
      <c r="F45" s="352"/>
      <c r="G45" s="352"/>
      <c r="H45" s="352"/>
    </row>
    <row r="46" spans="1:26" ht="21" customHeight="1" x14ac:dyDescent="0.2">
      <c r="A46" s="352"/>
      <c r="B46" s="352"/>
      <c r="C46" s="352"/>
      <c r="D46" s="352"/>
      <c r="E46" s="352"/>
      <c r="F46" s="352"/>
      <c r="G46" s="352"/>
      <c r="H46" s="352"/>
    </row>
    <row r="47" spans="1:26" ht="17.25" x14ac:dyDescent="0.2">
      <c r="A47" s="352" t="s">
        <v>84</v>
      </c>
      <c r="B47" s="352"/>
      <c r="C47" s="352"/>
      <c r="D47" s="352"/>
      <c r="E47" s="352"/>
      <c r="F47" s="352"/>
      <c r="G47" s="352"/>
      <c r="H47" s="352"/>
    </row>
    <row r="48" spans="1:26" ht="43.5" customHeight="1" x14ac:dyDescent="0.25">
      <c r="A48" s="350" t="s">
        <v>279</v>
      </c>
      <c r="B48" s="350"/>
      <c r="C48" s="350"/>
      <c r="D48" s="350"/>
      <c r="E48" s="350"/>
      <c r="F48" s="350"/>
      <c r="G48" s="350"/>
      <c r="H48" s="350"/>
    </row>
  </sheetData>
  <sheetProtection password="F8BD" sheet="1" objects="1" scenarios="1"/>
  <mergeCells count="29">
    <mergeCell ref="N19:N20"/>
    <mergeCell ref="B16:I17"/>
    <mergeCell ref="D19:D20"/>
    <mergeCell ref="U19:U20"/>
    <mergeCell ref="Z19:Z20"/>
    <mergeCell ref="I19:I20"/>
    <mergeCell ref="O19:O20"/>
    <mergeCell ref="S19:S20"/>
    <mergeCell ref="T19:T20"/>
    <mergeCell ref="V19:V20"/>
    <mergeCell ref="W19:W20"/>
    <mergeCell ref="Y19:Y20"/>
    <mergeCell ref="X19:X20"/>
    <mergeCell ref="P19:P20"/>
    <mergeCell ref="Q19:Q20"/>
    <mergeCell ref="R19:R20"/>
    <mergeCell ref="A48:H48"/>
    <mergeCell ref="J19:J20"/>
    <mergeCell ref="K19:K20"/>
    <mergeCell ref="L19:L20"/>
    <mergeCell ref="M19:M20"/>
    <mergeCell ref="A45:H46"/>
    <mergeCell ref="A47:H47"/>
    <mergeCell ref="F19:F20"/>
    <mergeCell ref="E19:E20"/>
    <mergeCell ref="C19:C20"/>
    <mergeCell ref="B19:B20"/>
    <mergeCell ref="G19:G20"/>
    <mergeCell ref="H19:H20"/>
  </mergeCells>
  <dataValidations count="1">
    <dataValidation type="list" allowBlank="1" showInputMessage="1" showErrorMessage="1" sqref="C21:C40">
      <formula1>"kWh, kW"</formula1>
    </dataValidation>
  </dataValidations>
  <pageMargins left="0.7" right="0.7" top="0.75" bottom="0.75" header="0.3" footer="0.3"/>
  <pageSetup paperSize="17" scale="41" orientation="landscape" r:id="rId1"/>
  <colBreaks count="1" manualBreakCount="1">
    <brk id="13" max="104857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A59"/>
  <sheetViews>
    <sheetView showGridLines="0" topLeftCell="D31" zoomScaleNormal="100" workbookViewId="0">
      <selection activeCell="F21" sqref="F21"/>
    </sheetView>
  </sheetViews>
  <sheetFormatPr defaultRowHeight="12.75" x14ac:dyDescent="0.2"/>
  <cols>
    <col min="1" max="1" width="1.140625" style="173" customWidth="1"/>
    <col min="2" max="2" width="64" style="173" customWidth="1"/>
    <col min="3" max="3" width="9.140625" style="173"/>
    <col min="4" max="4" width="14.5703125" style="173" customWidth="1"/>
    <col min="5" max="5" width="14.7109375" style="173" customWidth="1"/>
    <col min="6" max="25" width="24.140625" style="173" customWidth="1"/>
    <col min="26" max="26" width="9.140625" style="173"/>
    <col min="27" max="28" width="0" style="173" hidden="1" customWidth="1"/>
    <col min="29" max="16384" width="9.140625" style="173"/>
  </cols>
  <sheetData>
    <row r="1" spans="2:27" ht="143.25" customHeight="1" x14ac:dyDescent="0.2">
      <c r="AA1" s="173">
        <v>21</v>
      </c>
    </row>
    <row r="2" spans="2:27" x14ac:dyDescent="0.2">
      <c r="AA2" s="173">
        <v>22</v>
      </c>
    </row>
    <row r="4" spans="2:27" ht="39" customHeight="1" x14ac:dyDescent="0.2">
      <c r="D4" s="193" t="s">
        <v>100</v>
      </c>
      <c r="E4" s="194" t="s">
        <v>93</v>
      </c>
      <c r="F4" s="193" t="str">
        <f>IF(LEN(TRIM('4. Billing Determinants'!$B21))=0, "", UPPER('4. Billing Determinants'!$B21))</f>
        <v>RESIDENTIAL</v>
      </c>
      <c r="G4" s="193" t="str">
        <f>IF(LEN(TRIM('4. Billing Determinants'!$B22))=0, "", '4. Billing Determinants'!$B22)</f>
        <v>GENERAL SERVICE LESS THAN 50 KW</v>
      </c>
      <c r="H4" s="193" t="str">
        <f>IF(LEN(TRIM('4. Billing Determinants'!$B23))=0, "", '4. Billing Determinants'!$B23)</f>
        <v>GENERAL SERVICE 50 TO 999 KW</v>
      </c>
      <c r="I4" s="193" t="str">
        <f>IF(LEN(TRIM('4. Billing Determinants'!$B24))=0, "", '4. Billing Determinants'!$B24)</f>
        <v>GENERAL SERVICE 1,000 TO 4,999 KW</v>
      </c>
      <c r="J4" s="193" t="str">
        <f>IF(LEN(TRIM('4. Billing Determinants'!$B25))=0, "", '4. Billing Determinants'!$B25)</f>
        <v>LARGE USE</v>
      </c>
      <c r="K4" s="193" t="str">
        <f>IF(LEN(TRIM('4. Billing Determinants'!$B26))=0, "", '4. Billing Determinants'!$B26)</f>
        <v>UNMETERED AND SCATTERED</v>
      </c>
      <c r="L4" s="193" t="str">
        <f>IF(LEN(TRIM('4. Billing Determinants'!$B27))=0, "", '4. Billing Determinants'!$B27)</f>
        <v>SENTINEL</v>
      </c>
      <c r="M4" s="193" t="str">
        <f>IF(LEN(TRIM('4. Billing Determinants'!$B28))=0, "", '4. Billing Determinants'!$B28)</f>
        <v>STREETLIGHTING</v>
      </c>
      <c r="N4" s="193" t="str">
        <f>IF(LEN(TRIM('4. Billing Determinants'!$B29))=0, "", '4. Billing Determinants'!$B29)</f>
        <v/>
      </c>
      <c r="O4" s="193" t="str">
        <f>IF(LEN(TRIM('4. Billing Determinants'!$B30))=0, "", '4. Billing Determinants'!$B30)</f>
        <v/>
      </c>
      <c r="P4" s="193" t="str">
        <f>IF(LEN(TRIM('4. Billing Determinants'!$B31))=0, "", '4. Billing Determinants'!$B31)</f>
        <v/>
      </c>
      <c r="Q4" s="193" t="str">
        <f>IF(LEN(TRIM('4. Billing Determinants'!$B32))=0, "", '4. Billing Determinants'!$B32)</f>
        <v/>
      </c>
      <c r="R4" s="193" t="str">
        <f>IF(LEN(TRIM('4. Billing Determinants'!$B33))=0, "", '4. Billing Determinants'!$B33)</f>
        <v/>
      </c>
      <c r="S4" s="193" t="str">
        <f>IF(LEN(TRIM('4. Billing Determinants'!$B34))=0, "", '4. Billing Determinants'!$B34)</f>
        <v/>
      </c>
      <c r="T4" s="193" t="str">
        <f>IF(LEN(TRIM('4. Billing Determinants'!$B35))=0, "", '4. Billing Determinants'!$B35)</f>
        <v/>
      </c>
      <c r="U4" s="193" t="str">
        <f>IF(LEN(TRIM('4. Billing Determinants'!$B36))=0, "", '4. Billing Determinants'!$B36)</f>
        <v/>
      </c>
      <c r="V4" s="193" t="str">
        <f>IF(LEN(TRIM('4. Billing Determinants'!$B37))=0, "", '4. Billing Determinants'!$B37)</f>
        <v/>
      </c>
      <c r="W4" s="193" t="str">
        <f>IF(LEN(TRIM('4. Billing Determinants'!$B38))=0, "", '4. Billing Determinants'!$B38)</f>
        <v/>
      </c>
      <c r="X4" s="193" t="str">
        <f>IF(LEN(TRIM('4. Billing Determinants'!$B39))=0, "", '4. Billing Determinants'!$B39)</f>
        <v/>
      </c>
      <c r="Y4" s="193" t="str">
        <f>IF(LEN(TRIM('4. Billing Determinants'!$B40))=0, "", '4. Billing Determinants'!$B40)</f>
        <v/>
      </c>
    </row>
    <row r="5" spans="2:27" x14ac:dyDescent="0.2">
      <c r="B5" s="54" t="s">
        <v>35</v>
      </c>
      <c r="C5" s="55">
        <v>1550</v>
      </c>
      <c r="D5" s="56">
        <f>'2. 2015 Continuity Schedule'!BS24</f>
        <v>644334.48744649987</v>
      </c>
      <c r="E5" s="89" t="s">
        <v>223</v>
      </c>
      <c r="F5" s="56">
        <f>IFERROR(IF(F$4="",0,IF($E5="kWh",VLOOKUP(F$4,'4. Billing Determinants'!$B$19:$Z$41,4,0)/'4. Billing Determinants'!$E$41*$D5,IF($E5="kW",VLOOKUP(F$4,'4. Billing Determinants'!$B$19:$Z$41,5,0)/'4. Billing Determinants'!$F$41*$D5,IF($E5="Non-RPP kWh",VLOOKUP(F$4,'4. Billing Determinants'!$B$19:$Z$41,6,0)/'4. Billing Determinants'!$G$41*$D5,IF($E5="Distribution Rev.",VLOOKUP(F$4,'4. Billing Determinants'!$B$19:$Z$41,8,0)/'4. Billing Determinants'!$I$41*$D5, VLOOKUP(F$4,'4. Billing Determinants'!$B$19:$Z$41,3,0)/'4. Billing Determinants'!$D$41*$D5))))),0)</f>
        <v>230217.68856535098</v>
      </c>
      <c r="G5" s="56">
        <f>IFERROR(IF(G$4="",0,IF($E5="kWh",VLOOKUP(G$4,'4. Billing Determinants'!$B$19:$Z$41,4,0)/'4. Billing Determinants'!$E$41*$D5,IF($E5="kW",VLOOKUP(G$4,'4. Billing Determinants'!$B$19:$Z$41,5,0)/'4. Billing Determinants'!$F$41*$D5,IF($E5="Non-RPP kWh",VLOOKUP(G$4,'4. Billing Determinants'!$B$19:$Z$41,6,0)/'4. Billing Determinants'!$G$41*$D5,IF($E5="Distribution Rev.",VLOOKUP(G$4,'4. Billing Determinants'!$B$19:$Z$41,8,0)/'4. Billing Determinants'!$I$41*$D5, VLOOKUP(G$4,'4. Billing Determinants'!$B$19:$Z$41,3,0)/'4. Billing Determinants'!$D$41*$D5))))),0)</f>
        <v>67558.736217496218</v>
      </c>
      <c r="H5" s="56">
        <f>IFERROR(IF(H$4="",0,IF($E5="kWh",VLOOKUP(H$4,'4. Billing Determinants'!$B$19:$Z$41,4,0)/'4. Billing Determinants'!$E$41*$D5,IF($E5="kW",VLOOKUP(H$4,'4. Billing Determinants'!$B$19:$Z$41,5,0)/'4. Billing Determinants'!$F$41*$D5,IF($E5="Non-RPP kWh",VLOOKUP(H$4,'4. Billing Determinants'!$B$19:$Z$41,6,0)/'4. Billing Determinants'!$G$41*$D5,IF($E5="Distribution Rev.",VLOOKUP(H$4,'4. Billing Determinants'!$B$19:$Z$41,8,0)/'4. Billing Determinants'!$I$41*$D5, VLOOKUP(H$4,'4. Billing Determinants'!$B$19:$Z$41,3,0)/'4. Billing Determinants'!$D$41*$D5))))),0)</f>
        <v>152923.05274130456</v>
      </c>
      <c r="I5" s="56">
        <f>IFERROR(IF(I$4="",0,IF($E5="kWh",VLOOKUP(I$4,'4. Billing Determinants'!$B$19:$Z$41,4,0)/'4. Billing Determinants'!$E$41*$D5,IF($E5="kW",VLOOKUP(I$4,'4. Billing Determinants'!$B$19:$Z$41,5,0)/'4. Billing Determinants'!$F$41*$D5,IF($E5="Non-RPP kWh",VLOOKUP(I$4,'4. Billing Determinants'!$B$19:$Z$41,6,0)/'4. Billing Determinants'!$G$41*$D5,IF($E5="Distribution Rev.",VLOOKUP(I$4,'4. Billing Determinants'!$B$19:$Z$41,8,0)/'4. Billing Determinants'!$I$41*$D5, VLOOKUP(I$4,'4. Billing Determinants'!$B$19:$Z$41,3,0)/'4. Billing Determinants'!$D$41*$D5))))),0)</f>
        <v>86151.361800210725</v>
      </c>
      <c r="J5" s="56">
        <f>IFERROR(IF(J$4="",0,IF($E5="kWh",VLOOKUP(J$4,'4. Billing Determinants'!$B$19:$Z$41,4,0)/'4. Billing Determinants'!$E$41*$D5,IF($E5="kW",VLOOKUP(J$4,'4. Billing Determinants'!$B$19:$Z$41,5,0)/'4. Billing Determinants'!$F$41*$D5,IF($E5="Non-RPP kWh",VLOOKUP(J$4,'4. Billing Determinants'!$B$19:$Z$41,6,0)/'4. Billing Determinants'!$G$41*$D5,IF($E5="Distribution Rev.",VLOOKUP(J$4,'4. Billing Determinants'!$B$19:$Z$41,8,0)/'4. Billing Determinants'!$I$41*$D5, VLOOKUP(J$4,'4. Billing Determinants'!$B$19:$Z$41,3,0)/'4. Billing Determinants'!$D$41*$D5))))),0)</f>
        <v>100432.50225332832</v>
      </c>
      <c r="K5" s="56">
        <f>IFERROR(IF(K$4="",0,IF($E5="kWh",VLOOKUP(K$4,'4. Billing Determinants'!$B$19:$Z$41,4,0)/'4. Billing Determinants'!$E$41*$D5,IF($E5="kW",VLOOKUP(K$4,'4. Billing Determinants'!$B$19:$Z$41,5,0)/'4. Billing Determinants'!$F$41*$D5,IF($E5="Non-RPP kWh",VLOOKUP(K$4,'4. Billing Determinants'!$B$19:$Z$41,6,0)/'4. Billing Determinants'!$G$41*$D5,IF($E5="Distribution Rev.",VLOOKUP(K$4,'4. Billing Determinants'!$B$19:$Z$41,8,0)/'4. Billing Determinants'!$I$41*$D5, VLOOKUP(K$4,'4. Billing Determinants'!$B$19:$Z$41,3,0)/'4. Billing Determinants'!$D$41*$D5))))),0)</f>
        <v>810.31221325312947</v>
      </c>
      <c r="L5" s="56">
        <f>IFERROR(IF(L$4="",0,IF($E5="kWh",VLOOKUP(L$4,'4. Billing Determinants'!$B$19:$Z$41,4,0)/'4. Billing Determinants'!$E$41*$D5,IF($E5="kW",VLOOKUP(L$4,'4. Billing Determinants'!$B$19:$Z$41,5,0)/'4. Billing Determinants'!$F$41*$D5,IF($E5="Non-RPP kWh",VLOOKUP(L$4,'4. Billing Determinants'!$B$19:$Z$41,6,0)/'4. Billing Determinants'!$G$41*$D5,IF($E5="Distribution Rev.",VLOOKUP(L$4,'4. Billing Determinants'!$B$19:$Z$41,8,0)/'4. Billing Determinants'!$I$41*$D5, VLOOKUP(L$4,'4. Billing Determinants'!$B$19:$Z$41,3,0)/'4. Billing Determinants'!$D$41*$D5))))),0)</f>
        <v>107.68758343110679</v>
      </c>
      <c r="M5" s="56">
        <f>IFERROR(IF(M$4="",0,IF($E5="kWh",VLOOKUP(M$4,'4. Billing Determinants'!$B$19:$Z$41,4,0)/'4. Billing Determinants'!$E$41*$D5,IF($E5="kW",VLOOKUP(M$4,'4. Billing Determinants'!$B$19:$Z$41,5,0)/'4. Billing Determinants'!$F$41*$D5,IF($E5="Non-RPP kWh",VLOOKUP(M$4,'4. Billing Determinants'!$B$19:$Z$41,6,0)/'4. Billing Determinants'!$G$41*$D5,IF($E5="Distribution Rev.",VLOOKUP(M$4,'4. Billing Determinants'!$B$19:$Z$41,8,0)/'4. Billing Determinants'!$I$41*$D5, VLOOKUP(M$4,'4. Billing Determinants'!$B$19:$Z$41,3,0)/'4. Billing Determinants'!$D$41*$D5))))),0)</f>
        <v>6133.1460721248659</v>
      </c>
      <c r="N5" s="56">
        <f>IFERROR(IF(N$4="",0,IF($E5="kWh",VLOOKUP(N$4,'4. Billing Determinants'!$B$19:$Z$41,4,0)/'4. Billing Determinants'!$E$41*$D5,IF($E5="kW",VLOOKUP(N$4,'4. Billing Determinants'!$B$19:$Z$41,5,0)/'4. Billing Determinants'!$F$41*$D5,IF($E5="Non-RPP kWh",VLOOKUP(N$4,'4. Billing Determinants'!$B$19:$Z$41,6,0)/'4. Billing Determinants'!$G$41*$D5,IF($E5="Distribution Rev.",VLOOKUP(N$4,'4. Billing Determinants'!$B$19:$Z$41,8,0)/'4. Billing Determinants'!$I$41*$D5, VLOOKUP(N$4,'4. Billing Determinants'!$B$19:$Z$41,3,0)/'4. Billing Determinants'!$D$41*$D5))))),0)</f>
        <v>0</v>
      </c>
      <c r="O5" s="56">
        <f>IFERROR(IF(O$4="",0,IF($E5="kWh",VLOOKUP(O$4,'4. Billing Determinants'!$B$19:$Z$41,4,0)/'4. Billing Determinants'!$E$41*$D5,IF($E5="kW",VLOOKUP(O$4,'4. Billing Determinants'!$B$19:$Z$41,5,0)/'4. Billing Determinants'!$F$41*$D5,IF($E5="Non-RPP kWh",VLOOKUP(O$4,'4. Billing Determinants'!$B$19:$Z$41,6,0)/'4. Billing Determinants'!$G$41*$D5,IF($E5="Distribution Rev.",VLOOKUP(O$4,'4. Billing Determinants'!$B$19:$Z$41,8,0)/'4. Billing Determinants'!$I$41*$D5, VLOOKUP(O$4,'4. Billing Determinants'!$B$19:$Z$41,3,0)/'4. Billing Determinants'!$D$41*$D5))))),0)</f>
        <v>0</v>
      </c>
      <c r="P5" s="56">
        <f>IFERROR(IF(P$4="",0,IF($E5="kWh",VLOOKUP(P$4,'4. Billing Determinants'!$B$19:$Z$41,4,0)/'4. Billing Determinants'!$E$41*$D5,IF($E5="kW",VLOOKUP(P$4,'4. Billing Determinants'!$B$19:$Z$41,5,0)/'4. Billing Determinants'!$F$41*$D5,IF($E5="Non-RPP kWh",VLOOKUP(P$4,'4. Billing Determinants'!$B$19:$Z$41,6,0)/'4. Billing Determinants'!$G$41*$D5,IF($E5="Distribution Rev.",VLOOKUP(P$4,'4. Billing Determinants'!$B$19:$Z$41,8,0)/'4. Billing Determinants'!$I$41*$D5, VLOOKUP(P$4,'4. Billing Determinants'!$B$19:$Z$41,3,0)/'4. Billing Determinants'!$D$41*$D5))))),0)</f>
        <v>0</v>
      </c>
      <c r="Q5" s="56">
        <f>IFERROR(IF(Q$4="",0,IF($E5="kWh",VLOOKUP(Q$4,'4. Billing Determinants'!$B$19:$Z$41,4,0)/'4. Billing Determinants'!$E$41*$D5,IF($E5="kW",VLOOKUP(Q$4,'4. Billing Determinants'!$B$19:$Z$41,5,0)/'4. Billing Determinants'!$F$41*$D5,IF($E5="Non-RPP kWh",VLOOKUP(Q$4,'4. Billing Determinants'!$B$19:$Z$41,6,0)/'4. Billing Determinants'!$G$41*$D5,IF($E5="Distribution Rev.",VLOOKUP(Q$4,'4. Billing Determinants'!$B$19:$Z$41,8,0)/'4. Billing Determinants'!$I$41*$D5, VLOOKUP(Q$4,'4. Billing Determinants'!$B$19:$Z$41,3,0)/'4. Billing Determinants'!$D$41*$D5))))),0)</f>
        <v>0</v>
      </c>
      <c r="R5" s="56">
        <f>IFERROR(IF(R$4="",0,IF($E5="kWh",VLOOKUP(R$4,'4. Billing Determinants'!$B$19:$Z$41,4,0)/'4. Billing Determinants'!$E$41*$D5,IF($E5="kW",VLOOKUP(R$4,'4. Billing Determinants'!$B$19:$Z$41,5,0)/'4. Billing Determinants'!$F$41*$D5,IF($E5="Non-RPP kWh",VLOOKUP(R$4,'4. Billing Determinants'!$B$19:$Z$41,6,0)/'4. Billing Determinants'!$G$41*$D5,IF($E5="Distribution Rev.",VLOOKUP(R$4,'4. Billing Determinants'!$B$19:$Z$41,8,0)/'4. Billing Determinants'!$I$41*$D5, VLOOKUP(R$4,'4. Billing Determinants'!$B$19:$Z$41,3,0)/'4. Billing Determinants'!$D$41*$D5))))),0)</f>
        <v>0</v>
      </c>
      <c r="S5" s="56">
        <f>IFERROR(IF(S$4="",0,IF($E5="kWh",VLOOKUP(S$4,'4. Billing Determinants'!$B$19:$Z$41,4,0)/'4. Billing Determinants'!$E$41*$D5,IF($E5="kW",VLOOKUP(S$4,'4. Billing Determinants'!$B$19:$Z$41,5,0)/'4. Billing Determinants'!$F$41*$D5,IF($E5="Non-RPP kWh",VLOOKUP(S$4,'4. Billing Determinants'!$B$19:$Z$41,6,0)/'4. Billing Determinants'!$G$41*$D5,IF($E5="Distribution Rev.",VLOOKUP(S$4,'4. Billing Determinants'!$B$19:$Z$41,8,0)/'4. Billing Determinants'!$I$41*$D5, VLOOKUP(S$4,'4. Billing Determinants'!$B$19:$Z$41,3,0)/'4. Billing Determinants'!$D$41*$D5))))),0)</f>
        <v>0</v>
      </c>
      <c r="T5" s="56">
        <f>IFERROR(IF(T$4="",0,IF($E5="kWh",VLOOKUP(T$4,'4. Billing Determinants'!$B$19:$Z$41,4,0)/'4. Billing Determinants'!$E$41*$D5,IF($E5="kW",VLOOKUP(T$4,'4. Billing Determinants'!$B$19:$Z$41,5,0)/'4. Billing Determinants'!$F$41*$D5,IF($E5="Non-RPP kWh",VLOOKUP(T$4,'4. Billing Determinants'!$B$19:$Z$41,6,0)/'4. Billing Determinants'!$G$41*$D5,IF($E5="Distribution Rev.",VLOOKUP(T$4,'4. Billing Determinants'!$B$19:$Z$41,8,0)/'4. Billing Determinants'!$I$41*$D5, VLOOKUP(T$4,'4. Billing Determinants'!$B$19:$Z$41,3,0)/'4. Billing Determinants'!$D$41*$D5))))),0)</f>
        <v>0</v>
      </c>
      <c r="U5" s="56">
        <f>IFERROR(IF(U$4="",0,IF($E5="kWh",VLOOKUP(U$4,'4. Billing Determinants'!$B$19:$Z$41,4,0)/'4. Billing Determinants'!$E$41*$D5,IF($E5="kW",VLOOKUP(U$4,'4. Billing Determinants'!$B$19:$Z$41,5,0)/'4. Billing Determinants'!$F$41*$D5,IF($E5="Non-RPP kWh",VLOOKUP(U$4,'4. Billing Determinants'!$B$19:$Z$41,6,0)/'4. Billing Determinants'!$G$41*$D5,IF($E5="Distribution Rev.",VLOOKUP(U$4,'4. Billing Determinants'!$B$19:$Z$41,8,0)/'4. Billing Determinants'!$I$41*$D5, VLOOKUP(U$4,'4. Billing Determinants'!$B$19:$Z$41,3,0)/'4. Billing Determinants'!$D$41*$D5))))),0)</f>
        <v>0</v>
      </c>
      <c r="V5" s="56">
        <f>IFERROR(IF(V$4="",0,IF($E5="kWh",VLOOKUP(V$4,'4. Billing Determinants'!$B$19:$Z$41,4,0)/'4. Billing Determinants'!$E$41*$D5,IF($E5="kW",VLOOKUP(V$4,'4. Billing Determinants'!$B$19:$Z$41,5,0)/'4. Billing Determinants'!$F$41*$D5,IF($E5="Non-RPP kWh",VLOOKUP(V$4,'4. Billing Determinants'!$B$19:$Z$41,6,0)/'4. Billing Determinants'!$G$41*$D5,IF($E5="Distribution Rev.",VLOOKUP(V$4,'4. Billing Determinants'!$B$19:$Z$41,8,0)/'4. Billing Determinants'!$I$41*$D5, VLOOKUP(V$4,'4. Billing Determinants'!$B$19:$Z$41,3,0)/'4. Billing Determinants'!$D$41*$D5))))),0)</f>
        <v>0</v>
      </c>
      <c r="W5" s="56">
        <f>IFERROR(IF(W$4="",0,IF($E5="kWh",VLOOKUP(W$4,'4. Billing Determinants'!$B$19:$Z$41,4,0)/'4. Billing Determinants'!$E$41*$D5,IF($E5="kW",VLOOKUP(W$4,'4. Billing Determinants'!$B$19:$Z$41,5,0)/'4. Billing Determinants'!$F$41*$D5,IF($E5="Non-RPP kWh",VLOOKUP(W$4,'4. Billing Determinants'!$B$19:$Z$41,6,0)/'4. Billing Determinants'!$G$41*$D5,IF($E5="Distribution Rev.",VLOOKUP(W$4,'4. Billing Determinants'!$B$19:$Z$41,8,0)/'4. Billing Determinants'!$I$41*$D5, VLOOKUP(W$4,'4. Billing Determinants'!$B$19:$Z$41,3,0)/'4. Billing Determinants'!$D$41*$D5))))),0)</f>
        <v>0</v>
      </c>
      <c r="X5" s="56">
        <f>IFERROR(IF(X$4="",0,IF($E5="kWh",VLOOKUP(X$4,'4. Billing Determinants'!$B$19:$Z$41,4,0)/'4. Billing Determinants'!$E$41*$D5,IF($E5="kW",VLOOKUP(X$4,'4. Billing Determinants'!$B$19:$Z$41,5,0)/'4. Billing Determinants'!$F$41*$D5,IF($E5="Non-RPP kWh",VLOOKUP(X$4,'4. Billing Determinants'!$B$19:$Z$41,6,0)/'4. Billing Determinants'!$G$41*$D5,IF($E5="Distribution Rev.",VLOOKUP(X$4,'4. Billing Determinants'!$B$19:$Z$41,8,0)/'4. Billing Determinants'!$I$41*$D5, VLOOKUP(X$4,'4. Billing Determinants'!$B$19:$Z$41,3,0)/'4. Billing Determinants'!$D$41*$D5))))),0)</f>
        <v>0</v>
      </c>
      <c r="Y5" s="56">
        <f>IFERROR(IF(Y$4="",0,IF($E5="kWh",VLOOKUP(Y$4,'4. Billing Determinants'!$B$19:$Z$41,4,0)/'4. Billing Determinants'!$E$41*$D5,IF($E5="kW",VLOOKUP(Y$4,'4. Billing Determinants'!$B$19:$Z$41,5,0)/'4. Billing Determinants'!$F$41*$D5,IF($E5="Non-RPP kWh",VLOOKUP(Y$4,'4. Billing Determinants'!$B$19:$Z$41,6,0)/'4. Billing Determinants'!$G$41*$D5,IF($E5="Distribution Rev.",VLOOKUP(Y$4,'4. Billing Determinants'!$B$19:$Z$41,8,0)/'4. Billing Determinants'!$I$41*$D5, VLOOKUP(Y$4,'4. Billing Determinants'!$B$19:$Z$41,3,0)/'4. Billing Determinants'!$D$41*$D5))))),0)</f>
        <v>0</v>
      </c>
    </row>
    <row r="6" spans="2:27" x14ac:dyDescent="0.2">
      <c r="B6" s="57" t="s">
        <v>207</v>
      </c>
      <c r="C6" s="55">
        <v>1551</v>
      </c>
      <c r="D6" s="56">
        <f>'2. 2015 Continuity Schedule'!BS25</f>
        <v>-17236.956416999998</v>
      </c>
      <c r="E6" s="203" t="s">
        <v>95</v>
      </c>
      <c r="F6" s="157">
        <f>(34501/(34501+2642.05053327038))*D6</f>
        <v>-16010.861380656645</v>
      </c>
      <c r="G6" s="157">
        <f>(2642.05053327038/(34501+2642.05053327038))*D6</f>
        <v>-1226.0950363433528</v>
      </c>
      <c r="H6" s="157">
        <v>0</v>
      </c>
      <c r="I6" s="56">
        <v>0</v>
      </c>
      <c r="J6" s="56">
        <v>0</v>
      </c>
      <c r="K6" s="56">
        <v>0</v>
      </c>
      <c r="L6" s="56">
        <v>0</v>
      </c>
      <c r="M6" s="56">
        <v>0</v>
      </c>
      <c r="N6" s="56">
        <v>0</v>
      </c>
      <c r="O6" s="56">
        <v>0</v>
      </c>
      <c r="P6" s="56">
        <v>0</v>
      </c>
      <c r="Q6" s="56">
        <v>0</v>
      </c>
      <c r="R6" s="56">
        <v>0</v>
      </c>
      <c r="S6" s="56">
        <v>0</v>
      </c>
      <c r="T6" s="56">
        <v>0</v>
      </c>
      <c r="U6" s="56">
        <v>0</v>
      </c>
      <c r="V6" s="56">
        <v>0</v>
      </c>
      <c r="W6" s="56">
        <v>0</v>
      </c>
      <c r="X6" s="56">
        <v>0</v>
      </c>
      <c r="Y6" s="56">
        <v>0</v>
      </c>
    </row>
    <row r="7" spans="2:27" x14ac:dyDescent="0.2">
      <c r="B7" s="57" t="s">
        <v>1</v>
      </c>
      <c r="C7" s="55">
        <v>1580</v>
      </c>
      <c r="D7" s="56">
        <f>'2. 2015 Continuity Schedule'!BS26</f>
        <v>-1403933.3377844996</v>
      </c>
      <c r="E7" s="89" t="s">
        <v>223</v>
      </c>
      <c r="F7" s="56">
        <f>IFERROR(IF(F$4="",0,IF($E7="kWh",VLOOKUP(F$4,'4. Billing Determinants'!$B$19:$Z$41,11,0)/'4. Billing Determinants'!$L$41*$D7,IF($E7="kW",VLOOKUP(F$4,'4. Billing Determinants'!$B$19:$Z$41,12,0)/'4. Billing Determinants'!$M$41*$D7,))),0)</f>
        <v>-504418.98507948092</v>
      </c>
      <c r="G7" s="56">
        <f>IFERROR(IF(G$4="",0,IF($E7="kWh",VLOOKUP(G$4,'4. Billing Determinants'!$B$19:$Z$41,11,0)/'4. Billing Determinants'!$L$41*$D7,IF($E7="kW",VLOOKUP(G$4,'4. Billing Determinants'!$B$19:$Z$41,12,0)/'4. Billing Determinants'!$M$41*$D7,))),0)</f>
        <v>-148024.72116041704</v>
      </c>
      <c r="H7" s="56">
        <f>IFERROR(IF(H$4="",0,IF($E7="kWh",VLOOKUP(H$4,'4. Billing Determinants'!$B$19:$Z$41,11,0)/'4. Billing Determinants'!$L$41*$D7,IF($E7="kW",VLOOKUP(H$4,'4. Billing Determinants'!$B$19:$Z$41,12,0)/'4. Billing Determinants'!$M$41*$D7,))),0)</f>
        <v>-327225.20690565836</v>
      </c>
      <c r="I7" s="56">
        <f>IFERROR(IF(I$4="",0,IF($E7="kWh",VLOOKUP(I$4,'4. Billing Determinants'!$B$19:$Z$41,11,0)/'4. Billing Determinants'!$L$41*$D7,IF($E7="kW",VLOOKUP(I$4,'4. Billing Determinants'!$B$19:$Z$41,12,0)/'4. Billing Determinants'!$M$41*$D7,))),0)</f>
        <v>-188762.1353219419</v>
      </c>
      <c r="J7" s="56">
        <f>IFERROR(IF(J$4="",0,IF($E7="kWh",VLOOKUP(J$4,'4. Billing Determinants'!$B$19:$Z$41,11,0)/'4. Billing Determinants'!$L$41*$D7,IF($E7="kW",VLOOKUP(J$4,'4. Billing Determinants'!$B$19:$Z$41,12,0)/'4. Billing Determinants'!$M$41*$D7,))),0)</f>
        <v>-220052.86027896104</v>
      </c>
      <c r="K7" s="56">
        <f>IFERROR(IF(K$4="",0,IF($E7="kWh",VLOOKUP(K$4,'4. Billing Determinants'!$B$19:$Z$41,11,0)/'4. Billing Determinants'!$L$41*$D7,IF($E7="kW",VLOOKUP(K$4,'4. Billing Determinants'!$B$19:$Z$41,12,0)/'4. Billing Determinants'!$M$41*$D7,))),0)</f>
        <v>-1775.4364000167823</v>
      </c>
      <c r="L7" s="56">
        <f>IFERROR(IF(L$4="",0,IF($E7="kWh",VLOOKUP(L$4,'4. Billing Determinants'!$B$19:$Z$41,11,0)/'4. Billing Determinants'!$L$41*$D7,IF($E7="kW",VLOOKUP(L$4,'4. Billing Determinants'!$B$19:$Z$41,12,0)/'4. Billing Determinants'!$M$41*$D7,))),0)</f>
        <v>-235.94912223506799</v>
      </c>
      <c r="M7" s="56">
        <f>IFERROR(IF(M$4="",0,IF($E7="kWh",VLOOKUP(M$4,'4. Billing Determinants'!$B$19:$Z$41,11,0)/'4. Billing Determinants'!$L$41*$D7,IF($E7="kW",VLOOKUP(M$4,'4. Billing Determinants'!$B$19:$Z$41,12,0)/'4. Billing Determinants'!$M$41*$D7,))),0)</f>
        <v>-13438.043515788493</v>
      </c>
      <c r="N7" s="56">
        <f>IFERROR(IF(N$4="",0,IF($E7="kWh",VLOOKUP(N$4,'4. Billing Determinants'!$B$19:$Z$41,11,0)/'4. Billing Determinants'!$L$41*$D7,IF($E7="kW",VLOOKUP(N$4,'4. Billing Determinants'!$B$19:$Z$41,12,0)/'4. Billing Determinants'!$M$41*$D7,))),0)</f>
        <v>0</v>
      </c>
      <c r="O7" s="56">
        <f>IFERROR(IF(O$4="",0,IF($E7="kWh",VLOOKUP(O$4,'4. Billing Determinants'!$B$19:$Z$41,11,0)/'4. Billing Determinants'!$L$41*$D7,IF($E7="kW",VLOOKUP(O$4,'4. Billing Determinants'!$B$19:$Z$41,12,0)/'4. Billing Determinants'!$M$41*$D7,))),0)</f>
        <v>0</v>
      </c>
      <c r="P7" s="56">
        <f>IFERROR(IF(P$4="",0,IF($E7="kWh",VLOOKUP(P$4,'4. Billing Determinants'!$B$19:$Z$41,11,0)/'4. Billing Determinants'!$L$41*$D7,IF($E7="kW",VLOOKUP(P$4,'4. Billing Determinants'!$B$19:$Z$41,12,0)/'4. Billing Determinants'!$M$41*$D7,))),0)</f>
        <v>0</v>
      </c>
      <c r="Q7" s="56">
        <f>IFERROR(IF(Q$4="",0,IF($E7="kWh",VLOOKUP(Q$4,'4. Billing Determinants'!$B$19:$Z$41,11,0)/'4. Billing Determinants'!$L$41*$D7,IF($E7="kW",VLOOKUP(Q$4,'4. Billing Determinants'!$B$19:$Z$41,12,0)/'4. Billing Determinants'!$M$41*$D7,))),0)</f>
        <v>0</v>
      </c>
      <c r="R7" s="56">
        <f>IFERROR(IF(R$4="",0,IF($E7="kWh",VLOOKUP(R$4,'4. Billing Determinants'!$B$19:$Z$41,11,0)/'4. Billing Determinants'!$L$41*$D7,IF($E7="kW",VLOOKUP(R$4,'4. Billing Determinants'!$B$19:$Z$41,12,0)/'4. Billing Determinants'!$M$41*$D7,))),0)</f>
        <v>0</v>
      </c>
      <c r="S7" s="56">
        <f>IFERROR(IF(S$4="",0,IF($E7="kWh",VLOOKUP(S$4,'4. Billing Determinants'!$B$19:$Z$41,11,0)/'4. Billing Determinants'!$L$41*$D7,IF($E7="kW",VLOOKUP(S$4,'4. Billing Determinants'!$B$19:$Z$41,12,0)/'4. Billing Determinants'!$M$41*$D7,))),0)</f>
        <v>0</v>
      </c>
      <c r="T7" s="56">
        <f>IFERROR(IF(T$4="",0,IF($E7="kWh",VLOOKUP(T$4,'4. Billing Determinants'!$B$19:$Z$41,11,0)/'4. Billing Determinants'!$L$41*$D7,IF($E7="kW",VLOOKUP(T$4,'4. Billing Determinants'!$B$19:$Z$41,12,0)/'4. Billing Determinants'!$M$41*$D7,))),0)</f>
        <v>0</v>
      </c>
      <c r="U7" s="56">
        <f>IFERROR(IF(U$4="",0,IF($E7="kWh",VLOOKUP(U$4,'4. Billing Determinants'!$B$19:$Z$41,11,0)/'4. Billing Determinants'!$L$41*$D7,IF($E7="kW",VLOOKUP(U$4,'4. Billing Determinants'!$B$19:$Z$41,12,0)/'4. Billing Determinants'!$M$41*$D7,))),0)</f>
        <v>0</v>
      </c>
      <c r="V7" s="56">
        <f>IFERROR(IF(V$4="",0,IF($E7="kWh",VLOOKUP(V$4,'4. Billing Determinants'!$B$19:$Z$41,11,0)/'4. Billing Determinants'!$L$41*$D7,IF($E7="kW",VLOOKUP(V$4,'4. Billing Determinants'!$B$19:$Z$41,12,0)/'4. Billing Determinants'!$M$41*$D7,))),0)</f>
        <v>0</v>
      </c>
      <c r="W7" s="56">
        <f>IFERROR(IF(W$4="",0,IF($E7="kWh",VLOOKUP(W$4,'4. Billing Determinants'!$B$19:$Z$41,11,0)/'4. Billing Determinants'!$L$41*$D7,IF($E7="kW",VLOOKUP(W$4,'4. Billing Determinants'!$B$19:$Z$41,12,0)/'4. Billing Determinants'!$M$41*$D7,))),0)</f>
        <v>0</v>
      </c>
      <c r="X7" s="56">
        <f>IFERROR(IF(X$4="",0,IF($E7="kWh",VLOOKUP(X$4,'4. Billing Determinants'!$B$19:$Z$41,11,0)/'4. Billing Determinants'!$L$41*$D7,IF($E7="kW",VLOOKUP(X$4,'4. Billing Determinants'!$B$19:$Z$41,12,0)/'4. Billing Determinants'!$M$41*$D7,))),0)</f>
        <v>0</v>
      </c>
      <c r="Y7" s="56">
        <f>IFERROR(IF(Y$4="",0,IF($E7="kWh",VLOOKUP(Y$4,'4. Billing Determinants'!$B$19:$Z$41,11,0)/'4. Billing Determinants'!$L$41*$D7,IF($E7="kW",VLOOKUP(Y$4,'4. Billing Determinants'!$B$19:$Z$41,12,0)/'4. Billing Determinants'!$M$41*$D7,))),0)</f>
        <v>0</v>
      </c>
    </row>
    <row r="8" spans="2:27" x14ac:dyDescent="0.2">
      <c r="B8" s="57" t="s">
        <v>2</v>
      </c>
      <c r="C8" s="55">
        <v>1584</v>
      </c>
      <c r="D8" s="56">
        <f>'2. 2015 Continuity Schedule'!BS27</f>
        <v>1694807.1873724996</v>
      </c>
      <c r="E8" s="89" t="s">
        <v>223</v>
      </c>
      <c r="F8" s="56">
        <f>IFERROR(IF(F$4="",0,IF($E8="kWh",VLOOKUP(F$4,'4. Billing Determinants'!$B$19:$Z$41,4,0)/'4. Billing Determinants'!$E$41*$D8,IF($E8="kW",VLOOKUP(F$4,'4. Billing Determinants'!$B$19:$Z$41,5,0)/'4. Billing Determinants'!$F$41*$D8,IF($E8="Non-RPP kWh",VLOOKUP(F$4,'4. Billing Determinants'!$B$19:$Z$41,6,0)/'4. Billing Determinants'!$G$41*$D8,IF($E8="Distribution Rev.",VLOOKUP(F$4,'4. Billing Determinants'!$B$19:$Z$41,8,0)/'4. Billing Determinants'!$I$41*$D8, VLOOKUP(F$4,'4. Billing Determinants'!$B$19:$Z$41,3,0)/'4. Billing Determinants'!$D$41*$D8))))),0)</f>
        <v>605546.65448236989</v>
      </c>
      <c r="G8" s="56">
        <f>IFERROR(IF(G$4="",0,IF($E8="kWh",VLOOKUP(G$4,'4. Billing Determinants'!$B$19:$Z$41,4,0)/'4. Billing Determinants'!$E$41*$D8,IF($E8="kW",VLOOKUP(G$4,'4. Billing Determinants'!$B$19:$Z$41,5,0)/'4. Billing Determinants'!$F$41*$D8,IF($E8="Non-RPP kWh",VLOOKUP(G$4,'4. Billing Determinants'!$B$19:$Z$41,6,0)/'4. Billing Determinants'!$G$41*$D8,IF($E8="Distribution Rev.",VLOOKUP(G$4,'4. Billing Determinants'!$B$19:$Z$41,8,0)/'4. Billing Determinants'!$I$41*$D8, VLOOKUP(G$4,'4. Billing Determinants'!$B$19:$Z$41,3,0)/'4. Billing Determinants'!$D$41*$D8))))),0)</f>
        <v>177701.23118036953</v>
      </c>
      <c r="H8" s="56">
        <f>IFERROR(IF(H$4="",0,IF($E8="kWh",VLOOKUP(H$4,'4. Billing Determinants'!$B$19:$Z$41,4,0)/'4. Billing Determinants'!$E$41*$D8,IF($E8="kW",VLOOKUP(H$4,'4. Billing Determinants'!$B$19:$Z$41,5,0)/'4. Billing Determinants'!$F$41*$D8,IF($E8="Non-RPP kWh",VLOOKUP(H$4,'4. Billing Determinants'!$B$19:$Z$41,6,0)/'4. Billing Determinants'!$G$41*$D8,IF($E8="Distribution Rev.",VLOOKUP(H$4,'4. Billing Determinants'!$B$19:$Z$41,8,0)/'4. Billing Determinants'!$I$41*$D8, VLOOKUP(H$4,'4. Billing Determinants'!$B$19:$Z$41,3,0)/'4. Billing Determinants'!$D$41*$D8))))),0)</f>
        <v>402236.87223078607</v>
      </c>
      <c r="I8" s="56">
        <f>IFERROR(IF(I$4="",0,IF($E8="kWh",VLOOKUP(I$4,'4. Billing Determinants'!$B$19:$Z$41,4,0)/'4. Billing Determinants'!$E$41*$D8,IF($E8="kW",VLOOKUP(I$4,'4. Billing Determinants'!$B$19:$Z$41,5,0)/'4. Billing Determinants'!$F$41*$D8,IF($E8="Non-RPP kWh",VLOOKUP(I$4,'4. Billing Determinants'!$B$19:$Z$41,6,0)/'4. Billing Determinants'!$G$41*$D8,IF($E8="Distribution Rev.",VLOOKUP(I$4,'4. Billing Determinants'!$B$19:$Z$41,8,0)/'4. Billing Determinants'!$I$41*$D8, VLOOKUP(I$4,'4. Billing Determinants'!$B$19:$Z$41,3,0)/'4. Billing Determinants'!$D$41*$D8))))),0)</f>
        <v>226605.82356776175</v>
      </c>
      <c r="J8" s="56">
        <f>IFERROR(IF(J$4="",0,IF($E8="kWh",VLOOKUP(J$4,'4. Billing Determinants'!$B$19:$Z$41,4,0)/'4. Billing Determinants'!$E$41*$D8,IF($E8="kW",VLOOKUP(J$4,'4. Billing Determinants'!$B$19:$Z$41,5,0)/'4. Billing Determinants'!$F$41*$D8,IF($E8="Non-RPP kWh",VLOOKUP(J$4,'4. Billing Determinants'!$B$19:$Z$41,6,0)/'4. Billing Determinants'!$G$41*$D8,IF($E8="Distribution Rev.",VLOOKUP(J$4,'4. Billing Determinants'!$B$19:$Z$41,8,0)/'4. Billing Determinants'!$I$41*$D8, VLOOKUP(J$4,'4. Billing Determinants'!$B$19:$Z$41,3,0)/'4. Billing Determinants'!$D$41*$D8))))),0)</f>
        <v>264169.82170130807</v>
      </c>
      <c r="K8" s="56">
        <f>IFERROR(IF(K$4="",0,IF($E8="kWh",VLOOKUP(K$4,'4. Billing Determinants'!$B$19:$Z$41,4,0)/'4. Billing Determinants'!$E$41*$D8,IF($E8="kW",VLOOKUP(K$4,'4. Billing Determinants'!$B$19:$Z$41,5,0)/'4. Billing Determinants'!$F$41*$D8,IF($E8="Non-RPP kWh",VLOOKUP(K$4,'4. Billing Determinants'!$B$19:$Z$41,6,0)/'4. Billing Determinants'!$G$41*$D8,IF($E8="Distribution Rev.",VLOOKUP(K$4,'4. Billing Determinants'!$B$19:$Z$41,8,0)/'4. Billing Determinants'!$I$41*$D8, VLOOKUP(K$4,'4. Billing Determinants'!$B$19:$Z$41,3,0)/'4. Billing Determinants'!$D$41*$D8))))),0)</f>
        <v>2131.382053566007</v>
      </c>
      <c r="L8" s="56">
        <f>IFERROR(IF(L$4="",0,IF($E8="kWh",VLOOKUP(L$4,'4. Billing Determinants'!$B$19:$Z$41,4,0)/'4. Billing Determinants'!$E$41*$D8,IF($E8="kW",VLOOKUP(L$4,'4. Billing Determinants'!$B$19:$Z$41,5,0)/'4. Billing Determinants'!$F$41*$D8,IF($E8="Non-RPP kWh",VLOOKUP(L$4,'4. Billing Determinants'!$B$19:$Z$41,6,0)/'4. Billing Determinants'!$G$41*$D8,IF($E8="Distribution Rev.",VLOOKUP(L$4,'4. Billing Determinants'!$B$19:$Z$41,8,0)/'4. Billing Determinants'!$I$41*$D8, VLOOKUP(L$4,'4. Billing Determinants'!$B$19:$Z$41,3,0)/'4. Billing Determinants'!$D$41*$D8))))),0)</f>
        <v>283.25302144403616</v>
      </c>
      <c r="M8" s="56">
        <f>IFERROR(IF(M$4="",0,IF($E8="kWh",VLOOKUP(M$4,'4. Billing Determinants'!$B$19:$Z$41,4,0)/'4. Billing Determinants'!$E$41*$D8,IF($E8="kW",VLOOKUP(M$4,'4. Billing Determinants'!$B$19:$Z$41,5,0)/'4. Billing Determinants'!$F$41*$D8,IF($E8="Non-RPP kWh",VLOOKUP(M$4,'4. Billing Determinants'!$B$19:$Z$41,6,0)/'4. Billing Determinants'!$G$41*$D8,IF($E8="Distribution Rev.",VLOOKUP(M$4,'4. Billing Determinants'!$B$19:$Z$41,8,0)/'4. Billing Determinants'!$I$41*$D8, VLOOKUP(M$4,'4. Billing Determinants'!$B$19:$Z$41,3,0)/'4. Billing Determinants'!$D$41*$D8))))),0)</f>
        <v>16132.149134894336</v>
      </c>
      <c r="N8" s="56">
        <f>IFERROR(IF(N$4="",0,IF($E8="kWh",VLOOKUP(N$4,'4. Billing Determinants'!$B$19:$Z$41,4,0)/'4. Billing Determinants'!$E$41*$D8,IF($E8="kW",VLOOKUP(N$4,'4. Billing Determinants'!$B$19:$Z$41,5,0)/'4. Billing Determinants'!$F$41*$D8,IF($E8="Non-RPP kWh",VLOOKUP(N$4,'4. Billing Determinants'!$B$19:$Z$41,6,0)/'4. Billing Determinants'!$G$41*$D8,IF($E8="Distribution Rev.",VLOOKUP(N$4,'4. Billing Determinants'!$B$19:$Z$41,8,0)/'4. Billing Determinants'!$I$41*$D8, VLOOKUP(N$4,'4. Billing Determinants'!$B$19:$Z$41,3,0)/'4. Billing Determinants'!$D$41*$D8))))),0)</f>
        <v>0</v>
      </c>
      <c r="O8" s="56">
        <f>IFERROR(IF(O$4="",0,IF($E8="kWh",VLOOKUP(O$4,'4. Billing Determinants'!$B$19:$Z$41,4,0)/'4. Billing Determinants'!$E$41*$D8,IF($E8="kW",VLOOKUP(O$4,'4. Billing Determinants'!$B$19:$Z$41,5,0)/'4. Billing Determinants'!$F$41*$D8,IF($E8="Non-RPP kWh",VLOOKUP(O$4,'4. Billing Determinants'!$B$19:$Z$41,6,0)/'4. Billing Determinants'!$G$41*$D8,IF($E8="Distribution Rev.",VLOOKUP(O$4,'4. Billing Determinants'!$B$19:$Z$41,8,0)/'4. Billing Determinants'!$I$41*$D8, VLOOKUP(O$4,'4. Billing Determinants'!$B$19:$Z$41,3,0)/'4. Billing Determinants'!$D$41*$D8))))),0)</f>
        <v>0</v>
      </c>
      <c r="P8" s="56">
        <f>IFERROR(IF(P$4="",0,IF($E8="kWh",VLOOKUP(P$4,'4. Billing Determinants'!$B$19:$Z$41,4,0)/'4. Billing Determinants'!$E$41*$D8,IF($E8="kW",VLOOKUP(P$4,'4. Billing Determinants'!$B$19:$Z$41,5,0)/'4. Billing Determinants'!$F$41*$D8,IF($E8="Non-RPP kWh",VLOOKUP(P$4,'4. Billing Determinants'!$B$19:$Z$41,6,0)/'4. Billing Determinants'!$G$41*$D8,IF($E8="Distribution Rev.",VLOOKUP(P$4,'4. Billing Determinants'!$B$19:$Z$41,8,0)/'4. Billing Determinants'!$I$41*$D8, VLOOKUP(P$4,'4. Billing Determinants'!$B$19:$Z$41,3,0)/'4. Billing Determinants'!$D$41*$D8))))),0)</f>
        <v>0</v>
      </c>
      <c r="Q8" s="56">
        <f>IFERROR(IF(Q$4="",0,IF($E8="kWh",VLOOKUP(Q$4,'4. Billing Determinants'!$B$19:$Z$41,4,0)/'4. Billing Determinants'!$E$41*$D8,IF($E8="kW",VLOOKUP(Q$4,'4. Billing Determinants'!$B$19:$Z$41,5,0)/'4. Billing Determinants'!$F$41*$D8,IF($E8="Non-RPP kWh",VLOOKUP(Q$4,'4. Billing Determinants'!$B$19:$Z$41,6,0)/'4. Billing Determinants'!$G$41*$D8,IF($E8="Distribution Rev.",VLOOKUP(Q$4,'4. Billing Determinants'!$B$19:$Z$41,8,0)/'4. Billing Determinants'!$I$41*$D8, VLOOKUP(Q$4,'4. Billing Determinants'!$B$19:$Z$41,3,0)/'4. Billing Determinants'!$D$41*$D8))))),0)</f>
        <v>0</v>
      </c>
      <c r="R8" s="56">
        <f>IFERROR(IF(R$4="",0,IF($E8="kWh",VLOOKUP(R$4,'4. Billing Determinants'!$B$19:$Z$41,4,0)/'4. Billing Determinants'!$E$41*$D8,IF($E8="kW",VLOOKUP(R$4,'4. Billing Determinants'!$B$19:$Z$41,5,0)/'4. Billing Determinants'!$F$41*$D8,IF($E8="Non-RPP kWh",VLOOKUP(R$4,'4. Billing Determinants'!$B$19:$Z$41,6,0)/'4. Billing Determinants'!$G$41*$D8,IF($E8="Distribution Rev.",VLOOKUP(R$4,'4. Billing Determinants'!$B$19:$Z$41,8,0)/'4. Billing Determinants'!$I$41*$D8, VLOOKUP(R$4,'4. Billing Determinants'!$B$19:$Z$41,3,0)/'4. Billing Determinants'!$D$41*$D8))))),0)</f>
        <v>0</v>
      </c>
      <c r="S8" s="56">
        <f>IFERROR(IF(S$4="",0,IF($E8="kWh",VLOOKUP(S$4,'4. Billing Determinants'!$B$19:$Z$41,4,0)/'4. Billing Determinants'!$E$41*$D8,IF($E8="kW",VLOOKUP(S$4,'4. Billing Determinants'!$B$19:$Z$41,5,0)/'4. Billing Determinants'!$F$41*$D8,IF($E8="Non-RPP kWh",VLOOKUP(S$4,'4. Billing Determinants'!$B$19:$Z$41,6,0)/'4. Billing Determinants'!$G$41*$D8,IF($E8="Distribution Rev.",VLOOKUP(S$4,'4. Billing Determinants'!$B$19:$Z$41,8,0)/'4. Billing Determinants'!$I$41*$D8, VLOOKUP(S$4,'4. Billing Determinants'!$B$19:$Z$41,3,0)/'4. Billing Determinants'!$D$41*$D8))))),0)</f>
        <v>0</v>
      </c>
      <c r="T8" s="56">
        <f>IFERROR(IF(T$4="",0,IF($E8="kWh",VLOOKUP(T$4,'4. Billing Determinants'!$B$19:$Z$41,4,0)/'4. Billing Determinants'!$E$41*$D8,IF($E8="kW",VLOOKUP(T$4,'4. Billing Determinants'!$B$19:$Z$41,5,0)/'4. Billing Determinants'!$F$41*$D8,IF($E8="Non-RPP kWh",VLOOKUP(T$4,'4. Billing Determinants'!$B$19:$Z$41,6,0)/'4. Billing Determinants'!$G$41*$D8,IF($E8="Distribution Rev.",VLOOKUP(T$4,'4. Billing Determinants'!$B$19:$Z$41,8,0)/'4. Billing Determinants'!$I$41*$D8, VLOOKUP(T$4,'4. Billing Determinants'!$B$19:$Z$41,3,0)/'4. Billing Determinants'!$D$41*$D8))))),0)</f>
        <v>0</v>
      </c>
      <c r="U8" s="56">
        <f>IFERROR(IF(U$4="",0,IF($E8="kWh",VLOOKUP(U$4,'4. Billing Determinants'!$B$19:$Z$41,4,0)/'4. Billing Determinants'!$E$41*$D8,IF($E8="kW",VLOOKUP(U$4,'4. Billing Determinants'!$B$19:$Z$41,5,0)/'4. Billing Determinants'!$F$41*$D8,IF($E8="Non-RPP kWh",VLOOKUP(U$4,'4. Billing Determinants'!$B$19:$Z$41,6,0)/'4. Billing Determinants'!$G$41*$D8,IF($E8="Distribution Rev.",VLOOKUP(U$4,'4. Billing Determinants'!$B$19:$Z$41,8,0)/'4. Billing Determinants'!$I$41*$D8, VLOOKUP(U$4,'4. Billing Determinants'!$B$19:$Z$41,3,0)/'4. Billing Determinants'!$D$41*$D8))))),0)</f>
        <v>0</v>
      </c>
      <c r="V8" s="56">
        <f>IFERROR(IF(V$4="",0,IF($E8="kWh",VLOOKUP(V$4,'4. Billing Determinants'!$B$19:$Z$41,4,0)/'4. Billing Determinants'!$E$41*$D8,IF($E8="kW",VLOOKUP(V$4,'4. Billing Determinants'!$B$19:$Z$41,5,0)/'4. Billing Determinants'!$F$41*$D8,IF($E8="Non-RPP kWh",VLOOKUP(V$4,'4. Billing Determinants'!$B$19:$Z$41,6,0)/'4. Billing Determinants'!$G$41*$D8,IF($E8="Distribution Rev.",VLOOKUP(V$4,'4. Billing Determinants'!$B$19:$Z$41,8,0)/'4. Billing Determinants'!$I$41*$D8, VLOOKUP(V$4,'4. Billing Determinants'!$B$19:$Z$41,3,0)/'4. Billing Determinants'!$D$41*$D8))))),0)</f>
        <v>0</v>
      </c>
      <c r="W8" s="56">
        <f>IFERROR(IF(W$4="",0,IF($E8="kWh",VLOOKUP(W$4,'4. Billing Determinants'!$B$19:$Z$41,4,0)/'4. Billing Determinants'!$E$41*$D8,IF($E8="kW",VLOOKUP(W$4,'4. Billing Determinants'!$B$19:$Z$41,5,0)/'4. Billing Determinants'!$F$41*$D8,IF($E8="Non-RPP kWh",VLOOKUP(W$4,'4. Billing Determinants'!$B$19:$Z$41,6,0)/'4. Billing Determinants'!$G$41*$D8,IF($E8="Distribution Rev.",VLOOKUP(W$4,'4. Billing Determinants'!$B$19:$Z$41,8,0)/'4. Billing Determinants'!$I$41*$D8, VLOOKUP(W$4,'4. Billing Determinants'!$B$19:$Z$41,3,0)/'4. Billing Determinants'!$D$41*$D8))))),0)</f>
        <v>0</v>
      </c>
      <c r="X8" s="56">
        <f>IFERROR(IF(X$4="",0,IF($E8="kWh",VLOOKUP(X$4,'4. Billing Determinants'!$B$19:$Z$41,4,0)/'4. Billing Determinants'!$E$41*$D8,IF($E8="kW",VLOOKUP(X$4,'4. Billing Determinants'!$B$19:$Z$41,5,0)/'4. Billing Determinants'!$F$41*$D8,IF($E8="Non-RPP kWh",VLOOKUP(X$4,'4. Billing Determinants'!$B$19:$Z$41,6,0)/'4. Billing Determinants'!$G$41*$D8,IF($E8="Distribution Rev.",VLOOKUP(X$4,'4. Billing Determinants'!$B$19:$Z$41,8,0)/'4. Billing Determinants'!$I$41*$D8, VLOOKUP(X$4,'4. Billing Determinants'!$B$19:$Z$41,3,0)/'4. Billing Determinants'!$D$41*$D8))))),0)</f>
        <v>0</v>
      </c>
      <c r="Y8" s="56">
        <f>IFERROR(IF(Y$4="",0,IF($E8="kWh",VLOOKUP(Y$4,'4. Billing Determinants'!$B$19:$Z$41,4,0)/'4. Billing Determinants'!$E$41*$D8,IF($E8="kW",VLOOKUP(Y$4,'4. Billing Determinants'!$B$19:$Z$41,5,0)/'4. Billing Determinants'!$F$41*$D8,IF($E8="Non-RPP kWh",VLOOKUP(Y$4,'4. Billing Determinants'!$B$19:$Z$41,6,0)/'4. Billing Determinants'!$G$41*$D8,IF($E8="Distribution Rev.",VLOOKUP(Y$4,'4. Billing Determinants'!$B$19:$Z$41,8,0)/'4. Billing Determinants'!$I$41*$D8, VLOOKUP(Y$4,'4. Billing Determinants'!$B$19:$Z$41,3,0)/'4. Billing Determinants'!$D$41*$D8))))),0)</f>
        <v>0</v>
      </c>
    </row>
    <row r="9" spans="2:27" x14ac:dyDescent="0.2">
      <c r="B9" s="57" t="s">
        <v>3</v>
      </c>
      <c r="C9" s="55">
        <v>1586</v>
      </c>
      <c r="D9" s="56">
        <f>'2. 2015 Continuity Schedule'!BS28</f>
        <v>906099.64539841679</v>
      </c>
      <c r="E9" s="89" t="s">
        <v>223</v>
      </c>
      <c r="F9" s="56">
        <f>IFERROR(IF(F$4="",0,IF($E9="kWh",VLOOKUP(F$4,'4. Billing Determinants'!$B$19:$Z$41,4,0)/'4. Billing Determinants'!$E$41*$D9,IF($E9="kW",VLOOKUP(F$4,'4. Billing Determinants'!$B$19:$Z$41,5,0)/'4. Billing Determinants'!$F$41*$D9,IF($E9="Non-RPP kWh",VLOOKUP(F$4,'4. Billing Determinants'!$B$19:$Z$41,6,0)/'4. Billing Determinants'!$G$41*$D9,IF($E9="Distribution Rev.",VLOOKUP(F$4,'4. Billing Determinants'!$B$19:$Z$41,8,0)/'4. Billing Determinants'!$I$41*$D9, VLOOKUP(F$4,'4. Billing Determinants'!$B$19:$Z$41,3,0)/'4. Billing Determinants'!$D$41*$D9))))),0)</f>
        <v>323745.1510630619</v>
      </c>
      <c r="G9" s="56">
        <f>IFERROR(IF(G$4="",0,IF($E9="kWh",VLOOKUP(G$4,'4. Billing Determinants'!$B$19:$Z$41,4,0)/'4. Billing Determinants'!$E$41*$D9,IF($E9="kW",VLOOKUP(G$4,'4. Billing Determinants'!$B$19:$Z$41,5,0)/'4. Billing Determinants'!$F$41*$D9,IF($E9="Non-RPP kWh",VLOOKUP(G$4,'4. Billing Determinants'!$B$19:$Z$41,6,0)/'4. Billing Determinants'!$G$41*$D9,IF($E9="Distribution Rev.",VLOOKUP(G$4,'4. Billing Determinants'!$B$19:$Z$41,8,0)/'4. Billing Determinants'!$I$41*$D9, VLOOKUP(G$4,'4. Billing Determinants'!$B$19:$Z$41,3,0)/'4. Billing Determinants'!$D$41*$D9))))),0)</f>
        <v>95004.920771560079</v>
      </c>
      <c r="H9" s="56">
        <f>IFERROR(IF(H$4="",0,IF($E9="kWh",VLOOKUP(H$4,'4. Billing Determinants'!$B$19:$Z$41,4,0)/'4. Billing Determinants'!$E$41*$D9,IF($E9="kW",VLOOKUP(H$4,'4. Billing Determinants'!$B$19:$Z$41,5,0)/'4. Billing Determinants'!$F$41*$D9,IF($E9="Non-RPP kWh",VLOOKUP(H$4,'4. Billing Determinants'!$B$19:$Z$41,6,0)/'4. Billing Determinants'!$G$41*$D9,IF($E9="Distribution Rev.",VLOOKUP(H$4,'4. Billing Determinants'!$B$19:$Z$41,8,0)/'4. Billing Determinants'!$I$41*$D9, VLOOKUP(H$4,'4. Billing Determinants'!$B$19:$Z$41,3,0)/'4. Billing Determinants'!$D$41*$D9))))),0)</f>
        <v>215049.05691338555</v>
      </c>
      <c r="I9" s="56">
        <f>IFERROR(IF(I$4="",0,IF($E9="kWh",VLOOKUP(I$4,'4. Billing Determinants'!$B$19:$Z$41,4,0)/'4. Billing Determinants'!$E$41*$D9,IF($E9="kW",VLOOKUP(I$4,'4. Billing Determinants'!$B$19:$Z$41,5,0)/'4. Billing Determinants'!$F$41*$D9,IF($E9="Non-RPP kWh",VLOOKUP(I$4,'4. Billing Determinants'!$B$19:$Z$41,6,0)/'4. Billing Determinants'!$G$41*$D9,IF($E9="Distribution Rev.",VLOOKUP(I$4,'4. Billing Determinants'!$B$19:$Z$41,8,0)/'4. Billing Determinants'!$I$41*$D9, VLOOKUP(I$4,'4. Billing Determinants'!$B$19:$Z$41,3,0)/'4. Billing Determinants'!$D$41*$D9))))),0)</f>
        <v>121150.92378047394</v>
      </c>
      <c r="J9" s="56">
        <f>IFERROR(IF(J$4="",0,IF($E9="kWh",VLOOKUP(J$4,'4. Billing Determinants'!$B$19:$Z$41,4,0)/'4. Billing Determinants'!$E$41*$D9,IF($E9="kW",VLOOKUP(J$4,'4. Billing Determinants'!$B$19:$Z$41,5,0)/'4. Billing Determinants'!$F$41*$D9,IF($E9="Non-RPP kWh",VLOOKUP(J$4,'4. Billing Determinants'!$B$19:$Z$41,6,0)/'4. Billing Determinants'!$G$41*$D9,IF($E9="Distribution Rev.",VLOOKUP(J$4,'4. Billing Determinants'!$B$19:$Z$41,8,0)/'4. Billing Determinants'!$I$41*$D9, VLOOKUP(J$4,'4. Billing Determinants'!$B$19:$Z$41,3,0)/'4. Billing Determinants'!$D$41*$D9))))),0)</f>
        <v>141233.87223747279</v>
      </c>
      <c r="K9" s="56">
        <f>IFERROR(IF(K$4="",0,IF($E9="kWh",VLOOKUP(K$4,'4. Billing Determinants'!$B$19:$Z$41,4,0)/'4. Billing Determinants'!$E$41*$D9,IF($E9="kW",VLOOKUP(K$4,'4. Billing Determinants'!$B$19:$Z$41,5,0)/'4. Billing Determinants'!$F$41*$D9,IF($E9="Non-RPP kWh",VLOOKUP(K$4,'4. Billing Determinants'!$B$19:$Z$41,6,0)/'4. Billing Determinants'!$G$41*$D9,IF($E9="Distribution Rev.",VLOOKUP(K$4,'4. Billing Determinants'!$B$19:$Z$41,8,0)/'4. Billing Determinants'!$I$41*$D9, VLOOKUP(K$4,'4. Billing Determinants'!$B$19:$Z$41,3,0)/'4. Billing Determinants'!$D$41*$D9))))),0)</f>
        <v>1139.506922872308</v>
      </c>
      <c r="L9" s="56">
        <f>IFERROR(IF(L$4="",0,IF($E9="kWh",VLOOKUP(L$4,'4. Billing Determinants'!$B$19:$Z$41,4,0)/'4. Billing Determinants'!$E$41*$D9,IF($E9="kW",VLOOKUP(L$4,'4. Billing Determinants'!$B$19:$Z$41,5,0)/'4. Billing Determinants'!$F$41*$D9,IF($E9="Non-RPP kWh",VLOOKUP(L$4,'4. Billing Determinants'!$B$19:$Z$41,6,0)/'4. Billing Determinants'!$G$41*$D9,IF($E9="Distribution Rev.",VLOOKUP(L$4,'4. Billing Determinants'!$B$19:$Z$41,8,0)/'4. Billing Determinants'!$I$41*$D9, VLOOKUP(L$4,'4. Billing Determinants'!$B$19:$Z$41,3,0)/'4. Billing Determinants'!$D$41*$D9))))),0)</f>
        <v>151.43637825041941</v>
      </c>
      <c r="M9" s="56">
        <f>IFERROR(IF(M$4="",0,IF($E9="kWh",VLOOKUP(M$4,'4. Billing Determinants'!$B$19:$Z$41,4,0)/'4. Billing Determinants'!$E$41*$D9,IF($E9="kW",VLOOKUP(M$4,'4. Billing Determinants'!$B$19:$Z$41,5,0)/'4. Billing Determinants'!$F$41*$D9,IF($E9="Non-RPP kWh",VLOOKUP(M$4,'4. Billing Determinants'!$B$19:$Z$41,6,0)/'4. Billing Determinants'!$G$41*$D9,IF($E9="Distribution Rev.",VLOOKUP(M$4,'4. Billing Determinants'!$B$19:$Z$41,8,0)/'4. Billing Determinants'!$I$41*$D9, VLOOKUP(M$4,'4. Billing Determinants'!$B$19:$Z$41,3,0)/'4. Billing Determinants'!$D$41*$D9))))),0)</f>
        <v>8624.7773313398193</v>
      </c>
      <c r="N9" s="56">
        <f>IFERROR(IF(N$4="",0,IF($E9="kWh",VLOOKUP(N$4,'4. Billing Determinants'!$B$19:$Z$41,4,0)/'4. Billing Determinants'!$E$41*$D9,IF($E9="kW",VLOOKUP(N$4,'4. Billing Determinants'!$B$19:$Z$41,5,0)/'4. Billing Determinants'!$F$41*$D9,IF($E9="Non-RPP kWh",VLOOKUP(N$4,'4. Billing Determinants'!$B$19:$Z$41,6,0)/'4. Billing Determinants'!$G$41*$D9,IF($E9="Distribution Rev.",VLOOKUP(N$4,'4. Billing Determinants'!$B$19:$Z$41,8,0)/'4. Billing Determinants'!$I$41*$D9, VLOOKUP(N$4,'4. Billing Determinants'!$B$19:$Z$41,3,0)/'4. Billing Determinants'!$D$41*$D9))))),0)</f>
        <v>0</v>
      </c>
      <c r="O9" s="56">
        <f>IFERROR(IF(O$4="",0,IF($E9="kWh",VLOOKUP(O$4,'4. Billing Determinants'!$B$19:$Z$41,4,0)/'4. Billing Determinants'!$E$41*$D9,IF($E9="kW",VLOOKUP(O$4,'4. Billing Determinants'!$B$19:$Z$41,5,0)/'4. Billing Determinants'!$F$41*$D9,IF($E9="Non-RPP kWh",VLOOKUP(O$4,'4. Billing Determinants'!$B$19:$Z$41,6,0)/'4. Billing Determinants'!$G$41*$D9,IF($E9="Distribution Rev.",VLOOKUP(O$4,'4. Billing Determinants'!$B$19:$Z$41,8,0)/'4. Billing Determinants'!$I$41*$D9, VLOOKUP(O$4,'4. Billing Determinants'!$B$19:$Z$41,3,0)/'4. Billing Determinants'!$D$41*$D9))))),0)</f>
        <v>0</v>
      </c>
      <c r="P9" s="56">
        <f>IFERROR(IF(P$4="",0,IF($E9="kWh",VLOOKUP(P$4,'4. Billing Determinants'!$B$19:$Z$41,4,0)/'4. Billing Determinants'!$E$41*$D9,IF($E9="kW",VLOOKUP(P$4,'4. Billing Determinants'!$B$19:$Z$41,5,0)/'4. Billing Determinants'!$F$41*$D9,IF($E9="Non-RPP kWh",VLOOKUP(P$4,'4. Billing Determinants'!$B$19:$Z$41,6,0)/'4. Billing Determinants'!$G$41*$D9,IF($E9="Distribution Rev.",VLOOKUP(P$4,'4. Billing Determinants'!$B$19:$Z$41,8,0)/'4. Billing Determinants'!$I$41*$D9, VLOOKUP(P$4,'4. Billing Determinants'!$B$19:$Z$41,3,0)/'4. Billing Determinants'!$D$41*$D9))))),0)</f>
        <v>0</v>
      </c>
      <c r="Q9" s="56">
        <f>IFERROR(IF(Q$4="",0,IF($E9="kWh",VLOOKUP(Q$4,'4. Billing Determinants'!$B$19:$Z$41,4,0)/'4. Billing Determinants'!$E$41*$D9,IF($E9="kW",VLOOKUP(Q$4,'4. Billing Determinants'!$B$19:$Z$41,5,0)/'4. Billing Determinants'!$F$41*$D9,IF($E9="Non-RPP kWh",VLOOKUP(Q$4,'4. Billing Determinants'!$B$19:$Z$41,6,0)/'4. Billing Determinants'!$G$41*$D9,IF($E9="Distribution Rev.",VLOOKUP(Q$4,'4. Billing Determinants'!$B$19:$Z$41,8,0)/'4. Billing Determinants'!$I$41*$D9, VLOOKUP(Q$4,'4. Billing Determinants'!$B$19:$Z$41,3,0)/'4. Billing Determinants'!$D$41*$D9))))),0)</f>
        <v>0</v>
      </c>
      <c r="R9" s="56">
        <f>IFERROR(IF(R$4="",0,IF($E9="kWh",VLOOKUP(R$4,'4. Billing Determinants'!$B$19:$Z$41,4,0)/'4. Billing Determinants'!$E$41*$D9,IF($E9="kW",VLOOKUP(R$4,'4. Billing Determinants'!$B$19:$Z$41,5,0)/'4. Billing Determinants'!$F$41*$D9,IF($E9="Non-RPP kWh",VLOOKUP(R$4,'4. Billing Determinants'!$B$19:$Z$41,6,0)/'4. Billing Determinants'!$G$41*$D9,IF($E9="Distribution Rev.",VLOOKUP(R$4,'4. Billing Determinants'!$B$19:$Z$41,8,0)/'4. Billing Determinants'!$I$41*$D9, VLOOKUP(R$4,'4. Billing Determinants'!$B$19:$Z$41,3,0)/'4. Billing Determinants'!$D$41*$D9))))),0)</f>
        <v>0</v>
      </c>
      <c r="S9" s="56">
        <f>IFERROR(IF(S$4="",0,IF($E9="kWh",VLOOKUP(S$4,'4. Billing Determinants'!$B$19:$Z$41,4,0)/'4. Billing Determinants'!$E$41*$D9,IF($E9="kW",VLOOKUP(S$4,'4. Billing Determinants'!$B$19:$Z$41,5,0)/'4. Billing Determinants'!$F$41*$D9,IF($E9="Non-RPP kWh",VLOOKUP(S$4,'4. Billing Determinants'!$B$19:$Z$41,6,0)/'4. Billing Determinants'!$G$41*$D9,IF($E9="Distribution Rev.",VLOOKUP(S$4,'4. Billing Determinants'!$B$19:$Z$41,8,0)/'4. Billing Determinants'!$I$41*$D9, VLOOKUP(S$4,'4. Billing Determinants'!$B$19:$Z$41,3,0)/'4. Billing Determinants'!$D$41*$D9))))),0)</f>
        <v>0</v>
      </c>
      <c r="T9" s="56">
        <f>IFERROR(IF(T$4="",0,IF($E9="kWh",VLOOKUP(T$4,'4. Billing Determinants'!$B$19:$Z$41,4,0)/'4. Billing Determinants'!$E$41*$D9,IF($E9="kW",VLOOKUP(T$4,'4. Billing Determinants'!$B$19:$Z$41,5,0)/'4. Billing Determinants'!$F$41*$D9,IF($E9="Non-RPP kWh",VLOOKUP(T$4,'4. Billing Determinants'!$B$19:$Z$41,6,0)/'4. Billing Determinants'!$G$41*$D9,IF($E9="Distribution Rev.",VLOOKUP(T$4,'4. Billing Determinants'!$B$19:$Z$41,8,0)/'4. Billing Determinants'!$I$41*$D9, VLOOKUP(T$4,'4. Billing Determinants'!$B$19:$Z$41,3,0)/'4. Billing Determinants'!$D$41*$D9))))),0)</f>
        <v>0</v>
      </c>
      <c r="U9" s="56">
        <f>IFERROR(IF(U$4="",0,IF($E9="kWh",VLOOKUP(U$4,'4. Billing Determinants'!$B$19:$Z$41,4,0)/'4. Billing Determinants'!$E$41*$D9,IF($E9="kW",VLOOKUP(U$4,'4. Billing Determinants'!$B$19:$Z$41,5,0)/'4. Billing Determinants'!$F$41*$D9,IF($E9="Non-RPP kWh",VLOOKUP(U$4,'4. Billing Determinants'!$B$19:$Z$41,6,0)/'4. Billing Determinants'!$G$41*$D9,IF($E9="Distribution Rev.",VLOOKUP(U$4,'4. Billing Determinants'!$B$19:$Z$41,8,0)/'4. Billing Determinants'!$I$41*$D9, VLOOKUP(U$4,'4. Billing Determinants'!$B$19:$Z$41,3,0)/'4. Billing Determinants'!$D$41*$D9))))),0)</f>
        <v>0</v>
      </c>
      <c r="V9" s="56">
        <f>IFERROR(IF(V$4="",0,IF($E9="kWh",VLOOKUP(V$4,'4. Billing Determinants'!$B$19:$Z$41,4,0)/'4. Billing Determinants'!$E$41*$D9,IF($E9="kW",VLOOKUP(V$4,'4. Billing Determinants'!$B$19:$Z$41,5,0)/'4. Billing Determinants'!$F$41*$D9,IF($E9="Non-RPP kWh",VLOOKUP(V$4,'4. Billing Determinants'!$B$19:$Z$41,6,0)/'4. Billing Determinants'!$G$41*$D9,IF($E9="Distribution Rev.",VLOOKUP(V$4,'4. Billing Determinants'!$B$19:$Z$41,8,0)/'4. Billing Determinants'!$I$41*$D9, VLOOKUP(V$4,'4. Billing Determinants'!$B$19:$Z$41,3,0)/'4. Billing Determinants'!$D$41*$D9))))),0)</f>
        <v>0</v>
      </c>
      <c r="W9" s="56">
        <f>IFERROR(IF(W$4="",0,IF($E9="kWh",VLOOKUP(W$4,'4. Billing Determinants'!$B$19:$Z$41,4,0)/'4. Billing Determinants'!$E$41*$D9,IF($E9="kW",VLOOKUP(W$4,'4. Billing Determinants'!$B$19:$Z$41,5,0)/'4. Billing Determinants'!$F$41*$D9,IF($E9="Non-RPP kWh",VLOOKUP(W$4,'4. Billing Determinants'!$B$19:$Z$41,6,0)/'4. Billing Determinants'!$G$41*$D9,IF($E9="Distribution Rev.",VLOOKUP(W$4,'4. Billing Determinants'!$B$19:$Z$41,8,0)/'4. Billing Determinants'!$I$41*$D9, VLOOKUP(W$4,'4. Billing Determinants'!$B$19:$Z$41,3,0)/'4. Billing Determinants'!$D$41*$D9))))),0)</f>
        <v>0</v>
      </c>
      <c r="X9" s="56">
        <f>IFERROR(IF(X$4="",0,IF($E9="kWh",VLOOKUP(X$4,'4. Billing Determinants'!$B$19:$Z$41,4,0)/'4. Billing Determinants'!$E$41*$D9,IF($E9="kW",VLOOKUP(X$4,'4. Billing Determinants'!$B$19:$Z$41,5,0)/'4. Billing Determinants'!$F$41*$D9,IF($E9="Non-RPP kWh",VLOOKUP(X$4,'4. Billing Determinants'!$B$19:$Z$41,6,0)/'4. Billing Determinants'!$G$41*$D9,IF($E9="Distribution Rev.",VLOOKUP(X$4,'4. Billing Determinants'!$B$19:$Z$41,8,0)/'4. Billing Determinants'!$I$41*$D9, VLOOKUP(X$4,'4. Billing Determinants'!$B$19:$Z$41,3,0)/'4. Billing Determinants'!$D$41*$D9))))),0)</f>
        <v>0</v>
      </c>
      <c r="Y9" s="56">
        <f>IFERROR(IF(Y$4="",0,IF($E9="kWh",VLOOKUP(Y$4,'4. Billing Determinants'!$B$19:$Z$41,4,0)/'4. Billing Determinants'!$E$41*$D9,IF($E9="kW",VLOOKUP(Y$4,'4. Billing Determinants'!$B$19:$Z$41,5,0)/'4. Billing Determinants'!$F$41*$D9,IF($E9="Non-RPP kWh",VLOOKUP(Y$4,'4. Billing Determinants'!$B$19:$Z$41,6,0)/'4. Billing Determinants'!$G$41*$D9,IF($E9="Distribution Rev.",VLOOKUP(Y$4,'4. Billing Determinants'!$B$19:$Z$41,8,0)/'4. Billing Determinants'!$I$41*$D9, VLOOKUP(Y$4,'4. Billing Determinants'!$B$19:$Z$41,3,0)/'4. Billing Determinants'!$D$41*$D9))))),0)</f>
        <v>0</v>
      </c>
    </row>
    <row r="10" spans="2:27" x14ac:dyDescent="0.2">
      <c r="B10" s="57" t="s">
        <v>63</v>
      </c>
      <c r="C10" s="55">
        <v>1588</v>
      </c>
      <c r="D10" s="56">
        <f>'2. 2015 Continuity Schedule'!BS29</f>
        <v>-1327926.8199418334</v>
      </c>
      <c r="E10" s="89" t="s">
        <v>223</v>
      </c>
      <c r="F10" s="56">
        <f>IFERROR(IF(F$4="",0,IF($E10="kWh",VLOOKUP(F$4,'4. Billing Determinants'!$B$19:$Z$41,11,0)/'4. Billing Determinants'!$L$41*$D10,IF($E10="kW",VLOOKUP(F$4,'4. Billing Determinants'!$B$19:$Z$41,12,0)/'4. Billing Determinants'!$M$41*$D10,))),0)</f>
        <v>-477110.61540280888</v>
      </c>
      <c r="G10" s="56">
        <f>IFERROR(IF(G$4="",0,IF($E10="kWh",VLOOKUP(G$4,'4. Billing Determinants'!$B$19:$Z$41,11,0)/'4. Billing Determinants'!$L$41*$D10,IF($E10="kW",VLOOKUP(G$4,'4. Billing Determinants'!$B$19:$Z$41,12,0)/'4. Billing Determinants'!$M$41*$D10,))),0)</f>
        <v>-140010.91928874876</v>
      </c>
      <c r="H10" s="56">
        <f>IFERROR(IF(H$4="",0,IF($E10="kWh",VLOOKUP(H$4,'4. Billing Determinants'!$B$19:$Z$41,11,0)/'4. Billing Determinants'!$L$41*$D10,IF($E10="kW",VLOOKUP(H$4,'4. Billing Determinants'!$B$19:$Z$41,12,0)/'4. Billing Determinants'!$M$41*$D10,))),0)</f>
        <v>-309509.80129637668</v>
      </c>
      <c r="I10" s="56">
        <f>IFERROR(IF(I$4="",0,IF($E10="kWh",VLOOKUP(I$4,'4. Billing Determinants'!$B$19:$Z$41,11,0)/'4. Billing Determinants'!$L$41*$D10,IF($E10="kW",VLOOKUP(I$4,'4. Billing Determinants'!$B$19:$Z$41,12,0)/'4. Billing Determinants'!$M$41*$D10,))),0)</f>
        <v>-178542.88044691505</v>
      </c>
      <c r="J10" s="56">
        <f>IFERROR(IF(J$4="",0,IF($E10="kWh",VLOOKUP(J$4,'4. Billing Determinants'!$B$19:$Z$41,11,0)/'4. Billing Determinants'!$L$41*$D10,IF($E10="kW",VLOOKUP(J$4,'4. Billing Determinants'!$B$19:$Z$41,12,0)/'4. Billing Determinants'!$M$41*$D10,))),0)</f>
        <v>-208139.57978266876</v>
      </c>
      <c r="K10" s="56">
        <f>IFERROR(IF(K$4="",0,IF($E10="kWh",VLOOKUP(K$4,'4. Billing Determinants'!$B$19:$Z$41,11,0)/'4. Billing Determinants'!$L$41*$D10,IF($E10="kW",VLOOKUP(K$4,'4. Billing Determinants'!$B$19:$Z$41,12,0)/'4. Billing Determinants'!$M$41*$D10,))),0)</f>
        <v>-1679.3173502125042</v>
      </c>
      <c r="L10" s="56">
        <f>IFERROR(IF(L$4="",0,IF($E10="kWh",VLOOKUP(L$4,'4. Billing Determinants'!$B$19:$Z$41,11,0)/'4. Billing Determinants'!$L$41*$D10,IF($E10="kW",VLOOKUP(L$4,'4. Billing Determinants'!$B$19:$Z$41,12,0)/'4. Billing Determinants'!$M$41*$D10,))),0)</f>
        <v>-223.17524566524332</v>
      </c>
      <c r="M10" s="56">
        <f>IFERROR(IF(M$4="",0,IF($E10="kWh",VLOOKUP(M$4,'4. Billing Determinants'!$B$19:$Z$41,11,0)/'4. Billing Determinants'!$L$41*$D10,IF($E10="kW",VLOOKUP(M$4,'4. Billing Determinants'!$B$19:$Z$41,12,0)/'4. Billing Determinants'!$M$41*$D10,))),0)</f>
        <v>-12710.531128437462</v>
      </c>
      <c r="N10" s="56">
        <f>IFERROR(IF(N$4="",0,IF($E10="kWh",VLOOKUP(N$4,'4. Billing Determinants'!$B$19:$Z$41,11,0)/'4. Billing Determinants'!$L$41*$D10,IF($E10="kW",VLOOKUP(N$4,'4. Billing Determinants'!$B$19:$Z$41,12,0)/'4. Billing Determinants'!$M$41*$D10,))),0)</f>
        <v>0</v>
      </c>
      <c r="O10" s="56">
        <f>IFERROR(IF(O$4="",0,IF($E10="kWh",VLOOKUP(O$4,'4. Billing Determinants'!$B$19:$Z$41,11,0)/'4. Billing Determinants'!$L$41*$D10,IF($E10="kW",VLOOKUP(O$4,'4. Billing Determinants'!$B$19:$Z$41,12,0)/'4. Billing Determinants'!$M$41*$D10,))),0)</f>
        <v>0</v>
      </c>
      <c r="P10" s="56">
        <f>IFERROR(IF(P$4="",0,IF($E10="kWh",VLOOKUP(P$4,'4. Billing Determinants'!$B$19:$Z$41,11,0)/'4. Billing Determinants'!$L$41*$D10,IF($E10="kW",VLOOKUP(P$4,'4. Billing Determinants'!$B$19:$Z$41,12,0)/'4. Billing Determinants'!$M$41*$D10,))),0)</f>
        <v>0</v>
      </c>
      <c r="Q10" s="56">
        <f>IFERROR(IF(Q$4="",0,IF($E10="kWh",VLOOKUP(Q$4,'4. Billing Determinants'!$B$19:$Z$41,11,0)/'4. Billing Determinants'!$L$41*$D10,IF($E10="kW",VLOOKUP(Q$4,'4. Billing Determinants'!$B$19:$Z$41,12,0)/'4. Billing Determinants'!$M$41*$D10,))),0)</f>
        <v>0</v>
      </c>
      <c r="R10" s="56">
        <f>IFERROR(IF(R$4="",0,IF($E10="kWh",VLOOKUP(R$4,'4. Billing Determinants'!$B$19:$Z$41,11,0)/'4. Billing Determinants'!$L$41*$D10,IF($E10="kW",VLOOKUP(R$4,'4. Billing Determinants'!$B$19:$Z$41,12,0)/'4. Billing Determinants'!$M$41*$D10,))),0)</f>
        <v>0</v>
      </c>
      <c r="S10" s="56">
        <f>IFERROR(IF(S$4="",0,IF($E10="kWh",VLOOKUP(S$4,'4. Billing Determinants'!$B$19:$Z$41,11,0)/'4. Billing Determinants'!$L$41*$D10,IF($E10="kW",VLOOKUP(S$4,'4. Billing Determinants'!$B$19:$Z$41,12,0)/'4. Billing Determinants'!$M$41*$D10,))),0)</f>
        <v>0</v>
      </c>
      <c r="T10" s="56">
        <f>IFERROR(IF(T$4="",0,IF($E10="kWh",VLOOKUP(T$4,'4. Billing Determinants'!$B$19:$Z$41,11,0)/'4. Billing Determinants'!$L$41*$D10,IF($E10="kW",VLOOKUP(T$4,'4. Billing Determinants'!$B$19:$Z$41,12,0)/'4. Billing Determinants'!$M$41*$D10,))),0)</f>
        <v>0</v>
      </c>
      <c r="U10" s="56">
        <f>IFERROR(IF(U$4="",0,IF($E10="kWh",VLOOKUP(U$4,'4. Billing Determinants'!$B$19:$Z$41,11,0)/'4. Billing Determinants'!$L$41*$D10,IF($E10="kW",VLOOKUP(U$4,'4. Billing Determinants'!$B$19:$Z$41,12,0)/'4. Billing Determinants'!$M$41*$D10,))),0)</f>
        <v>0</v>
      </c>
      <c r="V10" s="56">
        <f>IFERROR(IF(V$4="",0,IF($E10="kWh",VLOOKUP(V$4,'4. Billing Determinants'!$B$19:$Z$41,11,0)/'4. Billing Determinants'!$L$41*$D10,IF($E10="kW",VLOOKUP(V$4,'4. Billing Determinants'!$B$19:$Z$41,12,0)/'4. Billing Determinants'!$M$41*$D10,))),0)</f>
        <v>0</v>
      </c>
      <c r="W10" s="56">
        <f>IFERROR(IF(W$4="",0,IF($E10="kWh",VLOOKUP(W$4,'4. Billing Determinants'!$B$19:$Z$41,11,0)/'4. Billing Determinants'!$L$41*$D10,IF($E10="kW",VLOOKUP(W$4,'4. Billing Determinants'!$B$19:$Z$41,12,0)/'4. Billing Determinants'!$M$41*$D10,))),0)</f>
        <v>0</v>
      </c>
      <c r="X10" s="56">
        <f>IFERROR(IF(X$4="",0,IF($E10="kWh",VLOOKUP(X$4,'4. Billing Determinants'!$B$19:$Z$41,11,0)/'4. Billing Determinants'!$L$41*$D10,IF($E10="kW",VLOOKUP(X$4,'4. Billing Determinants'!$B$19:$Z$41,12,0)/'4. Billing Determinants'!$M$41*$D10,))),0)</f>
        <v>0</v>
      </c>
      <c r="Y10" s="56">
        <f>IFERROR(IF(Y$4="",0,IF($E10="kWh",VLOOKUP(Y$4,'4. Billing Determinants'!$B$19:$Z$41,11,0)/'4. Billing Determinants'!$L$41*$D10,IF($E10="kW",VLOOKUP(Y$4,'4. Billing Determinants'!$B$19:$Z$41,12,0)/'4. Billing Determinants'!$M$41*$D10,))),0)</f>
        <v>0</v>
      </c>
    </row>
    <row r="11" spans="2:27" x14ac:dyDescent="0.2">
      <c r="B11" s="54" t="s">
        <v>107</v>
      </c>
      <c r="C11" s="55">
        <v>1589</v>
      </c>
      <c r="D11" s="229">
        <f>IF('4. Billing Determinants'!N41&gt;0, '2. 2015 Continuity Schedule'!BS30-('2. 2015 Continuity Schedule'!BS30*'4. Billing Determinants'!N41), '2. 2015 Continuity Schedule'!BS30)</f>
        <v>2240760.2827613335</v>
      </c>
      <c r="E11" s="89" t="s">
        <v>277</v>
      </c>
      <c r="F11" s="229">
        <f>IFERROR(IF(F$4="",0,IF($E11="kWh",VLOOKUP(F$4,'4. Billing Determinants'!$B$19:$Z$41,4,0)/'4. Billing Determinants'!$E$41*$D11,IF($E11="kW",VLOOKUP(F$4,'4. Billing Determinants'!$B$19:$Z$41,5,0)/'4. Billing Determinants'!$F$41*$D11,IF($E11="Non-RPP kWh",VLOOKUP(F$4,'4. Billing Determinants'!$B$19:$Z$41,16,0)/'4. Billing Determinants'!$Q$41*$D11,IF($E11="Distribution Rev.",VLOOKUP(F$4,'4. Billing Determinants'!$B$19:$Z$41,8,0)/'4. Billing Determinants'!$I$41*$D11, VLOOKUP(F$4,'4. Billing Determinants'!$B$19:$Z$41,3,0)/'4. Billing Determinants'!$D$41*$D11))))),0)</f>
        <v>108602.24975117123</v>
      </c>
      <c r="G11" s="229">
        <f>IFERROR(IF(G$4="",0,IF($E11="kWh",VLOOKUP(G$4,'4. Billing Determinants'!$B$19:$Z$41,4,0)/'4. Billing Determinants'!$E$41*$D11,IF($E11="kW",VLOOKUP(G$4,'4. Billing Determinants'!$B$19:$Z$41,5,0)/'4. Billing Determinants'!$F$41*$D11,IF($E11="Non-RPP kWh",VLOOKUP(G$4,'4. Billing Determinants'!$B$19:$Z$41,16,0)/'4. Billing Determinants'!$Q$41*$D11,IF($E11="Distribution Rev.",VLOOKUP(G$4,'4. Billing Determinants'!$B$19:$Z$41,8,0)/'4. Billing Determinants'!$I$41*$D11, VLOOKUP(G$4,'4. Billing Determinants'!$B$19:$Z$41,3,0)/'4. Billing Determinants'!$D$41*$D11))))),0)</f>
        <v>87783.072745020734</v>
      </c>
      <c r="H11" s="229">
        <f>IFERROR(IF(H$4="",0,IF($E11="kWh",VLOOKUP(H$4,'4. Billing Determinants'!$B$19:$Z$41,4,0)/'4. Billing Determinants'!$E$41*$D11,IF($E11="kW",VLOOKUP(H$4,'4. Billing Determinants'!$B$19:$Z$41,5,0)/'4. Billing Determinants'!$F$41*$D11,IF($E11="Non-RPP kWh",VLOOKUP(H$4,'4. Billing Determinants'!$B$19:$Z$41,16,0)/'4. Billing Determinants'!$Q$41*$D11,IF($E11="Distribution Rev.",VLOOKUP(H$4,'4. Billing Determinants'!$B$19:$Z$41,8,0)/'4. Billing Determinants'!$I$41*$D11, VLOOKUP(H$4,'4. Billing Determinants'!$B$19:$Z$41,3,0)/'4. Billing Determinants'!$D$41*$D11))))),0)</f>
        <v>1293098.4599743907</v>
      </c>
      <c r="I11" s="229">
        <f>IFERROR(IF(I$4="",0,IF($E11="kWh",VLOOKUP(I$4,'4. Billing Determinants'!$B$19:$Z$41,4,0)/'4. Billing Determinants'!$E$41*$D11,IF($E11="kW",VLOOKUP(I$4,'4. Billing Determinants'!$B$19:$Z$41,5,0)/'4. Billing Determinants'!$F$41*$D11,IF($E11="Non-RPP kWh",VLOOKUP(I$4,'4. Billing Determinants'!$B$19:$Z$41,16,0)/'4. Billing Determinants'!$Q$41*$D11,IF($E11="Distribution Rev.",VLOOKUP(I$4,'4. Billing Determinants'!$B$19:$Z$41,8,0)/'4. Billing Determinants'!$I$41*$D11, VLOOKUP(I$4,'4. Billing Determinants'!$B$19:$Z$41,3,0)/'4. Billing Determinants'!$D$41*$D11))))),0)</f>
        <v>693363.79738074727</v>
      </c>
      <c r="J11" s="229">
        <f>IFERROR(IF(J$4="",0,IF($E11="kWh",VLOOKUP(J$4,'4. Billing Determinants'!$B$19:$Z$41,4,0)/'4. Billing Determinants'!$E$41*$D11,IF($E11="kW",VLOOKUP(J$4,'4. Billing Determinants'!$B$19:$Z$41,5,0)/'4. Billing Determinants'!$F$41*$D11,IF($E11="Non-RPP kWh",VLOOKUP(J$4,'4. Billing Determinants'!$B$19:$Z$41,16,0)/'4. Billing Determinants'!$Q$41*$D11,IF($E11="Distribution Rev.",VLOOKUP(J$4,'4. Billing Determinants'!$B$19:$Z$41,8,0)/'4. Billing Determinants'!$I$41*$D11, VLOOKUP(J$4,'4. Billing Determinants'!$B$19:$Z$41,3,0)/'4. Billing Determinants'!$D$41*$D11))))),0)</f>
        <v>0</v>
      </c>
      <c r="K11" s="229">
        <f>IFERROR(IF(K$4="",0,IF($E11="kWh",VLOOKUP(K$4,'4. Billing Determinants'!$B$19:$Z$41,4,0)/'4. Billing Determinants'!$E$41*$D11,IF($E11="kW",VLOOKUP(K$4,'4. Billing Determinants'!$B$19:$Z$41,5,0)/'4. Billing Determinants'!$F$41*$D11,IF($E11="Non-RPP kWh",VLOOKUP(K$4,'4. Billing Determinants'!$B$19:$Z$41,16,0)/'4. Billing Determinants'!$Q$41*$D11,IF($E11="Distribution Rev.",VLOOKUP(K$4,'4. Billing Determinants'!$B$19:$Z$41,8,0)/'4. Billing Determinants'!$I$41*$D11, VLOOKUP(K$4,'4. Billing Determinants'!$B$19:$Z$41,3,0)/'4. Billing Determinants'!$D$41*$D11))))),0)</f>
        <v>0</v>
      </c>
      <c r="L11" s="229">
        <f>IFERROR(IF(L$4="",0,IF($E11="kWh",VLOOKUP(L$4,'4. Billing Determinants'!$B$19:$Z$41,4,0)/'4. Billing Determinants'!$E$41*$D11,IF($E11="kW",VLOOKUP(L$4,'4. Billing Determinants'!$B$19:$Z$41,5,0)/'4. Billing Determinants'!$F$41*$D11,IF($E11="Non-RPP kWh",VLOOKUP(L$4,'4. Billing Determinants'!$B$19:$Z$41,16,0)/'4. Billing Determinants'!$Q$41*$D11,IF($E11="Distribution Rev.",VLOOKUP(L$4,'4. Billing Determinants'!$B$19:$Z$41,8,0)/'4. Billing Determinants'!$I$41*$D11, VLOOKUP(L$4,'4. Billing Determinants'!$B$19:$Z$41,3,0)/'4. Billing Determinants'!$D$41*$D11))))),0)</f>
        <v>0</v>
      </c>
      <c r="M11" s="229">
        <f>IFERROR(IF(M$4="",0,IF($E11="kWh",VLOOKUP(M$4,'4. Billing Determinants'!$B$19:$Z$41,4,0)/'4. Billing Determinants'!$E$41*$D11,IF($E11="kW",VLOOKUP(M$4,'4. Billing Determinants'!$B$19:$Z$41,5,0)/'4. Billing Determinants'!$F$41*$D11,IF($E11="Non-RPP kWh",VLOOKUP(M$4,'4. Billing Determinants'!$B$19:$Z$41,16,0)/'4. Billing Determinants'!$Q$41*$D11,IF($E11="Distribution Rev.",VLOOKUP(M$4,'4. Billing Determinants'!$B$19:$Z$41,8,0)/'4. Billing Determinants'!$I$41*$D11, VLOOKUP(M$4,'4. Billing Determinants'!$B$19:$Z$41,3,0)/'4. Billing Determinants'!$D$41*$D11))))),0)</f>
        <v>57912.702910003376</v>
      </c>
      <c r="N11" s="229">
        <f>IFERROR(IF(N$4="",0,IF($E11="kWh",VLOOKUP(N$4,'4. Billing Determinants'!$B$19:$Z$41,4,0)/'4. Billing Determinants'!$E$41*$D11,IF($E11="kW",VLOOKUP(N$4,'4. Billing Determinants'!$B$19:$Z$41,5,0)/'4. Billing Determinants'!$F$41*$D11,IF($E11="Non-RPP kWh",VLOOKUP(N$4,'4. Billing Determinants'!$B$19:$Z$41,16,0)/'4. Billing Determinants'!$Q$41*$D11,IF($E11="Distribution Rev.",VLOOKUP(N$4,'4. Billing Determinants'!$B$19:$Z$41,8,0)/'4. Billing Determinants'!$I$41*$D11, VLOOKUP(N$4,'4. Billing Determinants'!$B$19:$Z$41,3,0)/'4. Billing Determinants'!$D$41*$D11))))),0)</f>
        <v>0</v>
      </c>
      <c r="O11" s="229">
        <f>IFERROR(IF(O$4="",0,IF($E11="kWh",VLOOKUP(O$4,'4. Billing Determinants'!$B$19:$Z$41,4,0)/'4. Billing Determinants'!$E$41*$D11,IF($E11="kW",VLOOKUP(O$4,'4. Billing Determinants'!$B$19:$Z$41,5,0)/'4. Billing Determinants'!$F$41*$D11,IF($E11="Non-RPP kWh",VLOOKUP(O$4,'4. Billing Determinants'!$B$19:$Z$41,16,0)/'4. Billing Determinants'!$G$41*$D11,IF($E11="Distribution Rev.",VLOOKUP(O$4,'4. Billing Determinants'!$B$19:$Z$41,8,0)/'4. Billing Determinants'!$I$41*$D11, VLOOKUP(O$4,'4. Billing Determinants'!$B$19:$Z$41,3,0)/'4. Billing Determinants'!$D$41*$D11))))),0)</f>
        <v>0</v>
      </c>
      <c r="P11" s="229">
        <f>IFERROR(IF(P$4="",0,IF($E11="kWh",VLOOKUP(P$4,'4. Billing Determinants'!$B$19:$Z$41,4,0)/'4. Billing Determinants'!$E$41*$D11,IF($E11="kW",VLOOKUP(P$4,'4. Billing Determinants'!$B$19:$Z$41,5,0)/'4. Billing Determinants'!$F$41*$D11,IF($E11="Non-RPP kWh",VLOOKUP(P$4,'4. Billing Determinants'!$B$19:$Z$41,16,0)/'4. Billing Determinants'!$G$41*$D11,IF($E11="Distribution Rev.",VLOOKUP(P$4,'4. Billing Determinants'!$B$19:$Z$41,8,0)/'4. Billing Determinants'!$I$41*$D11, VLOOKUP(P$4,'4. Billing Determinants'!$B$19:$Z$41,3,0)/'4. Billing Determinants'!$D$41*$D11))))),0)</f>
        <v>0</v>
      </c>
      <c r="Q11" s="229">
        <f>IFERROR(IF(Q$4="",0,IF($E11="kWh",VLOOKUP(Q$4,'4. Billing Determinants'!$B$19:$Z$41,4,0)/'4. Billing Determinants'!$E$41*$D11,IF($E11="kW",VLOOKUP(Q$4,'4. Billing Determinants'!$B$19:$Z$41,5,0)/'4. Billing Determinants'!$F$41*$D11,IF($E11="Non-RPP kWh",VLOOKUP(Q$4,'4. Billing Determinants'!$B$19:$Z$41,16,0)/'4. Billing Determinants'!$G$41*$D11,IF($E11="Distribution Rev.",VLOOKUP(Q$4,'4. Billing Determinants'!$B$19:$Z$41,8,0)/'4. Billing Determinants'!$I$41*$D11, VLOOKUP(Q$4,'4. Billing Determinants'!$B$19:$Z$41,3,0)/'4. Billing Determinants'!$D$41*$D11))))),0)</f>
        <v>0</v>
      </c>
      <c r="R11" s="229">
        <f>IFERROR(IF(R$4="",0,IF($E11="kWh",VLOOKUP(R$4,'4. Billing Determinants'!$B$19:$Z$41,4,0)/'4. Billing Determinants'!$E$41*$D11,IF($E11="kW",VLOOKUP(R$4,'4. Billing Determinants'!$B$19:$Z$41,5,0)/'4. Billing Determinants'!$F$41*$D11,IF($E11="Non-RPP kWh",VLOOKUP(R$4,'4. Billing Determinants'!$B$19:$Z$41,16,0)/'4. Billing Determinants'!$G$41*$D11,IF($E11="Distribution Rev.",VLOOKUP(R$4,'4. Billing Determinants'!$B$19:$Z$41,8,0)/'4. Billing Determinants'!$I$41*$D11, VLOOKUP(R$4,'4. Billing Determinants'!$B$19:$Z$41,3,0)/'4. Billing Determinants'!$D$41*$D11))))),0)</f>
        <v>0</v>
      </c>
      <c r="S11" s="229">
        <f>IFERROR(IF(S$4="",0,IF($E11="kWh",VLOOKUP(S$4,'4. Billing Determinants'!$B$19:$Z$41,4,0)/'4. Billing Determinants'!$E$41*$D11,IF($E11="kW",VLOOKUP(S$4,'4. Billing Determinants'!$B$19:$Z$41,5,0)/'4. Billing Determinants'!$F$41*$D11,IF($E11="Non-RPP kWh",VLOOKUP(S$4,'4. Billing Determinants'!$B$19:$Z$41,16,0)/'4. Billing Determinants'!$G$41*$D11,IF($E11="Distribution Rev.",VLOOKUP(S$4,'4. Billing Determinants'!$B$19:$Z$41,8,0)/'4. Billing Determinants'!$I$41*$D11, VLOOKUP(S$4,'4. Billing Determinants'!$B$19:$Z$41,3,0)/'4. Billing Determinants'!$D$41*$D11))))),0)</f>
        <v>0</v>
      </c>
      <c r="T11" s="229">
        <f>IFERROR(IF(T$4="",0,IF($E11="kWh",VLOOKUP(T$4,'4. Billing Determinants'!$B$19:$Z$41,4,0)/'4. Billing Determinants'!$E$41*$D11,IF($E11="kW",VLOOKUP(T$4,'4. Billing Determinants'!$B$19:$Z$41,5,0)/'4. Billing Determinants'!$F$41*$D11,IF($E11="Non-RPP kWh",VLOOKUP(T$4,'4. Billing Determinants'!$B$19:$Z$41,16,0)/'4. Billing Determinants'!$G$41*$D11,IF($E11="Distribution Rev.",VLOOKUP(T$4,'4. Billing Determinants'!$B$19:$Z$41,8,0)/'4. Billing Determinants'!$I$41*$D11, VLOOKUP(T$4,'4. Billing Determinants'!$B$19:$Z$41,3,0)/'4. Billing Determinants'!$D$41*$D11))))),0)</f>
        <v>0</v>
      </c>
      <c r="U11" s="229">
        <f>IFERROR(IF(U$4="",0,IF($E11="kWh",VLOOKUP(U$4,'4. Billing Determinants'!$B$19:$Z$41,4,0)/'4. Billing Determinants'!$E$41*$D11,IF($E11="kW",VLOOKUP(U$4,'4. Billing Determinants'!$B$19:$Z$41,5,0)/'4. Billing Determinants'!$F$41*$D11,IF($E11="Non-RPP kWh",VLOOKUP(U$4,'4. Billing Determinants'!$B$19:$Z$41,16,0)/'4. Billing Determinants'!$G$41*$D11,IF($E11="Distribution Rev.",VLOOKUP(U$4,'4. Billing Determinants'!$B$19:$Z$41,8,0)/'4. Billing Determinants'!$I$41*$D11, VLOOKUP(U$4,'4. Billing Determinants'!$B$19:$Z$41,3,0)/'4. Billing Determinants'!$D$41*$D11))))),0)</f>
        <v>0</v>
      </c>
      <c r="V11" s="229">
        <f>IFERROR(IF(V$4="",0,IF($E11="kWh",VLOOKUP(V$4,'4. Billing Determinants'!$B$19:$Z$41,4,0)/'4. Billing Determinants'!$E$41*$D11,IF($E11="kW",VLOOKUP(V$4,'4. Billing Determinants'!$B$19:$Z$41,5,0)/'4. Billing Determinants'!$F$41*$D11,IF($E11="Non-RPP kWh",VLOOKUP(V$4,'4. Billing Determinants'!$B$19:$Z$41,16,0)/'4. Billing Determinants'!$G$41*$D11,IF($E11="Distribution Rev.",VLOOKUP(V$4,'4. Billing Determinants'!$B$19:$Z$41,8,0)/'4. Billing Determinants'!$I$41*$D11, VLOOKUP(V$4,'4. Billing Determinants'!$B$19:$Z$41,3,0)/'4. Billing Determinants'!$D$41*$D11))))),0)</f>
        <v>0</v>
      </c>
      <c r="W11" s="229">
        <f>IFERROR(IF(W$4="",0,IF($E11="kWh",VLOOKUP(W$4,'4. Billing Determinants'!$B$19:$Z$41,4,0)/'4. Billing Determinants'!$E$41*$D11,IF($E11="kW",VLOOKUP(W$4,'4. Billing Determinants'!$B$19:$Z$41,5,0)/'4. Billing Determinants'!$F$41*$D11,IF($E11="Non-RPP kWh",VLOOKUP(W$4,'4. Billing Determinants'!$B$19:$Z$41,16,0)/'4. Billing Determinants'!$G$41*$D11,IF($E11="Distribution Rev.",VLOOKUP(W$4,'4. Billing Determinants'!$B$19:$Z$41,8,0)/'4. Billing Determinants'!$I$41*$D11, VLOOKUP(W$4,'4. Billing Determinants'!$B$19:$Z$41,3,0)/'4. Billing Determinants'!$D$41*$D11))))),0)</f>
        <v>0</v>
      </c>
      <c r="X11" s="229">
        <f>IFERROR(IF(X$4="",0,IF($E11="kWh",VLOOKUP(X$4,'4. Billing Determinants'!$B$19:$Z$41,4,0)/'4. Billing Determinants'!$E$41*$D11,IF($E11="kW",VLOOKUP(X$4,'4. Billing Determinants'!$B$19:$Z$41,5,0)/'4. Billing Determinants'!$F$41*$D11,IF($E11="Non-RPP kWh",VLOOKUP(X$4,'4. Billing Determinants'!$B$19:$Z$41,16,0)/'4. Billing Determinants'!$G$41*$D11,IF($E11="Distribution Rev.",VLOOKUP(X$4,'4. Billing Determinants'!$B$19:$Z$41,8,0)/'4. Billing Determinants'!$I$41*$D11, VLOOKUP(X$4,'4. Billing Determinants'!$B$19:$Z$41,3,0)/'4. Billing Determinants'!$D$41*$D11))))),0)</f>
        <v>0</v>
      </c>
      <c r="Y11" s="229">
        <f>IFERROR(IF(Y$4="",0,IF($E11="kWh",VLOOKUP(Y$4,'4. Billing Determinants'!$B$19:$Z$41,4,0)/'4. Billing Determinants'!$E$41*$D11,IF($E11="kW",VLOOKUP(Y$4,'4. Billing Determinants'!$B$19:$Z$41,5,0)/'4. Billing Determinants'!$F$41*$D11,IF($E11="Non-RPP kWh",VLOOKUP(Y$4,'4. Billing Determinants'!$B$19:$Z$41,16,0)/'4. Billing Determinants'!$G$41*$D11,IF($E11="Distribution Rev.",VLOOKUP(Y$4,'4. Billing Determinants'!$B$19:$Z$41,8,0)/'4. Billing Determinants'!$I$41*$D11, VLOOKUP(Y$4,'4. Billing Determinants'!$B$19:$Z$41,3,0)/'4. Billing Determinants'!$D$41*$D11))))),0)</f>
        <v>0</v>
      </c>
    </row>
    <row r="12" spans="2:27" x14ac:dyDescent="0.2">
      <c r="B12" s="58" t="s">
        <v>89</v>
      </c>
      <c r="C12" s="55">
        <v>1595</v>
      </c>
      <c r="D12" s="56">
        <f>'2. 2015 Continuity Schedule'!BS31</f>
        <v>0.46748399987333006</v>
      </c>
      <c r="E12" s="89" t="s">
        <v>261</v>
      </c>
      <c r="F12" s="56">
        <f>IFERROR(IF(F$4="",0,IF($E12="kWh",VLOOKUP(F$4,'4. Billing Determinants'!$B$19:$Z$41,4,0)/'4. Billing Determinants'!$E$41*$D12,IF($E12="kW",VLOOKUP(F$4,'4. Billing Determinants'!$B$19:$Z$41,5,0)/'4. Billing Determinants'!$F$41*$D12,IF($E12="Non-RPP kWh",VLOOKUP(F$4,'4. Billing Determinants'!$B$19:$Z$41,6,0)/'4. Billing Determinants'!$G$41*$D12, VLOOKUP(F$4,'4. Billing Determinants'!$B$19:$Z$41,18,0)*$D12)))),0)</f>
        <v>0</v>
      </c>
      <c r="G12" s="56">
        <f>IFERROR(IF(G$4="",0,IF($E12="kWh",VLOOKUP(G$4,'4. Billing Determinants'!$B$19:$Z$41,4,0)/'4. Billing Determinants'!$E$41*$D12,IF($E12="kW",VLOOKUP(G$4,'4. Billing Determinants'!$B$19:$Z$41,5,0)/'4. Billing Determinants'!$F$41*$D12,IF($E12="Non-RPP kWh",VLOOKUP(G$4,'4. Billing Determinants'!$B$19:$Z$41,6,0)/'4. Billing Determinants'!$G$41*$D12, VLOOKUP(G$4,'4. Billing Determinants'!$B$19:$Z$41,18,0)*$D12)))),0)</f>
        <v>0</v>
      </c>
      <c r="H12" s="56">
        <f>IFERROR(IF(H$4="",0,IF($E12="kWh",VLOOKUP(H$4,'4. Billing Determinants'!$B$19:$Z$41,4,0)/'4. Billing Determinants'!$E$41*$D12,IF($E12="kW",VLOOKUP(H$4,'4. Billing Determinants'!$B$19:$Z$41,5,0)/'4. Billing Determinants'!$F$41*$D12,IF($E12="Non-RPP kWh",VLOOKUP(H$4,'4. Billing Determinants'!$B$19:$Z$41,6,0)/'4. Billing Determinants'!$G$41*$D12, VLOOKUP(H$4,'4. Billing Determinants'!$B$19:$Z$41,18,0)*$D12)))),0)</f>
        <v>0</v>
      </c>
      <c r="I12" s="56">
        <f>IFERROR(IF(I$4="",0,IF($E12="kWh",VLOOKUP(I$4,'4. Billing Determinants'!$B$19:$Z$41,4,0)/'4. Billing Determinants'!$E$41*$D12,IF($E12="kW",VLOOKUP(I$4,'4. Billing Determinants'!$B$19:$Z$41,5,0)/'4. Billing Determinants'!$F$41*$D12,IF($E12="Non-RPP kWh",VLOOKUP(I$4,'4. Billing Determinants'!$B$19:$Z$41,6,0)/'4. Billing Determinants'!$G$41*$D12, VLOOKUP(I$4,'4. Billing Determinants'!$B$19:$Z$41,18,0)*$D12)))),0)</f>
        <v>0</v>
      </c>
      <c r="J12" s="56">
        <f>IFERROR(IF(J$4="",0,IF($E12="kWh",VLOOKUP(J$4,'4. Billing Determinants'!$B$19:$Z$41,4,0)/'4. Billing Determinants'!$E$41*$D12,IF($E12="kW",VLOOKUP(J$4,'4. Billing Determinants'!$B$19:$Z$41,5,0)/'4. Billing Determinants'!$F$41*$D12,IF($E12="Non-RPP kWh",VLOOKUP(J$4,'4. Billing Determinants'!$B$19:$Z$41,6,0)/'4. Billing Determinants'!$G$41*$D12, VLOOKUP(J$4,'4. Billing Determinants'!$B$19:$Z$41,18,0)*$D12)))),0)</f>
        <v>0</v>
      </c>
      <c r="K12" s="56">
        <f>IFERROR(IF(K$4="",0,IF($E12="kWh",VLOOKUP(K$4,'4. Billing Determinants'!$B$19:$Z$41,4,0)/'4. Billing Determinants'!$E$41*$D12,IF($E12="kW",VLOOKUP(K$4,'4. Billing Determinants'!$B$19:$Z$41,5,0)/'4. Billing Determinants'!$F$41*$D12,IF($E12="Non-RPP kWh",VLOOKUP(K$4,'4. Billing Determinants'!$B$19:$Z$41,6,0)/'4. Billing Determinants'!$G$41*$D12, VLOOKUP(K$4,'4. Billing Determinants'!$B$19:$Z$41,18,0)*$D12)))),0)</f>
        <v>0</v>
      </c>
      <c r="L12" s="56">
        <f>IFERROR(IF(L$4="",0,IF($E12="kWh",VLOOKUP(L$4,'4. Billing Determinants'!$B$19:$Z$41,4,0)/'4. Billing Determinants'!$E$41*$D12,IF($E12="kW",VLOOKUP(L$4,'4. Billing Determinants'!$B$19:$Z$41,5,0)/'4. Billing Determinants'!$F$41*$D12,IF($E12="Non-RPP kWh",VLOOKUP(L$4,'4. Billing Determinants'!$B$19:$Z$41,6,0)/'4. Billing Determinants'!$G$41*$D12, VLOOKUP(L$4,'4. Billing Determinants'!$B$19:$Z$41,18,0)*$D12)))),0)</f>
        <v>0</v>
      </c>
      <c r="M12" s="56">
        <f>IFERROR(IF(M$4="",0,IF($E12="kWh",VLOOKUP(M$4,'4. Billing Determinants'!$B$19:$Z$41,4,0)/'4. Billing Determinants'!$E$41*$D12,IF($E12="kW",VLOOKUP(M$4,'4. Billing Determinants'!$B$19:$Z$41,5,0)/'4. Billing Determinants'!$F$41*$D12,IF($E12="Non-RPP kWh",VLOOKUP(M$4,'4. Billing Determinants'!$B$19:$Z$41,6,0)/'4. Billing Determinants'!$G$41*$D12, VLOOKUP(M$4,'4. Billing Determinants'!$B$19:$Z$41,18,0)*$D12)))),0)</f>
        <v>0</v>
      </c>
      <c r="N12" s="56">
        <f>IFERROR(IF(N$4="",0,IF($E12="kWh",VLOOKUP(N$4,'4. Billing Determinants'!$B$19:$Z$41,4,0)/'4. Billing Determinants'!$E$41*$D12,IF($E12="kW",VLOOKUP(N$4,'4. Billing Determinants'!$B$19:$Z$41,5,0)/'4. Billing Determinants'!$F$41*$D12,IF($E12="Non-RPP kWh",VLOOKUP(N$4,'4. Billing Determinants'!$B$19:$Z$41,6,0)/'4. Billing Determinants'!$G$41*$D12, VLOOKUP(N$4,'4. Billing Determinants'!$B$19:$Z$41,18,0)*$D12)))),0)</f>
        <v>0</v>
      </c>
      <c r="O12" s="56">
        <f>IFERROR(IF(O$4="",0,IF($E12="kWh",VLOOKUP(O$4,'4. Billing Determinants'!$B$19:$Z$41,4,0)/'4. Billing Determinants'!$E$41*$D12,IF($E12="kW",VLOOKUP(O$4,'4. Billing Determinants'!$B$19:$Z$41,5,0)/'4. Billing Determinants'!$F$41*$D12,IF($E12="Non-RPP kWh",VLOOKUP(O$4,'4. Billing Determinants'!$B$19:$Z$41,6,0)/'4. Billing Determinants'!$G$41*$D12, VLOOKUP(O$4,'4. Billing Determinants'!$B$19:$Z$41,18,0)*$D12)))),0)</f>
        <v>0</v>
      </c>
      <c r="P12" s="56">
        <f>IFERROR(IF(P$4="",0,IF($E12="kWh",VLOOKUP(P$4,'4. Billing Determinants'!$B$19:$Z$41,4,0)/'4. Billing Determinants'!$E$41*$D12,IF($E12="kW",VLOOKUP(P$4,'4. Billing Determinants'!$B$19:$Z$41,5,0)/'4. Billing Determinants'!$F$41*$D12,IF($E12="Non-RPP kWh",VLOOKUP(P$4,'4. Billing Determinants'!$B$19:$Z$41,6,0)/'4. Billing Determinants'!$G$41*$D12, VLOOKUP(P$4,'4. Billing Determinants'!$B$19:$Z$41,18,0)*$D12)))),0)</f>
        <v>0</v>
      </c>
      <c r="Q12" s="56">
        <f>IFERROR(IF(Q$4="",0,IF($E12="kWh",VLOOKUP(Q$4,'4. Billing Determinants'!$B$19:$Z$41,4,0)/'4. Billing Determinants'!$E$41*$D12,IF($E12="kW",VLOOKUP(Q$4,'4. Billing Determinants'!$B$19:$Z$41,5,0)/'4. Billing Determinants'!$F$41*$D12,IF($E12="Non-RPP kWh",VLOOKUP(Q$4,'4. Billing Determinants'!$B$19:$Z$41,6,0)/'4. Billing Determinants'!$G$41*$D12, VLOOKUP(Q$4,'4. Billing Determinants'!$B$19:$Z$41,18,0)*$D12)))),0)</f>
        <v>0</v>
      </c>
      <c r="R12" s="56">
        <f>IFERROR(IF(R$4="",0,IF($E12="kWh",VLOOKUP(R$4,'4. Billing Determinants'!$B$19:$Z$41,4,0)/'4. Billing Determinants'!$E$41*$D12,IF($E12="kW",VLOOKUP(R$4,'4. Billing Determinants'!$B$19:$Z$41,5,0)/'4. Billing Determinants'!$F$41*$D12,IF($E12="Non-RPP kWh",VLOOKUP(R$4,'4. Billing Determinants'!$B$19:$Z$41,6,0)/'4. Billing Determinants'!$G$41*$D12, VLOOKUP(R$4,'4. Billing Determinants'!$B$19:$Z$41,18,0)*$D12)))),0)</f>
        <v>0</v>
      </c>
      <c r="S12" s="56">
        <f>IFERROR(IF(S$4="",0,IF($E12="kWh",VLOOKUP(S$4,'4. Billing Determinants'!$B$19:$Z$41,4,0)/'4. Billing Determinants'!$E$41*$D12,IF($E12="kW",VLOOKUP(S$4,'4. Billing Determinants'!$B$19:$Z$41,5,0)/'4. Billing Determinants'!$F$41*$D12,IF($E12="Non-RPP kWh",VLOOKUP(S$4,'4. Billing Determinants'!$B$19:$Z$41,6,0)/'4. Billing Determinants'!$G$41*$D12, VLOOKUP(S$4,'4. Billing Determinants'!$B$19:$Z$41,18,0)*$D12)))),0)</f>
        <v>0</v>
      </c>
      <c r="T12" s="56">
        <f>IFERROR(IF(T$4="",0,IF($E12="kWh",VLOOKUP(T$4,'4. Billing Determinants'!$B$19:$Z$41,4,0)/'4. Billing Determinants'!$E$41*$D12,IF($E12="kW",VLOOKUP(T$4,'4. Billing Determinants'!$B$19:$Z$41,5,0)/'4. Billing Determinants'!$F$41*$D12,IF($E12="Non-RPP kWh",VLOOKUP(T$4,'4. Billing Determinants'!$B$19:$Z$41,6,0)/'4. Billing Determinants'!$G$41*$D12, VLOOKUP(T$4,'4. Billing Determinants'!$B$19:$Z$41,18,0)*$D12)))),0)</f>
        <v>0</v>
      </c>
      <c r="U12" s="56">
        <f>IFERROR(IF(U$4="",0,IF($E12="kWh",VLOOKUP(U$4,'4. Billing Determinants'!$B$19:$Z$41,4,0)/'4. Billing Determinants'!$E$41*$D12,IF($E12="kW",VLOOKUP(U$4,'4. Billing Determinants'!$B$19:$Z$41,5,0)/'4. Billing Determinants'!$F$41*$D12,IF($E12="Non-RPP kWh",VLOOKUP(U$4,'4. Billing Determinants'!$B$19:$Z$41,6,0)/'4. Billing Determinants'!$G$41*$D12, VLOOKUP(U$4,'4. Billing Determinants'!$B$19:$Z$41,18,0)*$D12)))),0)</f>
        <v>0</v>
      </c>
      <c r="V12" s="56">
        <f>IFERROR(IF(V$4="",0,IF($E12="kWh",VLOOKUP(V$4,'4. Billing Determinants'!$B$19:$Z$41,4,0)/'4. Billing Determinants'!$E$41*$D12,IF($E12="kW",VLOOKUP(V$4,'4. Billing Determinants'!$B$19:$Z$41,5,0)/'4. Billing Determinants'!$F$41*$D12,IF($E12="Non-RPP kWh",VLOOKUP(V$4,'4. Billing Determinants'!$B$19:$Z$41,6,0)/'4. Billing Determinants'!$G$41*$D12, VLOOKUP(V$4,'4. Billing Determinants'!$B$19:$Z$41,18,0)*$D12)))),0)</f>
        <v>0</v>
      </c>
      <c r="W12" s="56">
        <f>IFERROR(IF(W$4="",0,IF($E12="kWh",VLOOKUP(W$4,'4. Billing Determinants'!$B$19:$Z$41,4,0)/'4. Billing Determinants'!$E$41*$D12,IF($E12="kW",VLOOKUP(W$4,'4. Billing Determinants'!$B$19:$Z$41,5,0)/'4. Billing Determinants'!$F$41*$D12,IF($E12="Non-RPP kWh",VLOOKUP(W$4,'4. Billing Determinants'!$B$19:$Z$41,6,0)/'4. Billing Determinants'!$G$41*$D12, VLOOKUP(W$4,'4. Billing Determinants'!$B$19:$Z$41,18,0)*$D12)))),0)</f>
        <v>0</v>
      </c>
      <c r="X12" s="56">
        <f>IFERROR(IF(X$4="",0,IF($E12="kWh",VLOOKUP(X$4,'4. Billing Determinants'!$B$19:$Z$41,4,0)/'4. Billing Determinants'!$E$41*$D12,IF($E12="kW",VLOOKUP(X$4,'4. Billing Determinants'!$B$19:$Z$41,5,0)/'4. Billing Determinants'!$F$41*$D12,IF($E12="Non-RPP kWh",VLOOKUP(X$4,'4. Billing Determinants'!$B$19:$Z$41,6,0)/'4. Billing Determinants'!$G$41*$D12, VLOOKUP(X$4,'4. Billing Determinants'!$B$19:$Z$41,18,0)*$D12)))),0)</f>
        <v>0</v>
      </c>
      <c r="Y12" s="56">
        <f>IFERROR(IF(Y$4="",0,IF($E12="kWh",VLOOKUP(Y$4,'4. Billing Determinants'!$B$19:$Z$41,4,0)/'4. Billing Determinants'!$E$41*$D12,IF($E12="kW",VLOOKUP(Y$4,'4. Billing Determinants'!$B$19:$Z$41,5,0)/'4. Billing Determinants'!$F$41*$D12,IF($E12="Non-RPP kWh",VLOOKUP(Y$4,'4. Billing Determinants'!$B$19:$Z$41,6,0)/'4. Billing Determinants'!$G$41*$D12, VLOOKUP(Y$4,'4. Billing Determinants'!$B$19:$Z$41,18,0)*$D12)))),0)</f>
        <v>0</v>
      </c>
    </row>
    <row r="13" spans="2:27" x14ac:dyDescent="0.2">
      <c r="B13" s="58" t="s">
        <v>90</v>
      </c>
      <c r="C13" s="55">
        <v>1595</v>
      </c>
      <c r="D13" s="56">
        <f>'2. 2015 Continuity Schedule'!BS32</f>
        <v>-9.6413916687329765E-2</v>
      </c>
      <c r="E13" s="89" t="s">
        <v>261</v>
      </c>
      <c r="F13" s="56">
        <f>IFERROR(IF(F$4="",0,IF($E13="kWh",VLOOKUP(F$4,'4. Billing Determinants'!$B$19:$Z$41,4,0)/'4. Billing Determinants'!$E$41*$D13,IF($E13="kW",VLOOKUP(F$4,'4. Billing Determinants'!$B$19:$Z$41,5,0)/'4. Billing Determinants'!$F$41*$D13,IF($E13="Non-RPP kWh",VLOOKUP(F$4,'4. Billing Determinants'!$B$19:$Z$41,6,0)/'4. Billing Determinants'!$G$41*$D13, VLOOKUP(F$4,'4. Billing Determinants'!$B$19:$Z$41,19,0)*$D13)))),0)</f>
        <v>0</v>
      </c>
      <c r="G13" s="56">
        <f>IFERROR(IF(G$4="",0,IF($E13="kWh",VLOOKUP(G$4,'4. Billing Determinants'!$B$19:$Z$41,4,0)/'4. Billing Determinants'!$E$41*$D13,IF($E13="kW",VLOOKUP(G$4,'4. Billing Determinants'!$B$19:$Z$41,5,0)/'4. Billing Determinants'!$F$41*$D13,IF($E13="Non-RPP kWh",VLOOKUP(G$4,'4. Billing Determinants'!$B$19:$Z$41,6,0)/'4. Billing Determinants'!$G$41*$D13, VLOOKUP(G$4,'4. Billing Determinants'!$B$19:$Z$41,19,0)*$D13)))),0)</f>
        <v>0</v>
      </c>
      <c r="H13" s="56">
        <f>IFERROR(IF(H$4="",0,IF($E13="kWh",VLOOKUP(H$4,'4. Billing Determinants'!$B$19:$Z$41,4,0)/'4. Billing Determinants'!$E$41*$D13,IF($E13="kW",VLOOKUP(H$4,'4. Billing Determinants'!$B$19:$Z$41,5,0)/'4. Billing Determinants'!$F$41*$D13,IF($E13="Non-RPP kWh",VLOOKUP(H$4,'4. Billing Determinants'!$B$19:$Z$41,6,0)/'4. Billing Determinants'!$G$41*$D13, VLOOKUP(H$4,'4. Billing Determinants'!$B$19:$Z$41,19,0)*$D13)))),0)</f>
        <v>0</v>
      </c>
      <c r="I13" s="56">
        <f>IFERROR(IF(I$4="",0,IF($E13="kWh",VLOOKUP(I$4,'4. Billing Determinants'!$B$19:$Z$41,4,0)/'4. Billing Determinants'!$E$41*$D13,IF($E13="kW",VLOOKUP(I$4,'4. Billing Determinants'!$B$19:$Z$41,5,0)/'4. Billing Determinants'!$F$41*$D13,IF($E13="Non-RPP kWh",VLOOKUP(I$4,'4. Billing Determinants'!$B$19:$Z$41,6,0)/'4. Billing Determinants'!$G$41*$D13, VLOOKUP(I$4,'4. Billing Determinants'!$B$19:$Z$41,19,0)*$D13)))),0)</f>
        <v>0</v>
      </c>
      <c r="J13" s="56">
        <f>IFERROR(IF(J$4="",0,IF($E13="kWh",VLOOKUP(J$4,'4. Billing Determinants'!$B$19:$Z$41,4,0)/'4. Billing Determinants'!$E$41*$D13,IF($E13="kW",VLOOKUP(J$4,'4. Billing Determinants'!$B$19:$Z$41,5,0)/'4. Billing Determinants'!$F$41*$D13,IF($E13="Non-RPP kWh",VLOOKUP(J$4,'4. Billing Determinants'!$B$19:$Z$41,6,0)/'4. Billing Determinants'!$G$41*$D13, VLOOKUP(J$4,'4. Billing Determinants'!$B$19:$Z$41,19,0)*$D13)))),0)</f>
        <v>0</v>
      </c>
      <c r="K13" s="56">
        <f>IFERROR(IF(K$4="",0,IF($E13="kWh",VLOOKUP(K$4,'4. Billing Determinants'!$B$19:$Z$41,4,0)/'4. Billing Determinants'!$E$41*$D13,IF($E13="kW",VLOOKUP(K$4,'4. Billing Determinants'!$B$19:$Z$41,5,0)/'4. Billing Determinants'!$F$41*$D13,IF($E13="Non-RPP kWh",VLOOKUP(K$4,'4. Billing Determinants'!$B$19:$Z$41,6,0)/'4. Billing Determinants'!$G$41*$D13, VLOOKUP(K$4,'4. Billing Determinants'!$B$19:$Z$41,19,0)*$D13)))),0)</f>
        <v>0</v>
      </c>
      <c r="L13" s="56">
        <f>IFERROR(IF(L$4="",0,IF($E13="kWh",VLOOKUP(L$4,'4. Billing Determinants'!$B$19:$Z$41,4,0)/'4. Billing Determinants'!$E$41*$D13,IF($E13="kW",VLOOKUP(L$4,'4. Billing Determinants'!$B$19:$Z$41,5,0)/'4. Billing Determinants'!$F$41*$D13,IF($E13="Non-RPP kWh",VLOOKUP(L$4,'4. Billing Determinants'!$B$19:$Z$41,6,0)/'4. Billing Determinants'!$G$41*$D13, VLOOKUP(L$4,'4. Billing Determinants'!$B$19:$Z$41,19,0)*$D13)))),0)</f>
        <v>0</v>
      </c>
      <c r="M13" s="56">
        <f>IFERROR(IF(M$4="",0,IF($E13="kWh",VLOOKUP(M$4,'4. Billing Determinants'!$B$19:$Z$41,4,0)/'4. Billing Determinants'!$E$41*$D13,IF($E13="kW",VLOOKUP(M$4,'4. Billing Determinants'!$B$19:$Z$41,5,0)/'4. Billing Determinants'!$F$41*$D13,IF($E13="Non-RPP kWh",VLOOKUP(M$4,'4. Billing Determinants'!$B$19:$Z$41,6,0)/'4. Billing Determinants'!$G$41*$D13, VLOOKUP(M$4,'4. Billing Determinants'!$B$19:$Z$41,19,0)*$D13)))),0)</f>
        <v>0</v>
      </c>
      <c r="N13" s="56">
        <f>IFERROR(IF(N$4="",0,IF($E13="kWh",VLOOKUP(N$4,'4. Billing Determinants'!$B$19:$Z$41,4,0)/'4. Billing Determinants'!$E$41*$D13,IF($E13="kW",VLOOKUP(N$4,'4. Billing Determinants'!$B$19:$Z$41,5,0)/'4. Billing Determinants'!$F$41*$D13,IF($E13="Non-RPP kWh",VLOOKUP(N$4,'4. Billing Determinants'!$B$19:$Z$41,6,0)/'4. Billing Determinants'!$G$41*$D13, VLOOKUP(N$4,'4. Billing Determinants'!$B$19:$Z$41,19,0)*$D13)))),0)</f>
        <v>0</v>
      </c>
      <c r="O13" s="56">
        <f>IFERROR(IF(O$4="",0,IF($E13="kWh",VLOOKUP(O$4,'4. Billing Determinants'!$B$19:$Z$41,4,0)/'4. Billing Determinants'!$E$41*$D13,IF($E13="kW",VLOOKUP(O$4,'4. Billing Determinants'!$B$19:$Z$41,5,0)/'4. Billing Determinants'!$F$41*$D13,IF($E13="Non-RPP kWh",VLOOKUP(O$4,'4. Billing Determinants'!$B$19:$Z$41,6,0)/'4. Billing Determinants'!$G$41*$D13, VLOOKUP(O$4,'4. Billing Determinants'!$B$19:$Z$41,19,0)*$D13)))),0)</f>
        <v>0</v>
      </c>
      <c r="P13" s="56">
        <f>IFERROR(IF(P$4="",0,IF($E13="kWh",VLOOKUP(P$4,'4. Billing Determinants'!$B$19:$Z$41,4,0)/'4. Billing Determinants'!$E$41*$D13,IF($E13="kW",VLOOKUP(P$4,'4. Billing Determinants'!$B$19:$Z$41,5,0)/'4. Billing Determinants'!$F$41*$D13,IF($E13="Non-RPP kWh",VLOOKUP(P$4,'4. Billing Determinants'!$B$19:$Z$41,6,0)/'4. Billing Determinants'!$G$41*$D13, VLOOKUP(P$4,'4. Billing Determinants'!$B$19:$Z$41,19,0)*$D13)))),0)</f>
        <v>0</v>
      </c>
      <c r="Q13" s="56">
        <f>IFERROR(IF(Q$4="",0,IF($E13="kWh",VLOOKUP(Q$4,'4. Billing Determinants'!$B$19:$Z$41,4,0)/'4. Billing Determinants'!$E$41*$D13,IF($E13="kW",VLOOKUP(Q$4,'4. Billing Determinants'!$B$19:$Z$41,5,0)/'4. Billing Determinants'!$F$41*$D13,IF($E13="Non-RPP kWh",VLOOKUP(Q$4,'4. Billing Determinants'!$B$19:$Z$41,6,0)/'4. Billing Determinants'!$G$41*$D13, VLOOKUP(Q$4,'4. Billing Determinants'!$B$19:$Z$41,19,0)*$D13)))),0)</f>
        <v>0</v>
      </c>
      <c r="R13" s="56">
        <f>IFERROR(IF(R$4="",0,IF($E13="kWh",VLOOKUP(R$4,'4. Billing Determinants'!$B$19:$Z$41,4,0)/'4. Billing Determinants'!$E$41*$D13,IF($E13="kW",VLOOKUP(R$4,'4. Billing Determinants'!$B$19:$Z$41,5,0)/'4. Billing Determinants'!$F$41*$D13,IF($E13="Non-RPP kWh",VLOOKUP(R$4,'4. Billing Determinants'!$B$19:$Z$41,6,0)/'4. Billing Determinants'!$G$41*$D13, VLOOKUP(R$4,'4. Billing Determinants'!$B$19:$Z$41,19,0)*$D13)))),0)</f>
        <v>0</v>
      </c>
      <c r="S13" s="56">
        <f>IFERROR(IF(S$4="",0,IF($E13="kWh",VLOOKUP(S$4,'4. Billing Determinants'!$B$19:$Z$41,4,0)/'4. Billing Determinants'!$E$41*$D13,IF($E13="kW",VLOOKUP(S$4,'4. Billing Determinants'!$B$19:$Z$41,5,0)/'4. Billing Determinants'!$F$41*$D13,IF($E13="Non-RPP kWh",VLOOKUP(S$4,'4. Billing Determinants'!$B$19:$Z$41,6,0)/'4. Billing Determinants'!$G$41*$D13, VLOOKUP(S$4,'4. Billing Determinants'!$B$19:$Z$41,19,0)*$D13)))),0)</f>
        <v>0</v>
      </c>
      <c r="T13" s="56">
        <f>IFERROR(IF(T$4="",0,IF($E13="kWh",VLOOKUP(T$4,'4. Billing Determinants'!$B$19:$Z$41,4,0)/'4. Billing Determinants'!$E$41*$D13,IF($E13="kW",VLOOKUP(T$4,'4. Billing Determinants'!$B$19:$Z$41,5,0)/'4. Billing Determinants'!$F$41*$D13,IF($E13="Non-RPP kWh",VLOOKUP(T$4,'4. Billing Determinants'!$B$19:$Z$41,6,0)/'4. Billing Determinants'!$G$41*$D13, VLOOKUP(T$4,'4. Billing Determinants'!$B$19:$Z$41,19,0)*$D13)))),0)</f>
        <v>0</v>
      </c>
      <c r="U13" s="56">
        <f>IFERROR(IF(U$4="",0,IF($E13="kWh",VLOOKUP(U$4,'4. Billing Determinants'!$B$19:$Z$41,4,0)/'4. Billing Determinants'!$E$41*$D13,IF($E13="kW",VLOOKUP(U$4,'4. Billing Determinants'!$B$19:$Z$41,5,0)/'4. Billing Determinants'!$F$41*$D13,IF($E13="Non-RPP kWh",VLOOKUP(U$4,'4. Billing Determinants'!$B$19:$Z$41,6,0)/'4. Billing Determinants'!$G$41*$D13, VLOOKUP(U$4,'4. Billing Determinants'!$B$19:$Z$41,19,0)*$D13)))),0)</f>
        <v>0</v>
      </c>
      <c r="V13" s="56">
        <f>IFERROR(IF(V$4="",0,IF($E13="kWh",VLOOKUP(V$4,'4. Billing Determinants'!$B$19:$Z$41,4,0)/'4. Billing Determinants'!$E$41*$D13,IF($E13="kW",VLOOKUP(V$4,'4. Billing Determinants'!$B$19:$Z$41,5,0)/'4. Billing Determinants'!$F$41*$D13,IF($E13="Non-RPP kWh",VLOOKUP(V$4,'4. Billing Determinants'!$B$19:$Z$41,6,0)/'4. Billing Determinants'!$G$41*$D13, VLOOKUP(V$4,'4. Billing Determinants'!$B$19:$Z$41,19,0)*$D13)))),0)</f>
        <v>0</v>
      </c>
      <c r="W13" s="56">
        <f>IFERROR(IF(W$4="",0,IF($E13="kWh",VLOOKUP(W$4,'4. Billing Determinants'!$B$19:$Z$41,4,0)/'4. Billing Determinants'!$E$41*$D13,IF($E13="kW",VLOOKUP(W$4,'4. Billing Determinants'!$B$19:$Z$41,5,0)/'4. Billing Determinants'!$F$41*$D13,IF($E13="Non-RPP kWh",VLOOKUP(W$4,'4. Billing Determinants'!$B$19:$Z$41,6,0)/'4. Billing Determinants'!$G$41*$D13, VLOOKUP(W$4,'4. Billing Determinants'!$B$19:$Z$41,19,0)*$D13)))),0)</f>
        <v>0</v>
      </c>
      <c r="X13" s="56">
        <f>IFERROR(IF(X$4="",0,IF($E13="kWh",VLOOKUP(X$4,'4. Billing Determinants'!$B$19:$Z$41,4,0)/'4. Billing Determinants'!$E$41*$D13,IF($E13="kW",VLOOKUP(X$4,'4. Billing Determinants'!$B$19:$Z$41,5,0)/'4. Billing Determinants'!$F$41*$D13,IF($E13="Non-RPP kWh",VLOOKUP(X$4,'4. Billing Determinants'!$B$19:$Z$41,6,0)/'4. Billing Determinants'!$G$41*$D13, VLOOKUP(X$4,'4. Billing Determinants'!$B$19:$Z$41,19,0)*$D13)))),0)</f>
        <v>0</v>
      </c>
      <c r="Y13" s="56">
        <f>IFERROR(IF(Y$4="",0,IF($E13="kWh",VLOOKUP(Y$4,'4. Billing Determinants'!$B$19:$Z$41,4,0)/'4. Billing Determinants'!$E$41*$D13,IF($E13="kW",VLOOKUP(Y$4,'4. Billing Determinants'!$B$19:$Z$41,5,0)/'4. Billing Determinants'!$F$41*$D13,IF($E13="Non-RPP kWh",VLOOKUP(Y$4,'4. Billing Determinants'!$B$19:$Z$41,6,0)/'4. Billing Determinants'!$G$41*$D13, VLOOKUP(Y$4,'4. Billing Determinants'!$B$19:$Z$41,19,0)*$D13)))),0)</f>
        <v>0</v>
      </c>
    </row>
    <row r="14" spans="2:27" x14ac:dyDescent="0.2">
      <c r="B14" s="58" t="s">
        <v>91</v>
      </c>
      <c r="C14" s="55">
        <v>1595</v>
      </c>
      <c r="D14" s="56">
        <f>'2. 2015 Continuity Schedule'!BS33</f>
        <v>143541.27832175</v>
      </c>
      <c r="E14" s="89" t="s">
        <v>261</v>
      </c>
      <c r="F14" s="56">
        <f>IFERROR(IF(F$4="",0,IF($E14="kWh",VLOOKUP(F$4,'4. Billing Determinants'!$B$19:$Z$41,4,0)/'4. Billing Determinants'!$E$41*$D14,IF($E14="kW",VLOOKUP(F$4,'4. Billing Determinants'!$B$19:$Z$41,5,0)/'4. Billing Determinants'!$F$41*$D14,IF($E14="Non-RPP kWh",VLOOKUP(F$4,'4. Billing Determinants'!$B$19:$Z$41,6,0)/'4. Billing Determinants'!$G$41*$D14, VLOOKUP(F$4,'4. Billing Determinants'!$B$19:$Z$41,20,0)*$D14)))),0)</f>
        <v>49048.054802541978</v>
      </c>
      <c r="G14" s="56">
        <f>IFERROR(IF(G$4="",0,IF($E14="kWh",VLOOKUP(G$4,'4. Billing Determinants'!$B$19:$Z$41,4,0)/'4. Billing Determinants'!$E$41*$D14,IF($E14="kW",VLOOKUP(G$4,'4. Billing Determinants'!$B$19:$Z$41,5,0)/'4. Billing Determinants'!$F$41*$D14,IF($E14="Non-RPP kWh",VLOOKUP(G$4,'4. Billing Determinants'!$B$19:$Z$41,6,0)/'4. Billing Determinants'!$G$41*$D14, VLOOKUP(G$4,'4. Billing Determinants'!$B$19:$Z$41,20,0)*$D14)))),0)</f>
        <v>15789.5406153925</v>
      </c>
      <c r="H14" s="56">
        <f>IFERROR(IF(H$4="",0,IF($E14="kWh",VLOOKUP(H$4,'4. Billing Determinants'!$B$19:$Z$41,4,0)/'4. Billing Determinants'!$E$41*$D14,IF($E14="kW",VLOOKUP(H$4,'4. Billing Determinants'!$B$19:$Z$41,5,0)/'4. Billing Determinants'!$F$41*$D14,IF($E14="Non-RPP kWh",VLOOKUP(H$4,'4. Billing Determinants'!$B$19:$Z$41,6,0)/'4. Billing Determinants'!$G$41*$D14, VLOOKUP(H$4,'4. Billing Determinants'!$B$19:$Z$41,20,0)*$D14)))),0)</f>
        <v>39473.851538481249</v>
      </c>
      <c r="I14" s="56">
        <f>IFERROR(IF(I$4="",0,IF($E14="kWh",VLOOKUP(I$4,'4. Billing Determinants'!$B$19:$Z$41,4,0)/'4. Billing Determinants'!$E$41*$D14,IF($E14="kW",VLOOKUP(I$4,'4. Billing Determinants'!$B$19:$Z$41,5,0)/'4. Billing Determinants'!$F$41*$D14,IF($E14="Non-RPP kWh",VLOOKUP(I$4,'4. Billing Determinants'!$B$19:$Z$41,6,0)/'4. Billing Determinants'!$G$41*$D14, VLOOKUP(I$4,'4. Billing Determinants'!$B$19:$Z$41,20,0)*$D14)))),0)</f>
        <v>24402.017314697499</v>
      </c>
      <c r="J14" s="56">
        <f>IFERROR(IF(J$4="",0,IF($E14="kWh",VLOOKUP(J$4,'4. Billing Determinants'!$B$19:$Z$41,4,0)/'4. Billing Determinants'!$E$41*$D14,IF($E14="kW",VLOOKUP(J$4,'4. Billing Determinants'!$B$19:$Z$41,5,0)/'4. Billing Determinants'!$F$41*$D14,IF($E14="Non-RPP kWh",VLOOKUP(J$4,'4. Billing Determinants'!$B$19:$Z$41,6,0)/'4. Billing Determinants'!$G$41*$D14, VLOOKUP(J$4,'4. Billing Determinants'!$B$19:$Z$41,20,0)*$D14)))),0)</f>
        <v>12918.7150489575</v>
      </c>
      <c r="K14" s="56">
        <f>IFERROR(IF(K$4="",0,IF($E14="kWh",VLOOKUP(K$4,'4. Billing Determinants'!$B$19:$Z$41,4,0)/'4. Billing Determinants'!$E$41*$D14,IF($E14="kW",VLOOKUP(K$4,'4. Billing Determinants'!$B$19:$Z$41,5,0)/'4. Billing Determinants'!$F$41*$D14,IF($E14="Non-RPP kWh",VLOOKUP(K$4,'4. Billing Determinants'!$B$19:$Z$41,6,0)/'4. Billing Determinants'!$G$41*$D14, VLOOKUP(K$4,'4. Billing Determinants'!$B$19:$Z$41,20,0)*$D14)))),0)</f>
        <v>0</v>
      </c>
      <c r="L14" s="56">
        <f>IFERROR(IF(L$4="",0,IF($E14="kWh",VLOOKUP(L$4,'4. Billing Determinants'!$B$19:$Z$41,4,0)/'4. Billing Determinants'!$E$41*$D14,IF($E14="kW",VLOOKUP(L$4,'4. Billing Determinants'!$B$19:$Z$41,5,0)/'4. Billing Determinants'!$F$41*$D14,IF($E14="Non-RPP kWh",VLOOKUP(L$4,'4. Billing Determinants'!$B$19:$Z$41,6,0)/'4. Billing Determinants'!$G$41*$D14, VLOOKUP(L$4,'4. Billing Determinants'!$B$19:$Z$41,20,0)*$D14)))),0)</f>
        <v>0</v>
      </c>
      <c r="M14" s="56">
        <f>IFERROR(IF(M$4="",0,IF($E14="kWh",VLOOKUP(M$4,'4. Billing Determinants'!$B$19:$Z$41,4,0)/'4. Billing Determinants'!$E$41*$D14,IF($E14="kW",VLOOKUP(M$4,'4. Billing Determinants'!$B$19:$Z$41,5,0)/'4. Billing Determinants'!$F$41*$D14,IF($E14="Non-RPP kWh",VLOOKUP(M$4,'4. Billing Determinants'!$B$19:$Z$41,6,0)/'4. Billing Determinants'!$G$41*$D14, VLOOKUP(M$4,'4. Billing Determinants'!$B$19:$Z$41,20,0)*$D14)))),0)</f>
        <v>1435.4127832175</v>
      </c>
      <c r="N14" s="56">
        <f>IFERROR(IF(N$4="",0,IF($E14="kWh",VLOOKUP(N$4,'4. Billing Determinants'!$B$19:$Z$41,4,0)/'4. Billing Determinants'!$E$41*$D14,IF($E14="kW",VLOOKUP(N$4,'4. Billing Determinants'!$B$19:$Z$41,5,0)/'4. Billing Determinants'!$F$41*$D14,IF($E14="Non-RPP kWh",VLOOKUP(N$4,'4. Billing Determinants'!$B$19:$Z$41,6,0)/'4. Billing Determinants'!$G$41*$D14, VLOOKUP(N$4,'4. Billing Determinants'!$B$19:$Z$41,20,0)*$D14)))),0)</f>
        <v>0</v>
      </c>
      <c r="O14" s="56">
        <f>IFERROR(IF(O$4="",0,IF($E14="kWh",VLOOKUP(O$4,'4. Billing Determinants'!$B$19:$Z$41,4,0)/'4. Billing Determinants'!$E$41*$D14,IF($E14="kW",VLOOKUP(O$4,'4. Billing Determinants'!$B$19:$Z$41,5,0)/'4. Billing Determinants'!$F$41*$D14,IF($E14="Non-RPP kWh",VLOOKUP(O$4,'4. Billing Determinants'!$B$19:$Z$41,6,0)/'4. Billing Determinants'!$G$41*$D14, VLOOKUP(O$4,'4. Billing Determinants'!$B$19:$Z$41,20,0)*$D14)))),0)</f>
        <v>0</v>
      </c>
      <c r="P14" s="56">
        <f>IFERROR(IF(P$4="",0,IF($E14="kWh",VLOOKUP(P$4,'4. Billing Determinants'!$B$19:$Z$41,4,0)/'4. Billing Determinants'!$E$41*$D14,IF($E14="kW",VLOOKUP(P$4,'4. Billing Determinants'!$B$19:$Z$41,5,0)/'4. Billing Determinants'!$F$41*$D14,IF($E14="Non-RPP kWh",VLOOKUP(P$4,'4. Billing Determinants'!$B$19:$Z$41,6,0)/'4. Billing Determinants'!$G$41*$D14, VLOOKUP(P$4,'4. Billing Determinants'!$B$19:$Z$41,20,0)*$D14)))),0)</f>
        <v>0</v>
      </c>
      <c r="Q14" s="56">
        <f>IFERROR(IF(Q$4="",0,IF($E14="kWh",VLOOKUP(Q$4,'4. Billing Determinants'!$B$19:$Z$41,4,0)/'4. Billing Determinants'!$E$41*$D14,IF($E14="kW",VLOOKUP(Q$4,'4. Billing Determinants'!$B$19:$Z$41,5,0)/'4. Billing Determinants'!$F$41*$D14,IF($E14="Non-RPP kWh",VLOOKUP(Q$4,'4. Billing Determinants'!$B$19:$Z$41,6,0)/'4. Billing Determinants'!$G$41*$D14, VLOOKUP(Q$4,'4. Billing Determinants'!$B$19:$Z$41,20,0)*$D14)))),0)</f>
        <v>0</v>
      </c>
      <c r="R14" s="56">
        <f>IFERROR(IF(R$4="",0,IF($E14="kWh",VLOOKUP(R$4,'4. Billing Determinants'!$B$19:$Z$41,4,0)/'4. Billing Determinants'!$E$41*$D14,IF($E14="kW",VLOOKUP(R$4,'4. Billing Determinants'!$B$19:$Z$41,5,0)/'4. Billing Determinants'!$F$41*$D14,IF($E14="Non-RPP kWh",VLOOKUP(R$4,'4. Billing Determinants'!$B$19:$Z$41,6,0)/'4. Billing Determinants'!$G$41*$D14, VLOOKUP(R$4,'4. Billing Determinants'!$B$19:$Z$41,20,0)*$D14)))),0)</f>
        <v>0</v>
      </c>
      <c r="S14" s="56">
        <f>IFERROR(IF(S$4="",0,IF($E14="kWh",VLOOKUP(S$4,'4. Billing Determinants'!$B$19:$Z$41,4,0)/'4. Billing Determinants'!$E$41*$D14,IF($E14="kW",VLOOKUP(S$4,'4. Billing Determinants'!$B$19:$Z$41,5,0)/'4. Billing Determinants'!$F$41*$D14,IF($E14="Non-RPP kWh",VLOOKUP(S$4,'4. Billing Determinants'!$B$19:$Z$41,6,0)/'4. Billing Determinants'!$G$41*$D14, VLOOKUP(S$4,'4. Billing Determinants'!$B$19:$Z$41,20,0)*$D14)))),0)</f>
        <v>0</v>
      </c>
      <c r="T14" s="56">
        <f>IFERROR(IF(T$4="",0,IF($E14="kWh",VLOOKUP(T$4,'4. Billing Determinants'!$B$19:$Z$41,4,0)/'4. Billing Determinants'!$E$41*$D14,IF($E14="kW",VLOOKUP(T$4,'4. Billing Determinants'!$B$19:$Z$41,5,0)/'4. Billing Determinants'!$F$41*$D14,IF($E14="Non-RPP kWh",VLOOKUP(T$4,'4. Billing Determinants'!$B$19:$Z$41,6,0)/'4. Billing Determinants'!$G$41*$D14, VLOOKUP(T$4,'4. Billing Determinants'!$B$19:$Z$41,20,0)*$D14)))),0)</f>
        <v>0</v>
      </c>
      <c r="U14" s="56">
        <f>IFERROR(IF(U$4="",0,IF($E14="kWh",VLOOKUP(U$4,'4. Billing Determinants'!$B$19:$Z$41,4,0)/'4. Billing Determinants'!$E$41*$D14,IF($E14="kW",VLOOKUP(U$4,'4. Billing Determinants'!$B$19:$Z$41,5,0)/'4. Billing Determinants'!$F$41*$D14,IF($E14="Non-RPP kWh",VLOOKUP(U$4,'4. Billing Determinants'!$B$19:$Z$41,6,0)/'4. Billing Determinants'!$G$41*$D14, VLOOKUP(U$4,'4. Billing Determinants'!$B$19:$Z$41,20,0)*$D14)))),0)</f>
        <v>0</v>
      </c>
      <c r="V14" s="56">
        <f>IFERROR(IF(V$4="",0,IF($E14="kWh",VLOOKUP(V$4,'4. Billing Determinants'!$B$19:$Z$41,4,0)/'4. Billing Determinants'!$E$41*$D14,IF($E14="kW",VLOOKUP(V$4,'4. Billing Determinants'!$B$19:$Z$41,5,0)/'4. Billing Determinants'!$F$41*$D14,IF($E14="Non-RPP kWh",VLOOKUP(V$4,'4. Billing Determinants'!$B$19:$Z$41,6,0)/'4. Billing Determinants'!$G$41*$D14, VLOOKUP(V$4,'4. Billing Determinants'!$B$19:$Z$41,20,0)*$D14)))),0)</f>
        <v>0</v>
      </c>
      <c r="W14" s="56">
        <f>IFERROR(IF(W$4="",0,IF($E14="kWh",VLOOKUP(W$4,'4. Billing Determinants'!$B$19:$Z$41,4,0)/'4. Billing Determinants'!$E$41*$D14,IF($E14="kW",VLOOKUP(W$4,'4. Billing Determinants'!$B$19:$Z$41,5,0)/'4. Billing Determinants'!$F$41*$D14,IF($E14="Non-RPP kWh",VLOOKUP(W$4,'4. Billing Determinants'!$B$19:$Z$41,6,0)/'4. Billing Determinants'!$G$41*$D14, VLOOKUP(W$4,'4. Billing Determinants'!$B$19:$Z$41,20,0)*$D14)))),0)</f>
        <v>0</v>
      </c>
      <c r="X14" s="56">
        <f>IFERROR(IF(X$4="",0,IF($E14="kWh",VLOOKUP(X$4,'4. Billing Determinants'!$B$19:$Z$41,4,0)/'4. Billing Determinants'!$E$41*$D14,IF($E14="kW",VLOOKUP(X$4,'4. Billing Determinants'!$B$19:$Z$41,5,0)/'4. Billing Determinants'!$F$41*$D14,IF($E14="Non-RPP kWh",VLOOKUP(X$4,'4. Billing Determinants'!$B$19:$Z$41,6,0)/'4. Billing Determinants'!$G$41*$D14, VLOOKUP(X$4,'4. Billing Determinants'!$B$19:$Z$41,20,0)*$D14)))),0)</f>
        <v>0</v>
      </c>
      <c r="Y14" s="56">
        <f>IFERROR(IF(Y$4="",0,IF($E14="kWh",VLOOKUP(Y$4,'4. Billing Determinants'!$B$19:$Z$41,4,0)/'4. Billing Determinants'!$E$41*$D14,IF($E14="kW",VLOOKUP(Y$4,'4. Billing Determinants'!$B$19:$Z$41,5,0)/'4. Billing Determinants'!$F$41*$D14,IF($E14="Non-RPP kWh",VLOOKUP(Y$4,'4. Billing Determinants'!$B$19:$Z$41,6,0)/'4. Billing Determinants'!$G$41*$D14, VLOOKUP(Y$4,'4. Billing Determinants'!$B$19:$Z$41,20,0)*$D14)))),0)</f>
        <v>0</v>
      </c>
    </row>
    <row r="15" spans="2:27" x14ac:dyDescent="0.2">
      <c r="B15" s="58" t="s">
        <v>195</v>
      </c>
      <c r="C15" s="55">
        <v>1595</v>
      </c>
      <c r="D15" s="56">
        <f>'2. 2015 Continuity Schedule'!BS34</f>
        <v>-220737.46227908335</v>
      </c>
      <c r="E15" s="89" t="s">
        <v>261</v>
      </c>
      <c r="F15" s="56">
        <f>IFERROR(IF(F$4="",0,IF($E15="kWh",VLOOKUP(F$4,'4. Billing Determinants'!$B$19:$Z$41,4,0)/'4. Billing Determinants'!$E$41*$D15,IF($E15="kW",VLOOKUP(F$4,'4. Billing Determinants'!$B$19:$Z$41,5,0)/'4. Billing Determinants'!$F$41*$D15,IF($E15="Non-RPP kWh",VLOOKUP(F$4,'4. Billing Determinants'!$B$19:$Z$41,6,0)/'4. Billing Determinants'!$G$41*$D15, VLOOKUP(F$4,'4. Billing Determinants'!$B$19:$Z$41,21,0)*$D15)))),0)</f>
        <v>-78641.508796335998</v>
      </c>
      <c r="G15" s="56">
        <f>IFERROR(IF(G$4="",0,IF($E15="kWh",VLOOKUP(G$4,'4. Billing Determinants'!$B$19:$Z$41,4,0)/'4. Billing Determinants'!$E$41*$D15,IF($E15="kW",VLOOKUP(G$4,'4. Billing Determinants'!$B$19:$Z$41,5,0)/'4. Billing Determinants'!$F$41*$D15,IF($E15="Non-RPP kWh",VLOOKUP(G$4,'4. Billing Determinants'!$B$19:$Z$41,6,0)/'4. Billing Determinants'!$G$41*$D15, VLOOKUP(G$4,'4. Billing Determinants'!$B$19:$Z$41,21,0)*$D15)))),0)</f>
        <v>-22831.816958165542</v>
      </c>
      <c r="H15" s="56">
        <f>IFERROR(IF(H$4="",0,IF($E15="kWh",VLOOKUP(H$4,'4. Billing Determinants'!$B$19:$Z$41,4,0)/'4. Billing Determinants'!$E$41*$D15,IF($E15="kW",VLOOKUP(H$4,'4. Billing Determinants'!$B$19:$Z$41,5,0)/'4. Billing Determinants'!$F$41*$D15,IF($E15="Non-RPP kWh",VLOOKUP(H$4,'4. Billing Determinants'!$B$19:$Z$41,6,0)/'4. Billing Determinants'!$G$41*$D15, VLOOKUP(H$4,'4. Billing Determinants'!$B$19:$Z$41,21,0)*$D15)))),0)</f>
        <v>-56983.023955794481</v>
      </c>
      <c r="I15" s="56">
        <f>IFERROR(IF(I$4="",0,IF($E15="kWh",VLOOKUP(I$4,'4. Billing Determinants'!$B$19:$Z$41,4,0)/'4. Billing Determinants'!$E$41*$D15,IF($E15="kW",VLOOKUP(I$4,'4. Billing Determinants'!$B$19:$Z$41,5,0)/'4. Billing Determinants'!$F$41*$D15,IF($E15="Non-RPP kWh",VLOOKUP(I$4,'4. Billing Determinants'!$B$19:$Z$41,6,0)/'4. Billing Determinants'!$G$41*$D15, VLOOKUP(I$4,'4. Billing Determinants'!$B$19:$Z$41,21,0)*$D15)))),0)</f>
        <v>-33981.306434356098</v>
      </c>
      <c r="J15" s="56">
        <f>IFERROR(IF(J$4="",0,IF($E15="kWh",VLOOKUP(J$4,'4. Billing Determinants'!$B$19:$Z$41,4,0)/'4. Billing Determinants'!$E$41*$D15,IF($E15="kW",VLOOKUP(J$4,'4. Billing Determinants'!$B$19:$Z$41,5,0)/'4. Billing Determinants'!$F$41*$D15,IF($E15="Non-RPP kWh",VLOOKUP(J$4,'4. Billing Determinants'!$B$19:$Z$41,6,0)/'4. Billing Determinants'!$G$41*$D15, VLOOKUP(J$4,'4. Billing Determinants'!$B$19:$Z$41,21,0)*$D15)))),0)</f>
        <v>-25881.506656171172</v>
      </c>
      <c r="K15" s="56">
        <f>IFERROR(IF(K$4="",0,IF($E15="kWh",VLOOKUP(K$4,'4. Billing Determinants'!$B$19:$Z$41,4,0)/'4. Billing Determinants'!$E$41*$D15,IF($E15="kW",VLOOKUP(K$4,'4. Billing Determinants'!$B$19:$Z$41,5,0)/'4. Billing Determinants'!$F$41*$D15,IF($E15="Non-RPP kWh",VLOOKUP(K$4,'4. Billing Determinants'!$B$19:$Z$41,6,0)/'4. Billing Determinants'!$G$41*$D15, VLOOKUP(K$4,'4. Billing Determinants'!$B$19:$Z$41,21,0)*$D15)))),0)</f>
        <v>-458.97405171112274</v>
      </c>
      <c r="L15" s="56">
        <f>IFERROR(IF(L$4="",0,IF($E15="kWh",VLOOKUP(L$4,'4. Billing Determinants'!$B$19:$Z$41,4,0)/'4. Billing Determinants'!$E$41*$D15,IF($E15="kW",VLOOKUP(L$4,'4. Billing Determinants'!$B$19:$Z$41,5,0)/'4. Billing Determinants'!$F$41*$D15,IF($E15="Non-RPP kWh",VLOOKUP(L$4,'4. Billing Determinants'!$B$19:$Z$41,6,0)/'4. Billing Determinants'!$G$41*$D15, VLOOKUP(L$4,'4. Billing Determinants'!$B$19:$Z$41,21,0)*$D15)))),0)</f>
        <v>-50.48966733285247</v>
      </c>
      <c r="M15" s="56">
        <f>IFERROR(IF(M$4="",0,IF($E15="kWh",VLOOKUP(M$4,'4. Billing Determinants'!$B$19:$Z$41,4,0)/'4. Billing Determinants'!$E$41*$D15,IF($E15="kW",VLOOKUP(M$4,'4. Billing Determinants'!$B$19:$Z$41,5,0)/'4. Billing Determinants'!$F$41*$D15,IF($E15="Non-RPP kWh",VLOOKUP(M$4,'4. Billing Determinants'!$B$19:$Z$41,6,0)/'4. Billing Determinants'!$G$41*$D15, VLOOKUP(M$4,'4. Billing Determinants'!$B$19:$Z$41,21,0)*$D15)))),0)</f>
        <v>-1908.8357592160835</v>
      </c>
      <c r="N15" s="56">
        <f>IFERROR(IF(N$4="",0,IF($E15="kWh",VLOOKUP(N$4,'4. Billing Determinants'!$B$19:$Z$41,4,0)/'4. Billing Determinants'!$E$41*$D15,IF($E15="kW",VLOOKUP(N$4,'4. Billing Determinants'!$B$19:$Z$41,5,0)/'4. Billing Determinants'!$F$41*$D15,IF($E15="Non-RPP kWh",VLOOKUP(N$4,'4. Billing Determinants'!$B$19:$Z$41,6,0)/'4. Billing Determinants'!$G$41*$D15, VLOOKUP(N$4,'4. Billing Determinants'!$B$19:$Z$41,21,0)*$D15)))),0)</f>
        <v>0</v>
      </c>
      <c r="O15" s="56">
        <f>IFERROR(IF(O$4="",0,IF($E15="kWh",VLOOKUP(O$4,'4. Billing Determinants'!$B$19:$Z$41,4,0)/'4. Billing Determinants'!$E$41*$D15,IF($E15="kW",VLOOKUP(O$4,'4. Billing Determinants'!$B$19:$Z$41,5,0)/'4. Billing Determinants'!$F$41*$D15,IF($E15="Non-RPP kWh",VLOOKUP(O$4,'4. Billing Determinants'!$B$19:$Z$41,6,0)/'4. Billing Determinants'!$G$41*$D15, VLOOKUP(O$4,'4. Billing Determinants'!$B$19:$Z$41,21,0)*$D15)))),0)</f>
        <v>0</v>
      </c>
      <c r="P15" s="56">
        <f>IFERROR(IF(P$4="",0,IF($E15="kWh",VLOOKUP(P$4,'4. Billing Determinants'!$B$19:$Z$41,4,0)/'4. Billing Determinants'!$E$41*$D15,IF($E15="kW",VLOOKUP(P$4,'4. Billing Determinants'!$B$19:$Z$41,5,0)/'4. Billing Determinants'!$F$41*$D15,IF($E15="Non-RPP kWh",VLOOKUP(P$4,'4. Billing Determinants'!$B$19:$Z$41,6,0)/'4. Billing Determinants'!$G$41*$D15, VLOOKUP(P$4,'4. Billing Determinants'!$B$19:$Z$41,21,0)*$D15)))),0)</f>
        <v>0</v>
      </c>
      <c r="Q15" s="56">
        <f>IFERROR(IF(Q$4="",0,IF($E15="kWh",VLOOKUP(Q$4,'4. Billing Determinants'!$B$19:$Z$41,4,0)/'4. Billing Determinants'!$E$41*$D15,IF($E15="kW",VLOOKUP(Q$4,'4. Billing Determinants'!$B$19:$Z$41,5,0)/'4. Billing Determinants'!$F$41*$D15,IF($E15="Non-RPP kWh",VLOOKUP(Q$4,'4. Billing Determinants'!$B$19:$Z$41,6,0)/'4. Billing Determinants'!$G$41*$D15, VLOOKUP(Q$4,'4. Billing Determinants'!$B$19:$Z$41,21,0)*$D15)))),0)</f>
        <v>0</v>
      </c>
      <c r="R15" s="56">
        <f>IFERROR(IF(R$4="",0,IF($E15="kWh",VLOOKUP(R$4,'4. Billing Determinants'!$B$19:$Z$41,4,0)/'4. Billing Determinants'!$E$41*$D15,IF($E15="kW",VLOOKUP(R$4,'4. Billing Determinants'!$B$19:$Z$41,5,0)/'4. Billing Determinants'!$F$41*$D15,IF($E15="Non-RPP kWh",VLOOKUP(R$4,'4. Billing Determinants'!$B$19:$Z$41,6,0)/'4. Billing Determinants'!$G$41*$D15, VLOOKUP(R$4,'4. Billing Determinants'!$B$19:$Z$41,21,0)*$D15)))),0)</f>
        <v>0</v>
      </c>
      <c r="S15" s="56">
        <f>IFERROR(IF(S$4="",0,IF($E15="kWh",VLOOKUP(S$4,'4. Billing Determinants'!$B$19:$Z$41,4,0)/'4. Billing Determinants'!$E$41*$D15,IF($E15="kW",VLOOKUP(S$4,'4. Billing Determinants'!$B$19:$Z$41,5,0)/'4. Billing Determinants'!$F$41*$D15,IF($E15="Non-RPP kWh",VLOOKUP(S$4,'4. Billing Determinants'!$B$19:$Z$41,6,0)/'4. Billing Determinants'!$G$41*$D15, VLOOKUP(S$4,'4. Billing Determinants'!$B$19:$Z$41,21,0)*$D15)))),0)</f>
        <v>0</v>
      </c>
      <c r="T15" s="56">
        <f>IFERROR(IF(T$4="",0,IF($E15="kWh",VLOOKUP(T$4,'4. Billing Determinants'!$B$19:$Z$41,4,0)/'4. Billing Determinants'!$E$41*$D15,IF($E15="kW",VLOOKUP(T$4,'4. Billing Determinants'!$B$19:$Z$41,5,0)/'4. Billing Determinants'!$F$41*$D15,IF($E15="Non-RPP kWh",VLOOKUP(T$4,'4. Billing Determinants'!$B$19:$Z$41,6,0)/'4. Billing Determinants'!$G$41*$D15, VLOOKUP(T$4,'4. Billing Determinants'!$B$19:$Z$41,21,0)*$D15)))),0)</f>
        <v>0</v>
      </c>
      <c r="U15" s="56">
        <f>IFERROR(IF(U$4="",0,IF($E15="kWh",VLOOKUP(U$4,'4. Billing Determinants'!$B$19:$Z$41,4,0)/'4. Billing Determinants'!$E$41*$D15,IF($E15="kW",VLOOKUP(U$4,'4. Billing Determinants'!$B$19:$Z$41,5,0)/'4. Billing Determinants'!$F$41*$D15,IF($E15="Non-RPP kWh",VLOOKUP(U$4,'4. Billing Determinants'!$B$19:$Z$41,6,0)/'4. Billing Determinants'!$G$41*$D15, VLOOKUP(U$4,'4. Billing Determinants'!$B$19:$Z$41,21,0)*$D15)))),0)</f>
        <v>0</v>
      </c>
      <c r="V15" s="56">
        <f>IFERROR(IF(V$4="",0,IF($E15="kWh",VLOOKUP(V$4,'4. Billing Determinants'!$B$19:$Z$41,4,0)/'4. Billing Determinants'!$E$41*$D15,IF($E15="kW",VLOOKUP(V$4,'4. Billing Determinants'!$B$19:$Z$41,5,0)/'4. Billing Determinants'!$F$41*$D15,IF($E15="Non-RPP kWh",VLOOKUP(V$4,'4. Billing Determinants'!$B$19:$Z$41,6,0)/'4. Billing Determinants'!$G$41*$D15, VLOOKUP(V$4,'4. Billing Determinants'!$B$19:$Z$41,21,0)*$D15)))),0)</f>
        <v>0</v>
      </c>
      <c r="W15" s="56">
        <f>IFERROR(IF(W$4="",0,IF($E15="kWh",VLOOKUP(W$4,'4. Billing Determinants'!$B$19:$Z$41,4,0)/'4. Billing Determinants'!$E$41*$D15,IF($E15="kW",VLOOKUP(W$4,'4. Billing Determinants'!$B$19:$Z$41,5,0)/'4. Billing Determinants'!$F$41*$D15,IF($E15="Non-RPP kWh",VLOOKUP(W$4,'4. Billing Determinants'!$B$19:$Z$41,6,0)/'4. Billing Determinants'!$G$41*$D15, VLOOKUP(W$4,'4. Billing Determinants'!$B$19:$Z$41,21,0)*$D15)))),0)</f>
        <v>0</v>
      </c>
      <c r="X15" s="56">
        <f>IFERROR(IF(X$4="",0,IF($E15="kWh",VLOOKUP(X$4,'4. Billing Determinants'!$B$19:$Z$41,4,0)/'4. Billing Determinants'!$E$41*$D15,IF($E15="kW",VLOOKUP(X$4,'4. Billing Determinants'!$B$19:$Z$41,5,0)/'4. Billing Determinants'!$F$41*$D15,IF($E15="Non-RPP kWh",VLOOKUP(X$4,'4. Billing Determinants'!$B$19:$Z$41,6,0)/'4. Billing Determinants'!$G$41*$D15, VLOOKUP(X$4,'4. Billing Determinants'!$B$19:$Z$41,21,0)*$D15)))),0)</f>
        <v>0</v>
      </c>
      <c r="Y15" s="56">
        <f>IFERROR(IF(Y$4="",0,IF($E15="kWh",VLOOKUP(Y$4,'4. Billing Determinants'!$B$19:$Z$41,4,0)/'4. Billing Determinants'!$E$41*$D15,IF($E15="kW",VLOOKUP(Y$4,'4. Billing Determinants'!$B$19:$Z$41,5,0)/'4. Billing Determinants'!$F$41*$D15,IF($E15="Non-RPP kWh",VLOOKUP(Y$4,'4. Billing Determinants'!$B$19:$Z$41,6,0)/'4. Billing Determinants'!$G$41*$D15, VLOOKUP(Y$4,'4. Billing Determinants'!$B$19:$Z$41,21,0)*$D15)))),0)</f>
        <v>0</v>
      </c>
    </row>
    <row r="16" spans="2:27" x14ac:dyDescent="0.2">
      <c r="B16" s="58" t="s">
        <v>221</v>
      </c>
      <c r="C16" s="55">
        <v>1595</v>
      </c>
      <c r="D16" s="56">
        <f>'2. 2015 Continuity Schedule'!BS35</f>
        <v>0</v>
      </c>
      <c r="E16" s="89" t="s">
        <v>261</v>
      </c>
      <c r="F16" s="56">
        <f>IFERROR(IF(F$4="",0,IF($E16="kWh",VLOOKUP(F$4,'4. Billing Determinants'!$B$19:$Z$41,4,0)/'4. Billing Determinants'!$E$41*$D16,IF($E16="kW",VLOOKUP(F$4,'4. Billing Determinants'!$B$19:$Z$41,5,0)/'4. Billing Determinants'!$F$41*$D16,IF($E16="Non-RPP kWh",VLOOKUP(F$4,'4. Billing Determinants'!$B$19:$Z$41,6,0)/'4. Billing Determinants'!$G$41*$D16, VLOOKUP(F$4,'4. Billing Determinants'!$B$19:$Z$41,22,0)*$D16)))),0)</f>
        <v>0</v>
      </c>
      <c r="G16" s="56">
        <f>IFERROR(IF(G$4="",0,IF($E16="kWh",VLOOKUP(G$4,'4. Billing Determinants'!$B$19:$Z$41,4,0)/'4. Billing Determinants'!$E$41*$D16,IF($E16="kW",VLOOKUP(G$4,'4. Billing Determinants'!$B$19:$Z$41,5,0)/'4. Billing Determinants'!$F$41*$D16,IF($E16="Non-RPP kWh",VLOOKUP(G$4,'4. Billing Determinants'!$B$19:$Z$41,6,0)/'4. Billing Determinants'!$G$41*$D16, VLOOKUP(G$4,'4. Billing Determinants'!$B$19:$Z$41,22,0)*$D16)))),0)</f>
        <v>0</v>
      </c>
      <c r="H16" s="56">
        <f>IFERROR(IF(H$4="",0,IF($E16="kWh",VLOOKUP(H$4,'4. Billing Determinants'!$B$19:$Z$41,4,0)/'4. Billing Determinants'!$E$41*$D16,IF($E16="kW",VLOOKUP(H$4,'4. Billing Determinants'!$B$19:$Z$41,5,0)/'4. Billing Determinants'!$F$41*$D16,IF($E16="Non-RPP kWh",VLOOKUP(H$4,'4. Billing Determinants'!$B$19:$Z$41,6,0)/'4. Billing Determinants'!$G$41*$D16, VLOOKUP(H$4,'4. Billing Determinants'!$B$19:$Z$41,22,0)*$D16)))),0)</f>
        <v>0</v>
      </c>
      <c r="I16" s="56">
        <f>IFERROR(IF(I$4="",0,IF($E16="kWh",VLOOKUP(I$4,'4. Billing Determinants'!$B$19:$Z$41,4,0)/'4. Billing Determinants'!$E$41*$D16,IF($E16="kW",VLOOKUP(I$4,'4. Billing Determinants'!$B$19:$Z$41,5,0)/'4. Billing Determinants'!$F$41*$D16,IF($E16="Non-RPP kWh",VLOOKUP(I$4,'4. Billing Determinants'!$B$19:$Z$41,6,0)/'4. Billing Determinants'!$G$41*$D16, VLOOKUP(I$4,'4. Billing Determinants'!$B$19:$Z$41,22,0)*$D16)))),0)</f>
        <v>0</v>
      </c>
      <c r="J16" s="56">
        <f>IFERROR(IF(J$4="",0,IF($E16="kWh",VLOOKUP(J$4,'4. Billing Determinants'!$B$19:$Z$41,4,0)/'4. Billing Determinants'!$E$41*$D16,IF($E16="kW",VLOOKUP(J$4,'4. Billing Determinants'!$B$19:$Z$41,5,0)/'4. Billing Determinants'!$F$41*$D16,IF($E16="Non-RPP kWh",VLOOKUP(J$4,'4. Billing Determinants'!$B$19:$Z$41,6,0)/'4. Billing Determinants'!$G$41*$D16, VLOOKUP(J$4,'4. Billing Determinants'!$B$19:$Z$41,22,0)*$D16)))),0)</f>
        <v>0</v>
      </c>
      <c r="K16" s="56">
        <f>IFERROR(IF(K$4="",0,IF($E16="kWh",VLOOKUP(K$4,'4. Billing Determinants'!$B$19:$Z$41,4,0)/'4. Billing Determinants'!$E$41*$D16,IF($E16="kW",VLOOKUP(K$4,'4. Billing Determinants'!$B$19:$Z$41,5,0)/'4. Billing Determinants'!$F$41*$D16,IF($E16="Non-RPP kWh",VLOOKUP(K$4,'4. Billing Determinants'!$B$19:$Z$41,6,0)/'4. Billing Determinants'!$G$41*$D16, VLOOKUP(K$4,'4. Billing Determinants'!$B$19:$Z$41,22,0)*$D16)))),0)</f>
        <v>0</v>
      </c>
      <c r="L16" s="56">
        <f>IFERROR(IF(L$4="",0,IF($E16="kWh",VLOOKUP(L$4,'4. Billing Determinants'!$B$19:$Z$41,4,0)/'4. Billing Determinants'!$E$41*$D16,IF($E16="kW",VLOOKUP(L$4,'4. Billing Determinants'!$B$19:$Z$41,5,0)/'4. Billing Determinants'!$F$41*$D16,IF($E16="Non-RPP kWh",VLOOKUP(L$4,'4. Billing Determinants'!$B$19:$Z$41,6,0)/'4. Billing Determinants'!$G$41*$D16, VLOOKUP(L$4,'4. Billing Determinants'!$B$19:$Z$41,22,0)*$D16)))),0)</f>
        <v>0</v>
      </c>
      <c r="M16" s="56">
        <f>IFERROR(IF(M$4="",0,IF($E16="kWh",VLOOKUP(M$4,'4. Billing Determinants'!$B$19:$Z$41,4,0)/'4. Billing Determinants'!$E$41*$D16,IF($E16="kW",VLOOKUP(M$4,'4. Billing Determinants'!$B$19:$Z$41,5,0)/'4. Billing Determinants'!$F$41*$D16,IF($E16="Non-RPP kWh",VLOOKUP(M$4,'4. Billing Determinants'!$B$19:$Z$41,6,0)/'4. Billing Determinants'!$G$41*$D16, VLOOKUP(M$4,'4. Billing Determinants'!$B$19:$Z$41,22,0)*$D16)))),0)</f>
        <v>0</v>
      </c>
      <c r="N16" s="56">
        <f>IFERROR(IF(N$4="",0,IF($E16="kWh",VLOOKUP(N$4,'4. Billing Determinants'!$B$19:$Z$41,4,0)/'4. Billing Determinants'!$E$41*$D16,IF($E16="kW",VLOOKUP(N$4,'4. Billing Determinants'!$B$19:$Z$41,5,0)/'4. Billing Determinants'!$F$41*$D16,IF($E16="Non-RPP kWh",VLOOKUP(N$4,'4. Billing Determinants'!$B$19:$Z$41,6,0)/'4. Billing Determinants'!$G$41*$D16, VLOOKUP(N$4,'4. Billing Determinants'!$B$19:$Z$41,22,0)*$D16)))),0)</f>
        <v>0</v>
      </c>
      <c r="O16" s="56">
        <f>IFERROR(IF(O$4="",0,IF($E16="kWh",VLOOKUP(O$4,'4. Billing Determinants'!$B$19:$Z$41,4,0)/'4. Billing Determinants'!$E$41*$D16,IF($E16="kW",VLOOKUP(O$4,'4. Billing Determinants'!$B$19:$Z$41,5,0)/'4. Billing Determinants'!$F$41*$D16,IF($E16="Non-RPP kWh",VLOOKUP(O$4,'4. Billing Determinants'!$B$19:$Z$41,6,0)/'4. Billing Determinants'!$G$41*$D16, VLOOKUP(O$4,'4. Billing Determinants'!$B$19:$Z$41,22,0)*$D16)))),0)</f>
        <v>0</v>
      </c>
      <c r="P16" s="56">
        <f>IFERROR(IF(P$4="",0,IF($E16="kWh",VLOOKUP(P$4,'4. Billing Determinants'!$B$19:$Z$41,4,0)/'4. Billing Determinants'!$E$41*$D16,IF($E16="kW",VLOOKUP(P$4,'4. Billing Determinants'!$B$19:$Z$41,5,0)/'4. Billing Determinants'!$F$41*$D16,IF($E16="Non-RPP kWh",VLOOKUP(P$4,'4. Billing Determinants'!$B$19:$Z$41,6,0)/'4. Billing Determinants'!$G$41*$D16, VLOOKUP(P$4,'4. Billing Determinants'!$B$19:$Z$41,22,0)*$D16)))),0)</f>
        <v>0</v>
      </c>
      <c r="Q16" s="56">
        <f>IFERROR(IF(Q$4="",0,IF($E16="kWh",VLOOKUP(Q$4,'4. Billing Determinants'!$B$19:$Z$41,4,0)/'4. Billing Determinants'!$E$41*$D16,IF($E16="kW",VLOOKUP(Q$4,'4. Billing Determinants'!$B$19:$Z$41,5,0)/'4. Billing Determinants'!$F$41*$D16,IF($E16="Non-RPP kWh",VLOOKUP(Q$4,'4. Billing Determinants'!$B$19:$Z$41,6,0)/'4. Billing Determinants'!$G$41*$D16, VLOOKUP(Q$4,'4. Billing Determinants'!$B$19:$Z$41,22,0)*$D16)))),0)</f>
        <v>0</v>
      </c>
      <c r="R16" s="56">
        <f>IFERROR(IF(R$4="",0,IF($E16="kWh",VLOOKUP(R$4,'4. Billing Determinants'!$B$19:$Z$41,4,0)/'4. Billing Determinants'!$E$41*$D16,IF($E16="kW",VLOOKUP(R$4,'4. Billing Determinants'!$B$19:$Z$41,5,0)/'4. Billing Determinants'!$F$41*$D16,IF($E16="Non-RPP kWh",VLOOKUP(R$4,'4. Billing Determinants'!$B$19:$Z$41,6,0)/'4. Billing Determinants'!$G$41*$D16, VLOOKUP(R$4,'4. Billing Determinants'!$B$19:$Z$41,22,0)*$D16)))),0)</f>
        <v>0</v>
      </c>
      <c r="S16" s="56">
        <f>IFERROR(IF(S$4="",0,IF($E16="kWh",VLOOKUP(S$4,'4. Billing Determinants'!$B$19:$Z$41,4,0)/'4. Billing Determinants'!$E$41*$D16,IF($E16="kW",VLOOKUP(S$4,'4. Billing Determinants'!$B$19:$Z$41,5,0)/'4. Billing Determinants'!$F$41*$D16,IF($E16="Non-RPP kWh",VLOOKUP(S$4,'4. Billing Determinants'!$B$19:$Z$41,6,0)/'4. Billing Determinants'!$G$41*$D16, VLOOKUP(S$4,'4. Billing Determinants'!$B$19:$Z$41,22,0)*$D16)))),0)</f>
        <v>0</v>
      </c>
      <c r="T16" s="56">
        <f>IFERROR(IF(T$4="",0,IF($E16="kWh",VLOOKUP(T$4,'4. Billing Determinants'!$B$19:$Z$41,4,0)/'4. Billing Determinants'!$E$41*$D16,IF($E16="kW",VLOOKUP(T$4,'4. Billing Determinants'!$B$19:$Z$41,5,0)/'4. Billing Determinants'!$F$41*$D16,IF($E16="Non-RPP kWh",VLOOKUP(T$4,'4. Billing Determinants'!$B$19:$Z$41,6,0)/'4. Billing Determinants'!$G$41*$D16, VLOOKUP(T$4,'4. Billing Determinants'!$B$19:$Z$41,22,0)*$D16)))),0)</f>
        <v>0</v>
      </c>
      <c r="U16" s="56">
        <f>IFERROR(IF(U$4="",0,IF($E16="kWh",VLOOKUP(U$4,'4. Billing Determinants'!$B$19:$Z$41,4,0)/'4. Billing Determinants'!$E$41*$D16,IF($E16="kW",VLOOKUP(U$4,'4. Billing Determinants'!$B$19:$Z$41,5,0)/'4. Billing Determinants'!$F$41*$D16,IF($E16="Non-RPP kWh",VLOOKUP(U$4,'4. Billing Determinants'!$B$19:$Z$41,6,0)/'4. Billing Determinants'!$G$41*$D16, VLOOKUP(U$4,'4. Billing Determinants'!$B$19:$Z$41,22,0)*$D16)))),0)</f>
        <v>0</v>
      </c>
      <c r="V16" s="56">
        <f>IFERROR(IF(V$4="",0,IF($E16="kWh",VLOOKUP(V$4,'4. Billing Determinants'!$B$19:$Z$41,4,0)/'4. Billing Determinants'!$E$41*$D16,IF($E16="kW",VLOOKUP(V$4,'4. Billing Determinants'!$B$19:$Z$41,5,0)/'4. Billing Determinants'!$F$41*$D16,IF($E16="Non-RPP kWh",VLOOKUP(V$4,'4. Billing Determinants'!$B$19:$Z$41,6,0)/'4. Billing Determinants'!$G$41*$D16, VLOOKUP(V$4,'4. Billing Determinants'!$B$19:$Z$41,22,0)*$D16)))),0)</f>
        <v>0</v>
      </c>
      <c r="W16" s="56">
        <f>IFERROR(IF(W$4="",0,IF($E16="kWh",VLOOKUP(W$4,'4. Billing Determinants'!$B$19:$Z$41,4,0)/'4. Billing Determinants'!$E$41*$D16,IF($E16="kW",VLOOKUP(W$4,'4. Billing Determinants'!$B$19:$Z$41,5,0)/'4. Billing Determinants'!$F$41*$D16,IF($E16="Non-RPP kWh",VLOOKUP(W$4,'4. Billing Determinants'!$B$19:$Z$41,6,0)/'4. Billing Determinants'!$G$41*$D16, VLOOKUP(W$4,'4. Billing Determinants'!$B$19:$Z$41,22,0)*$D16)))),0)</f>
        <v>0</v>
      </c>
      <c r="X16" s="56">
        <f>IFERROR(IF(X$4="",0,IF($E16="kWh",VLOOKUP(X$4,'4. Billing Determinants'!$B$19:$Z$41,4,0)/'4. Billing Determinants'!$E$41*$D16,IF($E16="kW",VLOOKUP(X$4,'4. Billing Determinants'!$B$19:$Z$41,5,0)/'4. Billing Determinants'!$F$41*$D16,IF($E16="Non-RPP kWh",VLOOKUP(X$4,'4. Billing Determinants'!$B$19:$Z$41,6,0)/'4. Billing Determinants'!$G$41*$D16, VLOOKUP(X$4,'4. Billing Determinants'!$B$19:$Z$41,22,0)*$D16)))),0)</f>
        <v>0</v>
      </c>
      <c r="Y16" s="56">
        <f>IFERROR(IF(Y$4="",0,IF($E16="kWh",VLOOKUP(Y$4,'4. Billing Determinants'!$B$19:$Z$41,4,0)/'4. Billing Determinants'!$E$41*$D16,IF($E16="kW",VLOOKUP(Y$4,'4. Billing Determinants'!$B$19:$Z$41,5,0)/'4. Billing Determinants'!$F$41*$D16,IF($E16="Non-RPP kWh",VLOOKUP(Y$4,'4. Billing Determinants'!$B$19:$Z$41,6,0)/'4. Billing Determinants'!$G$41*$D16, VLOOKUP(Y$4,'4. Billing Determinants'!$B$19:$Z$41,22,0)*$D16)))),0)</f>
        <v>0</v>
      </c>
    </row>
    <row r="17" spans="2:25" x14ac:dyDescent="0.2">
      <c r="B17" s="58" t="s">
        <v>235</v>
      </c>
      <c r="C17" s="55">
        <v>1595</v>
      </c>
      <c r="D17" s="56">
        <f>'2. 2015 Continuity Schedule'!BS36</f>
        <v>0</v>
      </c>
      <c r="E17" s="89" t="s">
        <v>261</v>
      </c>
      <c r="F17" s="56">
        <f>IFERROR(IF(F$4="",0,IF($E17="kWh",VLOOKUP(F$4,'4. Billing Determinants'!$B$19:$Z$41,4,0)/'4. Billing Determinants'!$E$41*$D17,IF($E17="kW",VLOOKUP(F$4,'4. Billing Determinants'!$B$19:$Z$41,5,0)/'4. Billing Determinants'!$F$41*$D17,IF($E17="Non-RPP kWh",VLOOKUP(F$4,'4. Billing Determinants'!$B$19:$Z$41,6,0)/'4. Billing Determinants'!$G$41*$D17, VLOOKUP(F$4,'4. Billing Determinants'!$B$19:$Z$41,23,0)*$D17)))),0)</f>
        <v>0</v>
      </c>
      <c r="G17" s="56">
        <f>IFERROR(IF(G$4="",0,IF($E17="kWh",VLOOKUP(G$4,'4. Billing Determinants'!$B$19:$Z$41,4,0)/'4. Billing Determinants'!$E$41*$D17,IF($E17="kW",VLOOKUP(G$4,'4. Billing Determinants'!$B$19:$Z$41,5,0)/'4. Billing Determinants'!$F$41*$D17,IF($E17="Non-RPP kWh",VLOOKUP(G$4,'4. Billing Determinants'!$B$19:$Z$41,6,0)/'4. Billing Determinants'!$G$41*$D17, VLOOKUP(G$4,'4. Billing Determinants'!$B$19:$Z$41,23,0)*$D17)))),0)</f>
        <v>0</v>
      </c>
      <c r="H17" s="56">
        <f>IFERROR(IF(H$4="",0,IF($E17="kWh",VLOOKUP(H$4,'4. Billing Determinants'!$B$19:$Z$41,4,0)/'4. Billing Determinants'!$E$41*$D17,IF($E17="kW",VLOOKUP(H$4,'4. Billing Determinants'!$B$19:$Z$41,5,0)/'4. Billing Determinants'!$F$41*$D17,IF($E17="Non-RPP kWh",VLOOKUP(H$4,'4. Billing Determinants'!$B$19:$Z$41,6,0)/'4. Billing Determinants'!$G$41*$D17, VLOOKUP(H$4,'4. Billing Determinants'!$B$19:$Z$41,23,0)*$D17)))),0)</f>
        <v>0</v>
      </c>
      <c r="I17" s="56">
        <f>IFERROR(IF(I$4="",0,IF($E17="kWh",VLOOKUP(I$4,'4. Billing Determinants'!$B$19:$Z$41,4,0)/'4. Billing Determinants'!$E$41*$D17,IF($E17="kW",VLOOKUP(I$4,'4. Billing Determinants'!$B$19:$Z$41,5,0)/'4. Billing Determinants'!$F$41*$D17,IF($E17="Non-RPP kWh",VLOOKUP(I$4,'4. Billing Determinants'!$B$19:$Z$41,6,0)/'4. Billing Determinants'!$G$41*$D17, VLOOKUP(I$4,'4. Billing Determinants'!$B$19:$Z$41,23,0)*$D17)))),0)</f>
        <v>0</v>
      </c>
      <c r="J17" s="56">
        <f>IFERROR(IF(J$4="",0,IF($E17="kWh",VLOOKUP(J$4,'4. Billing Determinants'!$B$19:$Z$41,4,0)/'4. Billing Determinants'!$E$41*$D17,IF($E17="kW",VLOOKUP(J$4,'4. Billing Determinants'!$B$19:$Z$41,5,0)/'4. Billing Determinants'!$F$41*$D17,IF($E17="Non-RPP kWh",VLOOKUP(J$4,'4. Billing Determinants'!$B$19:$Z$41,6,0)/'4. Billing Determinants'!$G$41*$D17, VLOOKUP(J$4,'4. Billing Determinants'!$B$19:$Z$41,23,0)*$D17)))),0)</f>
        <v>0</v>
      </c>
      <c r="K17" s="56">
        <f>IFERROR(IF(K$4="",0,IF($E17="kWh",VLOOKUP(K$4,'4. Billing Determinants'!$B$19:$Z$41,4,0)/'4. Billing Determinants'!$E$41*$D17,IF($E17="kW",VLOOKUP(K$4,'4. Billing Determinants'!$B$19:$Z$41,5,0)/'4. Billing Determinants'!$F$41*$D17,IF($E17="Non-RPP kWh",VLOOKUP(K$4,'4. Billing Determinants'!$B$19:$Z$41,6,0)/'4. Billing Determinants'!$G$41*$D17, VLOOKUP(K$4,'4. Billing Determinants'!$B$19:$Z$41,23,0)*$D17)))),0)</f>
        <v>0</v>
      </c>
      <c r="L17" s="56">
        <f>IFERROR(IF(L$4="",0,IF($E17="kWh",VLOOKUP(L$4,'4. Billing Determinants'!$B$19:$Z$41,4,0)/'4. Billing Determinants'!$E$41*$D17,IF($E17="kW",VLOOKUP(L$4,'4. Billing Determinants'!$B$19:$Z$41,5,0)/'4. Billing Determinants'!$F$41*$D17,IF($E17="Non-RPP kWh",VLOOKUP(L$4,'4. Billing Determinants'!$B$19:$Z$41,6,0)/'4. Billing Determinants'!$G$41*$D17, VLOOKUP(L$4,'4. Billing Determinants'!$B$19:$Z$41,23,0)*$D17)))),0)</f>
        <v>0</v>
      </c>
      <c r="M17" s="56">
        <f>IFERROR(IF(M$4="",0,IF($E17="kWh",VLOOKUP(M$4,'4. Billing Determinants'!$B$19:$Z$41,4,0)/'4. Billing Determinants'!$E$41*$D17,IF($E17="kW",VLOOKUP(M$4,'4. Billing Determinants'!$B$19:$Z$41,5,0)/'4. Billing Determinants'!$F$41*$D17,IF($E17="Non-RPP kWh",VLOOKUP(M$4,'4. Billing Determinants'!$B$19:$Z$41,6,0)/'4. Billing Determinants'!$G$41*$D17, VLOOKUP(M$4,'4. Billing Determinants'!$B$19:$Z$41,23,0)*$D17)))),0)</f>
        <v>0</v>
      </c>
      <c r="N17" s="56">
        <f>IFERROR(IF(N$4="",0,IF($E17="kWh",VLOOKUP(N$4,'4. Billing Determinants'!$B$19:$Z$41,4,0)/'4. Billing Determinants'!$E$41*$D17,IF($E17="kW",VLOOKUP(N$4,'4. Billing Determinants'!$B$19:$Z$41,5,0)/'4. Billing Determinants'!$F$41*$D17,IF($E17="Non-RPP kWh",VLOOKUP(N$4,'4. Billing Determinants'!$B$19:$Z$41,6,0)/'4. Billing Determinants'!$G$41*$D17, VLOOKUP(N$4,'4. Billing Determinants'!$B$19:$Z$41,23,0)*$D17)))),0)</f>
        <v>0</v>
      </c>
      <c r="O17" s="56">
        <f>IFERROR(IF(O$4="",0,IF($E17="kWh",VLOOKUP(O$4,'4. Billing Determinants'!$B$19:$Z$41,4,0)/'4. Billing Determinants'!$E$41*$D17,IF($E17="kW",VLOOKUP(O$4,'4. Billing Determinants'!$B$19:$Z$41,5,0)/'4. Billing Determinants'!$F$41*$D17,IF($E17="Non-RPP kWh",VLOOKUP(O$4,'4. Billing Determinants'!$B$19:$Z$41,6,0)/'4. Billing Determinants'!$G$41*$D17, VLOOKUP(O$4,'4. Billing Determinants'!$B$19:$Z$41,23,0)*$D17)))),0)</f>
        <v>0</v>
      </c>
      <c r="P17" s="56">
        <f>IFERROR(IF(P$4="",0,IF($E17="kWh",VLOOKUP(P$4,'4. Billing Determinants'!$B$19:$Z$41,4,0)/'4. Billing Determinants'!$E$41*$D17,IF($E17="kW",VLOOKUP(P$4,'4. Billing Determinants'!$B$19:$Z$41,5,0)/'4. Billing Determinants'!$F$41*$D17,IF($E17="Non-RPP kWh",VLOOKUP(P$4,'4. Billing Determinants'!$B$19:$Z$41,6,0)/'4. Billing Determinants'!$G$41*$D17, VLOOKUP(P$4,'4. Billing Determinants'!$B$19:$Z$41,23,0)*$D17)))),0)</f>
        <v>0</v>
      </c>
      <c r="Q17" s="56">
        <f>IFERROR(IF(Q$4="",0,IF($E17="kWh",VLOOKUP(Q$4,'4. Billing Determinants'!$B$19:$Z$41,4,0)/'4. Billing Determinants'!$E$41*$D17,IF($E17="kW",VLOOKUP(Q$4,'4. Billing Determinants'!$B$19:$Z$41,5,0)/'4. Billing Determinants'!$F$41*$D17,IF($E17="Non-RPP kWh",VLOOKUP(Q$4,'4. Billing Determinants'!$B$19:$Z$41,6,0)/'4. Billing Determinants'!$G$41*$D17, VLOOKUP(Q$4,'4. Billing Determinants'!$B$19:$Z$41,23,0)*$D17)))),0)</f>
        <v>0</v>
      </c>
      <c r="R17" s="56">
        <f>IFERROR(IF(R$4="",0,IF($E17="kWh",VLOOKUP(R$4,'4. Billing Determinants'!$B$19:$Z$41,4,0)/'4. Billing Determinants'!$E$41*$D17,IF($E17="kW",VLOOKUP(R$4,'4. Billing Determinants'!$B$19:$Z$41,5,0)/'4. Billing Determinants'!$F$41*$D17,IF($E17="Non-RPP kWh",VLOOKUP(R$4,'4. Billing Determinants'!$B$19:$Z$41,6,0)/'4. Billing Determinants'!$G$41*$D17, VLOOKUP(R$4,'4. Billing Determinants'!$B$19:$Z$41,23,0)*$D17)))),0)</f>
        <v>0</v>
      </c>
      <c r="S17" s="56">
        <f>IFERROR(IF(S$4="",0,IF($E17="kWh",VLOOKUP(S$4,'4. Billing Determinants'!$B$19:$Z$41,4,0)/'4. Billing Determinants'!$E$41*$D17,IF($E17="kW",VLOOKUP(S$4,'4. Billing Determinants'!$B$19:$Z$41,5,0)/'4. Billing Determinants'!$F$41*$D17,IF($E17="Non-RPP kWh",VLOOKUP(S$4,'4. Billing Determinants'!$B$19:$Z$41,6,0)/'4. Billing Determinants'!$G$41*$D17, VLOOKUP(S$4,'4. Billing Determinants'!$B$19:$Z$41,23,0)*$D17)))),0)</f>
        <v>0</v>
      </c>
      <c r="T17" s="56">
        <f>IFERROR(IF(T$4="",0,IF($E17="kWh",VLOOKUP(T$4,'4. Billing Determinants'!$B$19:$Z$41,4,0)/'4. Billing Determinants'!$E$41*$D17,IF($E17="kW",VLOOKUP(T$4,'4. Billing Determinants'!$B$19:$Z$41,5,0)/'4. Billing Determinants'!$F$41*$D17,IF($E17="Non-RPP kWh",VLOOKUP(T$4,'4. Billing Determinants'!$B$19:$Z$41,6,0)/'4. Billing Determinants'!$G$41*$D17, VLOOKUP(T$4,'4. Billing Determinants'!$B$19:$Z$41,23,0)*$D17)))),0)</f>
        <v>0</v>
      </c>
      <c r="U17" s="56">
        <f>IFERROR(IF(U$4="",0,IF($E17="kWh",VLOOKUP(U$4,'4. Billing Determinants'!$B$19:$Z$41,4,0)/'4. Billing Determinants'!$E$41*$D17,IF($E17="kW",VLOOKUP(U$4,'4. Billing Determinants'!$B$19:$Z$41,5,0)/'4. Billing Determinants'!$F$41*$D17,IF($E17="Non-RPP kWh",VLOOKUP(U$4,'4. Billing Determinants'!$B$19:$Z$41,6,0)/'4. Billing Determinants'!$G$41*$D17, VLOOKUP(U$4,'4. Billing Determinants'!$B$19:$Z$41,23,0)*$D17)))),0)</f>
        <v>0</v>
      </c>
      <c r="V17" s="56">
        <f>IFERROR(IF(V$4="",0,IF($E17="kWh",VLOOKUP(V$4,'4. Billing Determinants'!$B$19:$Z$41,4,0)/'4. Billing Determinants'!$E$41*$D17,IF($E17="kW",VLOOKUP(V$4,'4. Billing Determinants'!$B$19:$Z$41,5,0)/'4. Billing Determinants'!$F$41*$D17,IF($E17="Non-RPP kWh",VLOOKUP(V$4,'4. Billing Determinants'!$B$19:$Z$41,6,0)/'4. Billing Determinants'!$G$41*$D17, VLOOKUP(V$4,'4. Billing Determinants'!$B$19:$Z$41,23,0)*$D17)))),0)</f>
        <v>0</v>
      </c>
      <c r="W17" s="56">
        <f>IFERROR(IF(W$4="",0,IF($E17="kWh",VLOOKUP(W$4,'4. Billing Determinants'!$B$19:$Z$41,4,0)/'4. Billing Determinants'!$E$41*$D17,IF($E17="kW",VLOOKUP(W$4,'4. Billing Determinants'!$B$19:$Z$41,5,0)/'4. Billing Determinants'!$F$41*$D17,IF($E17="Non-RPP kWh",VLOOKUP(W$4,'4. Billing Determinants'!$B$19:$Z$41,6,0)/'4. Billing Determinants'!$G$41*$D17, VLOOKUP(W$4,'4. Billing Determinants'!$B$19:$Z$41,23,0)*$D17)))),0)</f>
        <v>0</v>
      </c>
      <c r="X17" s="56">
        <f>IFERROR(IF(X$4="",0,IF($E17="kWh",VLOOKUP(X$4,'4. Billing Determinants'!$B$19:$Z$41,4,0)/'4. Billing Determinants'!$E$41*$D17,IF($E17="kW",VLOOKUP(X$4,'4. Billing Determinants'!$B$19:$Z$41,5,0)/'4. Billing Determinants'!$F$41*$D17,IF($E17="Non-RPP kWh",VLOOKUP(X$4,'4. Billing Determinants'!$B$19:$Z$41,6,0)/'4. Billing Determinants'!$G$41*$D17, VLOOKUP(X$4,'4. Billing Determinants'!$B$19:$Z$41,23,0)*$D17)))),0)</f>
        <v>0</v>
      </c>
      <c r="Y17" s="56">
        <f>IFERROR(IF(Y$4="",0,IF($E17="kWh",VLOOKUP(Y$4,'4. Billing Determinants'!$B$19:$Z$41,4,0)/'4. Billing Determinants'!$E$41*$D17,IF($E17="kW",VLOOKUP(Y$4,'4. Billing Determinants'!$B$19:$Z$41,5,0)/'4. Billing Determinants'!$F$41*$D17,IF($E17="Non-RPP kWh",VLOOKUP(Y$4,'4. Billing Determinants'!$B$19:$Z$41,6,0)/'4. Billing Determinants'!$G$41*$D17, VLOOKUP(Y$4,'4. Billing Determinants'!$B$19:$Z$41,23,0)*$D17)))),0)</f>
        <v>0</v>
      </c>
    </row>
    <row r="18" spans="2:25" x14ac:dyDescent="0.2">
      <c r="B18" s="58" t="s">
        <v>236</v>
      </c>
      <c r="C18" s="55">
        <v>1595</v>
      </c>
      <c r="D18" s="56">
        <f>'2. 2015 Continuity Schedule'!BS37</f>
        <v>0</v>
      </c>
      <c r="E18" s="89" t="s">
        <v>261</v>
      </c>
      <c r="F18" s="56">
        <f>IFERROR(IF(F$4="",0,IF($E18="kWh",VLOOKUP(F$4,'4. Billing Determinants'!$B$19:$Z$41,4,0)/'4. Billing Determinants'!$E$41*$D18,IF($E18="kW",VLOOKUP(F$4,'4. Billing Determinants'!$B$19:$Z$41,5,0)/'4. Billing Determinants'!$F$41*$D18,IF($E18="Non-RPP kWh",VLOOKUP(F$4,'4. Billing Determinants'!$B$19:$Z$41,6,0)/'4. Billing Determinants'!$G$41*$D18, VLOOKUP(F$4,'4. Billing Determinants'!$B$19:$Z$41,24,0)*$D18)))),0)</f>
        <v>0</v>
      </c>
      <c r="G18" s="56">
        <f>IFERROR(IF(G$4="",0,IF($E18="kWh",VLOOKUP(G$4,'4. Billing Determinants'!$B$19:$Z$41,4,0)/'4. Billing Determinants'!$E$41*$D18,IF($E18="kW",VLOOKUP(G$4,'4. Billing Determinants'!$B$19:$Z$41,5,0)/'4. Billing Determinants'!$F$41*$D18,IF($E18="Non-RPP kWh",VLOOKUP(G$4,'4. Billing Determinants'!$B$19:$Z$41,6,0)/'4. Billing Determinants'!$G$41*$D18, VLOOKUP(G$4,'4. Billing Determinants'!$B$19:$Z$41,24,0)*$D18)))),0)</f>
        <v>0</v>
      </c>
      <c r="H18" s="56">
        <f>IFERROR(IF(H$4="",0,IF($E18="kWh",VLOOKUP(H$4,'4. Billing Determinants'!$B$19:$Z$41,4,0)/'4. Billing Determinants'!$E$41*$D18,IF($E18="kW",VLOOKUP(H$4,'4. Billing Determinants'!$B$19:$Z$41,5,0)/'4. Billing Determinants'!$F$41*$D18,IF($E18="Non-RPP kWh",VLOOKUP(H$4,'4. Billing Determinants'!$B$19:$Z$41,6,0)/'4. Billing Determinants'!$G$41*$D18, VLOOKUP(H$4,'4. Billing Determinants'!$B$19:$Z$41,24,0)*$D18)))),0)</f>
        <v>0</v>
      </c>
      <c r="I18" s="56">
        <f>IFERROR(IF(I$4="",0,IF($E18="kWh",VLOOKUP(I$4,'4. Billing Determinants'!$B$19:$Z$41,4,0)/'4. Billing Determinants'!$E$41*$D18,IF($E18="kW",VLOOKUP(I$4,'4. Billing Determinants'!$B$19:$Z$41,5,0)/'4. Billing Determinants'!$F$41*$D18,IF($E18="Non-RPP kWh",VLOOKUP(I$4,'4. Billing Determinants'!$B$19:$Z$41,6,0)/'4. Billing Determinants'!$G$41*$D18, VLOOKUP(I$4,'4. Billing Determinants'!$B$19:$Z$41,24,0)*$D18)))),0)</f>
        <v>0</v>
      </c>
      <c r="J18" s="56">
        <f>IFERROR(IF(J$4="",0,IF($E18="kWh",VLOOKUP(J$4,'4. Billing Determinants'!$B$19:$Z$41,4,0)/'4. Billing Determinants'!$E$41*$D18,IF($E18="kW",VLOOKUP(J$4,'4. Billing Determinants'!$B$19:$Z$41,5,0)/'4. Billing Determinants'!$F$41*$D18,IF($E18="Non-RPP kWh",VLOOKUP(J$4,'4. Billing Determinants'!$B$19:$Z$41,6,0)/'4. Billing Determinants'!$G$41*$D18, VLOOKUP(J$4,'4. Billing Determinants'!$B$19:$Z$41,24,0)*$D18)))),0)</f>
        <v>0</v>
      </c>
      <c r="K18" s="56">
        <f>IFERROR(IF(K$4="",0,IF($E18="kWh",VLOOKUP(K$4,'4. Billing Determinants'!$B$19:$Z$41,4,0)/'4. Billing Determinants'!$E$41*$D18,IF($E18="kW",VLOOKUP(K$4,'4. Billing Determinants'!$B$19:$Z$41,5,0)/'4. Billing Determinants'!$F$41*$D18,IF($E18="Non-RPP kWh",VLOOKUP(K$4,'4. Billing Determinants'!$B$19:$Z$41,6,0)/'4. Billing Determinants'!$G$41*$D18, VLOOKUP(K$4,'4. Billing Determinants'!$B$19:$Z$41,24,0)*$D18)))),0)</f>
        <v>0</v>
      </c>
      <c r="L18" s="56">
        <f>IFERROR(IF(L$4="",0,IF($E18="kWh",VLOOKUP(L$4,'4. Billing Determinants'!$B$19:$Z$41,4,0)/'4. Billing Determinants'!$E$41*$D18,IF($E18="kW",VLOOKUP(L$4,'4. Billing Determinants'!$B$19:$Z$41,5,0)/'4. Billing Determinants'!$F$41*$D18,IF($E18="Non-RPP kWh",VLOOKUP(L$4,'4. Billing Determinants'!$B$19:$Z$41,6,0)/'4. Billing Determinants'!$G$41*$D18, VLOOKUP(L$4,'4. Billing Determinants'!$B$19:$Z$41,24,0)*$D18)))),0)</f>
        <v>0</v>
      </c>
      <c r="M18" s="56">
        <f>IFERROR(IF(M$4="",0,IF($E18="kWh",VLOOKUP(M$4,'4. Billing Determinants'!$B$19:$Z$41,4,0)/'4. Billing Determinants'!$E$41*$D18,IF($E18="kW",VLOOKUP(M$4,'4. Billing Determinants'!$B$19:$Z$41,5,0)/'4. Billing Determinants'!$F$41*$D18,IF($E18="Non-RPP kWh",VLOOKUP(M$4,'4. Billing Determinants'!$B$19:$Z$41,6,0)/'4. Billing Determinants'!$G$41*$D18, VLOOKUP(M$4,'4. Billing Determinants'!$B$19:$Z$41,24,0)*$D18)))),0)</f>
        <v>0</v>
      </c>
      <c r="N18" s="56">
        <f>IFERROR(IF(N$4="",0,IF($E18="kWh",VLOOKUP(N$4,'4. Billing Determinants'!$B$19:$Z$41,4,0)/'4. Billing Determinants'!$E$41*$D18,IF($E18="kW",VLOOKUP(N$4,'4. Billing Determinants'!$B$19:$Z$41,5,0)/'4. Billing Determinants'!$F$41*$D18,IF($E18="Non-RPP kWh",VLOOKUP(N$4,'4. Billing Determinants'!$B$19:$Z$41,6,0)/'4. Billing Determinants'!$G$41*$D18, VLOOKUP(N$4,'4. Billing Determinants'!$B$19:$Z$41,24,0)*$D18)))),0)</f>
        <v>0</v>
      </c>
      <c r="O18" s="56">
        <f>IFERROR(IF(O$4="",0,IF($E18="kWh",VLOOKUP(O$4,'4. Billing Determinants'!$B$19:$Z$41,4,0)/'4. Billing Determinants'!$E$41*$D18,IF($E18="kW",VLOOKUP(O$4,'4. Billing Determinants'!$B$19:$Z$41,5,0)/'4. Billing Determinants'!$F$41*$D18,IF($E18="Non-RPP kWh",VLOOKUP(O$4,'4. Billing Determinants'!$B$19:$Z$41,6,0)/'4. Billing Determinants'!$G$41*$D18, VLOOKUP(O$4,'4. Billing Determinants'!$B$19:$Z$41,24,0)*$D18)))),0)</f>
        <v>0</v>
      </c>
      <c r="P18" s="56">
        <f>IFERROR(IF(P$4="",0,IF($E18="kWh",VLOOKUP(P$4,'4. Billing Determinants'!$B$19:$Z$41,4,0)/'4. Billing Determinants'!$E$41*$D18,IF($E18="kW",VLOOKUP(P$4,'4. Billing Determinants'!$B$19:$Z$41,5,0)/'4. Billing Determinants'!$F$41*$D18,IF($E18="Non-RPP kWh",VLOOKUP(P$4,'4. Billing Determinants'!$B$19:$Z$41,6,0)/'4. Billing Determinants'!$G$41*$D18, VLOOKUP(P$4,'4. Billing Determinants'!$B$19:$Z$41,24,0)*$D18)))),0)</f>
        <v>0</v>
      </c>
      <c r="Q18" s="56">
        <f>IFERROR(IF(Q$4="",0,IF($E18="kWh",VLOOKUP(Q$4,'4. Billing Determinants'!$B$19:$Z$41,4,0)/'4. Billing Determinants'!$E$41*$D18,IF($E18="kW",VLOOKUP(Q$4,'4. Billing Determinants'!$B$19:$Z$41,5,0)/'4. Billing Determinants'!$F$41*$D18,IF($E18="Non-RPP kWh",VLOOKUP(Q$4,'4. Billing Determinants'!$B$19:$Z$41,6,0)/'4. Billing Determinants'!$G$41*$D18, VLOOKUP(Q$4,'4. Billing Determinants'!$B$19:$Z$41,24,0)*$D18)))),0)</f>
        <v>0</v>
      </c>
      <c r="R18" s="56">
        <f>IFERROR(IF(R$4="",0,IF($E18="kWh",VLOOKUP(R$4,'4. Billing Determinants'!$B$19:$Z$41,4,0)/'4. Billing Determinants'!$E$41*$D18,IF($E18="kW",VLOOKUP(R$4,'4. Billing Determinants'!$B$19:$Z$41,5,0)/'4. Billing Determinants'!$F$41*$D18,IF($E18="Non-RPP kWh",VLOOKUP(R$4,'4. Billing Determinants'!$B$19:$Z$41,6,0)/'4. Billing Determinants'!$G$41*$D18, VLOOKUP(R$4,'4. Billing Determinants'!$B$19:$Z$41,24,0)*$D18)))),0)</f>
        <v>0</v>
      </c>
      <c r="S18" s="56">
        <f>IFERROR(IF(S$4="",0,IF($E18="kWh",VLOOKUP(S$4,'4. Billing Determinants'!$B$19:$Z$41,4,0)/'4. Billing Determinants'!$E$41*$D18,IF($E18="kW",VLOOKUP(S$4,'4. Billing Determinants'!$B$19:$Z$41,5,0)/'4. Billing Determinants'!$F$41*$D18,IF($E18="Non-RPP kWh",VLOOKUP(S$4,'4. Billing Determinants'!$B$19:$Z$41,6,0)/'4. Billing Determinants'!$G$41*$D18, VLOOKUP(S$4,'4. Billing Determinants'!$B$19:$Z$41,24,0)*$D18)))),0)</f>
        <v>0</v>
      </c>
      <c r="T18" s="56">
        <f>IFERROR(IF(T$4="",0,IF($E18="kWh",VLOOKUP(T$4,'4. Billing Determinants'!$B$19:$Z$41,4,0)/'4. Billing Determinants'!$E$41*$D18,IF($E18="kW",VLOOKUP(T$4,'4. Billing Determinants'!$B$19:$Z$41,5,0)/'4. Billing Determinants'!$F$41*$D18,IF($E18="Non-RPP kWh",VLOOKUP(T$4,'4. Billing Determinants'!$B$19:$Z$41,6,0)/'4. Billing Determinants'!$G$41*$D18, VLOOKUP(T$4,'4. Billing Determinants'!$B$19:$Z$41,24,0)*$D18)))),0)</f>
        <v>0</v>
      </c>
      <c r="U18" s="56">
        <f>IFERROR(IF(U$4="",0,IF($E18="kWh",VLOOKUP(U$4,'4. Billing Determinants'!$B$19:$Z$41,4,0)/'4. Billing Determinants'!$E$41*$D18,IF($E18="kW",VLOOKUP(U$4,'4. Billing Determinants'!$B$19:$Z$41,5,0)/'4. Billing Determinants'!$F$41*$D18,IF($E18="Non-RPP kWh",VLOOKUP(U$4,'4. Billing Determinants'!$B$19:$Z$41,6,0)/'4. Billing Determinants'!$G$41*$D18, VLOOKUP(U$4,'4. Billing Determinants'!$B$19:$Z$41,24,0)*$D18)))),0)</f>
        <v>0</v>
      </c>
      <c r="V18" s="56">
        <f>IFERROR(IF(V$4="",0,IF($E18="kWh",VLOOKUP(V$4,'4. Billing Determinants'!$B$19:$Z$41,4,0)/'4. Billing Determinants'!$E$41*$D18,IF($E18="kW",VLOOKUP(V$4,'4. Billing Determinants'!$B$19:$Z$41,5,0)/'4. Billing Determinants'!$F$41*$D18,IF($E18="Non-RPP kWh",VLOOKUP(V$4,'4. Billing Determinants'!$B$19:$Z$41,6,0)/'4. Billing Determinants'!$G$41*$D18, VLOOKUP(V$4,'4. Billing Determinants'!$B$19:$Z$41,24,0)*$D18)))),0)</f>
        <v>0</v>
      </c>
      <c r="W18" s="56">
        <f>IFERROR(IF(W$4="",0,IF($E18="kWh",VLOOKUP(W$4,'4. Billing Determinants'!$B$19:$Z$41,4,0)/'4. Billing Determinants'!$E$41*$D18,IF($E18="kW",VLOOKUP(W$4,'4. Billing Determinants'!$B$19:$Z$41,5,0)/'4. Billing Determinants'!$F$41*$D18,IF($E18="Non-RPP kWh",VLOOKUP(W$4,'4. Billing Determinants'!$B$19:$Z$41,6,0)/'4. Billing Determinants'!$G$41*$D18, VLOOKUP(W$4,'4. Billing Determinants'!$B$19:$Z$41,24,0)*$D18)))),0)</f>
        <v>0</v>
      </c>
      <c r="X18" s="56">
        <f>IFERROR(IF(X$4="",0,IF($E18="kWh",VLOOKUP(X$4,'4. Billing Determinants'!$B$19:$Z$41,4,0)/'4. Billing Determinants'!$E$41*$D18,IF($E18="kW",VLOOKUP(X$4,'4. Billing Determinants'!$B$19:$Z$41,5,0)/'4. Billing Determinants'!$F$41*$D18,IF($E18="Non-RPP kWh",VLOOKUP(X$4,'4. Billing Determinants'!$B$19:$Z$41,6,0)/'4. Billing Determinants'!$G$41*$D18, VLOOKUP(X$4,'4. Billing Determinants'!$B$19:$Z$41,24,0)*$D18)))),0)</f>
        <v>0</v>
      </c>
      <c r="Y18" s="56">
        <f>IFERROR(IF(Y$4="",0,IF($E18="kWh",VLOOKUP(Y$4,'4. Billing Determinants'!$B$19:$Z$41,4,0)/'4. Billing Determinants'!$E$41*$D18,IF($E18="kW",VLOOKUP(Y$4,'4. Billing Determinants'!$B$19:$Z$41,5,0)/'4. Billing Determinants'!$F$41*$D18,IF($E18="Non-RPP kWh",VLOOKUP(Y$4,'4. Billing Determinants'!$B$19:$Z$41,6,0)/'4. Billing Determinants'!$G$41*$D18, VLOOKUP(Y$4,'4. Billing Determinants'!$B$19:$Z$41,24,0)*$D18)))),0)</f>
        <v>0</v>
      </c>
    </row>
    <row r="19" spans="2:25" s="2" customFormat="1" x14ac:dyDescent="0.2">
      <c r="B19" s="69" t="s">
        <v>122</v>
      </c>
      <c r="C19" s="69"/>
      <c r="D19" s="70">
        <f>SUM(D5:D18)-D11</f>
        <v>418948.39318683278</v>
      </c>
      <c r="E19" s="204"/>
      <c r="F19" s="70">
        <f t="shared" ref="F19:Y19" si="0">SUM(F5:F18)-F11</f>
        <v>132375.57825404231</v>
      </c>
      <c r="G19" s="70">
        <f t="shared" si="0"/>
        <v>43960.876341143623</v>
      </c>
      <c r="H19" s="70">
        <f t="shared" si="0"/>
        <v>115964.80126612773</v>
      </c>
      <c r="I19" s="70">
        <f t="shared" si="0"/>
        <v>57023.804259930854</v>
      </c>
      <c r="J19" s="70">
        <f t="shared" si="0"/>
        <v>64680.964523265691</v>
      </c>
      <c r="K19" s="70">
        <f t="shared" si="0"/>
        <v>167.4733877510352</v>
      </c>
      <c r="L19" s="70">
        <f t="shared" si="0"/>
        <v>32.76294789239855</v>
      </c>
      <c r="M19" s="70">
        <f t="shared" si="0"/>
        <v>4268.0749181344872</v>
      </c>
      <c r="N19" s="70">
        <f t="shared" si="0"/>
        <v>0</v>
      </c>
      <c r="O19" s="70">
        <f t="shared" si="0"/>
        <v>0</v>
      </c>
      <c r="P19" s="70">
        <f t="shared" si="0"/>
        <v>0</v>
      </c>
      <c r="Q19" s="70">
        <f t="shared" si="0"/>
        <v>0</v>
      </c>
      <c r="R19" s="70">
        <f t="shared" si="0"/>
        <v>0</v>
      </c>
      <c r="S19" s="70">
        <f t="shared" si="0"/>
        <v>0</v>
      </c>
      <c r="T19" s="70">
        <f t="shared" si="0"/>
        <v>0</v>
      </c>
      <c r="U19" s="70">
        <f t="shared" si="0"/>
        <v>0</v>
      </c>
      <c r="V19" s="70">
        <f t="shared" si="0"/>
        <v>0</v>
      </c>
      <c r="W19" s="70">
        <f t="shared" si="0"/>
        <v>0</v>
      </c>
      <c r="X19" s="70">
        <f t="shared" si="0"/>
        <v>0</v>
      </c>
      <c r="Y19" s="70">
        <f t="shared" si="0"/>
        <v>0</v>
      </c>
    </row>
    <row r="20" spans="2:25" ht="8.25" customHeight="1" x14ac:dyDescent="0.2">
      <c r="B20" s="59"/>
      <c r="C20" s="59"/>
      <c r="D20" s="60"/>
      <c r="E20" s="205"/>
    </row>
    <row r="21" spans="2:25" x14ac:dyDescent="0.2">
      <c r="B21" s="54" t="s">
        <v>40</v>
      </c>
      <c r="C21" s="55">
        <v>1508</v>
      </c>
      <c r="D21" s="56">
        <f>'2. 2015 Continuity Schedule'!BS44</f>
        <v>479873.06719641661</v>
      </c>
      <c r="E21" s="89" t="s">
        <v>95</v>
      </c>
      <c r="F21" s="56">
        <f>IFERROR(IF(F$4="",0,IF($E21="kWh",VLOOKUP(F$4,'4. Billing Determinants'!$B$19:$Z$41,4,0)/'4. Billing Determinants'!$E$41*$D21,IF($E21="kW",VLOOKUP(F$4,'4. Billing Determinants'!$B$19:$Z$41,5,0)/'4. Billing Determinants'!$F$41*$D21,IF($E21="Non-RPP kWh",VLOOKUP(F$4,'4. Billing Determinants'!$B$19:$Z$41,6,0)/'4. Billing Determinants'!$G$41*$D21,IF($E21="Distribution Rev.",VLOOKUP(F$4,'4. Billing Determinants'!$B$19:$Z$41,8,0)/'4. Billing Determinants'!$I$41*$D21, VLOOKUP(F$4,'4. Billing Determinants'!$B$19:$Z$41,3,0)/'4. Billing Determinants'!$D$41*$D21))))),0)</f>
        <v>402678.93876496231</v>
      </c>
      <c r="G21" s="56">
        <f>IFERROR(IF(G$4="",0,IF($E21="kWh",VLOOKUP(G$4,'4. Billing Determinants'!$B$19:$Z$41,4,0)/'4. Billing Determinants'!$E$41*$D21,IF($E21="kW",VLOOKUP(G$4,'4. Billing Determinants'!$B$19:$Z$41,5,0)/'4. Billing Determinants'!$F$41*$D21,IF($E21="Non-RPP kWh",VLOOKUP(G$4,'4. Billing Determinants'!$B$19:$Z$41,6,0)/'4. Billing Determinants'!$G$41*$D21,IF($E21="Distribution Rev.",VLOOKUP(G$4,'4. Billing Determinants'!$B$19:$Z$41,8,0)/'4. Billing Determinants'!$I$41*$D21, VLOOKUP(G$4,'4. Billing Determinants'!$B$19:$Z$41,3,0)/'4. Billing Determinants'!$D$41*$D21))))),0)</f>
        <v>30836.732410675599</v>
      </c>
      <c r="H21" s="56">
        <f>IFERROR(IF(H$4="",0,IF($E21="kWh",VLOOKUP(H$4,'4. Billing Determinants'!$B$19:$Z$41,4,0)/'4. Billing Determinants'!$E$41*$D21,IF($E21="kW",VLOOKUP(H$4,'4. Billing Determinants'!$B$19:$Z$41,5,0)/'4. Billing Determinants'!$F$41*$D21,IF($E21="Non-RPP kWh",VLOOKUP(H$4,'4. Billing Determinants'!$B$19:$Z$41,6,0)/'4. Billing Determinants'!$G$41*$D21,IF($E21="Distribution Rev.",VLOOKUP(H$4,'4. Billing Determinants'!$B$19:$Z$41,8,0)/'4. Billing Determinants'!$I$41*$D21, VLOOKUP(H$4,'4. Billing Determinants'!$B$19:$Z$41,3,0)/'4. Billing Determinants'!$D$41*$D21))))),0)</f>
        <v>3524.0130143571528</v>
      </c>
      <c r="I21" s="56">
        <f>IFERROR(IF(I$4="",0,IF($E21="kWh",VLOOKUP(I$4,'4. Billing Determinants'!$B$19:$Z$41,4,0)/'4. Billing Determinants'!$E$41*$D21,IF($E21="kW",VLOOKUP(I$4,'4. Billing Determinants'!$B$19:$Z$41,5,0)/'4. Billing Determinants'!$F$41*$D21,IF($E21="Non-RPP kWh",VLOOKUP(I$4,'4. Billing Determinants'!$B$19:$Z$41,6,0)/'4. Billing Determinants'!$G$41*$D21,IF($E21="Distribution Rev.",VLOOKUP(I$4,'4. Billing Determinants'!$B$19:$Z$41,8,0)/'4. Billing Determinants'!$I$41*$D21, VLOOKUP(I$4,'4. Billing Determinants'!$B$19:$Z$41,3,0)/'4. Billing Determinants'!$D$41*$D21))))),0)</f>
        <v>151.72969490578564</v>
      </c>
      <c r="J21" s="56">
        <f>IFERROR(IF(J$4="",0,IF($E21="kWh",VLOOKUP(J$4,'4. Billing Determinants'!$B$19:$Z$41,4,0)/'4. Billing Determinants'!$E$41*$D21,IF($E21="kW",VLOOKUP(J$4,'4. Billing Determinants'!$B$19:$Z$41,5,0)/'4. Billing Determinants'!$F$41*$D21,IF($E21="Non-RPP kWh",VLOOKUP(J$4,'4. Billing Determinants'!$B$19:$Z$41,6,0)/'4. Billing Determinants'!$G$41*$D21,IF($E21="Distribution Rev.",VLOOKUP(J$4,'4. Billing Determinants'!$B$19:$Z$41,8,0)/'4. Billing Determinants'!$I$41*$D21, VLOOKUP(J$4,'4. Billing Determinants'!$B$19:$Z$41,3,0)/'4. Billing Determinants'!$D$41*$D21))))),0)</f>
        <v>35.014544978258222</v>
      </c>
      <c r="K21" s="56">
        <f>IFERROR(IF(K$4="",0,IF($E21="kWh",VLOOKUP(K$4,'4. Billing Determinants'!$B$19:$Z$41,4,0)/'4. Billing Determinants'!$E$41*$D21,IF($E21="kW",VLOOKUP(K$4,'4. Billing Determinants'!$B$19:$Z$41,5,0)/'4. Billing Determinants'!$F$41*$D21,IF($E21="Non-RPP kWh",VLOOKUP(K$4,'4. Billing Determinants'!$B$19:$Z$41,6,0)/'4. Billing Determinants'!$G$41*$D21,IF($E21="Distribution Rev.",VLOOKUP(K$4,'4. Billing Determinants'!$B$19:$Z$41,8,0)/'4. Billing Determinants'!$I$41*$D21, VLOOKUP(K$4,'4. Billing Determinants'!$B$19:$Z$41,3,0)/'4. Billing Determinants'!$D$41*$D21))))),0)</f>
        <v>2077.5296687099876</v>
      </c>
      <c r="L21" s="56">
        <f>IFERROR(IF(L$4="",0,IF($E21="kWh",VLOOKUP(L$4,'4. Billing Determinants'!$B$19:$Z$41,4,0)/'4. Billing Determinants'!$E$41*$D21,IF($E21="kW",VLOOKUP(L$4,'4. Billing Determinants'!$B$19:$Z$41,5,0)/'4. Billing Determinants'!$F$41*$D21,IF($E21="Non-RPP kWh",VLOOKUP(L$4,'4. Billing Determinants'!$B$19:$Z$41,6,0)/'4. Billing Determinants'!$G$41*$D21,IF($E21="Distribution Rev.",VLOOKUP(L$4,'4. Billing Determinants'!$B$19:$Z$41,8,0)/'4. Billing Determinants'!$I$41*$D21, VLOOKUP(L$4,'4. Billing Determinants'!$B$19:$Z$41,3,0)/'4. Billing Determinants'!$D$41*$D21))))),0)</f>
        <v>2826.8815026748566</v>
      </c>
      <c r="M21" s="56">
        <f>IFERROR(IF(M$4="",0,IF($E21="kWh",VLOOKUP(M$4,'4. Billing Determinants'!$B$19:$Z$41,4,0)/'4. Billing Determinants'!$E$41*$D21,IF($E21="kW",VLOOKUP(M$4,'4. Billing Determinants'!$B$19:$Z$41,5,0)/'4. Billing Determinants'!$F$41*$D21,IF($E21="Non-RPP kWh",VLOOKUP(M$4,'4. Billing Determinants'!$B$19:$Z$41,6,0)/'4. Billing Determinants'!$G$41*$D21,IF($E21="Distribution Rev.",VLOOKUP(M$4,'4. Billing Determinants'!$B$19:$Z$41,8,0)/'4. Billing Determinants'!$I$41*$D21, VLOOKUP(M$4,'4. Billing Determinants'!$B$19:$Z$41,3,0)/'4. Billing Determinants'!$D$41*$D21))))),0)</f>
        <v>37742.227595152683</v>
      </c>
      <c r="N21" s="56">
        <f>IFERROR(IF(N$4="",0,IF($E21="kWh",VLOOKUP(N$4,'4. Billing Determinants'!$B$19:$Z$41,4,0)/'4. Billing Determinants'!$E$41*$D21,IF($E21="kW",VLOOKUP(N$4,'4. Billing Determinants'!$B$19:$Z$41,5,0)/'4. Billing Determinants'!$F$41*$D21,IF($E21="Non-RPP kWh",VLOOKUP(N$4,'4. Billing Determinants'!$B$19:$Z$41,6,0)/'4. Billing Determinants'!$G$41*$D21,IF($E21="Distribution Rev.",VLOOKUP(N$4,'4. Billing Determinants'!$B$19:$Z$41,8,0)/'4. Billing Determinants'!$I$41*$D21, VLOOKUP(N$4,'4. Billing Determinants'!$B$19:$Z$41,3,0)/'4. Billing Determinants'!$D$41*$D21))))),0)</f>
        <v>0</v>
      </c>
      <c r="O21" s="56">
        <f>IFERROR(IF(O$4="",0,IF($E21="kWh",VLOOKUP(O$4,'4. Billing Determinants'!$B$19:$Z$41,4,0)/'4. Billing Determinants'!$E$41*$D21,IF($E21="kW",VLOOKUP(O$4,'4. Billing Determinants'!$B$19:$Z$41,5,0)/'4. Billing Determinants'!$F$41*$D21,IF($E21="Non-RPP kWh",VLOOKUP(O$4,'4. Billing Determinants'!$B$19:$Z$41,6,0)/'4. Billing Determinants'!$G$41*$D21,IF($E21="Distribution Rev.",VLOOKUP(O$4,'4. Billing Determinants'!$B$19:$Z$41,8,0)/'4. Billing Determinants'!$I$41*$D21, VLOOKUP(O$4,'4. Billing Determinants'!$B$19:$Z$41,3,0)/'4. Billing Determinants'!$D$41*$D21))))),0)</f>
        <v>0</v>
      </c>
      <c r="P21" s="56">
        <f>IFERROR(IF(P$4="",0,IF($E21="kWh",VLOOKUP(P$4,'4. Billing Determinants'!$B$19:$Z$41,4,0)/'4. Billing Determinants'!$E$41*$D21,IF($E21="kW",VLOOKUP(P$4,'4. Billing Determinants'!$B$19:$Z$41,5,0)/'4. Billing Determinants'!$F$41*$D21,IF($E21="Non-RPP kWh",VLOOKUP(P$4,'4. Billing Determinants'!$B$19:$Z$41,6,0)/'4. Billing Determinants'!$G$41*$D21,IF($E21="Distribution Rev.",VLOOKUP(P$4,'4. Billing Determinants'!$B$19:$Z$41,8,0)/'4. Billing Determinants'!$I$41*$D21, VLOOKUP(P$4,'4. Billing Determinants'!$B$19:$Z$41,3,0)/'4. Billing Determinants'!$D$41*$D21))))),0)</f>
        <v>0</v>
      </c>
      <c r="Q21" s="56">
        <f>IFERROR(IF(Q$4="",0,IF($E21="kWh",VLOOKUP(Q$4,'4. Billing Determinants'!$B$19:$Z$41,4,0)/'4. Billing Determinants'!$E$41*$D21,IF($E21="kW",VLOOKUP(Q$4,'4. Billing Determinants'!$B$19:$Z$41,5,0)/'4. Billing Determinants'!$F$41*$D21,IF($E21="Non-RPP kWh",VLOOKUP(Q$4,'4. Billing Determinants'!$B$19:$Z$41,6,0)/'4. Billing Determinants'!$G$41*$D21,IF($E21="Distribution Rev.",VLOOKUP(Q$4,'4. Billing Determinants'!$B$19:$Z$41,8,0)/'4. Billing Determinants'!$I$41*$D21, VLOOKUP(Q$4,'4. Billing Determinants'!$B$19:$Z$41,3,0)/'4. Billing Determinants'!$D$41*$D21))))),0)</f>
        <v>0</v>
      </c>
      <c r="R21" s="56">
        <f>IFERROR(IF(R$4="",0,IF($E21="kWh",VLOOKUP(R$4,'4. Billing Determinants'!$B$19:$Z$41,4,0)/'4. Billing Determinants'!$E$41*$D21,IF($E21="kW",VLOOKUP(R$4,'4. Billing Determinants'!$B$19:$Z$41,5,0)/'4. Billing Determinants'!$F$41*$D21,IF($E21="Non-RPP kWh",VLOOKUP(R$4,'4. Billing Determinants'!$B$19:$Z$41,6,0)/'4. Billing Determinants'!$G$41*$D21,IF($E21="Distribution Rev.",VLOOKUP(R$4,'4. Billing Determinants'!$B$19:$Z$41,8,0)/'4. Billing Determinants'!$I$41*$D21, VLOOKUP(R$4,'4. Billing Determinants'!$B$19:$Z$41,3,0)/'4. Billing Determinants'!$D$41*$D21))))),0)</f>
        <v>0</v>
      </c>
      <c r="S21" s="56">
        <f>IFERROR(IF(S$4="",0,IF($E21="kWh",VLOOKUP(S$4,'4. Billing Determinants'!$B$19:$Z$41,4,0)/'4. Billing Determinants'!$E$41*$D21,IF($E21="kW",VLOOKUP(S$4,'4. Billing Determinants'!$B$19:$Z$41,5,0)/'4. Billing Determinants'!$F$41*$D21,IF($E21="Non-RPP kWh",VLOOKUP(S$4,'4. Billing Determinants'!$B$19:$Z$41,6,0)/'4. Billing Determinants'!$G$41*$D21,IF($E21="Distribution Rev.",VLOOKUP(S$4,'4. Billing Determinants'!$B$19:$Z$41,8,0)/'4. Billing Determinants'!$I$41*$D21, VLOOKUP(S$4,'4. Billing Determinants'!$B$19:$Z$41,3,0)/'4. Billing Determinants'!$D$41*$D21))))),0)</f>
        <v>0</v>
      </c>
      <c r="T21" s="56">
        <f>IFERROR(IF(T$4="",0,IF($E21="kWh",VLOOKUP(T$4,'4. Billing Determinants'!$B$19:$Z$41,4,0)/'4. Billing Determinants'!$E$41*$D21,IF($E21="kW",VLOOKUP(T$4,'4. Billing Determinants'!$B$19:$Z$41,5,0)/'4. Billing Determinants'!$F$41*$D21,IF($E21="Non-RPP kWh",VLOOKUP(T$4,'4. Billing Determinants'!$B$19:$Z$41,6,0)/'4. Billing Determinants'!$G$41*$D21,IF($E21="Distribution Rev.",VLOOKUP(T$4,'4. Billing Determinants'!$B$19:$Z$41,8,0)/'4. Billing Determinants'!$I$41*$D21, VLOOKUP(T$4,'4. Billing Determinants'!$B$19:$Z$41,3,0)/'4. Billing Determinants'!$D$41*$D21))))),0)</f>
        <v>0</v>
      </c>
      <c r="U21" s="56">
        <f>IFERROR(IF(U$4="",0,IF($E21="kWh",VLOOKUP(U$4,'4. Billing Determinants'!$B$19:$Z$41,4,0)/'4. Billing Determinants'!$E$41*$D21,IF($E21="kW",VLOOKUP(U$4,'4. Billing Determinants'!$B$19:$Z$41,5,0)/'4. Billing Determinants'!$F$41*$D21,IF($E21="Non-RPP kWh",VLOOKUP(U$4,'4. Billing Determinants'!$B$19:$Z$41,6,0)/'4. Billing Determinants'!$G$41*$D21,IF($E21="Distribution Rev.",VLOOKUP(U$4,'4. Billing Determinants'!$B$19:$Z$41,8,0)/'4. Billing Determinants'!$I$41*$D21, VLOOKUP(U$4,'4. Billing Determinants'!$B$19:$Z$41,3,0)/'4. Billing Determinants'!$D$41*$D21))))),0)</f>
        <v>0</v>
      </c>
      <c r="V21" s="56">
        <f>IFERROR(IF(V$4="",0,IF($E21="kWh",VLOOKUP(V$4,'4. Billing Determinants'!$B$19:$Z$41,4,0)/'4. Billing Determinants'!$E$41*$D21,IF($E21="kW",VLOOKUP(V$4,'4. Billing Determinants'!$B$19:$Z$41,5,0)/'4. Billing Determinants'!$F$41*$D21,IF($E21="Non-RPP kWh",VLOOKUP(V$4,'4. Billing Determinants'!$B$19:$Z$41,6,0)/'4. Billing Determinants'!$G$41*$D21,IF($E21="Distribution Rev.",VLOOKUP(V$4,'4. Billing Determinants'!$B$19:$Z$41,8,0)/'4. Billing Determinants'!$I$41*$D21, VLOOKUP(V$4,'4. Billing Determinants'!$B$19:$Z$41,3,0)/'4. Billing Determinants'!$D$41*$D21))))),0)</f>
        <v>0</v>
      </c>
      <c r="W21" s="56">
        <f>IFERROR(IF(W$4="",0,IF($E21="kWh",VLOOKUP(W$4,'4. Billing Determinants'!$B$19:$Z$41,4,0)/'4. Billing Determinants'!$E$41*$D21,IF($E21="kW",VLOOKUP(W$4,'4. Billing Determinants'!$B$19:$Z$41,5,0)/'4. Billing Determinants'!$F$41*$D21,IF($E21="Non-RPP kWh",VLOOKUP(W$4,'4. Billing Determinants'!$B$19:$Z$41,6,0)/'4. Billing Determinants'!$G$41*$D21,IF($E21="Distribution Rev.",VLOOKUP(W$4,'4. Billing Determinants'!$B$19:$Z$41,8,0)/'4. Billing Determinants'!$I$41*$D21, VLOOKUP(W$4,'4. Billing Determinants'!$B$19:$Z$41,3,0)/'4. Billing Determinants'!$D$41*$D21))))),0)</f>
        <v>0</v>
      </c>
      <c r="X21" s="56">
        <f>IFERROR(IF(X$4="",0,IF($E21="kWh",VLOOKUP(X$4,'4. Billing Determinants'!$B$19:$Z$41,4,0)/'4. Billing Determinants'!$E$41*$D21,IF($E21="kW",VLOOKUP(X$4,'4. Billing Determinants'!$B$19:$Z$41,5,0)/'4. Billing Determinants'!$F$41*$D21,IF($E21="Non-RPP kWh",VLOOKUP(X$4,'4. Billing Determinants'!$B$19:$Z$41,6,0)/'4. Billing Determinants'!$G$41*$D21,IF($E21="Distribution Rev.",VLOOKUP(X$4,'4. Billing Determinants'!$B$19:$Z$41,8,0)/'4. Billing Determinants'!$I$41*$D21, VLOOKUP(X$4,'4. Billing Determinants'!$B$19:$Z$41,3,0)/'4. Billing Determinants'!$D$41*$D21))))),0)</f>
        <v>0</v>
      </c>
      <c r="Y21" s="56">
        <f>IFERROR(IF(Y$4="",0,IF($E21="kWh",VLOOKUP(Y$4,'4. Billing Determinants'!$B$19:$Z$41,4,0)/'4. Billing Determinants'!$E$41*$D21,IF($E21="kW",VLOOKUP(Y$4,'4. Billing Determinants'!$B$19:$Z$41,5,0)/'4. Billing Determinants'!$F$41*$D21,IF($E21="Non-RPP kWh",VLOOKUP(Y$4,'4. Billing Determinants'!$B$19:$Z$41,6,0)/'4. Billing Determinants'!$G$41*$D21,IF($E21="Distribution Rev.",VLOOKUP(Y$4,'4. Billing Determinants'!$B$19:$Z$41,8,0)/'4. Billing Determinants'!$I$41*$D21, VLOOKUP(Y$4,'4. Billing Determinants'!$B$19:$Z$41,3,0)/'4. Billing Determinants'!$D$41*$D21))))),0)</f>
        <v>0</v>
      </c>
    </row>
    <row r="22" spans="2:25" x14ac:dyDescent="0.2">
      <c r="B22" s="54" t="s">
        <v>41</v>
      </c>
      <c r="C22" s="55">
        <v>1508</v>
      </c>
      <c r="D22" s="56">
        <f>'2. 2015 Continuity Schedule'!BS45</f>
        <v>1575.1491147499999</v>
      </c>
      <c r="E22" s="89" t="s">
        <v>95</v>
      </c>
      <c r="F22" s="56">
        <f>IFERROR(IF(F$4="",0,IF($E22="kWh",VLOOKUP(F$4,'4. Billing Determinants'!$B$19:$Z$41,4,0)/'4. Billing Determinants'!$E$41*$D22,IF($E22="kW",VLOOKUP(F$4,'4. Billing Determinants'!$B$19:$Z$41,5,0)/'4. Billing Determinants'!$F$41*$D22,IF($E22="Non-RPP kWh",VLOOKUP(F$4,'4. Billing Determinants'!$B$19:$Z$41,6,0)/'4. Billing Determinants'!$G$41*$D22,IF($E22="Distribution Rev.",VLOOKUP(F$4,'4. Billing Determinants'!$B$19:$Z$41,8,0)/'4. Billing Determinants'!$I$41*$D22, VLOOKUP(F$4,'4. Billing Determinants'!$B$19:$Z$41,3,0)/'4. Billing Determinants'!$D$41*$D22))))),0)</f>
        <v>1321.7648942662647</v>
      </c>
      <c r="G22" s="56">
        <f>IFERROR(IF(G$4="",0,IF($E22="kWh",VLOOKUP(G$4,'4. Billing Determinants'!$B$19:$Z$41,4,0)/'4. Billing Determinants'!$E$41*$D22,IF($E22="kW",VLOOKUP(G$4,'4. Billing Determinants'!$B$19:$Z$41,5,0)/'4. Billing Determinants'!$F$41*$D22,IF($E22="Non-RPP kWh",VLOOKUP(G$4,'4. Billing Determinants'!$B$19:$Z$41,6,0)/'4. Billing Determinants'!$G$41*$D22,IF($E22="Distribution Rev.",VLOOKUP(G$4,'4. Billing Determinants'!$B$19:$Z$41,8,0)/'4. Billing Determinants'!$I$41*$D22, VLOOKUP(G$4,'4. Billing Determinants'!$B$19:$Z$41,3,0)/'4. Billing Determinants'!$D$41*$D22))))),0)</f>
        <v>101.21937461969944</v>
      </c>
      <c r="H22" s="56">
        <f>IFERROR(IF(H$4="",0,IF($E22="kWh",VLOOKUP(H$4,'4. Billing Determinants'!$B$19:$Z$41,4,0)/'4. Billing Determinants'!$E$41*$D22,IF($E22="kW",VLOOKUP(H$4,'4. Billing Determinants'!$B$19:$Z$41,5,0)/'4. Billing Determinants'!$F$41*$D22,IF($E22="Non-RPP kWh",VLOOKUP(H$4,'4. Billing Determinants'!$B$19:$Z$41,6,0)/'4. Billing Determinants'!$G$41*$D22,IF($E22="Distribution Rev.",VLOOKUP(H$4,'4. Billing Determinants'!$B$19:$Z$41,8,0)/'4. Billing Determinants'!$I$41*$D22, VLOOKUP(H$4,'4. Billing Determinants'!$B$19:$Z$41,3,0)/'4. Billing Determinants'!$D$41*$D22))))),0)</f>
        <v>11.567321359296319</v>
      </c>
      <c r="I22" s="56">
        <f>IFERROR(IF(I$4="",0,IF($E22="kWh",VLOOKUP(I$4,'4. Billing Determinants'!$B$19:$Z$41,4,0)/'4. Billing Determinants'!$E$41*$D22,IF($E22="kW",VLOOKUP(I$4,'4. Billing Determinants'!$B$19:$Z$41,5,0)/'4. Billing Determinants'!$F$41*$D22,IF($E22="Non-RPP kWh",VLOOKUP(I$4,'4. Billing Determinants'!$B$19:$Z$41,6,0)/'4. Billing Determinants'!$G$41*$D22,IF($E22="Distribution Rev.",VLOOKUP(I$4,'4. Billing Determinants'!$B$19:$Z$41,8,0)/'4. Billing Determinants'!$I$41*$D22, VLOOKUP(I$4,'4. Billing Determinants'!$B$19:$Z$41,3,0)/'4. Billing Determinants'!$D$41*$D22))))),0)</f>
        <v>0.49804190097276724</v>
      </c>
      <c r="J22" s="56">
        <f>IFERROR(IF(J$4="",0,IF($E22="kWh",VLOOKUP(J$4,'4. Billing Determinants'!$B$19:$Z$41,4,0)/'4. Billing Determinants'!$E$41*$D22,IF($E22="kW",VLOOKUP(J$4,'4. Billing Determinants'!$B$19:$Z$41,5,0)/'4. Billing Determinants'!$F$41*$D22,IF($E22="Non-RPP kWh",VLOOKUP(J$4,'4. Billing Determinants'!$B$19:$Z$41,6,0)/'4. Billing Determinants'!$G$41*$D22,IF($E22="Distribution Rev.",VLOOKUP(J$4,'4. Billing Determinants'!$B$19:$Z$41,8,0)/'4. Billing Determinants'!$I$41*$D22, VLOOKUP(J$4,'4. Billing Determinants'!$B$19:$Z$41,3,0)/'4. Billing Determinants'!$D$41*$D22))))),0)</f>
        <v>0.11493274637833091</v>
      </c>
      <c r="K22" s="56">
        <f>IFERROR(IF(K$4="",0,IF($E22="kWh",VLOOKUP(K$4,'4. Billing Determinants'!$B$19:$Z$41,4,0)/'4. Billing Determinants'!$E$41*$D22,IF($E22="kW",VLOOKUP(K$4,'4. Billing Determinants'!$B$19:$Z$41,5,0)/'4. Billing Determinants'!$F$41*$D22,IF($E22="Non-RPP kWh",VLOOKUP(K$4,'4. Billing Determinants'!$B$19:$Z$41,6,0)/'4. Billing Determinants'!$G$41*$D22,IF($E22="Distribution Rev.",VLOOKUP(K$4,'4. Billing Determinants'!$B$19:$Z$41,8,0)/'4. Billing Determinants'!$I$41*$D22, VLOOKUP(K$4,'4. Billing Determinants'!$B$19:$Z$41,3,0)/'4. Billing Determinants'!$D$41*$D22))))),0)</f>
        <v>6.8193429517809667</v>
      </c>
      <c r="L22" s="56">
        <f>IFERROR(IF(L$4="",0,IF($E22="kWh",VLOOKUP(L$4,'4. Billing Determinants'!$B$19:$Z$41,4,0)/'4. Billing Determinants'!$E$41*$D22,IF($E22="kW",VLOOKUP(L$4,'4. Billing Determinants'!$B$19:$Z$41,5,0)/'4. Billing Determinants'!$F$41*$D22,IF($E22="Non-RPP kWh",VLOOKUP(L$4,'4. Billing Determinants'!$B$19:$Z$41,6,0)/'4. Billing Determinants'!$G$41*$D22,IF($E22="Distribution Rev.",VLOOKUP(L$4,'4. Billing Determinants'!$B$19:$Z$41,8,0)/'4. Billing Determinants'!$I$41*$D22, VLOOKUP(L$4,'4. Billing Determinants'!$B$19:$Z$41,3,0)/'4. Billing Determinants'!$D$41*$D22))))),0)</f>
        <v>9.2790368971028183</v>
      </c>
      <c r="M22" s="56">
        <f>IFERROR(IF(M$4="",0,IF($E22="kWh",VLOOKUP(M$4,'4. Billing Determinants'!$B$19:$Z$41,4,0)/'4. Billing Determinants'!$E$41*$D22,IF($E22="kW",VLOOKUP(M$4,'4. Billing Determinants'!$B$19:$Z$41,5,0)/'4. Billing Determinants'!$F$41*$D22,IF($E22="Non-RPP kWh",VLOOKUP(M$4,'4. Billing Determinants'!$B$19:$Z$41,6,0)/'4. Billing Determinants'!$G$41*$D22,IF($E22="Distribution Rev.",VLOOKUP(M$4,'4. Billing Determinants'!$B$19:$Z$41,8,0)/'4. Billing Determinants'!$I$41*$D22, VLOOKUP(M$4,'4. Billing Determinants'!$B$19:$Z$41,3,0)/'4. Billing Determinants'!$D$41*$D22))))),0)</f>
        <v>123.88617000850448</v>
      </c>
      <c r="N22" s="56">
        <f>IFERROR(IF(N$4="",0,IF($E22="kWh",VLOOKUP(N$4,'4. Billing Determinants'!$B$19:$Z$41,4,0)/'4. Billing Determinants'!$E$41*$D22,IF($E22="kW",VLOOKUP(N$4,'4. Billing Determinants'!$B$19:$Z$41,5,0)/'4. Billing Determinants'!$F$41*$D22,IF($E22="Non-RPP kWh",VLOOKUP(N$4,'4. Billing Determinants'!$B$19:$Z$41,6,0)/'4. Billing Determinants'!$G$41*$D22,IF($E22="Distribution Rev.",VLOOKUP(N$4,'4. Billing Determinants'!$B$19:$Z$41,8,0)/'4. Billing Determinants'!$I$41*$D22, VLOOKUP(N$4,'4. Billing Determinants'!$B$19:$Z$41,3,0)/'4. Billing Determinants'!$D$41*$D22))))),0)</f>
        <v>0</v>
      </c>
      <c r="O22" s="56">
        <f>IFERROR(IF(O$4="",0,IF($E22="kWh",VLOOKUP(O$4,'4. Billing Determinants'!$B$19:$Z$41,4,0)/'4. Billing Determinants'!$E$41*$D22,IF($E22="kW",VLOOKUP(O$4,'4. Billing Determinants'!$B$19:$Z$41,5,0)/'4. Billing Determinants'!$F$41*$D22,IF($E22="Non-RPP kWh",VLOOKUP(O$4,'4. Billing Determinants'!$B$19:$Z$41,6,0)/'4. Billing Determinants'!$G$41*$D22,IF($E22="Distribution Rev.",VLOOKUP(O$4,'4. Billing Determinants'!$B$19:$Z$41,8,0)/'4. Billing Determinants'!$I$41*$D22, VLOOKUP(O$4,'4. Billing Determinants'!$B$19:$Z$41,3,0)/'4. Billing Determinants'!$D$41*$D22))))),0)</f>
        <v>0</v>
      </c>
      <c r="P22" s="56">
        <f>IFERROR(IF(P$4="",0,IF($E22="kWh",VLOOKUP(P$4,'4. Billing Determinants'!$B$19:$Z$41,4,0)/'4. Billing Determinants'!$E$41*$D22,IF($E22="kW",VLOOKUP(P$4,'4. Billing Determinants'!$B$19:$Z$41,5,0)/'4. Billing Determinants'!$F$41*$D22,IF($E22="Non-RPP kWh",VLOOKUP(P$4,'4. Billing Determinants'!$B$19:$Z$41,6,0)/'4. Billing Determinants'!$G$41*$D22,IF($E22="Distribution Rev.",VLOOKUP(P$4,'4. Billing Determinants'!$B$19:$Z$41,8,0)/'4. Billing Determinants'!$I$41*$D22, VLOOKUP(P$4,'4. Billing Determinants'!$B$19:$Z$41,3,0)/'4. Billing Determinants'!$D$41*$D22))))),0)</f>
        <v>0</v>
      </c>
      <c r="Q22" s="56">
        <f>IFERROR(IF(Q$4="",0,IF($E22="kWh",VLOOKUP(Q$4,'4. Billing Determinants'!$B$19:$Z$41,4,0)/'4. Billing Determinants'!$E$41*$D22,IF($E22="kW",VLOOKUP(Q$4,'4. Billing Determinants'!$B$19:$Z$41,5,0)/'4. Billing Determinants'!$F$41*$D22,IF($E22="Non-RPP kWh",VLOOKUP(Q$4,'4. Billing Determinants'!$B$19:$Z$41,6,0)/'4. Billing Determinants'!$G$41*$D22,IF($E22="Distribution Rev.",VLOOKUP(Q$4,'4. Billing Determinants'!$B$19:$Z$41,8,0)/'4. Billing Determinants'!$I$41*$D22, VLOOKUP(Q$4,'4. Billing Determinants'!$B$19:$Z$41,3,0)/'4. Billing Determinants'!$D$41*$D22))))),0)</f>
        <v>0</v>
      </c>
      <c r="R22" s="56">
        <f>IFERROR(IF(R$4="",0,IF($E22="kWh",VLOOKUP(R$4,'4. Billing Determinants'!$B$19:$Z$41,4,0)/'4. Billing Determinants'!$E$41*$D22,IF($E22="kW",VLOOKUP(R$4,'4. Billing Determinants'!$B$19:$Z$41,5,0)/'4. Billing Determinants'!$F$41*$D22,IF($E22="Non-RPP kWh",VLOOKUP(R$4,'4. Billing Determinants'!$B$19:$Z$41,6,0)/'4. Billing Determinants'!$G$41*$D22,IF($E22="Distribution Rev.",VLOOKUP(R$4,'4. Billing Determinants'!$B$19:$Z$41,8,0)/'4. Billing Determinants'!$I$41*$D22, VLOOKUP(R$4,'4. Billing Determinants'!$B$19:$Z$41,3,0)/'4. Billing Determinants'!$D$41*$D22))))),0)</f>
        <v>0</v>
      </c>
      <c r="S22" s="56">
        <f>IFERROR(IF(S$4="",0,IF($E22="kWh",VLOOKUP(S$4,'4. Billing Determinants'!$B$19:$Z$41,4,0)/'4. Billing Determinants'!$E$41*$D22,IF($E22="kW",VLOOKUP(S$4,'4. Billing Determinants'!$B$19:$Z$41,5,0)/'4. Billing Determinants'!$F$41*$D22,IF($E22="Non-RPP kWh",VLOOKUP(S$4,'4. Billing Determinants'!$B$19:$Z$41,6,0)/'4. Billing Determinants'!$G$41*$D22,IF($E22="Distribution Rev.",VLOOKUP(S$4,'4. Billing Determinants'!$B$19:$Z$41,8,0)/'4. Billing Determinants'!$I$41*$D22, VLOOKUP(S$4,'4. Billing Determinants'!$B$19:$Z$41,3,0)/'4. Billing Determinants'!$D$41*$D22))))),0)</f>
        <v>0</v>
      </c>
      <c r="T22" s="56">
        <f>IFERROR(IF(T$4="",0,IF($E22="kWh",VLOOKUP(T$4,'4. Billing Determinants'!$B$19:$Z$41,4,0)/'4. Billing Determinants'!$E$41*$D22,IF($E22="kW",VLOOKUP(T$4,'4. Billing Determinants'!$B$19:$Z$41,5,0)/'4. Billing Determinants'!$F$41*$D22,IF($E22="Non-RPP kWh",VLOOKUP(T$4,'4. Billing Determinants'!$B$19:$Z$41,6,0)/'4. Billing Determinants'!$G$41*$D22,IF($E22="Distribution Rev.",VLOOKUP(T$4,'4. Billing Determinants'!$B$19:$Z$41,8,0)/'4. Billing Determinants'!$I$41*$D22, VLOOKUP(T$4,'4. Billing Determinants'!$B$19:$Z$41,3,0)/'4. Billing Determinants'!$D$41*$D22))))),0)</f>
        <v>0</v>
      </c>
      <c r="U22" s="56">
        <f>IFERROR(IF(U$4="",0,IF($E22="kWh",VLOOKUP(U$4,'4. Billing Determinants'!$B$19:$Z$41,4,0)/'4. Billing Determinants'!$E$41*$D22,IF($E22="kW",VLOOKUP(U$4,'4. Billing Determinants'!$B$19:$Z$41,5,0)/'4. Billing Determinants'!$F$41*$D22,IF($E22="Non-RPP kWh",VLOOKUP(U$4,'4. Billing Determinants'!$B$19:$Z$41,6,0)/'4. Billing Determinants'!$G$41*$D22,IF($E22="Distribution Rev.",VLOOKUP(U$4,'4. Billing Determinants'!$B$19:$Z$41,8,0)/'4. Billing Determinants'!$I$41*$D22, VLOOKUP(U$4,'4. Billing Determinants'!$B$19:$Z$41,3,0)/'4. Billing Determinants'!$D$41*$D22))))),0)</f>
        <v>0</v>
      </c>
      <c r="V22" s="56">
        <f>IFERROR(IF(V$4="",0,IF($E22="kWh",VLOOKUP(V$4,'4. Billing Determinants'!$B$19:$Z$41,4,0)/'4. Billing Determinants'!$E$41*$D22,IF($E22="kW",VLOOKUP(V$4,'4. Billing Determinants'!$B$19:$Z$41,5,0)/'4. Billing Determinants'!$F$41*$D22,IF($E22="Non-RPP kWh",VLOOKUP(V$4,'4. Billing Determinants'!$B$19:$Z$41,6,0)/'4. Billing Determinants'!$G$41*$D22,IF($E22="Distribution Rev.",VLOOKUP(V$4,'4. Billing Determinants'!$B$19:$Z$41,8,0)/'4. Billing Determinants'!$I$41*$D22, VLOOKUP(V$4,'4. Billing Determinants'!$B$19:$Z$41,3,0)/'4. Billing Determinants'!$D$41*$D22))))),0)</f>
        <v>0</v>
      </c>
      <c r="W22" s="56">
        <f>IFERROR(IF(W$4="",0,IF($E22="kWh",VLOOKUP(W$4,'4. Billing Determinants'!$B$19:$Z$41,4,0)/'4. Billing Determinants'!$E$41*$D22,IF($E22="kW",VLOOKUP(W$4,'4. Billing Determinants'!$B$19:$Z$41,5,0)/'4. Billing Determinants'!$F$41*$D22,IF($E22="Non-RPP kWh",VLOOKUP(W$4,'4. Billing Determinants'!$B$19:$Z$41,6,0)/'4. Billing Determinants'!$G$41*$D22,IF($E22="Distribution Rev.",VLOOKUP(W$4,'4. Billing Determinants'!$B$19:$Z$41,8,0)/'4. Billing Determinants'!$I$41*$D22, VLOOKUP(W$4,'4. Billing Determinants'!$B$19:$Z$41,3,0)/'4. Billing Determinants'!$D$41*$D22))))),0)</f>
        <v>0</v>
      </c>
      <c r="X22" s="56">
        <f>IFERROR(IF(X$4="",0,IF($E22="kWh",VLOOKUP(X$4,'4. Billing Determinants'!$B$19:$Z$41,4,0)/'4. Billing Determinants'!$E$41*$D22,IF($E22="kW",VLOOKUP(X$4,'4. Billing Determinants'!$B$19:$Z$41,5,0)/'4. Billing Determinants'!$F$41*$D22,IF($E22="Non-RPP kWh",VLOOKUP(X$4,'4. Billing Determinants'!$B$19:$Z$41,6,0)/'4. Billing Determinants'!$G$41*$D22,IF($E22="Distribution Rev.",VLOOKUP(X$4,'4. Billing Determinants'!$B$19:$Z$41,8,0)/'4. Billing Determinants'!$I$41*$D22, VLOOKUP(X$4,'4. Billing Determinants'!$B$19:$Z$41,3,0)/'4. Billing Determinants'!$D$41*$D22))))),0)</f>
        <v>0</v>
      </c>
      <c r="Y22" s="56">
        <f>IFERROR(IF(Y$4="",0,IF($E22="kWh",VLOOKUP(Y$4,'4. Billing Determinants'!$B$19:$Z$41,4,0)/'4. Billing Determinants'!$E$41*$D22,IF($E22="kW",VLOOKUP(Y$4,'4. Billing Determinants'!$B$19:$Z$41,5,0)/'4. Billing Determinants'!$F$41*$D22,IF($E22="Non-RPP kWh",VLOOKUP(Y$4,'4. Billing Determinants'!$B$19:$Z$41,6,0)/'4. Billing Determinants'!$G$41*$D22,IF($E22="Distribution Rev.",VLOOKUP(Y$4,'4. Billing Determinants'!$B$19:$Z$41,8,0)/'4. Billing Determinants'!$I$41*$D22, VLOOKUP(Y$4,'4. Billing Determinants'!$B$19:$Z$41,3,0)/'4. Billing Determinants'!$D$41*$D22))))),0)</f>
        <v>0</v>
      </c>
    </row>
    <row r="23" spans="2:25" ht="25.5" x14ac:dyDescent="0.2">
      <c r="B23" s="150" t="s">
        <v>248</v>
      </c>
      <c r="C23" s="55">
        <v>1508</v>
      </c>
      <c r="D23" s="56">
        <f>'2. 2015 Continuity Schedule'!BS46</f>
        <v>0</v>
      </c>
      <c r="E23" s="89" t="s">
        <v>223</v>
      </c>
      <c r="F23" s="56">
        <f>IFERROR(IF(F$4="",0,IF($E23="kWh",VLOOKUP(F$4,'4. Billing Determinants'!$B$19:$Z$41,4,0)/'4. Billing Determinants'!$E$41*$D23,IF($E23="kW",VLOOKUP(F$4,'4. Billing Determinants'!$B$19:$Z$41,5,0)/'4. Billing Determinants'!$F$41*$D23,IF($E23="Non-RPP kWh",VLOOKUP(F$4,'4. Billing Determinants'!$B$19:$Z$41,6,0)/'4. Billing Determinants'!$G$41*$D23,IF($E23="Distribution Rev.",VLOOKUP(F$4,'4. Billing Determinants'!$B$19:$Z$41,8,0)/'4. Billing Determinants'!$I$41*$D23, VLOOKUP(F$4,'4. Billing Determinants'!$B$19:$Z$41,3,0)/'4. Billing Determinants'!$D$41*$D23))))),0)</f>
        <v>0</v>
      </c>
      <c r="G23" s="56">
        <f>IFERROR(IF(G$4="",0,IF($E23="kWh",VLOOKUP(G$4,'4. Billing Determinants'!$B$19:$Z$41,4,0)/'4. Billing Determinants'!$E$41*$D23,IF($E23="kW",VLOOKUP(G$4,'4. Billing Determinants'!$B$19:$Z$41,5,0)/'4. Billing Determinants'!$F$41*$D23,IF($E23="Non-RPP kWh",VLOOKUP(G$4,'4. Billing Determinants'!$B$19:$Z$41,6,0)/'4. Billing Determinants'!$G$41*$D23,IF($E23="Distribution Rev.",VLOOKUP(G$4,'4. Billing Determinants'!$B$19:$Z$41,8,0)/'4. Billing Determinants'!$I$41*$D23, VLOOKUP(G$4,'4. Billing Determinants'!$B$19:$Z$41,3,0)/'4. Billing Determinants'!$D$41*$D23))))),0)</f>
        <v>0</v>
      </c>
      <c r="H23" s="56">
        <f>IFERROR(IF(H$4="",0,IF($E23="kWh",VLOOKUP(H$4,'4. Billing Determinants'!$B$19:$Z$41,4,0)/'4. Billing Determinants'!$E$41*$D23,IF($E23="kW",VLOOKUP(H$4,'4. Billing Determinants'!$B$19:$Z$41,5,0)/'4. Billing Determinants'!$F$41*$D23,IF($E23="Non-RPP kWh",VLOOKUP(H$4,'4. Billing Determinants'!$B$19:$Z$41,6,0)/'4. Billing Determinants'!$G$41*$D23,IF($E23="Distribution Rev.",VLOOKUP(H$4,'4. Billing Determinants'!$B$19:$Z$41,8,0)/'4. Billing Determinants'!$I$41*$D23, VLOOKUP(H$4,'4. Billing Determinants'!$B$19:$Z$41,3,0)/'4. Billing Determinants'!$D$41*$D23))))),0)</f>
        <v>0</v>
      </c>
      <c r="I23" s="56">
        <f>IFERROR(IF(I$4="",0,IF($E23="kWh",VLOOKUP(I$4,'4. Billing Determinants'!$B$19:$Z$41,4,0)/'4. Billing Determinants'!$E$41*$D23,IF($E23="kW",VLOOKUP(I$4,'4. Billing Determinants'!$B$19:$Z$41,5,0)/'4. Billing Determinants'!$F$41*$D23,IF($E23="Non-RPP kWh",VLOOKUP(I$4,'4. Billing Determinants'!$B$19:$Z$41,6,0)/'4. Billing Determinants'!$G$41*$D23,IF($E23="Distribution Rev.",VLOOKUP(I$4,'4. Billing Determinants'!$B$19:$Z$41,8,0)/'4. Billing Determinants'!$I$41*$D23, VLOOKUP(I$4,'4. Billing Determinants'!$B$19:$Z$41,3,0)/'4. Billing Determinants'!$D$41*$D23))))),0)</f>
        <v>0</v>
      </c>
      <c r="J23" s="56">
        <f>IFERROR(IF(J$4="",0,IF($E23="kWh",VLOOKUP(J$4,'4. Billing Determinants'!$B$19:$Z$41,4,0)/'4. Billing Determinants'!$E$41*$D23,IF($E23="kW",VLOOKUP(J$4,'4. Billing Determinants'!$B$19:$Z$41,5,0)/'4. Billing Determinants'!$F$41*$D23,IF($E23="Non-RPP kWh",VLOOKUP(J$4,'4. Billing Determinants'!$B$19:$Z$41,6,0)/'4. Billing Determinants'!$G$41*$D23,IF($E23="Distribution Rev.",VLOOKUP(J$4,'4. Billing Determinants'!$B$19:$Z$41,8,0)/'4. Billing Determinants'!$I$41*$D23, VLOOKUP(J$4,'4. Billing Determinants'!$B$19:$Z$41,3,0)/'4. Billing Determinants'!$D$41*$D23))))),0)</f>
        <v>0</v>
      </c>
      <c r="K23" s="56">
        <f>IFERROR(IF(K$4="",0,IF($E23="kWh",VLOOKUP(K$4,'4. Billing Determinants'!$B$19:$Z$41,4,0)/'4. Billing Determinants'!$E$41*$D23,IF($E23="kW",VLOOKUP(K$4,'4. Billing Determinants'!$B$19:$Z$41,5,0)/'4. Billing Determinants'!$F$41*$D23,IF($E23="Non-RPP kWh",VLOOKUP(K$4,'4. Billing Determinants'!$B$19:$Z$41,6,0)/'4. Billing Determinants'!$G$41*$D23,IF($E23="Distribution Rev.",VLOOKUP(K$4,'4. Billing Determinants'!$B$19:$Z$41,8,0)/'4. Billing Determinants'!$I$41*$D23, VLOOKUP(K$4,'4. Billing Determinants'!$B$19:$Z$41,3,0)/'4. Billing Determinants'!$D$41*$D23))))),0)</f>
        <v>0</v>
      </c>
      <c r="L23" s="56">
        <f>IFERROR(IF(L$4="",0,IF($E23="kWh",VLOOKUP(L$4,'4. Billing Determinants'!$B$19:$Z$41,4,0)/'4. Billing Determinants'!$E$41*$D23,IF($E23="kW",VLOOKUP(L$4,'4. Billing Determinants'!$B$19:$Z$41,5,0)/'4. Billing Determinants'!$F$41*$D23,IF($E23="Non-RPP kWh",VLOOKUP(L$4,'4. Billing Determinants'!$B$19:$Z$41,6,0)/'4. Billing Determinants'!$G$41*$D23,IF($E23="Distribution Rev.",VLOOKUP(L$4,'4. Billing Determinants'!$B$19:$Z$41,8,0)/'4. Billing Determinants'!$I$41*$D23, VLOOKUP(L$4,'4. Billing Determinants'!$B$19:$Z$41,3,0)/'4. Billing Determinants'!$D$41*$D23))))),0)</f>
        <v>0</v>
      </c>
      <c r="M23" s="56">
        <f>IFERROR(IF(M$4="",0,IF($E23="kWh",VLOOKUP(M$4,'4. Billing Determinants'!$B$19:$Z$41,4,0)/'4. Billing Determinants'!$E$41*$D23,IF($E23="kW",VLOOKUP(M$4,'4. Billing Determinants'!$B$19:$Z$41,5,0)/'4. Billing Determinants'!$F$41*$D23,IF($E23="Non-RPP kWh",VLOOKUP(M$4,'4. Billing Determinants'!$B$19:$Z$41,6,0)/'4. Billing Determinants'!$G$41*$D23,IF($E23="Distribution Rev.",VLOOKUP(M$4,'4. Billing Determinants'!$B$19:$Z$41,8,0)/'4. Billing Determinants'!$I$41*$D23, VLOOKUP(M$4,'4. Billing Determinants'!$B$19:$Z$41,3,0)/'4. Billing Determinants'!$D$41*$D23))))),0)</f>
        <v>0</v>
      </c>
      <c r="N23" s="56">
        <f>IFERROR(IF(N$4="",0,IF($E23="kWh",VLOOKUP(N$4,'4. Billing Determinants'!$B$19:$Z$41,4,0)/'4. Billing Determinants'!$E$41*$D23,IF($E23="kW",VLOOKUP(N$4,'4. Billing Determinants'!$B$19:$Z$41,5,0)/'4. Billing Determinants'!$F$41*$D23,IF($E23="Non-RPP kWh",VLOOKUP(N$4,'4. Billing Determinants'!$B$19:$Z$41,6,0)/'4. Billing Determinants'!$G$41*$D23,IF($E23="Distribution Rev.",VLOOKUP(N$4,'4. Billing Determinants'!$B$19:$Z$41,8,0)/'4. Billing Determinants'!$I$41*$D23, VLOOKUP(N$4,'4. Billing Determinants'!$B$19:$Z$41,3,0)/'4. Billing Determinants'!$D$41*$D23))))),0)</f>
        <v>0</v>
      </c>
      <c r="O23" s="56">
        <f>IFERROR(IF(O$4="",0,IF($E23="kWh",VLOOKUP(O$4,'4. Billing Determinants'!$B$19:$Z$41,4,0)/'4. Billing Determinants'!$E$41*$D23,IF($E23="kW",VLOOKUP(O$4,'4. Billing Determinants'!$B$19:$Z$41,5,0)/'4. Billing Determinants'!$F$41*$D23,IF($E23="Non-RPP kWh",VLOOKUP(O$4,'4. Billing Determinants'!$B$19:$Z$41,6,0)/'4. Billing Determinants'!$G$41*$D23,IF($E23="Distribution Rev.",VLOOKUP(O$4,'4. Billing Determinants'!$B$19:$Z$41,8,0)/'4. Billing Determinants'!$I$41*$D23, VLOOKUP(O$4,'4. Billing Determinants'!$B$19:$Z$41,3,0)/'4. Billing Determinants'!$D$41*$D23))))),0)</f>
        <v>0</v>
      </c>
      <c r="P23" s="56">
        <f>IFERROR(IF(P$4="",0,IF($E23="kWh",VLOOKUP(P$4,'4. Billing Determinants'!$B$19:$Z$41,4,0)/'4. Billing Determinants'!$E$41*$D23,IF($E23="kW",VLOOKUP(P$4,'4. Billing Determinants'!$B$19:$Z$41,5,0)/'4. Billing Determinants'!$F$41*$D23,IF($E23="Non-RPP kWh",VLOOKUP(P$4,'4. Billing Determinants'!$B$19:$Z$41,6,0)/'4. Billing Determinants'!$G$41*$D23,IF($E23="Distribution Rev.",VLOOKUP(P$4,'4. Billing Determinants'!$B$19:$Z$41,8,0)/'4. Billing Determinants'!$I$41*$D23, VLOOKUP(P$4,'4. Billing Determinants'!$B$19:$Z$41,3,0)/'4. Billing Determinants'!$D$41*$D23))))),0)</f>
        <v>0</v>
      </c>
      <c r="Q23" s="56">
        <f>IFERROR(IF(Q$4="",0,IF($E23="kWh",VLOOKUP(Q$4,'4. Billing Determinants'!$B$19:$Z$41,4,0)/'4. Billing Determinants'!$E$41*$D23,IF($E23="kW",VLOOKUP(Q$4,'4. Billing Determinants'!$B$19:$Z$41,5,0)/'4. Billing Determinants'!$F$41*$D23,IF($E23="Non-RPP kWh",VLOOKUP(Q$4,'4. Billing Determinants'!$B$19:$Z$41,6,0)/'4. Billing Determinants'!$G$41*$D23,IF($E23="Distribution Rev.",VLOOKUP(Q$4,'4. Billing Determinants'!$B$19:$Z$41,8,0)/'4. Billing Determinants'!$I$41*$D23, VLOOKUP(Q$4,'4. Billing Determinants'!$B$19:$Z$41,3,0)/'4. Billing Determinants'!$D$41*$D23))))),0)</f>
        <v>0</v>
      </c>
      <c r="R23" s="56">
        <f>IFERROR(IF(R$4="",0,IF($E23="kWh",VLOOKUP(R$4,'4. Billing Determinants'!$B$19:$Z$41,4,0)/'4. Billing Determinants'!$E$41*$D23,IF($E23="kW",VLOOKUP(R$4,'4. Billing Determinants'!$B$19:$Z$41,5,0)/'4. Billing Determinants'!$F$41*$D23,IF($E23="Non-RPP kWh",VLOOKUP(R$4,'4. Billing Determinants'!$B$19:$Z$41,6,0)/'4. Billing Determinants'!$G$41*$D23,IF($E23="Distribution Rev.",VLOOKUP(R$4,'4. Billing Determinants'!$B$19:$Z$41,8,0)/'4. Billing Determinants'!$I$41*$D23, VLOOKUP(R$4,'4. Billing Determinants'!$B$19:$Z$41,3,0)/'4. Billing Determinants'!$D$41*$D23))))),0)</f>
        <v>0</v>
      </c>
      <c r="S23" s="56">
        <f>IFERROR(IF(S$4="",0,IF($E23="kWh",VLOOKUP(S$4,'4. Billing Determinants'!$B$19:$Z$41,4,0)/'4. Billing Determinants'!$E$41*$D23,IF($E23="kW",VLOOKUP(S$4,'4. Billing Determinants'!$B$19:$Z$41,5,0)/'4. Billing Determinants'!$F$41*$D23,IF($E23="Non-RPP kWh",VLOOKUP(S$4,'4. Billing Determinants'!$B$19:$Z$41,6,0)/'4. Billing Determinants'!$G$41*$D23,IF($E23="Distribution Rev.",VLOOKUP(S$4,'4. Billing Determinants'!$B$19:$Z$41,8,0)/'4. Billing Determinants'!$I$41*$D23, VLOOKUP(S$4,'4. Billing Determinants'!$B$19:$Z$41,3,0)/'4. Billing Determinants'!$D$41*$D23))))),0)</f>
        <v>0</v>
      </c>
      <c r="T23" s="56">
        <f>IFERROR(IF(T$4="",0,IF($E23="kWh",VLOOKUP(T$4,'4. Billing Determinants'!$B$19:$Z$41,4,0)/'4. Billing Determinants'!$E$41*$D23,IF($E23="kW",VLOOKUP(T$4,'4. Billing Determinants'!$B$19:$Z$41,5,0)/'4. Billing Determinants'!$F$41*$D23,IF($E23="Non-RPP kWh",VLOOKUP(T$4,'4. Billing Determinants'!$B$19:$Z$41,6,0)/'4. Billing Determinants'!$G$41*$D23,IF($E23="Distribution Rev.",VLOOKUP(T$4,'4. Billing Determinants'!$B$19:$Z$41,8,0)/'4. Billing Determinants'!$I$41*$D23, VLOOKUP(T$4,'4. Billing Determinants'!$B$19:$Z$41,3,0)/'4. Billing Determinants'!$D$41*$D23))))),0)</f>
        <v>0</v>
      </c>
      <c r="U23" s="56">
        <f>IFERROR(IF(U$4="",0,IF($E23="kWh",VLOOKUP(U$4,'4. Billing Determinants'!$B$19:$Z$41,4,0)/'4. Billing Determinants'!$E$41*$D23,IF($E23="kW",VLOOKUP(U$4,'4. Billing Determinants'!$B$19:$Z$41,5,0)/'4. Billing Determinants'!$F$41*$D23,IF($E23="Non-RPP kWh",VLOOKUP(U$4,'4. Billing Determinants'!$B$19:$Z$41,6,0)/'4. Billing Determinants'!$G$41*$D23,IF($E23="Distribution Rev.",VLOOKUP(U$4,'4. Billing Determinants'!$B$19:$Z$41,8,0)/'4. Billing Determinants'!$I$41*$D23, VLOOKUP(U$4,'4. Billing Determinants'!$B$19:$Z$41,3,0)/'4. Billing Determinants'!$D$41*$D23))))),0)</f>
        <v>0</v>
      </c>
      <c r="V23" s="56">
        <f>IFERROR(IF(V$4="",0,IF($E23="kWh",VLOOKUP(V$4,'4. Billing Determinants'!$B$19:$Z$41,4,0)/'4. Billing Determinants'!$E$41*$D23,IF($E23="kW",VLOOKUP(V$4,'4. Billing Determinants'!$B$19:$Z$41,5,0)/'4. Billing Determinants'!$F$41*$D23,IF($E23="Non-RPP kWh",VLOOKUP(V$4,'4. Billing Determinants'!$B$19:$Z$41,6,0)/'4. Billing Determinants'!$G$41*$D23,IF($E23="Distribution Rev.",VLOOKUP(V$4,'4. Billing Determinants'!$B$19:$Z$41,8,0)/'4. Billing Determinants'!$I$41*$D23, VLOOKUP(V$4,'4. Billing Determinants'!$B$19:$Z$41,3,0)/'4. Billing Determinants'!$D$41*$D23))))),0)</f>
        <v>0</v>
      </c>
      <c r="W23" s="56">
        <f>IFERROR(IF(W$4="",0,IF($E23="kWh",VLOOKUP(W$4,'4. Billing Determinants'!$B$19:$Z$41,4,0)/'4. Billing Determinants'!$E$41*$D23,IF($E23="kW",VLOOKUP(W$4,'4. Billing Determinants'!$B$19:$Z$41,5,0)/'4. Billing Determinants'!$F$41*$D23,IF($E23="Non-RPP kWh",VLOOKUP(W$4,'4. Billing Determinants'!$B$19:$Z$41,6,0)/'4. Billing Determinants'!$G$41*$D23,IF($E23="Distribution Rev.",VLOOKUP(W$4,'4. Billing Determinants'!$B$19:$Z$41,8,0)/'4. Billing Determinants'!$I$41*$D23, VLOOKUP(W$4,'4. Billing Determinants'!$B$19:$Z$41,3,0)/'4. Billing Determinants'!$D$41*$D23))))),0)</f>
        <v>0</v>
      </c>
      <c r="X23" s="56">
        <f>IFERROR(IF(X$4="",0,IF($E23="kWh",VLOOKUP(X$4,'4. Billing Determinants'!$B$19:$Z$41,4,0)/'4. Billing Determinants'!$E$41*$D23,IF($E23="kW",VLOOKUP(X$4,'4. Billing Determinants'!$B$19:$Z$41,5,0)/'4. Billing Determinants'!$F$41*$D23,IF($E23="Non-RPP kWh",VLOOKUP(X$4,'4. Billing Determinants'!$B$19:$Z$41,6,0)/'4. Billing Determinants'!$G$41*$D23,IF($E23="Distribution Rev.",VLOOKUP(X$4,'4. Billing Determinants'!$B$19:$Z$41,8,0)/'4. Billing Determinants'!$I$41*$D23, VLOOKUP(X$4,'4. Billing Determinants'!$B$19:$Z$41,3,0)/'4. Billing Determinants'!$D$41*$D23))))),0)</f>
        <v>0</v>
      </c>
      <c r="Y23" s="56">
        <f>IFERROR(IF(Y$4="",0,IF($E23="kWh",VLOOKUP(Y$4,'4. Billing Determinants'!$B$19:$Z$41,4,0)/'4. Billing Determinants'!$E$41*$D23,IF($E23="kW",VLOOKUP(Y$4,'4. Billing Determinants'!$B$19:$Z$41,5,0)/'4. Billing Determinants'!$F$41*$D23,IF($E23="Non-RPP kWh",VLOOKUP(Y$4,'4. Billing Determinants'!$B$19:$Z$41,6,0)/'4. Billing Determinants'!$G$41*$D23,IF($E23="Distribution Rev.",VLOOKUP(Y$4,'4. Billing Determinants'!$B$19:$Z$41,8,0)/'4. Billing Determinants'!$I$41*$D23, VLOOKUP(Y$4,'4. Billing Determinants'!$B$19:$Z$41,3,0)/'4. Billing Determinants'!$D$41*$D23))))),0)</f>
        <v>0</v>
      </c>
    </row>
    <row r="24" spans="2:25" ht="25.5" x14ac:dyDescent="0.2">
      <c r="B24" s="150" t="s">
        <v>53</v>
      </c>
      <c r="C24" s="55">
        <v>1508</v>
      </c>
      <c r="D24" s="56">
        <f>'2. 2015 Continuity Schedule'!BS47</f>
        <v>0</v>
      </c>
      <c r="E24" s="89" t="s">
        <v>223</v>
      </c>
      <c r="F24" s="56">
        <f>IFERROR(IF(F$4="",0,IF($E24="kWh",VLOOKUP(F$4,'4. Billing Determinants'!$B$19:$Z$41,4,0)/'4. Billing Determinants'!$E$41*$D24,IF($E24="kW",VLOOKUP(F$4,'4. Billing Determinants'!$B$19:$Z$41,5,0)/'4. Billing Determinants'!$F$41*$D24,IF($E24="Non-RPP kWh",VLOOKUP(F$4,'4. Billing Determinants'!$B$19:$Z$41,6,0)/'4. Billing Determinants'!$G$41*$D24,IF($E24="Distribution Rev.",VLOOKUP(F$4,'4. Billing Determinants'!$B$19:$Z$41,8,0)/'4. Billing Determinants'!$I$41*$D24, VLOOKUP(F$4,'4. Billing Determinants'!$B$19:$Z$41,3,0)/'4. Billing Determinants'!$D$41*$D24))))),0)</f>
        <v>0</v>
      </c>
      <c r="G24" s="56">
        <f>IFERROR(IF(G$4="",0,IF($E24="kWh",VLOOKUP(G$4,'4. Billing Determinants'!$B$19:$Z$41,4,0)/'4. Billing Determinants'!$E$41*$D24,IF($E24="kW",VLOOKUP(G$4,'4. Billing Determinants'!$B$19:$Z$41,5,0)/'4. Billing Determinants'!$F$41*$D24,IF($E24="Non-RPP kWh",VLOOKUP(G$4,'4. Billing Determinants'!$B$19:$Z$41,6,0)/'4. Billing Determinants'!$G$41*$D24,IF($E24="Distribution Rev.",VLOOKUP(G$4,'4. Billing Determinants'!$B$19:$Z$41,8,0)/'4. Billing Determinants'!$I$41*$D24, VLOOKUP(G$4,'4. Billing Determinants'!$B$19:$Z$41,3,0)/'4. Billing Determinants'!$D$41*$D24))))),0)</f>
        <v>0</v>
      </c>
      <c r="H24" s="56">
        <f>IFERROR(IF(H$4="",0,IF($E24="kWh",VLOOKUP(H$4,'4. Billing Determinants'!$B$19:$Z$41,4,0)/'4. Billing Determinants'!$E$41*$D24,IF($E24="kW",VLOOKUP(H$4,'4. Billing Determinants'!$B$19:$Z$41,5,0)/'4. Billing Determinants'!$F$41*$D24,IF($E24="Non-RPP kWh",VLOOKUP(H$4,'4. Billing Determinants'!$B$19:$Z$41,6,0)/'4. Billing Determinants'!$G$41*$D24,IF($E24="Distribution Rev.",VLOOKUP(H$4,'4. Billing Determinants'!$B$19:$Z$41,8,0)/'4. Billing Determinants'!$I$41*$D24, VLOOKUP(H$4,'4. Billing Determinants'!$B$19:$Z$41,3,0)/'4. Billing Determinants'!$D$41*$D24))))),0)</f>
        <v>0</v>
      </c>
      <c r="I24" s="56">
        <f>IFERROR(IF(I$4="",0,IF($E24="kWh",VLOOKUP(I$4,'4. Billing Determinants'!$B$19:$Z$41,4,0)/'4. Billing Determinants'!$E$41*$D24,IF($E24="kW",VLOOKUP(I$4,'4. Billing Determinants'!$B$19:$Z$41,5,0)/'4. Billing Determinants'!$F$41*$D24,IF($E24="Non-RPP kWh",VLOOKUP(I$4,'4. Billing Determinants'!$B$19:$Z$41,6,0)/'4. Billing Determinants'!$G$41*$D24,IF($E24="Distribution Rev.",VLOOKUP(I$4,'4. Billing Determinants'!$B$19:$Z$41,8,0)/'4. Billing Determinants'!$I$41*$D24, VLOOKUP(I$4,'4. Billing Determinants'!$B$19:$Z$41,3,0)/'4. Billing Determinants'!$D$41*$D24))))),0)</f>
        <v>0</v>
      </c>
      <c r="J24" s="56">
        <f>IFERROR(IF(J$4="",0,IF($E24="kWh",VLOOKUP(J$4,'4. Billing Determinants'!$B$19:$Z$41,4,0)/'4. Billing Determinants'!$E$41*$D24,IF($E24="kW",VLOOKUP(J$4,'4. Billing Determinants'!$B$19:$Z$41,5,0)/'4. Billing Determinants'!$F$41*$D24,IF($E24="Non-RPP kWh",VLOOKUP(J$4,'4. Billing Determinants'!$B$19:$Z$41,6,0)/'4. Billing Determinants'!$G$41*$D24,IF($E24="Distribution Rev.",VLOOKUP(J$4,'4. Billing Determinants'!$B$19:$Z$41,8,0)/'4. Billing Determinants'!$I$41*$D24, VLOOKUP(J$4,'4. Billing Determinants'!$B$19:$Z$41,3,0)/'4. Billing Determinants'!$D$41*$D24))))),0)</f>
        <v>0</v>
      </c>
      <c r="K24" s="56">
        <f>IFERROR(IF(K$4="",0,IF($E24="kWh",VLOOKUP(K$4,'4. Billing Determinants'!$B$19:$Z$41,4,0)/'4. Billing Determinants'!$E$41*$D24,IF($E24="kW",VLOOKUP(K$4,'4. Billing Determinants'!$B$19:$Z$41,5,0)/'4. Billing Determinants'!$F$41*$D24,IF($E24="Non-RPP kWh",VLOOKUP(K$4,'4. Billing Determinants'!$B$19:$Z$41,6,0)/'4. Billing Determinants'!$G$41*$D24,IF($E24="Distribution Rev.",VLOOKUP(K$4,'4. Billing Determinants'!$B$19:$Z$41,8,0)/'4. Billing Determinants'!$I$41*$D24, VLOOKUP(K$4,'4. Billing Determinants'!$B$19:$Z$41,3,0)/'4. Billing Determinants'!$D$41*$D24))))),0)</f>
        <v>0</v>
      </c>
      <c r="L24" s="56">
        <f>IFERROR(IF(L$4="",0,IF($E24="kWh",VLOOKUP(L$4,'4. Billing Determinants'!$B$19:$Z$41,4,0)/'4. Billing Determinants'!$E$41*$D24,IF($E24="kW",VLOOKUP(L$4,'4. Billing Determinants'!$B$19:$Z$41,5,0)/'4. Billing Determinants'!$F$41*$D24,IF($E24="Non-RPP kWh",VLOOKUP(L$4,'4. Billing Determinants'!$B$19:$Z$41,6,0)/'4. Billing Determinants'!$G$41*$D24,IF($E24="Distribution Rev.",VLOOKUP(L$4,'4. Billing Determinants'!$B$19:$Z$41,8,0)/'4. Billing Determinants'!$I$41*$D24, VLOOKUP(L$4,'4. Billing Determinants'!$B$19:$Z$41,3,0)/'4. Billing Determinants'!$D$41*$D24))))),0)</f>
        <v>0</v>
      </c>
      <c r="M24" s="56">
        <f>IFERROR(IF(M$4="",0,IF($E24="kWh",VLOOKUP(M$4,'4. Billing Determinants'!$B$19:$Z$41,4,0)/'4. Billing Determinants'!$E$41*$D24,IF($E24="kW",VLOOKUP(M$4,'4. Billing Determinants'!$B$19:$Z$41,5,0)/'4. Billing Determinants'!$F$41*$D24,IF($E24="Non-RPP kWh",VLOOKUP(M$4,'4. Billing Determinants'!$B$19:$Z$41,6,0)/'4. Billing Determinants'!$G$41*$D24,IF($E24="Distribution Rev.",VLOOKUP(M$4,'4. Billing Determinants'!$B$19:$Z$41,8,0)/'4. Billing Determinants'!$I$41*$D24, VLOOKUP(M$4,'4. Billing Determinants'!$B$19:$Z$41,3,0)/'4. Billing Determinants'!$D$41*$D24))))),0)</f>
        <v>0</v>
      </c>
      <c r="N24" s="56">
        <f>IFERROR(IF(N$4="",0,IF($E24="kWh",VLOOKUP(N$4,'4. Billing Determinants'!$B$19:$Z$41,4,0)/'4. Billing Determinants'!$E$41*$D24,IF($E24="kW",VLOOKUP(N$4,'4. Billing Determinants'!$B$19:$Z$41,5,0)/'4. Billing Determinants'!$F$41*$D24,IF($E24="Non-RPP kWh",VLOOKUP(N$4,'4. Billing Determinants'!$B$19:$Z$41,6,0)/'4. Billing Determinants'!$G$41*$D24,IF($E24="Distribution Rev.",VLOOKUP(N$4,'4. Billing Determinants'!$B$19:$Z$41,8,0)/'4. Billing Determinants'!$I$41*$D24, VLOOKUP(N$4,'4. Billing Determinants'!$B$19:$Z$41,3,0)/'4. Billing Determinants'!$D$41*$D24))))),0)</f>
        <v>0</v>
      </c>
      <c r="O24" s="56">
        <f>IFERROR(IF(O$4="",0,IF($E24="kWh",VLOOKUP(O$4,'4. Billing Determinants'!$B$19:$Z$41,4,0)/'4. Billing Determinants'!$E$41*$D24,IF($E24="kW",VLOOKUP(O$4,'4. Billing Determinants'!$B$19:$Z$41,5,0)/'4. Billing Determinants'!$F$41*$D24,IF($E24="Non-RPP kWh",VLOOKUP(O$4,'4. Billing Determinants'!$B$19:$Z$41,6,0)/'4. Billing Determinants'!$G$41*$D24,IF($E24="Distribution Rev.",VLOOKUP(O$4,'4. Billing Determinants'!$B$19:$Z$41,8,0)/'4. Billing Determinants'!$I$41*$D24, VLOOKUP(O$4,'4. Billing Determinants'!$B$19:$Z$41,3,0)/'4. Billing Determinants'!$D$41*$D24))))),0)</f>
        <v>0</v>
      </c>
      <c r="P24" s="56">
        <f>IFERROR(IF(P$4="",0,IF($E24="kWh",VLOOKUP(P$4,'4. Billing Determinants'!$B$19:$Z$41,4,0)/'4. Billing Determinants'!$E$41*$D24,IF($E24="kW",VLOOKUP(P$4,'4. Billing Determinants'!$B$19:$Z$41,5,0)/'4. Billing Determinants'!$F$41*$D24,IF($E24="Non-RPP kWh",VLOOKUP(P$4,'4. Billing Determinants'!$B$19:$Z$41,6,0)/'4. Billing Determinants'!$G$41*$D24,IF($E24="Distribution Rev.",VLOOKUP(P$4,'4. Billing Determinants'!$B$19:$Z$41,8,0)/'4. Billing Determinants'!$I$41*$D24, VLOOKUP(P$4,'4. Billing Determinants'!$B$19:$Z$41,3,0)/'4. Billing Determinants'!$D$41*$D24))))),0)</f>
        <v>0</v>
      </c>
      <c r="Q24" s="56">
        <f>IFERROR(IF(Q$4="",0,IF($E24="kWh",VLOOKUP(Q$4,'4. Billing Determinants'!$B$19:$Z$41,4,0)/'4. Billing Determinants'!$E$41*$D24,IF($E24="kW",VLOOKUP(Q$4,'4. Billing Determinants'!$B$19:$Z$41,5,0)/'4. Billing Determinants'!$F$41*$D24,IF($E24="Non-RPP kWh",VLOOKUP(Q$4,'4. Billing Determinants'!$B$19:$Z$41,6,0)/'4. Billing Determinants'!$G$41*$D24,IF($E24="Distribution Rev.",VLOOKUP(Q$4,'4. Billing Determinants'!$B$19:$Z$41,8,0)/'4. Billing Determinants'!$I$41*$D24, VLOOKUP(Q$4,'4. Billing Determinants'!$B$19:$Z$41,3,0)/'4. Billing Determinants'!$D$41*$D24))))),0)</f>
        <v>0</v>
      </c>
      <c r="R24" s="56">
        <f>IFERROR(IF(R$4="",0,IF($E24="kWh",VLOOKUP(R$4,'4. Billing Determinants'!$B$19:$Z$41,4,0)/'4. Billing Determinants'!$E$41*$D24,IF($E24="kW",VLOOKUP(R$4,'4. Billing Determinants'!$B$19:$Z$41,5,0)/'4. Billing Determinants'!$F$41*$D24,IF($E24="Non-RPP kWh",VLOOKUP(R$4,'4. Billing Determinants'!$B$19:$Z$41,6,0)/'4. Billing Determinants'!$G$41*$D24,IF($E24="Distribution Rev.",VLOOKUP(R$4,'4. Billing Determinants'!$B$19:$Z$41,8,0)/'4. Billing Determinants'!$I$41*$D24, VLOOKUP(R$4,'4. Billing Determinants'!$B$19:$Z$41,3,0)/'4. Billing Determinants'!$D$41*$D24))))),0)</f>
        <v>0</v>
      </c>
      <c r="S24" s="56">
        <f>IFERROR(IF(S$4="",0,IF($E24="kWh",VLOOKUP(S$4,'4. Billing Determinants'!$B$19:$Z$41,4,0)/'4. Billing Determinants'!$E$41*$D24,IF($E24="kW",VLOOKUP(S$4,'4. Billing Determinants'!$B$19:$Z$41,5,0)/'4. Billing Determinants'!$F$41*$D24,IF($E24="Non-RPP kWh",VLOOKUP(S$4,'4. Billing Determinants'!$B$19:$Z$41,6,0)/'4. Billing Determinants'!$G$41*$D24,IF($E24="Distribution Rev.",VLOOKUP(S$4,'4. Billing Determinants'!$B$19:$Z$41,8,0)/'4. Billing Determinants'!$I$41*$D24, VLOOKUP(S$4,'4. Billing Determinants'!$B$19:$Z$41,3,0)/'4. Billing Determinants'!$D$41*$D24))))),0)</f>
        <v>0</v>
      </c>
      <c r="T24" s="56">
        <f>IFERROR(IF(T$4="",0,IF($E24="kWh",VLOOKUP(T$4,'4. Billing Determinants'!$B$19:$Z$41,4,0)/'4. Billing Determinants'!$E$41*$D24,IF($E24="kW",VLOOKUP(T$4,'4. Billing Determinants'!$B$19:$Z$41,5,0)/'4. Billing Determinants'!$F$41*$D24,IF($E24="Non-RPP kWh",VLOOKUP(T$4,'4. Billing Determinants'!$B$19:$Z$41,6,0)/'4. Billing Determinants'!$G$41*$D24,IF($E24="Distribution Rev.",VLOOKUP(T$4,'4. Billing Determinants'!$B$19:$Z$41,8,0)/'4. Billing Determinants'!$I$41*$D24, VLOOKUP(T$4,'4. Billing Determinants'!$B$19:$Z$41,3,0)/'4. Billing Determinants'!$D$41*$D24))))),0)</f>
        <v>0</v>
      </c>
      <c r="U24" s="56">
        <f>IFERROR(IF(U$4="",0,IF($E24="kWh",VLOOKUP(U$4,'4. Billing Determinants'!$B$19:$Z$41,4,0)/'4. Billing Determinants'!$E$41*$D24,IF($E24="kW",VLOOKUP(U$4,'4. Billing Determinants'!$B$19:$Z$41,5,0)/'4. Billing Determinants'!$F$41*$D24,IF($E24="Non-RPP kWh",VLOOKUP(U$4,'4. Billing Determinants'!$B$19:$Z$41,6,0)/'4. Billing Determinants'!$G$41*$D24,IF($E24="Distribution Rev.",VLOOKUP(U$4,'4. Billing Determinants'!$B$19:$Z$41,8,0)/'4. Billing Determinants'!$I$41*$D24, VLOOKUP(U$4,'4. Billing Determinants'!$B$19:$Z$41,3,0)/'4. Billing Determinants'!$D$41*$D24))))),0)</f>
        <v>0</v>
      </c>
      <c r="V24" s="56">
        <f>IFERROR(IF(V$4="",0,IF($E24="kWh",VLOOKUP(V$4,'4. Billing Determinants'!$B$19:$Z$41,4,0)/'4. Billing Determinants'!$E$41*$D24,IF($E24="kW",VLOOKUP(V$4,'4. Billing Determinants'!$B$19:$Z$41,5,0)/'4. Billing Determinants'!$F$41*$D24,IF($E24="Non-RPP kWh",VLOOKUP(V$4,'4. Billing Determinants'!$B$19:$Z$41,6,0)/'4. Billing Determinants'!$G$41*$D24,IF($E24="Distribution Rev.",VLOOKUP(V$4,'4. Billing Determinants'!$B$19:$Z$41,8,0)/'4. Billing Determinants'!$I$41*$D24, VLOOKUP(V$4,'4. Billing Determinants'!$B$19:$Z$41,3,0)/'4. Billing Determinants'!$D$41*$D24))))),0)</f>
        <v>0</v>
      </c>
      <c r="W24" s="56">
        <f>IFERROR(IF(W$4="",0,IF($E24="kWh",VLOOKUP(W$4,'4. Billing Determinants'!$B$19:$Z$41,4,0)/'4. Billing Determinants'!$E$41*$D24,IF($E24="kW",VLOOKUP(W$4,'4. Billing Determinants'!$B$19:$Z$41,5,0)/'4. Billing Determinants'!$F$41*$D24,IF($E24="Non-RPP kWh",VLOOKUP(W$4,'4. Billing Determinants'!$B$19:$Z$41,6,0)/'4. Billing Determinants'!$G$41*$D24,IF($E24="Distribution Rev.",VLOOKUP(W$4,'4. Billing Determinants'!$B$19:$Z$41,8,0)/'4. Billing Determinants'!$I$41*$D24, VLOOKUP(W$4,'4. Billing Determinants'!$B$19:$Z$41,3,0)/'4. Billing Determinants'!$D$41*$D24))))),0)</f>
        <v>0</v>
      </c>
      <c r="X24" s="56">
        <f>IFERROR(IF(X$4="",0,IF($E24="kWh",VLOOKUP(X$4,'4. Billing Determinants'!$B$19:$Z$41,4,0)/'4. Billing Determinants'!$E$41*$D24,IF($E24="kW",VLOOKUP(X$4,'4. Billing Determinants'!$B$19:$Z$41,5,0)/'4. Billing Determinants'!$F$41*$D24,IF($E24="Non-RPP kWh",VLOOKUP(X$4,'4. Billing Determinants'!$B$19:$Z$41,6,0)/'4. Billing Determinants'!$G$41*$D24,IF($E24="Distribution Rev.",VLOOKUP(X$4,'4. Billing Determinants'!$B$19:$Z$41,8,0)/'4. Billing Determinants'!$I$41*$D24, VLOOKUP(X$4,'4. Billing Determinants'!$B$19:$Z$41,3,0)/'4. Billing Determinants'!$D$41*$D24))))),0)</f>
        <v>0</v>
      </c>
      <c r="Y24" s="56">
        <f>IFERROR(IF(Y$4="",0,IF($E24="kWh",VLOOKUP(Y$4,'4. Billing Determinants'!$B$19:$Z$41,4,0)/'4. Billing Determinants'!$E$41*$D24,IF($E24="kW",VLOOKUP(Y$4,'4. Billing Determinants'!$B$19:$Z$41,5,0)/'4. Billing Determinants'!$F$41*$D24,IF($E24="Non-RPP kWh",VLOOKUP(Y$4,'4. Billing Determinants'!$B$19:$Z$41,6,0)/'4. Billing Determinants'!$G$41*$D24,IF($E24="Distribution Rev.",VLOOKUP(Y$4,'4. Billing Determinants'!$B$19:$Z$41,8,0)/'4. Billing Determinants'!$I$41*$D24, VLOOKUP(Y$4,'4. Billing Determinants'!$B$19:$Z$41,3,0)/'4. Billing Determinants'!$D$41*$D24))))),0)</f>
        <v>0</v>
      </c>
    </row>
    <row r="25" spans="2:25" x14ac:dyDescent="0.2">
      <c r="B25" s="61" t="s">
        <v>249</v>
      </c>
      <c r="C25" s="55">
        <v>1508</v>
      </c>
      <c r="D25" s="56">
        <f>'2. 2015 Continuity Schedule'!BS48</f>
        <v>-305.57531216666666</v>
      </c>
      <c r="E25" s="89" t="s">
        <v>95</v>
      </c>
      <c r="F25" s="56">
        <f>IFERROR(IF(F$4="",0,IF($E25="kWh",VLOOKUP(F$4,'4. Billing Determinants'!$B$19:$Z$41,4,0)/'4. Billing Determinants'!$E$41*$D25,IF($E25="kW",VLOOKUP(F$4,'4. Billing Determinants'!$B$19:$Z$41,5,0)/'4. Billing Determinants'!$F$41*$D25,IF($E25="Non-RPP kWh",VLOOKUP(F$4,'4. Billing Determinants'!$B$19:$Z$41,6,0)/'4. Billing Determinants'!$G$41*$D25,IF($E25="Distribution Rev.",VLOOKUP(F$4,'4. Billing Determinants'!$B$19:$Z$41,8,0)/'4. Billing Determinants'!$I$41*$D25, VLOOKUP(F$4,'4. Billing Determinants'!$B$19:$Z$41,3,0)/'4. Billing Determinants'!$D$41*$D25))))),0)</f>
        <v>-256.41935509100028</v>
      </c>
      <c r="G25" s="56">
        <f>IFERROR(IF(G$4="",0,IF($E25="kWh",VLOOKUP(G$4,'4. Billing Determinants'!$B$19:$Z$41,4,0)/'4. Billing Determinants'!$E$41*$D25,IF($E25="kW",VLOOKUP(G$4,'4. Billing Determinants'!$B$19:$Z$41,5,0)/'4. Billing Determinants'!$F$41*$D25,IF($E25="Non-RPP kWh",VLOOKUP(G$4,'4. Billing Determinants'!$B$19:$Z$41,6,0)/'4. Billing Determinants'!$G$41*$D25,IF($E25="Distribution Rev.",VLOOKUP(G$4,'4. Billing Determinants'!$B$19:$Z$41,8,0)/'4. Billing Determinants'!$I$41*$D25, VLOOKUP(G$4,'4. Billing Determinants'!$B$19:$Z$41,3,0)/'4. Billing Determinants'!$D$41*$D25))))),0)</f>
        <v>-19.636326305296194</v>
      </c>
      <c r="H25" s="56">
        <f>IFERROR(IF(H$4="",0,IF($E25="kWh",VLOOKUP(H$4,'4. Billing Determinants'!$B$19:$Z$41,4,0)/'4. Billing Determinants'!$E$41*$D25,IF($E25="kW",VLOOKUP(H$4,'4. Billing Determinants'!$B$19:$Z$41,5,0)/'4. Billing Determinants'!$F$41*$D25,IF($E25="Non-RPP kWh",VLOOKUP(H$4,'4. Billing Determinants'!$B$19:$Z$41,6,0)/'4. Billing Determinants'!$G$41*$D25,IF($E25="Distribution Rev.",VLOOKUP(H$4,'4. Billing Determinants'!$B$19:$Z$41,8,0)/'4. Billing Determinants'!$I$41*$D25, VLOOKUP(H$4,'4. Billing Determinants'!$B$19:$Z$41,3,0)/'4. Billing Determinants'!$D$41*$D25))))),0)</f>
        <v>-2.2440337884201726</v>
      </c>
      <c r="I25" s="56">
        <f>IFERROR(IF(I$4="",0,IF($E25="kWh",VLOOKUP(I$4,'4. Billing Determinants'!$B$19:$Z$41,4,0)/'4. Billing Determinants'!$E$41*$D25,IF($E25="kW",VLOOKUP(I$4,'4. Billing Determinants'!$B$19:$Z$41,5,0)/'4. Billing Determinants'!$F$41*$D25,IF($E25="Non-RPP kWh",VLOOKUP(I$4,'4. Billing Determinants'!$B$19:$Z$41,6,0)/'4. Billing Determinants'!$G$41*$D25,IF($E25="Distribution Rev.",VLOOKUP(I$4,'4. Billing Determinants'!$B$19:$Z$41,8,0)/'4. Billing Determinants'!$I$41*$D25, VLOOKUP(I$4,'4. Billing Determinants'!$B$19:$Z$41,3,0)/'4. Billing Determinants'!$D$41*$D25))))),0)</f>
        <v>-9.6618985426016754E-2</v>
      </c>
      <c r="J25" s="56">
        <f>IFERROR(IF(J$4="",0,IF($E25="kWh",VLOOKUP(J$4,'4. Billing Determinants'!$B$19:$Z$41,4,0)/'4. Billing Determinants'!$E$41*$D25,IF($E25="kW",VLOOKUP(J$4,'4. Billing Determinants'!$B$19:$Z$41,5,0)/'4. Billing Determinants'!$F$41*$D25,IF($E25="Non-RPP kWh",VLOOKUP(J$4,'4. Billing Determinants'!$B$19:$Z$41,6,0)/'4. Billing Determinants'!$G$41*$D25,IF($E25="Distribution Rev.",VLOOKUP(J$4,'4. Billing Determinants'!$B$19:$Z$41,8,0)/'4. Billing Determinants'!$I$41*$D25, VLOOKUP(J$4,'4. Billing Determinants'!$B$19:$Z$41,3,0)/'4. Billing Determinants'!$D$41*$D25))))),0)</f>
        <v>-2.2296688944465407E-2</v>
      </c>
      <c r="K25" s="56">
        <f>IFERROR(IF(K$4="",0,IF($E25="kWh",VLOOKUP(K$4,'4. Billing Determinants'!$B$19:$Z$41,4,0)/'4. Billing Determinants'!$E$41*$D25,IF($E25="kW",VLOOKUP(K$4,'4. Billing Determinants'!$B$19:$Z$41,5,0)/'4. Billing Determinants'!$F$41*$D25,IF($E25="Non-RPP kWh",VLOOKUP(K$4,'4. Billing Determinants'!$B$19:$Z$41,6,0)/'4. Billing Determinants'!$G$41*$D25,IF($E25="Distribution Rev.",VLOOKUP(K$4,'4. Billing Determinants'!$B$19:$Z$41,8,0)/'4. Billing Determinants'!$I$41*$D25, VLOOKUP(K$4,'4. Billing Determinants'!$B$19:$Z$41,3,0)/'4. Billing Determinants'!$D$41*$D25))))),0)</f>
        <v>-1.3229368773716139</v>
      </c>
      <c r="L25" s="56">
        <f>IFERROR(IF(L$4="",0,IF($E25="kWh",VLOOKUP(L$4,'4. Billing Determinants'!$B$19:$Z$41,4,0)/'4. Billing Determinants'!$E$41*$D25,IF($E25="kW",VLOOKUP(L$4,'4. Billing Determinants'!$B$19:$Z$41,5,0)/'4. Billing Determinants'!$F$41*$D25,IF($E25="Non-RPP kWh",VLOOKUP(L$4,'4. Billing Determinants'!$B$19:$Z$41,6,0)/'4. Billing Determinants'!$G$41*$D25,IF($E25="Distribution Rev.",VLOOKUP(L$4,'4. Billing Determinants'!$B$19:$Z$41,8,0)/'4. Billing Determinants'!$I$41*$D25, VLOOKUP(L$4,'4. Billing Determinants'!$B$19:$Z$41,3,0)/'4. Billing Determinants'!$D$41*$D25))))),0)</f>
        <v>-1.8001118560056075</v>
      </c>
      <c r="M25" s="56">
        <f>IFERROR(IF(M$4="",0,IF($E25="kWh",VLOOKUP(M$4,'4. Billing Determinants'!$B$19:$Z$41,4,0)/'4. Billing Determinants'!$E$41*$D25,IF($E25="kW",VLOOKUP(M$4,'4. Billing Determinants'!$B$19:$Z$41,5,0)/'4. Billing Determinants'!$F$41*$D25,IF($E25="Non-RPP kWh",VLOOKUP(M$4,'4. Billing Determinants'!$B$19:$Z$41,6,0)/'4. Billing Determinants'!$G$41*$D25,IF($E25="Distribution Rev.",VLOOKUP(M$4,'4. Billing Determinants'!$B$19:$Z$41,8,0)/'4. Billing Determinants'!$I$41*$D25, VLOOKUP(M$4,'4. Billing Determinants'!$B$19:$Z$41,3,0)/'4. Billing Determinants'!$D$41*$D25))))),0)</f>
        <v>-24.033632574202286</v>
      </c>
      <c r="N25" s="56">
        <f>IFERROR(IF(N$4="",0,IF($E25="kWh",VLOOKUP(N$4,'4. Billing Determinants'!$B$19:$Z$41,4,0)/'4. Billing Determinants'!$E$41*$D25,IF($E25="kW",VLOOKUP(N$4,'4. Billing Determinants'!$B$19:$Z$41,5,0)/'4. Billing Determinants'!$F$41*$D25,IF($E25="Non-RPP kWh",VLOOKUP(N$4,'4. Billing Determinants'!$B$19:$Z$41,6,0)/'4. Billing Determinants'!$G$41*$D25,IF($E25="Distribution Rev.",VLOOKUP(N$4,'4. Billing Determinants'!$B$19:$Z$41,8,0)/'4. Billing Determinants'!$I$41*$D25, VLOOKUP(N$4,'4. Billing Determinants'!$B$19:$Z$41,3,0)/'4. Billing Determinants'!$D$41*$D25))))),0)</f>
        <v>0</v>
      </c>
      <c r="O25" s="56">
        <f>IFERROR(IF(O$4="",0,IF($E25="kWh",VLOOKUP(O$4,'4. Billing Determinants'!$B$19:$Z$41,4,0)/'4. Billing Determinants'!$E$41*$D25,IF($E25="kW",VLOOKUP(O$4,'4. Billing Determinants'!$B$19:$Z$41,5,0)/'4. Billing Determinants'!$F$41*$D25,IF($E25="Non-RPP kWh",VLOOKUP(O$4,'4. Billing Determinants'!$B$19:$Z$41,6,0)/'4. Billing Determinants'!$G$41*$D25,IF($E25="Distribution Rev.",VLOOKUP(O$4,'4. Billing Determinants'!$B$19:$Z$41,8,0)/'4. Billing Determinants'!$I$41*$D25, VLOOKUP(O$4,'4. Billing Determinants'!$B$19:$Z$41,3,0)/'4. Billing Determinants'!$D$41*$D25))))),0)</f>
        <v>0</v>
      </c>
      <c r="P25" s="56">
        <f>IFERROR(IF(P$4="",0,IF($E25="kWh",VLOOKUP(P$4,'4. Billing Determinants'!$B$19:$Z$41,4,0)/'4. Billing Determinants'!$E$41*$D25,IF($E25="kW",VLOOKUP(P$4,'4. Billing Determinants'!$B$19:$Z$41,5,0)/'4. Billing Determinants'!$F$41*$D25,IF($E25="Non-RPP kWh",VLOOKUP(P$4,'4. Billing Determinants'!$B$19:$Z$41,6,0)/'4. Billing Determinants'!$G$41*$D25,IF($E25="Distribution Rev.",VLOOKUP(P$4,'4. Billing Determinants'!$B$19:$Z$41,8,0)/'4. Billing Determinants'!$I$41*$D25, VLOOKUP(P$4,'4. Billing Determinants'!$B$19:$Z$41,3,0)/'4. Billing Determinants'!$D$41*$D25))))),0)</f>
        <v>0</v>
      </c>
      <c r="Q25" s="56">
        <f>IFERROR(IF(Q$4="",0,IF($E25="kWh",VLOOKUP(Q$4,'4. Billing Determinants'!$B$19:$Z$41,4,0)/'4. Billing Determinants'!$E$41*$D25,IF($E25="kW",VLOOKUP(Q$4,'4. Billing Determinants'!$B$19:$Z$41,5,0)/'4. Billing Determinants'!$F$41*$D25,IF($E25="Non-RPP kWh",VLOOKUP(Q$4,'4. Billing Determinants'!$B$19:$Z$41,6,0)/'4. Billing Determinants'!$G$41*$D25,IF($E25="Distribution Rev.",VLOOKUP(Q$4,'4. Billing Determinants'!$B$19:$Z$41,8,0)/'4. Billing Determinants'!$I$41*$D25, VLOOKUP(Q$4,'4. Billing Determinants'!$B$19:$Z$41,3,0)/'4. Billing Determinants'!$D$41*$D25))))),0)</f>
        <v>0</v>
      </c>
      <c r="R25" s="56">
        <f>IFERROR(IF(R$4="",0,IF($E25="kWh",VLOOKUP(R$4,'4. Billing Determinants'!$B$19:$Z$41,4,0)/'4. Billing Determinants'!$E$41*$D25,IF($E25="kW",VLOOKUP(R$4,'4. Billing Determinants'!$B$19:$Z$41,5,0)/'4. Billing Determinants'!$F$41*$D25,IF($E25="Non-RPP kWh",VLOOKUP(R$4,'4. Billing Determinants'!$B$19:$Z$41,6,0)/'4. Billing Determinants'!$G$41*$D25,IF($E25="Distribution Rev.",VLOOKUP(R$4,'4. Billing Determinants'!$B$19:$Z$41,8,0)/'4. Billing Determinants'!$I$41*$D25, VLOOKUP(R$4,'4. Billing Determinants'!$B$19:$Z$41,3,0)/'4. Billing Determinants'!$D$41*$D25))))),0)</f>
        <v>0</v>
      </c>
      <c r="S25" s="56">
        <f>IFERROR(IF(S$4="",0,IF($E25="kWh",VLOOKUP(S$4,'4. Billing Determinants'!$B$19:$Z$41,4,0)/'4. Billing Determinants'!$E$41*$D25,IF($E25="kW",VLOOKUP(S$4,'4. Billing Determinants'!$B$19:$Z$41,5,0)/'4. Billing Determinants'!$F$41*$D25,IF($E25="Non-RPP kWh",VLOOKUP(S$4,'4. Billing Determinants'!$B$19:$Z$41,6,0)/'4. Billing Determinants'!$G$41*$D25,IF($E25="Distribution Rev.",VLOOKUP(S$4,'4. Billing Determinants'!$B$19:$Z$41,8,0)/'4. Billing Determinants'!$I$41*$D25, VLOOKUP(S$4,'4. Billing Determinants'!$B$19:$Z$41,3,0)/'4. Billing Determinants'!$D$41*$D25))))),0)</f>
        <v>0</v>
      </c>
      <c r="T25" s="56">
        <f>IFERROR(IF(T$4="",0,IF($E25="kWh",VLOOKUP(T$4,'4. Billing Determinants'!$B$19:$Z$41,4,0)/'4. Billing Determinants'!$E$41*$D25,IF($E25="kW",VLOOKUP(T$4,'4. Billing Determinants'!$B$19:$Z$41,5,0)/'4. Billing Determinants'!$F$41*$D25,IF($E25="Non-RPP kWh",VLOOKUP(T$4,'4. Billing Determinants'!$B$19:$Z$41,6,0)/'4. Billing Determinants'!$G$41*$D25,IF($E25="Distribution Rev.",VLOOKUP(T$4,'4. Billing Determinants'!$B$19:$Z$41,8,0)/'4. Billing Determinants'!$I$41*$D25, VLOOKUP(T$4,'4. Billing Determinants'!$B$19:$Z$41,3,0)/'4. Billing Determinants'!$D$41*$D25))))),0)</f>
        <v>0</v>
      </c>
      <c r="U25" s="56">
        <f>IFERROR(IF(U$4="",0,IF($E25="kWh",VLOOKUP(U$4,'4. Billing Determinants'!$B$19:$Z$41,4,0)/'4. Billing Determinants'!$E$41*$D25,IF($E25="kW",VLOOKUP(U$4,'4. Billing Determinants'!$B$19:$Z$41,5,0)/'4. Billing Determinants'!$F$41*$D25,IF($E25="Non-RPP kWh",VLOOKUP(U$4,'4. Billing Determinants'!$B$19:$Z$41,6,0)/'4. Billing Determinants'!$G$41*$D25,IF($E25="Distribution Rev.",VLOOKUP(U$4,'4. Billing Determinants'!$B$19:$Z$41,8,0)/'4. Billing Determinants'!$I$41*$D25, VLOOKUP(U$4,'4. Billing Determinants'!$B$19:$Z$41,3,0)/'4. Billing Determinants'!$D$41*$D25))))),0)</f>
        <v>0</v>
      </c>
      <c r="V25" s="56">
        <f>IFERROR(IF(V$4="",0,IF($E25="kWh",VLOOKUP(V$4,'4. Billing Determinants'!$B$19:$Z$41,4,0)/'4. Billing Determinants'!$E$41*$D25,IF($E25="kW",VLOOKUP(V$4,'4. Billing Determinants'!$B$19:$Z$41,5,0)/'4. Billing Determinants'!$F$41*$D25,IF($E25="Non-RPP kWh",VLOOKUP(V$4,'4. Billing Determinants'!$B$19:$Z$41,6,0)/'4. Billing Determinants'!$G$41*$D25,IF($E25="Distribution Rev.",VLOOKUP(V$4,'4. Billing Determinants'!$B$19:$Z$41,8,0)/'4. Billing Determinants'!$I$41*$D25, VLOOKUP(V$4,'4. Billing Determinants'!$B$19:$Z$41,3,0)/'4. Billing Determinants'!$D$41*$D25))))),0)</f>
        <v>0</v>
      </c>
      <c r="W25" s="56">
        <f>IFERROR(IF(W$4="",0,IF($E25="kWh",VLOOKUP(W$4,'4. Billing Determinants'!$B$19:$Z$41,4,0)/'4. Billing Determinants'!$E$41*$D25,IF($E25="kW",VLOOKUP(W$4,'4. Billing Determinants'!$B$19:$Z$41,5,0)/'4. Billing Determinants'!$F$41*$D25,IF($E25="Non-RPP kWh",VLOOKUP(W$4,'4. Billing Determinants'!$B$19:$Z$41,6,0)/'4. Billing Determinants'!$G$41*$D25,IF($E25="Distribution Rev.",VLOOKUP(W$4,'4. Billing Determinants'!$B$19:$Z$41,8,0)/'4. Billing Determinants'!$I$41*$D25, VLOOKUP(W$4,'4. Billing Determinants'!$B$19:$Z$41,3,0)/'4. Billing Determinants'!$D$41*$D25))))),0)</f>
        <v>0</v>
      </c>
      <c r="X25" s="56">
        <f>IFERROR(IF(X$4="",0,IF($E25="kWh",VLOOKUP(X$4,'4. Billing Determinants'!$B$19:$Z$41,4,0)/'4. Billing Determinants'!$E$41*$D25,IF($E25="kW",VLOOKUP(X$4,'4. Billing Determinants'!$B$19:$Z$41,5,0)/'4. Billing Determinants'!$F$41*$D25,IF($E25="Non-RPP kWh",VLOOKUP(X$4,'4. Billing Determinants'!$B$19:$Z$41,6,0)/'4. Billing Determinants'!$G$41*$D25,IF($E25="Distribution Rev.",VLOOKUP(X$4,'4. Billing Determinants'!$B$19:$Z$41,8,0)/'4. Billing Determinants'!$I$41*$D25, VLOOKUP(X$4,'4. Billing Determinants'!$B$19:$Z$41,3,0)/'4. Billing Determinants'!$D$41*$D25))))),0)</f>
        <v>0</v>
      </c>
      <c r="Y25" s="56">
        <f>IFERROR(IF(Y$4="",0,IF($E25="kWh",VLOOKUP(Y$4,'4. Billing Determinants'!$B$19:$Z$41,4,0)/'4. Billing Determinants'!$E$41*$D25,IF($E25="kW",VLOOKUP(Y$4,'4. Billing Determinants'!$B$19:$Z$41,5,0)/'4. Billing Determinants'!$F$41*$D25,IF($E25="Non-RPP kWh",VLOOKUP(Y$4,'4. Billing Determinants'!$B$19:$Z$41,6,0)/'4. Billing Determinants'!$G$41*$D25,IF($E25="Distribution Rev.",VLOOKUP(Y$4,'4. Billing Determinants'!$B$19:$Z$41,8,0)/'4. Billing Determinants'!$I$41*$D25, VLOOKUP(Y$4,'4. Billing Determinants'!$B$19:$Z$41,3,0)/'4. Billing Determinants'!$D$41*$D25))))),0)</f>
        <v>0</v>
      </c>
    </row>
    <row r="26" spans="2:25" x14ac:dyDescent="0.2">
      <c r="B26" s="61" t="s">
        <v>4</v>
      </c>
      <c r="C26" s="55">
        <v>1518</v>
      </c>
      <c r="D26" s="56">
        <f>'2. 2015 Continuity Schedule'!BS49</f>
        <v>0</v>
      </c>
      <c r="E26" s="89" t="s">
        <v>223</v>
      </c>
      <c r="F26" s="56">
        <f>IFERROR(IF(F$4="",0,IF($E26="kWh",VLOOKUP(F$4,'4. Billing Determinants'!$B$19:$Z$41,4,0)/'4. Billing Determinants'!$E$41*$D26,IF($E26="kW",VLOOKUP(F$4,'4. Billing Determinants'!$B$19:$Z$41,5,0)/'4. Billing Determinants'!$F$41*$D26,IF($E26="Non-RPP kWh",VLOOKUP(F$4,'4. Billing Determinants'!$B$19:$Z$41,6,0)/'4. Billing Determinants'!$G$41*$D26,IF($E26="Distribution Rev.",VLOOKUP(F$4,'4. Billing Determinants'!$B$19:$Z$41,8,0)/'4. Billing Determinants'!$I$41*$D26, VLOOKUP(F$4,'4. Billing Determinants'!$B$19:$Z$41,3,0)/'4. Billing Determinants'!$D$41*$D26))))),0)</f>
        <v>0</v>
      </c>
      <c r="G26" s="56">
        <f>IFERROR(IF(G$4="",0,IF($E26="kWh",VLOOKUP(G$4,'4. Billing Determinants'!$B$19:$Z$41,4,0)/'4. Billing Determinants'!$E$41*$D26,IF($E26="kW",VLOOKUP(G$4,'4. Billing Determinants'!$B$19:$Z$41,5,0)/'4. Billing Determinants'!$F$41*$D26,IF($E26="Non-RPP kWh",VLOOKUP(G$4,'4. Billing Determinants'!$B$19:$Z$41,6,0)/'4. Billing Determinants'!$G$41*$D26,IF($E26="Distribution Rev.",VLOOKUP(G$4,'4. Billing Determinants'!$B$19:$Z$41,8,0)/'4. Billing Determinants'!$I$41*$D26, VLOOKUP(G$4,'4. Billing Determinants'!$B$19:$Z$41,3,0)/'4. Billing Determinants'!$D$41*$D26))))),0)</f>
        <v>0</v>
      </c>
      <c r="H26" s="56">
        <f>IFERROR(IF(H$4="",0,IF($E26="kWh",VLOOKUP(H$4,'4. Billing Determinants'!$B$19:$Z$41,4,0)/'4. Billing Determinants'!$E$41*$D26,IF($E26="kW",VLOOKUP(H$4,'4. Billing Determinants'!$B$19:$Z$41,5,0)/'4. Billing Determinants'!$F$41*$D26,IF($E26="Non-RPP kWh",VLOOKUP(H$4,'4. Billing Determinants'!$B$19:$Z$41,6,0)/'4. Billing Determinants'!$G$41*$D26,IF($E26="Distribution Rev.",VLOOKUP(H$4,'4. Billing Determinants'!$B$19:$Z$41,8,0)/'4. Billing Determinants'!$I$41*$D26, VLOOKUP(H$4,'4. Billing Determinants'!$B$19:$Z$41,3,0)/'4. Billing Determinants'!$D$41*$D26))))),0)</f>
        <v>0</v>
      </c>
      <c r="I26" s="56">
        <f>IFERROR(IF(I$4="",0,IF($E26="kWh",VLOOKUP(I$4,'4. Billing Determinants'!$B$19:$Z$41,4,0)/'4. Billing Determinants'!$E$41*$D26,IF($E26="kW",VLOOKUP(I$4,'4. Billing Determinants'!$B$19:$Z$41,5,0)/'4. Billing Determinants'!$F$41*$D26,IF($E26="Non-RPP kWh",VLOOKUP(I$4,'4. Billing Determinants'!$B$19:$Z$41,6,0)/'4. Billing Determinants'!$G$41*$D26,IF($E26="Distribution Rev.",VLOOKUP(I$4,'4. Billing Determinants'!$B$19:$Z$41,8,0)/'4. Billing Determinants'!$I$41*$D26, VLOOKUP(I$4,'4. Billing Determinants'!$B$19:$Z$41,3,0)/'4. Billing Determinants'!$D$41*$D26))))),0)</f>
        <v>0</v>
      </c>
      <c r="J26" s="56">
        <f>IFERROR(IF(J$4="",0,IF($E26="kWh",VLOOKUP(J$4,'4. Billing Determinants'!$B$19:$Z$41,4,0)/'4. Billing Determinants'!$E$41*$D26,IF($E26="kW",VLOOKUP(J$4,'4. Billing Determinants'!$B$19:$Z$41,5,0)/'4. Billing Determinants'!$F$41*$D26,IF($E26="Non-RPP kWh",VLOOKUP(J$4,'4. Billing Determinants'!$B$19:$Z$41,6,0)/'4. Billing Determinants'!$G$41*$D26,IF($E26="Distribution Rev.",VLOOKUP(J$4,'4. Billing Determinants'!$B$19:$Z$41,8,0)/'4. Billing Determinants'!$I$41*$D26, VLOOKUP(J$4,'4. Billing Determinants'!$B$19:$Z$41,3,0)/'4. Billing Determinants'!$D$41*$D26))))),0)</f>
        <v>0</v>
      </c>
      <c r="K26" s="56">
        <f>IFERROR(IF(K$4="",0,IF($E26="kWh",VLOOKUP(K$4,'4. Billing Determinants'!$B$19:$Z$41,4,0)/'4. Billing Determinants'!$E$41*$D26,IF($E26="kW",VLOOKUP(K$4,'4. Billing Determinants'!$B$19:$Z$41,5,0)/'4. Billing Determinants'!$F$41*$D26,IF($E26="Non-RPP kWh",VLOOKUP(K$4,'4. Billing Determinants'!$B$19:$Z$41,6,0)/'4. Billing Determinants'!$G$41*$D26,IF($E26="Distribution Rev.",VLOOKUP(K$4,'4. Billing Determinants'!$B$19:$Z$41,8,0)/'4. Billing Determinants'!$I$41*$D26, VLOOKUP(K$4,'4. Billing Determinants'!$B$19:$Z$41,3,0)/'4. Billing Determinants'!$D$41*$D26))))),0)</f>
        <v>0</v>
      </c>
      <c r="L26" s="56">
        <f>IFERROR(IF(L$4="",0,IF($E26="kWh",VLOOKUP(L$4,'4. Billing Determinants'!$B$19:$Z$41,4,0)/'4. Billing Determinants'!$E$41*$D26,IF($E26="kW",VLOOKUP(L$4,'4. Billing Determinants'!$B$19:$Z$41,5,0)/'4. Billing Determinants'!$F$41*$D26,IF($E26="Non-RPP kWh",VLOOKUP(L$4,'4. Billing Determinants'!$B$19:$Z$41,6,0)/'4. Billing Determinants'!$G$41*$D26,IF($E26="Distribution Rev.",VLOOKUP(L$4,'4. Billing Determinants'!$B$19:$Z$41,8,0)/'4. Billing Determinants'!$I$41*$D26, VLOOKUP(L$4,'4. Billing Determinants'!$B$19:$Z$41,3,0)/'4. Billing Determinants'!$D$41*$D26))))),0)</f>
        <v>0</v>
      </c>
      <c r="M26" s="56">
        <f>IFERROR(IF(M$4="",0,IF($E26="kWh",VLOOKUP(M$4,'4. Billing Determinants'!$B$19:$Z$41,4,0)/'4. Billing Determinants'!$E$41*$D26,IF($E26="kW",VLOOKUP(M$4,'4. Billing Determinants'!$B$19:$Z$41,5,0)/'4. Billing Determinants'!$F$41*$D26,IF($E26="Non-RPP kWh",VLOOKUP(M$4,'4. Billing Determinants'!$B$19:$Z$41,6,0)/'4. Billing Determinants'!$G$41*$D26,IF($E26="Distribution Rev.",VLOOKUP(M$4,'4. Billing Determinants'!$B$19:$Z$41,8,0)/'4. Billing Determinants'!$I$41*$D26, VLOOKUP(M$4,'4. Billing Determinants'!$B$19:$Z$41,3,0)/'4. Billing Determinants'!$D$41*$D26))))),0)</f>
        <v>0</v>
      </c>
      <c r="N26" s="56">
        <f>IFERROR(IF(N$4="",0,IF($E26="kWh",VLOOKUP(N$4,'4. Billing Determinants'!$B$19:$Z$41,4,0)/'4. Billing Determinants'!$E$41*$D26,IF($E26="kW",VLOOKUP(N$4,'4. Billing Determinants'!$B$19:$Z$41,5,0)/'4. Billing Determinants'!$F$41*$D26,IF($E26="Non-RPP kWh",VLOOKUP(N$4,'4. Billing Determinants'!$B$19:$Z$41,6,0)/'4. Billing Determinants'!$G$41*$D26,IF($E26="Distribution Rev.",VLOOKUP(N$4,'4. Billing Determinants'!$B$19:$Z$41,8,0)/'4. Billing Determinants'!$I$41*$D26, VLOOKUP(N$4,'4. Billing Determinants'!$B$19:$Z$41,3,0)/'4. Billing Determinants'!$D$41*$D26))))),0)</f>
        <v>0</v>
      </c>
      <c r="O26" s="56">
        <f>IFERROR(IF(O$4="",0,IF($E26="kWh",VLOOKUP(O$4,'4. Billing Determinants'!$B$19:$Z$41,4,0)/'4. Billing Determinants'!$E$41*$D26,IF($E26="kW",VLOOKUP(O$4,'4. Billing Determinants'!$B$19:$Z$41,5,0)/'4. Billing Determinants'!$F$41*$D26,IF($E26="Non-RPP kWh",VLOOKUP(O$4,'4. Billing Determinants'!$B$19:$Z$41,6,0)/'4. Billing Determinants'!$G$41*$D26,IF($E26="Distribution Rev.",VLOOKUP(O$4,'4. Billing Determinants'!$B$19:$Z$41,8,0)/'4. Billing Determinants'!$I$41*$D26, VLOOKUP(O$4,'4. Billing Determinants'!$B$19:$Z$41,3,0)/'4. Billing Determinants'!$D$41*$D26))))),0)</f>
        <v>0</v>
      </c>
      <c r="P26" s="56">
        <f>IFERROR(IF(P$4="",0,IF($E26="kWh",VLOOKUP(P$4,'4. Billing Determinants'!$B$19:$Z$41,4,0)/'4. Billing Determinants'!$E$41*$D26,IF($E26="kW",VLOOKUP(P$4,'4. Billing Determinants'!$B$19:$Z$41,5,0)/'4. Billing Determinants'!$F$41*$D26,IF($E26="Non-RPP kWh",VLOOKUP(P$4,'4. Billing Determinants'!$B$19:$Z$41,6,0)/'4. Billing Determinants'!$G$41*$D26,IF($E26="Distribution Rev.",VLOOKUP(P$4,'4. Billing Determinants'!$B$19:$Z$41,8,0)/'4. Billing Determinants'!$I$41*$D26, VLOOKUP(P$4,'4. Billing Determinants'!$B$19:$Z$41,3,0)/'4. Billing Determinants'!$D$41*$D26))))),0)</f>
        <v>0</v>
      </c>
      <c r="Q26" s="56">
        <f>IFERROR(IF(Q$4="",0,IF($E26="kWh",VLOOKUP(Q$4,'4. Billing Determinants'!$B$19:$Z$41,4,0)/'4. Billing Determinants'!$E$41*$D26,IF($E26="kW",VLOOKUP(Q$4,'4. Billing Determinants'!$B$19:$Z$41,5,0)/'4. Billing Determinants'!$F$41*$D26,IF($E26="Non-RPP kWh",VLOOKUP(Q$4,'4. Billing Determinants'!$B$19:$Z$41,6,0)/'4. Billing Determinants'!$G$41*$D26,IF($E26="Distribution Rev.",VLOOKUP(Q$4,'4. Billing Determinants'!$B$19:$Z$41,8,0)/'4. Billing Determinants'!$I$41*$D26, VLOOKUP(Q$4,'4. Billing Determinants'!$B$19:$Z$41,3,0)/'4. Billing Determinants'!$D$41*$D26))))),0)</f>
        <v>0</v>
      </c>
      <c r="R26" s="56">
        <f>IFERROR(IF(R$4="",0,IF($E26="kWh",VLOOKUP(R$4,'4. Billing Determinants'!$B$19:$Z$41,4,0)/'4. Billing Determinants'!$E$41*$D26,IF($E26="kW",VLOOKUP(R$4,'4. Billing Determinants'!$B$19:$Z$41,5,0)/'4. Billing Determinants'!$F$41*$D26,IF($E26="Non-RPP kWh",VLOOKUP(R$4,'4. Billing Determinants'!$B$19:$Z$41,6,0)/'4. Billing Determinants'!$G$41*$D26,IF($E26="Distribution Rev.",VLOOKUP(R$4,'4. Billing Determinants'!$B$19:$Z$41,8,0)/'4. Billing Determinants'!$I$41*$D26, VLOOKUP(R$4,'4. Billing Determinants'!$B$19:$Z$41,3,0)/'4. Billing Determinants'!$D$41*$D26))))),0)</f>
        <v>0</v>
      </c>
      <c r="S26" s="56">
        <f>IFERROR(IF(S$4="",0,IF($E26="kWh",VLOOKUP(S$4,'4. Billing Determinants'!$B$19:$Z$41,4,0)/'4. Billing Determinants'!$E$41*$D26,IF($E26="kW",VLOOKUP(S$4,'4. Billing Determinants'!$B$19:$Z$41,5,0)/'4. Billing Determinants'!$F$41*$D26,IF($E26="Non-RPP kWh",VLOOKUP(S$4,'4. Billing Determinants'!$B$19:$Z$41,6,0)/'4. Billing Determinants'!$G$41*$D26,IF($E26="Distribution Rev.",VLOOKUP(S$4,'4. Billing Determinants'!$B$19:$Z$41,8,0)/'4. Billing Determinants'!$I$41*$D26, VLOOKUP(S$4,'4. Billing Determinants'!$B$19:$Z$41,3,0)/'4. Billing Determinants'!$D$41*$D26))))),0)</f>
        <v>0</v>
      </c>
      <c r="T26" s="56">
        <f>IFERROR(IF(T$4="",0,IF($E26="kWh",VLOOKUP(T$4,'4. Billing Determinants'!$B$19:$Z$41,4,0)/'4. Billing Determinants'!$E$41*$D26,IF($E26="kW",VLOOKUP(T$4,'4. Billing Determinants'!$B$19:$Z$41,5,0)/'4. Billing Determinants'!$F$41*$D26,IF($E26="Non-RPP kWh",VLOOKUP(T$4,'4. Billing Determinants'!$B$19:$Z$41,6,0)/'4. Billing Determinants'!$G$41*$D26,IF($E26="Distribution Rev.",VLOOKUP(T$4,'4. Billing Determinants'!$B$19:$Z$41,8,0)/'4. Billing Determinants'!$I$41*$D26, VLOOKUP(T$4,'4. Billing Determinants'!$B$19:$Z$41,3,0)/'4. Billing Determinants'!$D$41*$D26))))),0)</f>
        <v>0</v>
      </c>
      <c r="U26" s="56">
        <f>IFERROR(IF(U$4="",0,IF($E26="kWh",VLOOKUP(U$4,'4. Billing Determinants'!$B$19:$Z$41,4,0)/'4. Billing Determinants'!$E$41*$D26,IF($E26="kW",VLOOKUP(U$4,'4. Billing Determinants'!$B$19:$Z$41,5,0)/'4. Billing Determinants'!$F$41*$D26,IF($E26="Non-RPP kWh",VLOOKUP(U$4,'4. Billing Determinants'!$B$19:$Z$41,6,0)/'4. Billing Determinants'!$G$41*$D26,IF($E26="Distribution Rev.",VLOOKUP(U$4,'4. Billing Determinants'!$B$19:$Z$41,8,0)/'4. Billing Determinants'!$I$41*$D26, VLOOKUP(U$4,'4. Billing Determinants'!$B$19:$Z$41,3,0)/'4. Billing Determinants'!$D$41*$D26))))),0)</f>
        <v>0</v>
      </c>
      <c r="V26" s="56">
        <f>IFERROR(IF(V$4="",0,IF($E26="kWh",VLOOKUP(V$4,'4. Billing Determinants'!$B$19:$Z$41,4,0)/'4. Billing Determinants'!$E$41*$D26,IF($E26="kW",VLOOKUP(V$4,'4. Billing Determinants'!$B$19:$Z$41,5,0)/'4. Billing Determinants'!$F$41*$D26,IF($E26="Non-RPP kWh",VLOOKUP(V$4,'4. Billing Determinants'!$B$19:$Z$41,6,0)/'4. Billing Determinants'!$G$41*$D26,IF($E26="Distribution Rev.",VLOOKUP(V$4,'4. Billing Determinants'!$B$19:$Z$41,8,0)/'4. Billing Determinants'!$I$41*$D26, VLOOKUP(V$4,'4. Billing Determinants'!$B$19:$Z$41,3,0)/'4. Billing Determinants'!$D$41*$D26))))),0)</f>
        <v>0</v>
      </c>
      <c r="W26" s="56">
        <f>IFERROR(IF(W$4="",0,IF($E26="kWh",VLOOKUP(W$4,'4. Billing Determinants'!$B$19:$Z$41,4,0)/'4. Billing Determinants'!$E$41*$D26,IF($E26="kW",VLOOKUP(W$4,'4. Billing Determinants'!$B$19:$Z$41,5,0)/'4. Billing Determinants'!$F$41*$D26,IF($E26="Non-RPP kWh",VLOOKUP(W$4,'4. Billing Determinants'!$B$19:$Z$41,6,0)/'4. Billing Determinants'!$G$41*$D26,IF($E26="Distribution Rev.",VLOOKUP(W$4,'4. Billing Determinants'!$B$19:$Z$41,8,0)/'4. Billing Determinants'!$I$41*$D26, VLOOKUP(W$4,'4. Billing Determinants'!$B$19:$Z$41,3,0)/'4. Billing Determinants'!$D$41*$D26))))),0)</f>
        <v>0</v>
      </c>
      <c r="X26" s="56">
        <f>IFERROR(IF(X$4="",0,IF($E26="kWh",VLOOKUP(X$4,'4. Billing Determinants'!$B$19:$Z$41,4,0)/'4. Billing Determinants'!$E$41*$D26,IF($E26="kW",VLOOKUP(X$4,'4. Billing Determinants'!$B$19:$Z$41,5,0)/'4. Billing Determinants'!$F$41*$D26,IF($E26="Non-RPP kWh",VLOOKUP(X$4,'4. Billing Determinants'!$B$19:$Z$41,6,0)/'4. Billing Determinants'!$G$41*$D26,IF($E26="Distribution Rev.",VLOOKUP(X$4,'4. Billing Determinants'!$B$19:$Z$41,8,0)/'4. Billing Determinants'!$I$41*$D26, VLOOKUP(X$4,'4. Billing Determinants'!$B$19:$Z$41,3,0)/'4. Billing Determinants'!$D$41*$D26))))),0)</f>
        <v>0</v>
      </c>
      <c r="Y26" s="56">
        <f>IFERROR(IF(Y$4="",0,IF($E26="kWh",VLOOKUP(Y$4,'4. Billing Determinants'!$B$19:$Z$41,4,0)/'4. Billing Determinants'!$E$41*$D26,IF($E26="kW",VLOOKUP(Y$4,'4. Billing Determinants'!$B$19:$Z$41,5,0)/'4. Billing Determinants'!$F$41*$D26,IF($E26="Non-RPP kWh",VLOOKUP(Y$4,'4. Billing Determinants'!$B$19:$Z$41,6,0)/'4. Billing Determinants'!$G$41*$D26,IF($E26="Distribution Rev.",VLOOKUP(Y$4,'4. Billing Determinants'!$B$19:$Z$41,8,0)/'4. Billing Determinants'!$I$41*$D26, VLOOKUP(Y$4,'4. Billing Determinants'!$B$19:$Z$41,3,0)/'4. Billing Determinants'!$D$41*$D26))))),0)</f>
        <v>0</v>
      </c>
    </row>
    <row r="27" spans="2:25" x14ac:dyDescent="0.2">
      <c r="B27" s="54" t="s">
        <v>9</v>
      </c>
      <c r="C27" s="55">
        <v>1525</v>
      </c>
      <c r="D27" s="56">
        <f>'2. 2015 Continuity Schedule'!BS50</f>
        <v>0</v>
      </c>
      <c r="E27" s="89" t="s">
        <v>223</v>
      </c>
      <c r="F27" s="56">
        <f>IFERROR(IF(F$4="",0,IF($E27="kWh",VLOOKUP(F$4,'4. Billing Determinants'!$B$19:$Z$41,4,0)/'4. Billing Determinants'!$E$41*$D27,IF($E27="kW",VLOOKUP(F$4,'4. Billing Determinants'!$B$19:$Z$41,5,0)/'4. Billing Determinants'!$F$41*$D27,IF($E27="Non-RPP kWh",VLOOKUP(F$4,'4. Billing Determinants'!$B$19:$Z$41,6,0)/'4. Billing Determinants'!$G$41*$D27,IF($E27="Distribution Rev.",VLOOKUP(F$4,'4. Billing Determinants'!$B$19:$Z$41,8,0)/'4. Billing Determinants'!$I$41*$D27, VLOOKUP(F$4,'4. Billing Determinants'!$B$19:$Z$41,3,0)/'4. Billing Determinants'!$D$41*$D27))))),0)</f>
        <v>0</v>
      </c>
      <c r="G27" s="56">
        <f>IFERROR(IF(G$4="",0,IF($E27="kWh",VLOOKUP(G$4,'4. Billing Determinants'!$B$19:$Z$41,4,0)/'4. Billing Determinants'!$E$41*$D27,IF($E27="kW",VLOOKUP(G$4,'4. Billing Determinants'!$B$19:$Z$41,5,0)/'4. Billing Determinants'!$F$41*$D27,IF($E27="Non-RPP kWh",VLOOKUP(G$4,'4. Billing Determinants'!$B$19:$Z$41,6,0)/'4. Billing Determinants'!$G$41*$D27,IF($E27="Distribution Rev.",VLOOKUP(G$4,'4. Billing Determinants'!$B$19:$Z$41,8,0)/'4. Billing Determinants'!$I$41*$D27, VLOOKUP(G$4,'4. Billing Determinants'!$B$19:$Z$41,3,0)/'4. Billing Determinants'!$D$41*$D27))))),0)</f>
        <v>0</v>
      </c>
      <c r="H27" s="56">
        <f>IFERROR(IF(H$4="",0,IF($E27="kWh",VLOOKUP(H$4,'4. Billing Determinants'!$B$19:$Z$41,4,0)/'4. Billing Determinants'!$E$41*$D27,IF($E27="kW",VLOOKUP(H$4,'4. Billing Determinants'!$B$19:$Z$41,5,0)/'4. Billing Determinants'!$F$41*$D27,IF($E27="Non-RPP kWh",VLOOKUP(H$4,'4. Billing Determinants'!$B$19:$Z$41,6,0)/'4. Billing Determinants'!$G$41*$D27,IF($E27="Distribution Rev.",VLOOKUP(H$4,'4. Billing Determinants'!$B$19:$Z$41,8,0)/'4. Billing Determinants'!$I$41*$D27, VLOOKUP(H$4,'4. Billing Determinants'!$B$19:$Z$41,3,0)/'4. Billing Determinants'!$D$41*$D27))))),0)</f>
        <v>0</v>
      </c>
      <c r="I27" s="56">
        <f>IFERROR(IF(I$4="",0,IF($E27="kWh",VLOOKUP(I$4,'4. Billing Determinants'!$B$19:$Z$41,4,0)/'4. Billing Determinants'!$E$41*$D27,IF($E27="kW",VLOOKUP(I$4,'4. Billing Determinants'!$B$19:$Z$41,5,0)/'4. Billing Determinants'!$F$41*$D27,IF($E27="Non-RPP kWh",VLOOKUP(I$4,'4. Billing Determinants'!$B$19:$Z$41,6,0)/'4. Billing Determinants'!$G$41*$D27,IF($E27="Distribution Rev.",VLOOKUP(I$4,'4. Billing Determinants'!$B$19:$Z$41,8,0)/'4. Billing Determinants'!$I$41*$D27, VLOOKUP(I$4,'4. Billing Determinants'!$B$19:$Z$41,3,0)/'4. Billing Determinants'!$D$41*$D27))))),0)</f>
        <v>0</v>
      </c>
      <c r="J27" s="56">
        <f>IFERROR(IF(J$4="",0,IF($E27="kWh",VLOOKUP(J$4,'4. Billing Determinants'!$B$19:$Z$41,4,0)/'4. Billing Determinants'!$E$41*$D27,IF($E27="kW",VLOOKUP(J$4,'4. Billing Determinants'!$B$19:$Z$41,5,0)/'4. Billing Determinants'!$F$41*$D27,IF($E27="Non-RPP kWh",VLOOKUP(J$4,'4. Billing Determinants'!$B$19:$Z$41,6,0)/'4. Billing Determinants'!$G$41*$D27,IF($E27="Distribution Rev.",VLOOKUP(J$4,'4. Billing Determinants'!$B$19:$Z$41,8,0)/'4. Billing Determinants'!$I$41*$D27, VLOOKUP(J$4,'4. Billing Determinants'!$B$19:$Z$41,3,0)/'4. Billing Determinants'!$D$41*$D27))))),0)</f>
        <v>0</v>
      </c>
      <c r="K27" s="56">
        <f>IFERROR(IF(K$4="",0,IF($E27="kWh",VLOOKUP(K$4,'4. Billing Determinants'!$B$19:$Z$41,4,0)/'4. Billing Determinants'!$E$41*$D27,IF($E27="kW",VLOOKUP(K$4,'4. Billing Determinants'!$B$19:$Z$41,5,0)/'4. Billing Determinants'!$F$41*$D27,IF($E27="Non-RPP kWh",VLOOKUP(K$4,'4. Billing Determinants'!$B$19:$Z$41,6,0)/'4. Billing Determinants'!$G$41*$D27,IF($E27="Distribution Rev.",VLOOKUP(K$4,'4. Billing Determinants'!$B$19:$Z$41,8,0)/'4. Billing Determinants'!$I$41*$D27, VLOOKUP(K$4,'4. Billing Determinants'!$B$19:$Z$41,3,0)/'4. Billing Determinants'!$D$41*$D27))))),0)</f>
        <v>0</v>
      </c>
      <c r="L27" s="56">
        <f>IFERROR(IF(L$4="",0,IF($E27="kWh",VLOOKUP(L$4,'4. Billing Determinants'!$B$19:$Z$41,4,0)/'4. Billing Determinants'!$E$41*$D27,IF($E27="kW",VLOOKUP(L$4,'4. Billing Determinants'!$B$19:$Z$41,5,0)/'4. Billing Determinants'!$F$41*$D27,IF($E27="Non-RPP kWh",VLOOKUP(L$4,'4. Billing Determinants'!$B$19:$Z$41,6,0)/'4. Billing Determinants'!$G$41*$D27,IF($E27="Distribution Rev.",VLOOKUP(L$4,'4. Billing Determinants'!$B$19:$Z$41,8,0)/'4. Billing Determinants'!$I$41*$D27, VLOOKUP(L$4,'4. Billing Determinants'!$B$19:$Z$41,3,0)/'4. Billing Determinants'!$D$41*$D27))))),0)</f>
        <v>0</v>
      </c>
      <c r="M27" s="56">
        <f>IFERROR(IF(M$4="",0,IF($E27="kWh",VLOOKUP(M$4,'4. Billing Determinants'!$B$19:$Z$41,4,0)/'4. Billing Determinants'!$E$41*$D27,IF($E27="kW",VLOOKUP(M$4,'4. Billing Determinants'!$B$19:$Z$41,5,0)/'4. Billing Determinants'!$F$41*$D27,IF($E27="Non-RPP kWh",VLOOKUP(M$4,'4. Billing Determinants'!$B$19:$Z$41,6,0)/'4. Billing Determinants'!$G$41*$D27,IF($E27="Distribution Rev.",VLOOKUP(M$4,'4. Billing Determinants'!$B$19:$Z$41,8,0)/'4. Billing Determinants'!$I$41*$D27, VLOOKUP(M$4,'4. Billing Determinants'!$B$19:$Z$41,3,0)/'4. Billing Determinants'!$D$41*$D27))))),0)</f>
        <v>0</v>
      </c>
      <c r="N27" s="56">
        <f>IFERROR(IF(N$4="",0,IF($E27="kWh",VLOOKUP(N$4,'4. Billing Determinants'!$B$19:$Z$41,4,0)/'4. Billing Determinants'!$E$41*$D27,IF($E27="kW",VLOOKUP(N$4,'4. Billing Determinants'!$B$19:$Z$41,5,0)/'4. Billing Determinants'!$F$41*$D27,IF($E27="Non-RPP kWh",VLOOKUP(N$4,'4. Billing Determinants'!$B$19:$Z$41,6,0)/'4. Billing Determinants'!$G$41*$D27,IF($E27="Distribution Rev.",VLOOKUP(N$4,'4. Billing Determinants'!$B$19:$Z$41,8,0)/'4. Billing Determinants'!$I$41*$D27, VLOOKUP(N$4,'4. Billing Determinants'!$B$19:$Z$41,3,0)/'4. Billing Determinants'!$D$41*$D27))))),0)</f>
        <v>0</v>
      </c>
      <c r="O27" s="56">
        <f>IFERROR(IF(O$4="",0,IF($E27="kWh",VLOOKUP(O$4,'4. Billing Determinants'!$B$19:$Z$41,4,0)/'4. Billing Determinants'!$E$41*$D27,IF($E27="kW",VLOOKUP(O$4,'4. Billing Determinants'!$B$19:$Z$41,5,0)/'4. Billing Determinants'!$F$41*$D27,IF($E27="Non-RPP kWh",VLOOKUP(O$4,'4. Billing Determinants'!$B$19:$Z$41,6,0)/'4. Billing Determinants'!$G$41*$D27,IF($E27="Distribution Rev.",VLOOKUP(O$4,'4. Billing Determinants'!$B$19:$Z$41,8,0)/'4. Billing Determinants'!$I$41*$D27, VLOOKUP(O$4,'4. Billing Determinants'!$B$19:$Z$41,3,0)/'4. Billing Determinants'!$D$41*$D27))))),0)</f>
        <v>0</v>
      </c>
      <c r="P27" s="56">
        <f>IFERROR(IF(P$4="",0,IF($E27="kWh",VLOOKUP(P$4,'4. Billing Determinants'!$B$19:$Z$41,4,0)/'4. Billing Determinants'!$E$41*$D27,IF($E27="kW",VLOOKUP(P$4,'4. Billing Determinants'!$B$19:$Z$41,5,0)/'4. Billing Determinants'!$F$41*$D27,IF($E27="Non-RPP kWh",VLOOKUP(P$4,'4. Billing Determinants'!$B$19:$Z$41,6,0)/'4. Billing Determinants'!$G$41*$D27,IF($E27="Distribution Rev.",VLOOKUP(P$4,'4. Billing Determinants'!$B$19:$Z$41,8,0)/'4. Billing Determinants'!$I$41*$D27, VLOOKUP(P$4,'4. Billing Determinants'!$B$19:$Z$41,3,0)/'4. Billing Determinants'!$D$41*$D27))))),0)</f>
        <v>0</v>
      </c>
      <c r="Q27" s="56">
        <f>IFERROR(IF(Q$4="",0,IF($E27="kWh",VLOOKUP(Q$4,'4. Billing Determinants'!$B$19:$Z$41,4,0)/'4. Billing Determinants'!$E$41*$D27,IF($E27="kW",VLOOKUP(Q$4,'4. Billing Determinants'!$B$19:$Z$41,5,0)/'4. Billing Determinants'!$F$41*$D27,IF($E27="Non-RPP kWh",VLOOKUP(Q$4,'4. Billing Determinants'!$B$19:$Z$41,6,0)/'4. Billing Determinants'!$G$41*$D27,IF($E27="Distribution Rev.",VLOOKUP(Q$4,'4. Billing Determinants'!$B$19:$Z$41,8,0)/'4. Billing Determinants'!$I$41*$D27, VLOOKUP(Q$4,'4. Billing Determinants'!$B$19:$Z$41,3,0)/'4. Billing Determinants'!$D$41*$D27))))),0)</f>
        <v>0</v>
      </c>
      <c r="R27" s="56">
        <f>IFERROR(IF(R$4="",0,IF($E27="kWh",VLOOKUP(R$4,'4. Billing Determinants'!$B$19:$Z$41,4,0)/'4. Billing Determinants'!$E$41*$D27,IF($E27="kW",VLOOKUP(R$4,'4. Billing Determinants'!$B$19:$Z$41,5,0)/'4. Billing Determinants'!$F$41*$D27,IF($E27="Non-RPP kWh",VLOOKUP(R$4,'4. Billing Determinants'!$B$19:$Z$41,6,0)/'4. Billing Determinants'!$G$41*$D27,IF($E27="Distribution Rev.",VLOOKUP(R$4,'4. Billing Determinants'!$B$19:$Z$41,8,0)/'4. Billing Determinants'!$I$41*$D27, VLOOKUP(R$4,'4. Billing Determinants'!$B$19:$Z$41,3,0)/'4. Billing Determinants'!$D$41*$D27))))),0)</f>
        <v>0</v>
      </c>
      <c r="S27" s="56">
        <f>IFERROR(IF(S$4="",0,IF($E27="kWh",VLOOKUP(S$4,'4. Billing Determinants'!$B$19:$Z$41,4,0)/'4. Billing Determinants'!$E$41*$D27,IF($E27="kW",VLOOKUP(S$4,'4. Billing Determinants'!$B$19:$Z$41,5,0)/'4. Billing Determinants'!$F$41*$D27,IF($E27="Non-RPP kWh",VLOOKUP(S$4,'4. Billing Determinants'!$B$19:$Z$41,6,0)/'4. Billing Determinants'!$G$41*$D27,IF($E27="Distribution Rev.",VLOOKUP(S$4,'4. Billing Determinants'!$B$19:$Z$41,8,0)/'4. Billing Determinants'!$I$41*$D27, VLOOKUP(S$4,'4. Billing Determinants'!$B$19:$Z$41,3,0)/'4. Billing Determinants'!$D$41*$D27))))),0)</f>
        <v>0</v>
      </c>
      <c r="T27" s="56">
        <f>IFERROR(IF(T$4="",0,IF($E27="kWh",VLOOKUP(T$4,'4. Billing Determinants'!$B$19:$Z$41,4,0)/'4. Billing Determinants'!$E$41*$D27,IF($E27="kW",VLOOKUP(T$4,'4. Billing Determinants'!$B$19:$Z$41,5,0)/'4. Billing Determinants'!$F$41*$D27,IF($E27="Non-RPP kWh",VLOOKUP(T$4,'4. Billing Determinants'!$B$19:$Z$41,6,0)/'4. Billing Determinants'!$G$41*$D27,IF($E27="Distribution Rev.",VLOOKUP(T$4,'4. Billing Determinants'!$B$19:$Z$41,8,0)/'4. Billing Determinants'!$I$41*$D27, VLOOKUP(T$4,'4. Billing Determinants'!$B$19:$Z$41,3,0)/'4. Billing Determinants'!$D$41*$D27))))),0)</f>
        <v>0</v>
      </c>
      <c r="U27" s="56">
        <f>IFERROR(IF(U$4="",0,IF($E27="kWh",VLOOKUP(U$4,'4. Billing Determinants'!$B$19:$Z$41,4,0)/'4. Billing Determinants'!$E$41*$D27,IF($E27="kW",VLOOKUP(U$4,'4. Billing Determinants'!$B$19:$Z$41,5,0)/'4. Billing Determinants'!$F$41*$D27,IF($E27="Non-RPP kWh",VLOOKUP(U$4,'4. Billing Determinants'!$B$19:$Z$41,6,0)/'4. Billing Determinants'!$G$41*$D27,IF($E27="Distribution Rev.",VLOOKUP(U$4,'4. Billing Determinants'!$B$19:$Z$41,8,0)/'4. Billing Determinants'!$I$41*$D27, VLOOKUP(U$4,'4. Billing Determinants'!$B$19:$Z$41,3,0)/'4. Billing Determinants'!$D$41*$D27))))),0)</f>
        <v>0</v>
      </c>
      <c r="V27" s="56">
        <f>IFERROR(IF(V$4="",0,IF($E27="kWh",VLOOKUP(V$4,'4. Billing Determinants'!$B$19:$Z$41,4,0)/'4. Billing Determinants'!$E$41*$D27,IF($E27="kW",VLOOKUP(V$4,'4. Billing Determinants'!$B$19:$Z$41,5,0)/'4. Billing Determinants'!$F$41*$D27,IF($E27="Non-RPP kWh",VLOOKUP(V$4,'4. Billing Determinants'!$B$19:$Z$41,6,0)/'4. Billing Determinants'!$G$41*$D27,IF($E27="Distribution Rev.",VLOOKUP(V$4,'4. Billing Determinants'!$B$19:$Z$41,8,0)/'4. Billing Determinants'!$I$41*$D27, VLOOKUP(V$4,'4. Billing Determinants'!$B$19:$Z$41,3,0)/'4. Billing Determinants'!$D$41*$D27))))),0)</f>
        <v>0</v>
      </c>
      <c r="W27" s="56">
        <f>IFERROR(IF(W$4="",0,IF($E27="kWh",VLOOKUP(W$4,'4. Billing Determinants'!$B$19:$Z$41,4,0)/'4. Billing Determinants'!$E$41*$D27,IF($E27="kW",VLOOKUP(W$4,'4. Billing Determinants'!$B$19:$Z$41,5,0)/'4. Billing Determinants'!$F$41*$D27,IF($E27="Non-RPP kWh",VLOOKUP(W$4,'4. Billing Determinants'!$B$19:$Z$41,6,0)/'4. Billing Determinants'!$G$41*$D27,IF($E27="Distribution Rev.",VLOOKUP(W$4,'4. Billing Determinants'!$B$19:$Z$41,8,0)/'4. Billing Determinants'!$I$41*$D27, VLOOKUP(W$4,'4. Billing Determinants'!$B$19:$Z$41,3,0)/'4. Billing Determinants'!$D$41*$D27))))),0)</f>
        <v>0</v>
      </c>
      <c r="X27" s="56">
        <f>IFERROR(IF(X$4="",0,IF($E27="kWh",VLOOKUP(X$4,'4. Billing Determinants'!$B$19:$Z$41,4,0)/'4. Billing Determinants'!$E$41*$D27,IF($E27="kW",VLOOKUP(X$4,'4. Billing Determinants'!$B$19:$Z$41,5,0)/'4. Billing Determinants'!$F$41*$D27,IF($E27="Non-RPP kWh",VLOOKUP(X$4,'4. Billing Determinants'!$B$19:$Z$41,6,0)/'4. Billing Determinants'!$G$41*$D27,IF($E27="Distribution Rev.",VLOOKUP(X$4,'4. Billing Determinants'!$B$19:$Z$41,8,0)/'4. Billing Determinants'!$I$41*$D27, VLOOKUP(X$4,'4. Billing Determinants'!$B$19:$Z$41,3,0)/'4. Billing Determinants'!$D$41*$D27))))),0)</f>
        <v>0</v>
      </c>
      <c r="Y27" s="56">
        <f>IFERROR(IF(Y$4="",0,IF($E27="kWh",VLOOKUP(Y$4,'4. Billing Determinants'!$B$19:$Z$41,4,0)/'4. Billing Determinants'!$E$41*$D27,IF($E27="kW",VLOOKUP(Y$4,'4. Billing Determinants'!$B$19:$Z$41,5,0)/'4. Billing Determinants'!$F$41*$D27,IF($E27="Non-RPP kWh",VLOOKUP(Y$4,'4. Billing Determinants'!$B$19:$Z$41,6,0)/'4. Billing Determinants'!$G$41*$D27,IF($E27="Distribution Rev.",VLOOKUP(Y$4,'4. Billing Determinants'!$B$19:$Z$41,8,0)/'4. Billing Determinants'!$I$41*$D27, VLOOKUP(Y$4,'4. Billing Determinants'!$B$19:$Z$41,3,0)/'4. Billing Determinants'!$D$41*$D27))))),0)</f>
        <v>0</v>
      </c>
    </row>
    <row r="28" spans="2:25" x14ac:dyDescent="0.2">
      <c r="B28" s="54" t="s">
        <v>5</v>
      </c>
      <c r="C28" s="55">
        <v>1548</v>
      </c>
      <c r="D28" s="56">
        <f>'2. 2015 Continuity Schedule'!BS76</f>
        <v>0</v>
      </c>
      <c r="E28" s="89" t="s">
        <v>223</v>
      </c>
      <c r="F28" s="56">
        <f>IFERROR(IF(F$4="",0,IF($E28="kWh",VLOOKUP(F$4,'4. Billing Determinants'!$B$19:$Z$41,4,0)/'4. Billing Determinants'!$E$41*$D28,IF($E28="kW",VLOOKUP(F$4,'4. Billing Determinants'!$B$19:$Z$41,5,0)/'4. Billing Determinants'!$F$41*$D28,IF($E28="Non-RPP kWh",VLOOKUP(F$4,'4. Billing Determinants'!$B$19:$Z$41,6,0)/'4. Billing Determinants'!$G$41*$D28,IF($E28="Distribution Rev.",VLOOKUP(F$4,'4. Billing Determinants'!$B$19:$Z$41,8,0)/'4. Billing Determinants'!$I$41*$D28, VLOOKUP(F$4,'4. Billing Determinants'!$B$19:$Z$41,3,0)/'4. Billing Determinants'!$D$41*$D28))))),0)</f>
        <v>0</v>
      </c>
      <c r="G28" s="56">
        <f>IFERROR(IF(G$4="",0,IF($E28="kWh",VLOOKUP(G$4,'4. Billing Determinants'!$B$19:$Z$41,4,0)/'4. Billing Determinants'!$E$41*$D28,IF($E28="kW",VLOOKUP(G$4,'4. Billing Determinants'!$B$19:$Z$41,5,0)/'4. Billing Determinants'!$F$41*$D28,IF($E28="Non-RPP kWh",VLOOKUP(G$4,'4. Billing Determinants'!$B$19:$Z$41,6,0)/'4. Billing Determinants'!$G$41*$D28,IF($E28="Distribution Rev.",VLOOKUP(G$4,'4. Billing Determinants'!$B$19:$Z$41,8,0)/'4. Billing Determinants'!$I$41*$D28, VLOOKUP(G$4,'4. Billing Determinants'!$B$19:$Z$41,3,0)/'4. Billing Determinants'!$D$41*$D28))))),0)</f>
        <v>0</v>
      </c>
      <c r="H28" s="56">
        <f>IFERROR(IF(H$4="",0,IF($E28="kWh",VLOOKUP(H$4,'4. Billing Determinants'!$B$19:$Z$41,4,0)/'4. Billing Determinants'!$E$41*$D28,IF($E28="kW",VLOOKUP(H$4,'4. Billing Determinants'!$B$19:$Z$41,5,0)/'4. Billing Determinants'!$F$41*$D28,IF($E28="Non-RPP kWh",VLOOKUP(H$4,'4. Billing Determinants'!$B$19:$Z$41,6,0)/'4. Billing Determinants'!$G$41*$D28,IF($E28="Distribution Rev.",VLOOKUP(H$4,'4. Billing Determinants'!$B$19:$Z$41,8,0)/'4. Billing Determinants'!$I$41*$D28, VLOOKUP(H$4,'4. Billing Determinants'!$B$19:$Z$41,3,0)/'4. Billing Determinants'!$D$41*$D28))))),0)</f>
        <v>0</v>
      </c>
      <c r="I28" s="56">
        <f>IFERROR(IF(I$4="",0,IF($E28="kWh",VLOOKUP(I$4,'4. Billing Determinants'!$B$19:$Z$41,4,0)/'4. Billing Determinants'!$E$41*$D28,IF($E28="kW",VLOOKUP(I$4,'4. Billing Determinants'!$B$19:$Z$41,5,0)/'4. Billing Determinants'!$F$41*$D28,IF($E28="Non-RPP kWh",VLOOKUP(I$4,'4. Billing Determinants'!$B$19:$Z$41,6,0)/'4. Billing Determinants'!$G$41*$D28,IF($E28="Distribution Rev.",VLOOKUP(I$4,'4. Billing Determinants'!$B$19:$Z$41,8,0)/'4. Billing Determinants'!$I$41*$D28, VLOOKUP(I$4,'4. Billing Determinants'!$B$19:$Z$41,3,0)/'4. Billing Determinants'!$D$41*$D28))))),0)</f>
        <v>0</v>
      </c>
      <c r="J28" s="56">
        <f>IFERROR(IF(J$4="",0,IF($E28="kWh",VLOOKUP(J$4,'4. Billing Determinants'!$B$19:$Z$41,4,0)/'4. Billing Determinants'!$E$41*$D28,IF($E28="kW",VLOOKUP(J$4,'4. Billing Determinants'!$B$19:$Z$41,5,0)/'4. Billing Determinants'!$F$41*$D28,IF($E28="Non-RPP kWh",VLOOKUP(J$4,'4. Billing Determinants'!$B$19:$Z$41,6,0)/'4. Billing Determinants'!$G$41*$D28,IF($E28="Distribution Rev.",VLOOKUP(J$4,'4. Billing Determinants'!$B$19:$Z$41,8,0)/'4. Billing Determinants'!$I$41*$D28, VLOOKUP(J$4,'4. Billing Determinants'!$B$19:$Z$41,3,0)/'4. Billing Determinants'!$D$41*$D28))))),0)</f>
        <v>0</v>
      </c>
      <c r="K28" s="56">
        <f>IFERROR(IF(K$4="",0,IF($E28="kWh",VLOOKUP(K$4,'4. Billing Determinants'!$B$19:$Z$41,4,0)/'4. Billing Determinants'!$E$41*$D28,IF($E28="kW",VLOOKUP(K$4,'4. Billing Determinants'!$B$19:$Z$41,5,0)/'4. Billing Determinants'!$F$41*$D28,IF($E28="Non-RPP kWh",VLOOKUP(K$4,'4. Billing Determinants'!$B$19:$Z$41,6,0)/'4. Billing Determinants'!$G$41*$D28,IF($E28="Distribution Rev.",VLOOKUP(K$4,'4. Billing Determinants'!$B$19:$Z$41,8,0)/'4. Billing Determinants'!$I$41*$D28, VLOOKUP(K$4,'4. Billing Determinants'!$B$19:$Z$41,3,0)/'4. Billing Determinants'!$D$41*$D28))))),0)</f>
        <v>0</v>
      </c>
      <c r="L28" s="56">
        <f>IFERROR(IF(L$4="",0,IF($E28="kWh",VLOOKUP(L$4,'4. Billing Determinants'!$B$19:$Z$41,4,0)/'4. Billing Determinants'!$E$41*$D28,IF($E28="kW",VLOOKUP(L$4,'4. Billing Determinants'!$B$19:$Z$41,5,0)/'4. Billing Determinants'!$F$41*$D28,IF($E28="Non-RPP kWh",VLOOKUP(L$4,'4. Billing Determinants'!$B$19:$Z$41,6,0)/'4. Billing Determinants'!$G$41*$D28,IF($E28="Distribution Rev.",VLOOKUP(L$4,'4. Billing Determinants'!$B$19:$Z$41,8,0)/'4. Billing Determinants'!$I$41*$D28, VLOOKUP(L$4,'4. Billing Determinants'!$B$19:$Z$41,3,0)/'4. Billing Determinants'!$D$41*$D28))))),0)</f>
        <v>0</v>
      </c>
      <c r="M28" s="56">
        <f>IFERROR(IF(M$4="",0,IF($E28="kWh",VLOOKUP(M$4,'4. Billing Determinants'!$B$19:$Z$41,4,0)/'4. Billing Determinants'!$E$41*$D28,IF($E28="kW",VLOOKUP(M$4,'4. Billing Determinants'!$B$19:$Z$41,5,0)/'4. Billing Determinants'!$F$41*$D28,IF($E28="Non-RPP kWh",VLOOKUP(M$4,'4. Billing Determinants'!$B$19:$Z$41,6,0)/'4. Billing Determinants'!$G$41*$D28,IF($E28="Distribution Rev.",VLOOKUP(M$4,'4. Billing Determinants'!$B$19:$Z$41,8,0)/'4. Billing Determinants'!$I$41*$D28, VLOOKUP(M$4,'4. Billing Determinants'!$B$19:$Z$41,3,0)/'4. Billing Determinants'!$D$41*$D28))))),0)</f>
        <v>0</v>
      </c>
      <c r="N28" s="56">
        <f>IFERROR(IF(N$4="",0,IF($E28="kWh",VLOOKUP(N$4,'4. Billing Determinants'!$B$19:$Z$41,4,0)/'4. Billing Determinants'!$E$41*$D28,IF($E28="kW",VLOOKUP(N$4,'4. Billing Determinants'!$B$19:$Z$41,5,0)/'4. Billing Determinants'!$F$41*$D28,IF($E28="Non-RPP kWh",VLOOKUP(N$4,'4. Billing Determinants'!$B$19:$Z$41,6,0)/'4. Billing Determinants'!$G$41*$D28,IF($E28="Distribution Rev.",VLOOKUP(N$4,'4. Billing Determinants'!$B$19:$Z$41,8,0)/'4. Billing Determinants'!$I$41*$D28, VLOOKUP(N$4,'4. Billing Determinants'!$B$19:$Z$41,3,0)/'4. Billing Determinants'!$D$41*$D28))))),0)</f>
        <v>0</v>
      </c>
      <c r="O28" s="56">
        <f>IFERROR(IF(O$4="",0,IF($E28="kWh",VLOOKUP(O$4,'4. Billing Determinants'!$B$19:$Z$41,4,0)/'4. Billing Determinants'!$E$41*$D28,IF($E28="kW",VLOOKUP(O$4,'4. Billing Determinants'!$B$19:$Z$41,5,0)/'4. Billing Determinants'!$F$41*$D28,IF($E28="Non-RPP kWh",VLOOKUP(O$4,'4. Billing Determinants'!$B$19:$Z$41,6,0)/'4. Billing Determinants'!$G$41*$D28,IF($E28="Distribution Rev.",VLOOKUP(O$4,'4. Billing Determinants'!$B$19:$Z$41,8,0)/'4. Billing Determinants'!$I$41*$D28, VLOOKUP(O$4,'4. Billing Determinants'!$B$19:$Z$41,3,0)/'4. Billing Determinants'!$D$41*$D28))))),0)</f>
        <v>0</v>
      </c>
      <c r="P28" s="56">
        <f>IFERROR(IF(P$4="",0,IF($E28="kWh",VLOOKUP(P$4,'4. Billing Determinants'!$B$19:$Z$41,4,0)/'4. Billing Determinants'!$E$41*$D28,IF($E28="kW",VLOOKUP(P$4,'4. Billing Determinants'!$B$19:$Z$41,5,0)/'4. Billing Determinants'!$F$41*$D28,IF($E28="Non-RPP kWh",VLOOKUP(P$4,'4. Billing Determinants'!$B$19:$Z$41,6,0)/'4. Billing Determinants'!$G$41*$D28,IF($E28="Distribution Rev.",VLOOKUP(P$4,'4. Billing Determinants'!$B$19:$Z$41,8,0)/'4. Billing Determinants'!$I$41*$D28, VLOOKUP(P$4,'4. Billing Determinants'!$B$19:$Z$41,3,0)/'4. Billing Determinants'!$D$41*$D28))))),0)</f>
        <v>0</v>
      </c>
      <c r="Q28" s="56">
        <f>IFERROR(IF(Q$4="",0,IF($E28="kWh",VLOOKUP(Q$4,'4. Billing Determinants'!$B$19:$Z$41,4,0)/'4. Billing Determinants'!$E$41*$D28,IF($E28="kW",VLOOKUP(Q$4,'4. Billing Determinants'!$B$19:$Z$41,5,0)/'4. Billing Determinants'!$F$41*$D28,IF($E28="Non-RPP kWh",VLOOKUP(Q$4,'4. Billing Determinants'!$B$19:$Z$41,6,0)/'4. Billing Determinants'!$G$41*$D28,IF($E28="Distribution Rev.",VLOOKUP(Q$4,'4. Billing Determinants'!$B$19:$Z$41,8,0)/'4. Billing Determinants'!$I$41*$D28, VLOOKUP(Q$4,'4. Billing Determinants'!$B$19:$Z$41,3,0)/'4. Billing Determinants'!$D$41*$D28))))),0)</f>
        <v>0</v>
      </c>
      <c r="R28" s="56">
        <f>IFERROR(IF(R$4="",0,IF($E28="kWh",VLOOKUP(R$4,'4. Billing Determinants'!$B$19:$Z$41,4,0)/'4. Billing Determinants'!$E$41*$D28,IF($E28="kW",VLOOKUP(R$4,'4. Billing Determinants'!$B$19:$Z$41,5,0)/'4. Billing Determinants'!$F$41*$D28,IF($E28="Non-RPP kWh",VLOOKUP(R$4,'4. Billing Determinants'!$B$19:$Z$41,6,0)/'4. Billing Determinants'!$G$41*$D28,IF($E28="Distribution Rev.",VLOOKUP(R$4,'4. Billing Determinants'!$B$19:$Z$41,8,0)/'4. Billing Determinants'!$I$41*$D28, VLOOKUP(R$4,'4. Billing Determinants'!$B$19:$Z$41,3,0)/'4. Billing Determinants'!$D$41*$D28))))),0)</f>
        <v>0</v>
      </c>
      <c r="S28" s="56">
        <f>IFERROR(IF(S$4="",0,IF($E28="kWh",VLOOKUP(S$4,'4. Billing Determinants'!$B$19:$Z$41,4,0)/'4. Billing Determinants'!$E$41*$D28,IF($E28="kW",VLOOKUP(S$4,'4. Billing Determinants'!$B$19:$Z$41,5,0)/'4. Billing Determinants'!$F$41*$D28,IF($E28="Non-RPP kWh",VLOOKUP(S$4,'4. Billing Determinants'!$B$19:$Z$41,6,0)/'4. Billing Determinants'!$G$41*$D28,IF($E28="Distribution Rev.",VLOOKUP(S$4,'4. Billing Determinants'!$B$19:$Z$41,8,0)/'4. Billing Determinants'!$I$41*$D28, VLOOKUP(S$4,'4. Billing Determinants'!$B$19:$Z$41,3,0)/'4. Billing Determinants'!$D$41*$D28))))),0)</f>
        <v>0</v>
      </c>
      <c r="T28" s="56">
        <f>IFERROR(IF(T$4="",0,IF($E28="kWh",VLOOKUP(T$4,'4. Billing Determinants'!$B$19:$Z$41,4,0)/'4. Billing Determinants'!$E$41*$D28,IF($E28="kW",VLOOKUP(T$4,'4. Billing Determinants'!$B$19:$Z$41,5,0)/'4. Billing Determinants'!$F$41*$D28,IF($E28="Non-RPP kWh",VLOOKUP(T$4,'4. Billing Determinants'!$B$19:$Z$41,6,0)/'4. Billing Determinants'!$G$41*$D28,IF($E28="Distribution Rev.",VLOOKUP(T$4,'4. Billing Determinants'!$B$19:$Z$41,8,0)/'4. Billing Determinants'!$I$41*$D28, VLOOKUP(T$4,'4. Billing Determinants'!$B$19:$Z$41,3,0)/'4. Billing Determinants'!$D$41*$D28))))),0)</f>
        <v>0</v>
      </c>
      <c r="U28" s="56">
        <f>IFERROR(IF(U$4="",0,IF($E28="kWh",VLOOKUP(U$4,'4. Billing Determinants'!$B$19:$Z$41,4,0)/'4. Billing Determinants'!$E$41*$D28,IF($E28="kW",VLOOKUP(U$4,'4. Billing Determinants'!$B$19:$Z$41,5,0)/'4. Billing Determinants'!$F$41*$D28,IF($E28="Non-RPP kWh",VLOOKUP(U$4,'4. Billing Determinants'!$B$19:$Z$41,6,0)/'4. Billing Determinants'!$G$41*$D28,IF($E28="Distribution Rev.",VLOOKUP(U$4,'4. Billing Determinants'!$B$19:$Z$41,8,0)/'4. Billing Determinants'!$I$41*$D28, VLOOKUP(U$4,'4. Billing Determinants'!$B$19:$Z$41,3,0)/'4. Billing Determinants'!$D$41*$D28))))),0)</f>
        <v>0</v>
      </c>
      <c r="V28" s="56">
        <f>IFERROR(IF(V$4="",0,IF($E28="kWh",VLOOKUP(V$4,'4. Billing Determinants'!$B$19:$Z$41,4,0)/'4. Billing Determinants'!$E$41*$D28,IF($E28="kW",VLOOKUP(V$4,'4. Billing Determinants'!$B$19:$Z$41,5,0)/'4. Billing Determinants'!$F$41*$D28,IF($E28="Non-RPP kWh",VLOOKUP(V$4,'4. Billing Determinants'!$B$19:$Z$41,6,0)/'4. Billing Determinants'!$G$41*$D28,IF($E28="Distribution Rev.",VLOOKUP(V$4,'4. Billing Determinants'!$B$19:$Z$41,8,0)/'4. Billing Determinants'!$I$41*$D28, VLOOKUP(V$4,'4. Billing Determinants'!$B$19:$Z$41,3,0)/'4. Billing Determinants'!$D$41*$D28))))),0)</f>
        <v>0</v>
      </c>
      <c r="W28" s="56">
        <f>IFERROR(IF(W$4="",0,IF($E28="kWh",VLOOKUP(W$4,'4. Billing Determinants'!$B$19:$Z$41,4,0)/'4. Billing Determinants'!$E$41*$D28,IF($E28="kW",VLOOKUP(W$4,'4. Billing Determinants'!$B$19:$Z$41,5,0)/'4. Billing Determinants'!$F$41*$D28,IF($E28="Non-RPP kWh",VLOOKUP(W$4,'4. Billing Determinants'!$B$19:$Z$41,6,0)/'4. Billing Determinants'!$G$41*$D28,IF($E28="Distribution Rev.",VLOOKUP(W$4,'4. Billing Determinants'!$B$19:$Z$41,8,0)/'4. Billing Determinants'!$I$41*$D28, VLOOKUP(W$4,'4. Billing Determinants'!$B$19:$Z$41,3,0)/'4. Billing Determinants'!$D$41*$D28))))),0)</f>
        <v>0</v>
      </c>
      <c r="X28" s="56">
        <f>IFERROR(IF(X$4="",0,IF($E28="kWh",VLOOKUP(X$4,'4. Billing Determinants'!$B$19:$Z$41,4,0)/'4. Billing Determinants'!$E$41*$D28,IF($E28="kW",VLOOKUP(X$4,'4. Billing Determinants'!$B$19:$Z$41,5,0)/'4. Billing Determinants'!$F$41*$D28,IF($E28="Non-RPP kWh",VLOOKUP(X$4,'4. Billing Determinants'!$B$19:$Z$41,6,0)/'4. Billing Determinants'!$G$41*$D28,IF($E28="Distribution Rev.",VLOOKUP(X$4,'4. Billing Determinants'!$B$19:$Z$41,8,0)/'4. Billing Determinants'!$I$41*$D28, VLOOKUP(X$4,'4. Billing Determinants'!$B$19:$Z$41,3,0)/'4. Billing Determinants'!$D$41*$D28))))),0)</f>
        <v>0</v>
      </c>
      <c r="Y28" s="56">
        <f>IFERROR(IF(Y$4="",0,IF($E28="kWh",VLOOKUP(Y$4,'4. Billing Determinants'!$B$19:$Z$41,4,0)/'4. Billing Determinants'!$E$41*$D28,IF($E28="kW",VLOOKUP(Y$4,'4. Billing Determinants'!$B$19:$Z$41,5,0)/'4. Billing Determinants'!$F$41*$D28,IF($E28="Non-RPP kWh",VLOOKUP(Y$4,'4. Billing Determinants'!$B$19:$Z$41,6,0)/'4. Billing Determinants'!$G$41*$D28,IF($E28="Distribution Rev.",VLOOKUP(Y$4,'4. Billing Determinants'!$B$19:$Z$41,8,0)/'4. Billing Determinants'!$I$41*$D28, VLOOKUP(Y$4,'4. Billing Determinants'!$B$19:$Z$41,3,0)/'4. Billing Determinants'!$D$41*$D28))))),0)</f>
        <v>0</v>
      </c>
    </row>
    <row r="29" spans="2:25" x14ac:dyDescent="0.2">
      <c r="B29" s="54" t="s">
        <v>39</v>
      </c>
      <c r="C29" s="55">
        <v>1567</v>
      </c>
      <c r="D29" s="56">
        <f>'2. 2015 Continuity Schedule'!BS70</f>
        <v>0</v>
      </c>
      <c r="E29" s="89" t="s">
        <v>223</v>
      </c>
      <c r="F29" s="56">
        <f>IFERROR(IF(F$4="",0,IF($E29="kWh",VLOOKUP(F$4,'4. Billing Determinants'!$B$19:$Z$41,4,0)/'4. Billing Determinants'!$E$41*$D29,IF($E29="kW",VLOOKUP(F$4,'4. Billing Determinants'!$B$19:$Z$41,5,0)/'4. Billing Determinants'!$F$41*$D29,IF($E29="Non-RPP kWh",VLOOKUP(F$4,'4. Billing Determinants'!$B$19:$Z$41,6,0)/'4. Billing Determinants'!$G$41*$D29,IF($E29="Distribution Rev.",VLOOKUP(F$4,'4. Billing Determinants'!$B$19:$Z$41,8,0)/'4. Billing Determinants'!$I$41*$D29, VLOOKUP(F$4,'4. Billing Determinants'!$B$19:$Z$41,3,0)/'4. Billing Determinants'!$D$41*$D29))))),0)</f>
        <v>0</v>
      </c>
      <c r="G29" s="56">
        <f>IFERROR(IF(G$4="",0,IF($E29="kWh",VLOOKUP(G$4,'4. Billing Determinants'!$B$19:$Z$41,4,0)/'4. Billing Determinants'!$E$41*$D29,IF($E29="kW",VLOOKUP(G$4,'4. Billing Determinants'!$B$19:$Z$41,5,0)/'4. Billing Determinants'!$F$41*$D29,IF($E29="Non-RPP kWh",VLOOKUP(G$4,'4. Billing Determinants'!$B$19:$Z$41,6,0)/'4. Billing Determinants'!$G$41*$D29,IF($E29="Distribution Rev.",VLOOKUP(G$4,'4. Billing Determinants'!$B$19:$Z$41,8,0)/'4. Billing Determinants'!$I$41*$D29, VLOOKUP(G$4,'4. Billing Determinants'!$B$19:$Z$41,3,0)/'4. Billing Determinants'!$D$41*$D29))))),0)</f>
        <v>0</v>
      </c>
      <c r="H29" s="56">
        <f>IFERROR(IF(H$4="",0,IF($E29="kWh",VLOOKUP(H$4,'4. Billing Determinants'!$B$19:$Z$41,4,0)/'4. Billing Determinants'!$E$41*$D29,IF($E29="kW",VLOOKUP(H$4,'4. Billing Determinants'!$B$19:$Z$41,5,0)/'4. Billing Determinants'!$F$41*$D29,IF($E29="Non-RPP kWh",VLOOKUP(H$4,'4. Billing Determinants'!$B$19:$Z$41,6,0)/'4. Billing Determinants'!$G$41*$D29,IF($E29="Distribution Rev.",VLOOKUP(H$4,'4. Billing Determinants'!$B$19:$Z$41,8,0)/'4. Billing Determinants'!$I$41*$D29, VLOOKUP(H$4,'4. Billing Determinants'!$B$19:$Z$41,3,0)/'4. Billing Determinants'!$D$41*$D29))))),0)</f>
        <v>0</v>
      </c>
      <c r="I29" s="56">
        <f>IFERROR(IF(I$4="",0,IF($E29="kWh",VLOOKUP(I$4,'4. Billing Determinants'!$B$19:$Z$41,4,0)/'4. Billing Determinants'!$E$41*$D29,IF($E29="kW",VLOOKUP(I$4,'4. Billing Determinants'!$B$19:$Z$41,5,0)/'4. Billing Determinants'!$F$41*$D29,IF($E29="Non-RPP kWh",VLOOKUP(I$4,'4. Billing Determinants'!$B$19:$Z$41,6,0)/'4. Billing Determinants'!$G$41*$D29,IF($E29="Distribution Rev.",VLOOKUP(I$4,'4. Billing Determinants'!$B$19:$Z$41,8,0)/'4. Billing Determinants'!$I$41*$D29, VLOOKUP(I$4,'4. Billing Determinants'!$B$19:$Z$41,3,0)/'4. Billing Determinants'!$D$41*$D29))))),0)</f>
        <v>0</v>
      </c>
      <c r="J29" s="56">
        <f>IFERROR(IF(J$4="",0,IF($E29="kWh",VLOOKUP(J$4,'4. Billing Determinants'!$B$19:$Z$41,4,0)/'4. Billing Determinants'!$E$41*$D29,IF($E29="kW",VLOOKUP(J$4,'4. Billing Determinants'!$B$19:$Z$41,5,0)/'4. Billing Determinants'!$F$41*$D29,IF($E29="Non-RPP kWh",VLOOKUP(J$4,'4. Billing Determinants'!$B$19:$Z$41,6,0)/'4. Billing Determinants'!$G$41*$D29,IF($E29="Distribution Rev.",VLOOKUP(J$4,'4. Billing Determinants'!$B$19:$Z$41,8,0)/'4. Billing Determinants'!$I$41*$D29, VLOOKUP(J$4,'4. Billing Determinants'!$B$19:$Z$41,3,0)/'4. Billing Determinants'!$D$41*$D29))))),0)</f>
        <v>0</v>
      </c>
      <c r="K29" s="56">
        <f>IFERROR(IF(K$4="",0,IF($E29="kWh",VLOOKUP(K$4,'4. Billing Determinants'!$B$19:$Z$41,4,0)/'4. Billing Determinants'!$E$41*$D29,IF($E29="kW",VLOOKUP(K$4,'4. Billing Determinants'!$B$19:$Z$41,5,0)/'4. Billing Determinants'!$F$41*$D29,IF($E29="Non-RPP kWh",VLOOKUP(K$4,'4. Billing Determinants'!$B$19:$Z$41,6,0)/'4. Billing Determinants'!$G$41*$D29,IF($E29="Distribution Rev.",VLOOKUP(K$4,'4. Billing Determinants'!$B$19:$Z$41,8,0)/'4. Billing Determinants'!$I$41*$D29, VLOOKUP(K$4,'4. Billing Determinants'!$B$19:$Z$41,3,0)/'4. Billing Determinants'!$D$41*$D29))))),0)</f>
        <v>0</v>
      </c>
      <c r="L29" s="56">
        <f>IFERROR(IF(L$4="",0,IF($E29="kWh",VLOOKUP(L$4,'4. Billing Determinants'!$B$19:$Z$41,4,0)/'4. Billing Determinants'!$E$41*$D29,IF($E29="kW",VLOOKUP(L$4,'4. Billing Determinants'!$B$19:$Z$41,5,0)/'4. Billing Determinants'!$F$41*$D29,IF($E29="Non-RPP kWh",VLOOKUP(L$4,'4. Billing Determinants'!$B$19:$Z$41,6,0)/'4. Billing Determinants'!$G$41*$D29,IF($E29="Distribution Rev.",VLOOKUP(L$4,'4. Billing Determinants'!$B$19:$Z$41,8,0)/'4. Billing Determinants'!$I$41*$D29, VLOOKUP(L$4,'4. Billing Determinants'!$B$19:$Z$41,3,0)/'4. Billing Determinants'!$D$41*$D29))))),0)</f>
        <v>0</v>
      </c>
      <c r="M29" s="56">
        <f>IFERROR(IF(M$4="",0,IF($E29="kWh",VLOOKUP(M$4,'4. Billing Determinants'!$B$19:$Z$41,4,0)/'4. Billing Determinants'!$E$41*$D29,IF($E29="kW",VLOOKUP(M$4,'4. Billing Determinants'!$B$19:$Z$41,5,0)/'4. Billing Determinants'!$F$41*$D29,IF($E29="Non-RPP kWh",VLOOKUP(M$4,'4. Billing Determinants'!$B$19:$Z$41,6,0)/'4. Billing Determinants'!$G$41*$D29,IF($E29="Distribution Rev.",VLOOKUP(M$4,'4. Billing Determinants'!$B$19:$Z$41,8,0)/'4. Billing Determinants'!$I$41*$D29, VLOOKUP(M$4,'4. Billing Determinants'!$B$19:$Z$41,3,0)/'4. Billing Determinants'!$D$41*$D29))))),0)</f>
        <v>0</v>
      </c>
      <c r="N29" s="56">
        <f>IFERROR(IF(N$4="",0,IF($E29="kWh",VLOOKUP(N$4,'4. Billing Determinants'!$B$19:$Z$41,4,0)/'4. Billing Determinants'!$E$41*$D29,IF($E29="kW",VLOOKUP(N$4,'4. Billing Determinants'!$B$19:$Z$41,5,0)/'4. Billing Determinants'!$F$41*$D29,IF($E29="Non-RPP kWh",VLOOKUP(N$4,'4. Billing Determinants'!$B$19:$Z$41,6,0)/'4. Billing Determinants'!$G$41*$D29,IF($E29="Distribution Rev.",VLOOKUP(N$4,'4. Billing Determinants'!$B$19:$Z$41,8,0)/'4. Billing Determinants'!$I$41*$D29, VLOOKUP(N$4,'4. Billing Determinants'!$B$19:$Z$41,3,0)/'4. Billing Determinants'!$D$41*$D29))))),0)</f>
        <v>0</v>
      </c>
      <c r="O29" s="56">
        <f>IFERROR(IF(O$4="",0,IF($E29="kWh",VLOOKUP(O$4,'4. Billing Determinants'!$B$19:$Z$41,4,0)/'4. Billing Determinants'!$E$41*$D29,IF($E29="kW",VLOOKUP(O$4,'4. Billing Determinants'!$B$19:$Z$41,5,0)/'4. Billing Determinants'!$F$41*$D29,IF($E29="Non-RPP kWh",VLOOKUP(O$4,'4. Billing Determinants'!$B$19:$Z$41,6,0)/'4. Billing Determinants'!$G$41*$D29,IF($E29="Distribution Rev.",VLOOKUP(O$4,'4. Billing Determinants'!$B$19:$Z$41,8,0)/'4. Billing Determinants'!$I$41*$D29, VLOOKUP(O$4,'4. Billing Determinants'!$B$19:$Z$41,3,0)/'4. Billing Determinants'!$D$41*$D29))))),0)</f>
        <v>0</v>
      </c>
      <c r="P29" s="56">
        <f>IFERROR(IF(P$4="",0,IF($E29="kWh",VLOOKUP(P$4,'4. Billing Determinants'!$B$19:$Z$41,4,0)/'4. Billing Determinants'!$E$41*$D29,IF($E29="kW",VLOOKUP(P$4,'4. Billing Determinants'!$B$19:$Z$41,5,0)/'4. Billing Determinants'!$F$41*$D29,IF($E29="Non-RPP kWh",VLOOKUP(P$4,'4. Billing Determinants'!$B$19:$Z$41,6,0)/'4. Billing Determinants'!$G$41*$D29,IF($E29="Distribution Rev.",VLOOKUP(P$4,'4. Billing Determinants'!$B$19:$Z$41,8,0)/'4. Billing Determinants'!$I$41*$D29, VLOOKUP(P$4,'4. Billing Determinants'!$B$19:$Z$41,3,0)/'4. Billing Determinants'!$D$41*$D29))))),0)</f>
        <v>0</v>
      </c>
      <c r="Q29" s="56">
        <f>IFERROR(IF(Q$4="",0,IF($E29="kWh",VLOOKUP(Q$4,'4. Billing Determinants'!$B$19:$Z$41,4,0)/'4. Billing Determinants'!$E$41*$D29,IF($E29="kW",VLOOKUP(Q$4,'4. Billing Determinants'!$B$19:$Z$41,5,0)/'4. Billing Determinants'!$F$41*$D29,IF($E29="Non-RPP kWh",VLOOKUP(Q$4,'4. Billing Determinants'!$B$19:$Z$41,6,0)/'4. Billing Determinants'!$G$41*$D29,IF($E29="Distribution Rev.",VLOOKUP(Q$4,'4. Billing Determinants'!$B$19:$Z$41,8,0)/'4. Billing Determinants'!$I$41*$D29, VLOOKUP(Q$4,'4. Billing Determinants'!$B$19:$Z$41,3,0)/'4. Billing Determinants'!$D$41*$D29))))),0)</f>
        <v>0</v>
      </c>
      <c r="R29" s="56">
        <f>IFERROR(IF(R$4="",0,IF($E29="kWh",VLOOKUP(R$4,'4. Billing Determinants'!$B$19:$Z$41,4,0)/'4. Billing Determinants'!$E$41*$D29,IF($E29="kW",VLOOKUP(R$4,'4. Billing Determinants'!$B$19:$Z$41,5,0)/'4. Billing Determinants'!$F$41*$D29,IF($E29="Non-RPP kWh",VLOOKUP(R$4,'4. Billing Determinants'!$B$19:$Z$41,6,0)/'4. Billing Determinants'!$G$41*$D29,IF($E29="Distribution Rev.",VLOOKUP(R$4,'4. Billing Determinants'!$B$19:$Z$41,8,0)/'4. Billing Determinants'!$I$41*$D29, VLOOKUP(R$4,'4. Billing Determinants'!$B$19:$Z$41,3,0)/'4. Billing Determinants'!$D$41*$D29))))),0)</f>
        <v>0</v>
      </c>
      <c r="S29" s="56">
        <f>IFERROR(IF(S$4="",0,IF($E29="kWh",VLOOKUP(S$4,'4. Billing Determinants'!$B$19:$Z$41,4,0)/'4. Billing Determinants'!$E$41*$D29,IF($E29="kW",VLOOKUP(S$4,'4. Billing Determinants'!$B$19:$Z$41,5,0)/'4. Billing Determinants'!$F$41*$D29,IF($E29="Non-RPP kWh",VLOOKUP(S$4,'4. Billing Determinants'!$B$19:$Z$41,6,0)/'4. Billing Determinants'!$G$41*$D29,IF($E29="Distribution Rev.",VLOOKUP(S$4,'4. Billing Determinants'!$B$19:$Z$41,8,0)/'4. Billing Determinants'!$I$41*$D29, VLOOKUP(S$4,'4. Billing Determinants'!$B$19:$Z$41,3,0)/'4. Billing Determinants'!$D$41*$D29))))),0)</f>
        <v>0</v>
      </c>
      <c r="T29" s="56">
        <f>IFERROR(IF(T$4="",0,IF($E29="kWh",VLOOKUP(T$4,'4. Billing Determinants'!$B$19:$Z$41,4,0)/'4. Billing Determinants'!$E$41*$D29,IF($E29="kW",VLOOKUP(T$4,'4. Billing Determinants'!$B$19:$Z$41,5,0)/'4. Billing Determinants'!$F$41*$D29,IF($E29="Non-RPP kWh",VLOOKUP(T$4,'4. Billing Determinants'!$B$19:$Z$41,6,0)/'4. Billing Determinants'!$G$41*$D29,IF($E29="Distribution Rev.",VLOOKUP(T$4,'4. Billing Determinants'!$B$19:$Z$41,8,0)/'4. Billing Determinants'!$I$41*$D29, VLOOKUP(T$4,'4. Billing Determinants'!$B$19:$Z$41,3,0)/'4. Billing Determinants'!$D$41*$D29))))),0)</f>
        <v>0</v>
      </c>
      <c r="U29" s="56">
        <f>IFERROR(IF(U$4="",0,IF($E29="kWh",VLOOKUP(U$4,'4. Billing Determinants'!$B$19:$Z$41,4,0)/'4. Billing Determinants'!$E$41*$D29,IF($E29="kW",VLOOKUP(U$4,'4. Billing Determinants'!$B$19:$Z$41,5,0)/'4. Billing Determinants'!$F$41*$D29,IF($E29="Non-RPP kWh",VLOOKUP(U$4,'4. Billing Determinants'!$B$19:$Z$41,6,0)/'4. Billing Determinants'!$G$41*$D29,IF($E29="Distribution Rev.",VLOOKUP(U$4,'4. Billing Determinants'!$B$19:$Z$41,8,0)/'4. Billing Determinants'!$I$41*$D29, VLOOKUP(U$4,'4. Billing Determinants'!$B$19:$Z$41,3,0)/'4. Billing Determinants'!$D$41*$D29))))),0)</f>
        <v>0</v>
      </c>
      <c r="V29" s="56">
        <f>IFERROR(IF(V$4="",0,IF($E29="kWh",VLOOKUP(V$4,'4. Billing Determinants'!$B$19:$Z$41,4,0)/'4. Billing Determinants'!$E$41*$D29,IF($E29="kW",VLOOKUP(V$4,'4. Billing Determinants'!$B$19:$Z$41,5,0)/'4. Billing Determinants'!$F$41*$D29,IF($E29="Non-RPP kWh",VLOOKUP(V$4,'4. Billing Determinants'!$B$19:$Z$41,6,0)/'4. Billing Determinants'!$G$41*$D29,IF($E29="Distribution Rev.",VLOOKUP(V$4,'4. Billing Determinants'!$B$19:$Z$41,8,0)/'4. Billing Determinants'!$I$41*$D29, VLOOKUP(V$4,'4. Billing Determinants'!$B$19:$Z$41,3,0)/'4. Billing Determinants'!$D$41*$D29))))),0)</f>
        <v>0</v>
      </c>
      <c r="W29" s="56">
        <f>IFERROR(IF(W$4="",0,IF($E29="kWh",VLOOKUP(W$4,'4. Billing Determinants'!$B$19:$Z$41,4,0)/'4. Billing Determinants'!$E$41*$D29,IF($E29="kW",VLOOKUP(W$4,'4. Billing Determinants'!$B$19:$Z$41,5,0)/'4. Billing Determinants'!$F$41*$D29,IF($E29="Non-RPP kWh",VLOOKUP(W$4,'4. Billing Determinants'!$B$19:$Z$41,6,0)/'4. Billing Determinants'!$G$41*$D29,IF($E29="Distribution Rev.",VLOOKUP(W$4,'4. Billing Determinants'!$B$19:$Z$41,8,0)/'4. Billing Determinants'!$I$41*$D29, VLOOKUP(W$4,'4. Billing Determinants'!$B$19:$Z$41,3,0)/'4. Billing Determinants'!$D$41*$D29))))),0)</f>
        <v>0</v>
      </c>
      <c r="X29" s="56">
        <f>IFERROR(IF(X$4="",0,IF($E29="kWh",VLOOKUP(X$4,'4. Billing Determinants'!$B$19:$Z$41,4,0)/'4. Billing Determinants'!$E$41*$D29,IF($E29="kW",VLOOKUP(X$4,'4. Billing Determinants'!$B$19:$Z$41,5,0)/'4. Billing Determinants'!$F$41*$D29,IF($E29="Non-RPP kWh",VLOOKUP(X$4,'4. Billing Determinants'!$B$19:$Z$41,6,0)/'4. Billing Determinants'!$G$41*$D29,IF($E29="Distribution Rev.",VLOOKUP(X$4,'4. Billing Determinants'!$B$19:$Z$41,8,0)/'4. Billing Determinants'!$I$41*$D29, VLOOKUP(X$4,'4. Billing Determinants'!$B$19:$Z$41,3,0)/'4. Billing Determinants'!$D$41*$D29))))),0)</f>
        <v>0</v>
      </c>
      <c r="Y29" s="56">
        <f>IFERROR(IF(Y$4="",0,IF($E29="kWh",VLOOKUP(Y$4,'4. Billing Determinants'!$B$19:$Z$41,4,0)/'4. Billing Determinants'!$E$41*$D29,IF($E29="kW",VLOOKUP(Y$4,'4. Billing Determinants'!$B$19:$Z$41,5,0)/'4. Billing Determinants'!$F$41*$D29,IF($E29="Non-RPP kWh",VLOOKUP(Y$4,'4. Billing Determinants'!$B$19:$Z$41,6,0)/'4. Billing Determinants'!$G$41*$D29,IF($E29="Distribution Rev.",VLOOKUP(Y$4,'4. Billing Determinants'!$B$19:$Z$41,8,0)/'4. Billing Determinants'!$I$41*$D29, VLOOKUP(Y$4,'4. Billing Determinants'!$B$19:$Z$41,3,0)/'4. Billing Determinants'!$D$41*$D29))))),0)</f>
        <v>0</v>
      </c>
    </row>
    <row r="30" spans="2:25" x14ac:dyDescent="0.2">
      <c r="B30" s="54" t="s">
        <v>10</v>
      </c>
      <c r="C30" s="55">
        <v>1572</v>
      </c>
      <c r="D30" s="56">
        <f>'2. 2015 Continuity Schedule'!BS71</f>
        <v>0</v>
      </c>
      <c r="E30" s="89" t="s">
        <v>223</v>
      </c>
      <c r="F30" s="56">
        <f>IFERROR(IF(F$4="",0,IF($E30="kWh",VLOOKUP(F$4,'4. Billing Determinants'!$B$19:$Z$41,4,0)/'4. Billing Determinants'!$E$41*$D30,IF($E30="kW",VLOOKUP(F$4,'4. Billing Determinants'!$B$19:$Z$41,5,0)/'4. Billing Determinants'!$F$41*$D30,IF($E30="Non-RPP kWh",VLOOKUP(F$4,'4. Billing Determinants'!$B$19:$Z$41,6,0)/'4. Billing Determinants'!$G$41*$D30,IF($E30="Distribution Rev.",VLOOKUP(F$4,'4. Billing Determinants'!$B$19:$Z$41,8,0)/'4. Billing Determinants'!$I$41*$D30, VLOOKUP(F$4,'4. Billing Determinants'!$B$19:$Z$41,3,0)/'4. Billing Determinants'!$D$41*$D30))))),0)</f>
        <v>0</v>
      </c>
      <c r="G30" s="56">
        <f>IFERROR(IF(G$4="",0,IF($E30="kWh",VLOOKUP(G$4,'4. Billing Determinants'!$B$19:$Z$41,4,0)/'4. Billing Determinants'!$E$41*$D30,IF($E30="kW",VLOOKUP(G$4,'4. Billing Determinants'!$B$19:$Z$41,5,0)/'4. Billing Determinants'!$F$41*$D30,IF($E30="Non-RPP kWh",VLOOKUP(G$4,'4. Billing Determinants'!$B$19:$Z$41,6,0)/'4. Billing Determinants'!$G$41*$D30,IF($E30="Distribution Rev.",VLOOKUP(G$4,'4. Billing Determinants'!$B$19:$Z$41,8,0)/'4. Billing Determinants'!$I$41*$D30, VLOOKUP(G$4,'4. Billing Determinants'!$B$19:$Z$41,3,0)/'4. Billing Determinants'!$D$41*$D30))))),0)</f>
        <v>0</v>
      </c>
      <c r="H30" s="56">
        <f>IFERROR(IF(H$4="",0,IF($E30="kWh",VLOOKUP(H$4,'4. Billing Determinants'!$B$19:$Z$41,4,0)/'4. Billing Determinants'!$E$41*$D30,IF($E30="kW",VLOOKUP(H$4,'4. Billing Determinants'!$B$19:$Z$41,5,0)/'4. Billing Determinants'!$F$41*$D30,IF($E30="Non-RPP kWh",VLOOKUP(H$4,'4. Billing Determinants'!$B$19:$Z$41,6,0)/'4. Billing Determinants'!$G$41*$D30,IF($E30="Distribution Rev.",VLOOKUP(H$4,'4. Billing Determinants'!$B$19:$Z$41,8,0)/'4. Billing Determinants'!$I$41*$D30, VLOOKUP(H$4,'4. Billing Determinants'!$B$19:$Z$41,3,0)/'4. Billing Determinants'!$D$41*$D30))))),0)</f>
        <v>0</v>
      </c>
      <c r="I30" s="56">
        <f>IFERROR(IF(I$4="",0,IF($E30="kWh",VLOOKUP(I$4,'4. Billing Determinants'!$B$19:$Z$41,4,0)/'4. Billing Determinants'!$E$41*$D30,IF($E30="kW",VLOOKUP(I$4,'4. Billing Determinants'!$B$19:$Z$41,5,0)/'4. Billing Determinants'!$F$41*$D30,IF($E30="Non-RPP kWh",VLOOKUP(I$4,'4. Billing Determinants'!$B$19:$Z$41,6,0)/'4. Billing Determinants'!$G$41*$D30,IF($E30="Distribution Rev.",VLOOKUP(I$4,'4. Billing Determinants'!$B$19:$Z$41,8,0)/'4. Billing Determinants'!$I$41*$D30, VLOOKUP(I$4,'4. Billing Determinants'!$B$19:$Z$41,3,0)/'4. Billing Determinants'!$D$41*$D30))))),0)</f>
        <v>0</v>
      </c>
      <c r="J30" s="56">
        <f>IFERROR(IF(J$4="",0,IF($E30="kWh",VLOOKUP(J$4,'4. Billing Determinants'!$B$19:$Z$41,4,0)/'4. Billing Determinants'!$E$41*$D30,IF($E30="kW",VLOOKUP(J$4,'4. Billing Determinants'!$B$19:$Z$41,5,0)/'4. Billing Determinants'!$F$41*$D30,IF($E30="Non-RPP kWh",VLOOKUP(J$4,'4. Billing Determinants'!$B$19:$Z$41,6,0)/'4. Billing Determinants'!$G$41*$D30,IF($E30="Distribution Rev.",VLOOKUP(J$4,'4. Billing Determinants'!$B$19:$Z$41,8,0)/'4. Billing Determinants'!$I$41*$D30, VLOOKUP(J$4,'4. Billing Determinants'!$B$19:$Z$41,3,0)/'4. Billing Determinants'!$D$41*$D30))))),0)</f>
        <v>0</v>
      </c>
      <c r="K30" s="56">
        <f>IFERROR(IF(K$4="",0,IF($E30="kWh",VLOOKUP(K$4,'4. Billing Determinants'!$B$19:$Z$41,4,0)/'4. Billing Determinants'!$E$41*$D30,IF($E30="kW",VLOOKUP(K$4,'4. Billing Determinants'!$B$19:$Z$41,5,0)/'4. Billing Determinants'!$F$41*$D30,IF($E30="Non-RPP kWh",VLOOKUP(K$4,'4. Billing Determinants'!$B$19:$Z$41,6,0)/'4. Billing Determinants'!$G$41*$D30,IF($E30="Distribution Rev.",VLOOKUP(K$4,'4. Billing Determinants'!$B$19:$Z$41,8,0)/'4. Billing Determinants'!$I$41*$D30, VLOOKUP(K$4,'4. Billing Determinants'!$B$19:$Z$41,3,0)/'4. Billing Determinants'!$D$41*$D30))))),0)</f>
        <v>0</v>
      </c>
      <c r="L30" s="56">
        <f>IFERROR(IF(L$4="",0,IF($E30="kWh",VLOOKUP(L$4,'4. Billing Determinants'!$B$19:$Z$41,4,0)/'4. Billing Determinants'!$E$41*$D30,IF($E30="kW",VLOOKUP(L$4,'4. Billing Determinants'!$B$19:$Z$41,5,0)/'4. Billing Determinants'!$F$41*$D30,IF($E30="Non-RPP kWh",VLOOKUP(L$4,'4. Billing Determinants'!$B$19:$Z$41,6,0)/'4. Billing Determinants'!$G$41*$D30,IF($E30="Distribution Rev.",VLOOKUP(L$4,'4. Billing Determinants'!$B$19:$Z$41,8,0)/'4. Billing Determinants'!$I$41*$D30, VLOOKUP(L$4,'4. Billing Determinants'!$B$19:$Z$41,3,0)/'4. Billing Determinants'!$D$41*$D30))))),0)</f>
        <v>0</v>
      </c>
      <c r="M30" s="56">
        <f>IFERROR(IF(M$4="",0,IF($E30="kWh",VLOOKUP(M$4,'4. Billing Determinants'!$B$19:$Z$41,4,0)/'4. Billing Determinants'!$E$41*$D30,IF($E30="kW",VLOOKUP(M$4,'4. Billing Determinants'!$B$19:$Z$41,5,0)/'4. Billing Determinants'!$F$41*$D30,IF($E30="Non-RPP kWh",VLOOKUP(M$4,'4. Billing Determinants'!$B$19:$Z$41,6,0)/'4. Billing Determinants'!$G$41*$D30,IF($E30="Distribution Rev.",VLOOKUP(M$4,'4. Billing Determinants'!$B$19:$Z$41,8,0)/'4. Billing Determinants'!$I$41*$D30, VLOOKUP(M$4,'4. Billing Determinants'!$B$19:$Z$41,3,0)/'4. Billing Determinants'!$D$41*$D30))))),0)</f>
        <v>0</v>
      </c>
      <c r="N30" s="56">
        <f>IFERROR(IF(N$4="",0,IF($E30="kWh",VLOOKUP(N$4,'4. Billing Determinants'!$B$19:$Z$41,4,0)/'4. Billing Determinants'!$E$41*$D30,IF($E30="kW",VLOOKUP(N$4,'4. Billing Determinants'!$B$19:$Z$41,5,0)/'4. Billing Determinants'!$F$41*$D30,IF($E30="Non-RPP kWh",VLOOKUP(N$4,'4. Billing Determinants'!$B$19:$Z$41,6,0)/'4. Billing Determinants'!$G$41*$D30,IF($E30="Distribution Rev.",VLOOKUP(N$4,'4. Billing Determinants'!$B$19:$Z$41,8,0)/'4. Billing Determinants'!$I$41*$D30, VLOOKUP(N$4,'4. Billing Determinants'!$B$19:$Z$41,3,0)/'4. Billing Determinants'!$D$41*$D30))))),0)</f>
        <v>0</v>
      </c>
      <c r="O30" s="56">
        <f>IFERROR(IF(O$4="",0,IF($E30="kWh",VLOOKUP(O$4,'4. Billing Determinants'!$B$19:$Z$41,4,0)/'4. Billing Determinants'!$E$41*$D30,IF($E30="kW",VLOOKUP(O$4,'4. Billing Determinants'!$B$19:$Z$41,5,0)/'4. Billing Determinants'!$F$41*$D30,IF($E30="Non-RPP kWh",VLOOKUP(O$4,'4. Billing Determinants'!$B$19:$Z$41,6,0)/'4. Billing Determinants'!$G$41*$D30,IF($E30="Distribution Rev.",VLOOKUP(O$4,'4. Billing Determinants'!$B$19:$Z$41,8,0)/'4. Billing Determinants'!$I$41*$D30, VLOOKUP(O$4,'4. Billing Determinants'!$B$19:$Z$41,3,0)/'4. Billing Determinants'!$D$41*$D30))))),0)</f>
        <v>0</v>
      </c>
      <c r="P30" s="56">
        <f>IFERROR(IF(P$4="",0,IF($E30="kWh",VLOOKUP(P$4,'4. Billing Determinants'!$B$19:$Z$41,4,0)/'4. Billing Determinants'!$E$41*$D30,IF($E30="kW",VLOOKUP(P$4,'4. Billing Determinants'!$B$19:$Z$41,5,0)/'4. Billing Determinants'!$F$41*$D30,IF($E30="Non-RPP kWh",VLOOKUP(P$4,'4. Billing Determinants'!$B$19:$Z$41,6,0)/'4. Billing Determinants'!$G$41*$D30,IF($E30="Distribution Rev.",VLOOKUP(P$4,'4. Billing Determinants'!$B$19:$Z$41,8,0)/'4. Billing Determinants'!$I$41*$D30, VLOOKUP(P$4,'4. Billing Determinants'!$B$19:$Z$41,3,0)/'4. Billing Determinants'!$D$41*$D30))))),0)</f>
        <v>0</v>
      </c>
      <c r="Q30" s="56">
        <f>IFERROR(IF(Q$4="",0,IF($E30="kWh",VLOOKUP(Q$4,'4. Billing Determinants'!$B$19:$Z$41,4,0)/'4. Billing Determinants'!$E$41*$D30,IF($E30="kW",VLOOKUP(Q$4,'4. Billing Determinants'!$B$19:$Z$41,5,0)/'4. Billing Determinants'!$F$41*$D30,IF($E30="Non-RPP kWh",VLOOKUP(Q$4,'4. Billing Determinants'!$B$19:$Z$41,6,0)/'4. Billing Determinants'!$G$41*$D30,IF($E30="Distribution Rev.",VLOOKUP(Q$4,'4. Billing Determinants'!$B$19:$Z$41,8,0)/'4. Billing Determinants'!$I$41*$D30, VLOOKUP(Q$4,'4. Billing Determinants'!$B$19:$Z$41,3,0)/'4. Billing Determinants'!$D$41*$D30))))),0)</f>
        <v>0</v>
      </c>
      <c r="R30" s="56">
        <f>IFERROR(IF(R$4="",0,IF($E30="kWh",VLOOKUP(R$4,'4. Billing Determinants'!$B$19:$Z$41,4,0)/'4. Billing Determinants'!$E$41*$D30,IF($E30="kW",VLOOKUP(R$4,'4. Billing Determinants'!$B$19:$Z$41,5,0)/'4. Billing Determinants'!$F$41*$D30,IF($E30="Non-RPP kWh",VLOOKUP(R$4,'4. Billing Determinants'!$B$19:$Z$41,6,0)/'4. Billing Determinants'!$G$41*$D30,IF($E30="Distribution Rev.",VLOOKUP(R$4,'4. Billing Determinants'!$B$19:$Z$41,8,0)/'4. Billing Determinants'!$I$41*$D30, VLOOKUP(R$4,'4. Billing Determinants'!$B$19:$Z$41,3,0)/'4. Billing Determinants'!$D$41*$D30))))),0)</f>
        <v>0</v>
      </c>
      <c r="S30" s="56">
        <f>IFERROR(IF(S$4="",0,IF($E30="kWh",VLOOKUP(S$4,'4. Billing Determinants'!$B$19:$Z$41,4,0)/'4. Billing Determinants'!$E$41*$D30,IF($E30="kW",VLOOKUP(S$4,'4. Billing Determinants'!$B$19:$Z$41,5,0)/'4. Billing Determinants'!$F$41*$D30,IF($E30="Non-RPP kWh",VLOOKUP(S$4,'4. Billing Determinants'!$B$19:$Z$41,6,0)/'4. Billing Determinants'!$G$41*$D30,IF($E30="Distribution Rev.",VLOOKUP(S$4,'4. Billing Determinants'!$B$19:$Z$41,8,0)/'4. Billing Determinants'!$I$41*$D30, VLOOKUP(S$4,'4. Billing Determinants'!$B$19:$Z$41,3,0)/'4. Billing Determinants'!$D$41*$D30))))),0)</f>
        <v>0</v>
      </c>
      <c r="T30" s="56">
        <f>IFERROR(IF(T$4="",0,IF($E30="kWh",VLOOKUP(T$4,'4. Billing Determinants'!$B$19:$Z$41,4,0)/'4. Billing Determinants'!$E$41*$D30,IF($E30="kW",VLOOKUP(T$4,'4. Billing Determinants'!$B$19:$Z$41,5,0)/'4. Billing Determinants'!$F$41*$D30,IF($E30="Non-RPP kWh",VLOOKUP(T$4,'4. Billing Determinants'!$B$19:$Z$41,6,0)/'4. Billing Determinants'!$G$41*$D30,IF($E30="Distribution Rev.",VLOOKUP(T$4,'4. Billing Determinants'!$B$19:$Z$41,8,0)/'4. Billing Determinants'!$I$41*$D30, VLOOKUP(T$4,'4. Billing Determinants'!$B$19:$Z$41,3,0)/'4. Billing Determinants'!$D$41*$D30))))),0)</f>
        <v>0</v>
      </c>
      <c r="U30" s="56">
        <f>IFERROR(IF(U$4="",0,IF($E30="kWh",VLOOKUP(U$4,'4. Billing Determinants'!$B$19:$Z$41,4,0)/'4. Billing Determinants'!$E$41*$D30,IF($E30="kW",VLOOKUP(U$4,'4. Billing Determinants'!$B$19:$Z$41,5,0)/'4. Billing Determinants'!$F$41*$D30,IF($E30="Non-RPP kWh",VLOOKUP(U$4,'4. Billing Determinants'!$B$19:$Z$41,6,0)/'4. Billing Determinants'!$G$41*$D30,IF($E30="Distribution Rev.",VLOOKUP(U$4,'4. Billing Determinants'!$B$19:$Z$41,8,0)/'4. Billing Determinants'!$I$41*$D30, VLOOKUP(U$4,'4. Billing Determinants'!$B$19:$Z$41,3,0)/'4. Billing Determinants'!$D$41*$D30))))),0)</f>
        <v>0</v>
      </c>
      <c r="V30" s="56">
        <f>IFERROR(IF(V$4="",0,IF($E30="kWh",VLOOKUP(V$4,'4. Billing Determinants'!$B$19:$Z$41,4,0)/'4. Billing Determinants'!$E$41*$D30,IF($E30="kW",VLOOKUP(V$4,'4. Billing Determinants'!$B$19:$Z$41,5,0)/'4. Billing Determinants'!$F$41*$D30,IF($E30="Non-RPP kWh",VLOOKUP(V$4,'4. Billing Determinants'!$B$19:$Z$41,6,0)/'4. Billing Determinants'!$G$41*$D30,IF($E30="Distribution Rev.",VLOOKUP(V$4,'4. Billing Determinants'!$B$19:$Z$41,8,0)/'4. Billing Determinants'!$I$41*$D30, VLOOKUP(V$4,'4. Billing Determinants'!$B$19:$Z$41,3,0)/'4. Billing Determinants'!$D$41*$D30))))),0)</f>
        <v>0</v>
      </c>
      <c r="W30" s="56">
        <f>IFERROR(IF(W$4="",0,IF($E30="kWh",VLOOKUP(W$4,'4. Billing Determinants'!$B$19:$Z$41,4,0)/'4. Billing Determinants'!$E$41*$D30,IF($E30="kW",VLOOKUP(W$4,'4. Billing Determinants'!$B$19:$Z$41,5,0)/'4. Billing Determinants'!$F$41*$D30,IF($E30="Non-RPP kWh",VLOOKUP(W$4,'4. Billing Determinants'!$B$19:$Z$41,6,0)/'4. Billing Determinants'!$G$41*$D30,IF($E30="Distribution Rev.",VLOOKUP(W$4,'4. Billing Determinants'!$B$19:$Z$41,8,0)/'4. Billing Determinants'!$I$41*$D30, VLOOKUP(W$4,'4. Billing Determinants'!$B$19:$Z$41,3,0)/'4. Billing Determinants'!$D$41*$D30))))),0)</f>
        <v>0</v>
      </c>
      <c r="X30" s="56">
        <f>IFERROR(IF(X$4="",0,IF($E30="kWh",VLOOKUP(X$4,'4. Billing Determinants'!$B$19:$Z$41,4,0)/'4. Billing Determinants'!$E$41*$D30,IF($E30="kW",VLOOKUP(X$4,'4. Billing Determinants'!$B$19:$Z$41,5,0)/'4. Billing Determinants'!$F$41*$D30,IF($E30="Non-RPP kWh",VLOOKUP(X$4,'4. Billing Determinants'!$B$19:$Z$41,6,0)/'4. Billing Determinants'!$G$41*$D30,IF($E30="Distribution Rev.",VLOOKUP(X$4,'4. Billing Determinants'!$B$19:$Z$41,8,0)/'4. Billing Determinants'!$I$41*$D30, VLOOKUP(X$4,'4. Billing Determinants'!$B$19:$Z$41,3,0)/'4. Billing Determinants'!$D$41*$D30))))),0)</f>
        <v>0</v>
      </c>
      <c r="Y30" s="56">
        <f>IFERROR(IF(Y$4="",0,IF($E30="kWh",VLOOKUP(Y$4,'4. Billing Determinants'!$B$19:$Z$41,4,0)/'4. Billing Determinants'!$E$41*$D30,IF($E30="kW",VLOOKUP(Y$4,'4. Billing Determinants'!$B$19:$Z$41,5,0)/'4. Billing Determinants'!$F$41*$D30,IF($E30="Non-RPP kWh",VLOOKUP(Y$4,'4. Billing Determinants'!$B$19:$Z$41,6,0)/'4. Billing Determinants'!$G$41*$D30,IF($E30="Distribution Rev.",VLOOKUP(Y$4,'4. Billing Determinants'!$B$19:$Z$41,8,0)/'4. Billing Determinants'!$I$41*$D30, VLOOKUP(Y$4,'4. Billing Determinants'!$B$19:$Z$41,3,0)/'4. Billing Determinants'!$D$41*$D30))))),0)</f>
        <v>0</v>
      </c>
    </row>
    <row r="31" spans="2:25" x14ac:dyDescent="0.2">
      <c r="B31" s="54" t="s">
        <v>6</v>
      </c>
      <c r="C31" s="55">
        <v>1574</v>
      </c>
      <c r="D31" s="56">
        <f>'2. 2015 Continuity Schedule'!BS72</f>
        <v>0</v>
      </c>
      <c r="E31" s="89" t="s">
        <v>223</v>
      </c>
      <c r="F31" s="56">
        <f>IFERROR(IF(F$4="",0,IF($E31="kWh",VLOOKUP(F$4,'4. Billing Determinants'!$B$19:$Z$41,4,0)/'4. Billing Determinants'!$E$41*$D31,IF($E31="kW",VLOOKUP(F$4,'4. Billing Determinants'!$B$19:$Z$41,5,0)/'4. Billing Determinants'!$F$41*$D31,IF($E31="Non-RPP kWh",VLOOKUP(F$4,'4. Billing Determinants'!$B$19:$Z$41,6,0)/'4. Billing Determinants'!$G$41*$D31,IF($E31="Distribution Rev.",VLOOKUP(F$4,'4. Billing Determinants'!$B$19:$Z$41,8,0)/'4. Billing Determinants'!$I$41*$D31, VLOOKUP(F$4,'4. Billing Determinants'!$B$19:$Z$41,3,0)/'4. Billing Determinants'!$D$41*$D31))))),0)</f>
        <v>0</v>
      </c>
      <c r="G31" s="56">
        <f>IFERROR(IF(G$4="",0,IF($E31="kWh",VLOOKUP(G$4,'4. Billing Determinants'!$B$19:$Z$41,4,0)/'4. Billing Determinants'!$E$41*$D31,IF($E31="kW",VLOOKUP(G$4,'4. Billing Determinants'!$B$19:$Z$41,5,0)/'4. Billing Determinants'!$F$41*$D31,IF($E31="Non-RPP kWh",VLOOKUP(G$4,'4. Billing Determinants'!$B$19:$Z$41,6,0)/'4. Billing Determinants'!$G$41*$D31,IF($E31="Distribution Rev.",VLOOKUP(G$4,'4. Billing Determinants'!$B$19:$Z$41,8,0)/'4. Billing Determinants'!$I$41*$D31, VLOOKUP(G$4,'4. Billing Determinants'!$B$19:$Z$41,3,0)/'4. Billing Determinants'!$D$41*$D31))))),0)</f>
        <v>0</v>
      </c>
      <c r="H31" s="56">
        <f>IFERROR(IF(H$4="",0,IF($E31="kWh",VLOOKUP(H$4,'4. Billing Determinants'!$B$19:$Z$41,4,0)/'4. Billing Determinants'!$E$41*$D31,IF($E31="kW",VLOOKUP(H$4,'4. Billing Determinants'!$B$19:$Z$41,5,0)/'4. Billing Determinants'!$F$41*$D31,IF($E31="Non-RPP kWh",VLOOKUP(H$4,'4. Billing Determinants'!$B$19:$Z$41,6,0)/'4. Billing Determinants'!$G$41*$D31,IF($E31="Distribution Rev.",VLOOKUP(H$4,'4. Billing Determinants'!$B$19:$Z$41,8,0)/'4. Billing Determinants'!$I$41*$D31, VLOOKUP(H$4,'4. Billing Determinants'!$B$19:$Z$41,3,0)/'4. Billing Determinants'!$D$41*$D31))))),0)</f>
        <v>0</v>
      </c>
      <c r="I31" s="56">
        <f>IFERROR(IF(I$4="",0,IF($E31="kWh",VLOOKUP(I$4,'4. Billing Determinants'!$B$19:$Z$41,4,0)/'4. Billing Determinants'!$E$41*$D31,IF($E31="kW",VLOOKUP(I$4,'4. Billing Determinants'!$B$19:$Z$41,5,0)/'4. Billing Determinants'!$F$41*$D31,IF($E31="Non-RPP kWh",VLOOKUP(I$4,'4. Billing Determinants'!$B$19:$Z$41,6,0)/'4. Billing Determinants'!$G$41*$D31,IF($E31="Distribution Rev.",VLOOKUP(I$4,'4. Billing Determinants'!$B$19:$Z$41,8,0)/'4. Billing Determinants'!$I$41*$D31, VLOOKUP(I$4,'4. Billing Determinants'!$B$19:$Z$41,3,0)/'4. Billing Determinants'!$D$41*$D31))))),0)</f>
        <v>0</v>
      </c>
      <c r="J31" s="56">
        <f>IFERROR(IF(J$4="",0,IF($E31="kWh",VLOOKUP(J$4,'4. Billing Determinants'!$B$19:$Z$41,4,0)/'4. Billing Determinants'!$E$41*$D31,IF($E31="kW",VLOOKUP(J$4,'4. Billing Determinants'!$B$19:$Z$41,5,0)/'4. Billing Determinants'!$F$41*$D31,IF($E31="Non-RPP kWh",VLOOKUP(J$4,'4. Billing Determinants'!$B$19:$Z$41,6,0)/'4. Billing Determinants'!$G$41*$D31,IF($E31="Distribution Rev.",VLOOKUP(J$4,'4. Billing Determinants'!$B$19:$Z$41,8,0)/'4. Billing Determinants'!$I$41*$D31, VLOOKUP(J$4,'4. Billing Determinants'!$B$19:$Z$41,3,0)/'4. Billing Determinants'!$D$41*$D31))))),0)</f>
        <v>0</v>
      </c>
      <c r="K31" s="56">
        <f>IFERROR(IF(K$4="",0,IF($E31="kWh",VLOOKUP(K$4,'4. Billing Determinants'!$B$19:$Z$41,4,0)/'4. Billing Determinants'!$E$41*$D31,IF($E31="kW",VLOOKUP(K$4,'4. Billing Determinants'!$B$19:$Z$41,5,0)/'4. Billing Determinants'!$F$41*$D31,IF($E31="Non-RPP kWh",VLOOKUP(K$4,'4. Billing Determinants'!$B$19:$Z$41,6,0)/'4. Billing Determinants'!$G$41*$D31,IF($E31="Distribution Rev.",VLOOKUP(K$4,'4. Billing Determinants'!$B$19:$Z$41,8,0)/'4. Billing Determinants'!$I$41*$D31, VLOOKUP(K$4,'4. Billing Determinants'!$B$19:$Z$41,3,0)/'4. Billing Determinants'!$D$41*$D31))))),0)</f>
        <v>0</v>
      </c>
      <c r="L31" s="56">
        <f>IFERROR(IF(L$4="",0,IF($E31="kWh",VLOOKUP(L$4,'4. Billing Determinants'!$B$19:$Z$41,4,0)/'4. Billing Determinants'!$E$41*$D31,IF($E31="kW",VLOOKUP(L$4,'4. Billing Determinants'!$B$19:$Z$41,5,0)/'4. Billing Determinants'!$F$41*$D31,IF($E31="Non-RPP kWh",VLOOKUP(L$4,'4. Billing Determinants'!$B$19:$Z$41,6,0)/'4. Billing Determinants'!$G$41*$D31,IF($E31="Distribution Rev.",VLOOKUP(L$4,'4. Billing Determinants'!$B$19:$Z$41,8,0)/'4. Billing Determinants'!$I$41*$D31, VLOOKUP(L$4,'4. Billing Determinants'!$B$19:$Z$41,3,0)/'4. Billing Determinants'!$D$41*$D31))))),0)</f>
        <v>0</v>
      </c>
      <c r="M31" s="56">
        <f>IFERROR(IF(M$4="",0,IF($E31="kWh",VLOOKUP(M$4,'4. Billing Determinants'!$B$19:$Z$41,4,0)/'4. Billing Determinants'!$E$41*$D31,IF($E31="kW",VLOOKUP(M$4,'4. Billing Determinants'!$B$19:$Z$41,5,0)/'4. Billing Determinants'!$F$41*$D31,IF($E31="Non-RPP kWh",VLOOKUP(M$4,'4. Billing Determinants'!$B$19:$Z$41,6,0)/'4. Billing Determinants'!$G$41*$D31,IF($E31="Distribution Rev.",VLOOKUP(M$4,'4. Billing Determinants'!$B$19:$Z$41,8,0)/'4. Billing Determinants'!$I$41*$D31, VLOOKUP(M$4,'4. Billing Determinants'!$B$19:$Z$41,3,0)/'4. Billing Determinants'!$D$41*$D31))))),0)</f>
        <v>0</v>
      </c>
      <c r="N31" s="56">
        <f>IFERROR(IF(N$4="",0,IF($E31="kWh",VLOOKUP(N$4,'4. Billing Determinants'!$B$19:$Z$41,4,0)/'4. Billing Determinants'!$E$41*$D31,IF($E31="kW",VLOOKUP(N$4,'4. Billing Determinants'!$B$19:$Z$41,5,0)/'4. Billing Determinants'!$F$41*$D31,IF($E31="Non-RPP kWh",VLOOKUP(N$4,'4. Billing Determinants'!$B$19:$Z$41,6,0)/'4. Billing Determinants'!$G$41*$D31,IF($E31="Distribution Rev.",VLOOKUP(N$4,'4. Billing Determinants'!$B$19:$Z$41,8,0)/'4. Billing Determinants'!$I$41*$D31, VLOOKUP(N$4,'4. Billing Determinants'!$B$19:$Z$41,3,0)/'4. Billing Determinants'!$D$41*$D31))))),0)</f>
        <v>0</v>
      </c>
      <c r="O31" s="56">
        <f>IFERROR(IF(O$4="",0,IF($E31="kWh",VLOOKUP(O$4,'4. Billing Determinants'!$B$19:$Z$41,4,0)/'4. Billing Determinants'!$E$41*$D31,IF($E31="kW",VLOOKUP(O$4,'4. Billing Determinants'!$B$19:$Z$41,5,0)/'4. Billing Determinants'!$F$41*$D31,IF($E31="Non-RPP kWh",VLOOKUP(O$4,'4. Billing Determinants'!$B$19:$Z$41,6,0)/'4. Billing Determinants'!$G$41*$D31,IF($E31="Distribution Rev.",VLOOKUP(O$4,'4. Billing Determinants'!$B$19:$Z$41,8,0)/'4. Billing Determinants'!$I$41*$D31, VLOOKUP(O$4,'4. Billing Determinants'!$B$19:$Z$41,3,0)/'4. Billing Determinants'!$D$41*$D31))))),0)</f>
        <v>0</v>
      </c>
      <c r="P31" s="56">
        <f>IFERROR(IF(P$4="",0,IF($E31="kWh",VLOOKUP(P$4,'4. Billing Determinants'!$B$19:$Z$41,4,0)/'4. Billing Determinants'!$E$41*$D31,IF($E31="kW",VLOOKUP(P$4,'4. Billing Determinants'!$B$19:$Z$41,5,0)/'4. Billing Determinants'!$F$41*$D31,IF($E31="Non-RPP kWh",VLOOKUP(P$4,'4. Billing Determinants'!$B$19:$Z$41,6,0)/'4. Billing Determinants'!$G$41*$D31,IF($E31="Distribution Rev.",VLOOKUP(P$4,'4. Billing Determinants'!$B$19:$Z$41,8,0)/'4. Billing Determinants'!$I$41*$D31, VLOOKUP(P$4,'4. Billing Determinants'!$B$19:$Z$41,3,0)/'4. Billing Determinants'!$D$41*$D31))))),0)</f>
        <v>0</v>
      </c>
      <c r="Q31" s="56">
        <f>IFERROR(IF(Q$4="",0,IF($E31="kWh",VLOOKUP(Q$4,'4. Billing Determinants'!$B$19:$Z$41,4,0)/'4. Billing Determinants'!$E$41*$D31,IF($E31="kW",VLOOKUP(Q$4,'4. Billing Determinants'!$B$19:$Z$41,5,0)/'4. Billing Determinants'!$F$41*$D31,IF($E31="Non-RPP kWh",VLOOKUP(Q$4,'4. Billing Determinants'!$B$19:$Z$41,6,0)/'4. Billing Determinants'!$G$41*$D31,IF($E31="Distribution Rev.",VLOOKUP(Q$4,'4. Billing Determinants'!$B$19:$Z$41,8,0)/'4. Billing Determinants'!$I$41*$D31, VLOOKUP(Q$4,'4. Billing Determinants'!$B$19:$Z$41,3,0)/'4. Billing Determinants'!$D$41*$D31))))),0)</f>
        <v>0</v>
      </c>
      <c r="R31" s="56">
        <f>IFERROR(IF(R$4="",0,IF($E31="kWh",VLOOKUP(R$4,'4. Billing Determinants'!$B$19:$Z$41,4,0)/'4. Billing Determinants'!$E$41*$D31,IF($E31="kW",VLOOKUP(R$4,'4. Billing Determinants'!$B$19:$Z$41,5,0)/'4. Billing Determinants'!$F$41*$D31,IF($E31="Non-RPP kWh",VLOOKUP(R$4,'4. Billing Determinants'!$B$19:$Z$41,6,0)/'4. Billing Determinants'!$G$41*$D31,IF($E31="Distribution Rev.",VLOOKUP(R$4,'4. Billing Determinants'!$B$19:$Z$41,8,0)/'4. Billing Determinants'!$I$41*$D31, VLOOKUP(R$4,'4. Billing Determinants'!$B$19:$Z$41,3,0)/'4. Billing Determinants'!$D$41*$D31))))),0)</f>
        <v>0</v>
      </c>
      <c r="S31" s="56">
        <f>IFERROR(IF(S$4="",0,IF($E31="kWh",VLOOKUP(S$4,'4. Billing Determinants'!$B$19:$Z$41,4,0)/'4. Billing Determinants'!$E$41*$D31,IF($E31="kW",VLOOKUP(S$4,'4. Billing Determinants'!$B$19:$Z$41,5,0)/'4. Billing Determinants'!$F$41*$D31,IF($E31="Non-RPP kWh",VLOOKUP(S$4,'4. Billing Determinants'!$B$19:$Z$41,6,0)/'4. Billing Determinants'!$G$41*$D31,IF($E31="Distribution Rev.",VLOOKUP(S$4,'4. Billing Determinants'!$B$19:$Z$41,8,0)/'4. Billing Determinants'!$I$41*$D31, VLOOKUP(S$4,'4. Billing Determinants'!$B$19:$Z$41,3,0)/'4. Billing Determinants'!$D$41*$D31))))),0)</f>
        <v>0</v>
      </c>
      <c r="T31" s="56">
        <f>IFERROR(IF(T$4="",0,IF($E31="kWh",VLOOKUP(T$4,'4. Billing Determinants'!$B$19:$Z$41,4,0)/'4. Billing Determinants'!$E$41*$D31,IF($E31="kW",VLOOKUP(T$4,'4. Billing Determinants'!$B$19:$Z$41,5,0)/'4. Billing Determinants'!$F$41*$D31,IF($E31="Non-RPP kWh",VLOOKUP(T$4,'4. Billing Determinants'!$B$19:$Z$41,6,0)/'4. Billing Determinants'!$G$41*$D31,IF($E31="Distribution Rev.",VLOOKUP(T$4,'4. Billing Determinants'!$B$19:$Z$41,8,0)/'4. Billing Determinants'!$I$41*$D31, VLOOKUP(T$4,'4. Billing Determinants'!$B$19:$Z$41,3,0)/'4. Billing Determinants'!$D$41*$D31))))),0)</f>
        <v>0</v>
      </c>
      <c r="U31" s="56">
        <f>IFERROR(IF(U$4="",0,IF($E31="kWh",VLOOKUP(U$4,'4. Billing Determinants'!$B$19:$Z$41,4,0)/'4. Billing Determinants'!$E$41*$D31,IF($E31="kW",VLOOKUP(U$4,'4. Billing Determinants'!$B$19:$Z$41,5,0)/'4. Billing Determinants'!$F$41*$D31,IF($E31="Non-RPP kWh",VLOOKUP(U$4,'4. Billing Determinants'!$B$19:$Z$41,6,0)/'4. Billing Determinants'!$G$41*$D31,IF($E31="Distribution Rev.",VLOOKUP(U$4,'4. Billing Determinants'!$B$19:$Z$41,8,0)/'4. Billing Determinants'!$I$41*$D31, VLOOKUP(U$4,'4. Billing Determinants'!$B$19:$Z$41,3,0)/'4. Billing Determinants'!$D$41*$D31))))),0)</f>
        <v>0</v>
      </c>
      <c r="V31" s="56">
        <f>IFERROR(IF(V$4="",0,IF($E31="kWh",VLOOKUP(V$4,'4. Billing Determinants'!$B$19:$Z$41,4,0)/'4. Billing Determinants'!$E$41*$D31,IF($E31="kW",VLOOKUP(V$4,'4. Billing Determinants'!$B$19:$Z$41,5,0)/'4. Billing Determinants'!$F$41*$D31,IF($E31="Non-RPP kWh",VLOOKUP(V$4,'4. Billing Determinants'!$B$19:$Z$41,6,0)/'4. Billing Determinants'!$G$41*$D31,IF($E31="Distribution Rev.",VLOOKUP(V$4,'4. Billing Determinants'!$B$19:$Z$41,8,0)/'4. Billing Determinants'!$I$41*$D31, VLOOKUP(V$4,'4. Billing Determinants'!$B$19:$Z$41,3,0)/'4. Billing Determinants'!$D$41*$D31))))),0)</f>
        <v>0</v>
      </c>
      <c r="W31" s="56">
        <f>IFERROR(IF(W$4="",0,IF($E31="kWh",VLOOKUP(W$4,'4. Billing Determinants'!$B$19:$Z$41,4,0)/'4. Billing Determinants'!$E$41*$D31,IF($E31="kW",VLOOKUP(W$4,'4. Billing Determinants'!$B$19:$Z$41,5,0)/'4. Billing Determinants'!$F$41*$D31,IF($E31="Non-RPP kWh",VLOOKUP(W$4,'4. Billing Determinants'!$B$19:$Z$41,6,0)/'4. Billing Determinants'!$G$41*$D31,IF($E31="Distribution Rev.",VLOOKUP(W$4,'4. Billing Determinants'!$B$19:$Z$41,8,0)/'4. Billing Determinants'!$I$41*$D31, VLOOKUP(W$4,'4. Billing Determinants'!$B$19:$Z$41,3,0)/'4. Billing Determinants'!$D$41*$D31))))),0)</f>
        <v>0</v>
      </c>
      <c r="X31" s="56">
        <f>IFERROR(IF(X$4="",0,IF($E31="kWh",VLOOKUP(X$4,'4. Billing Determinants'!$B$19:$Z$41,4,0)/'4. Billing Determinants'!$E$41*$D31,IF($E31="kW",VLOOKUP(X$4,'4. Billing Determinants'!$B$19:$Z$41,5,0)/'4. Billing Determinants'!$F$41*$D31,IF($E31="Non-RPP kWh",VLOOKUP(X$4,'4. Billing Determinants'!$B$19:$Z$41,6,0)/'4. Billing Determinants'!$G$41*$D31,IF($E31="Distribution Rev.",VLOOKUP(X$4,'4. Billing Determinants'!$B$19:$Z$41,8,0)/'4. Billing Determinants'!$I$41*$D31, VLOOKUP(X$4,'4. Billing Determinants'!$B$19:$Z$41,3,0)/'4. Billing Determinants'!$D$41*$D31))))),0)</f>
        <v>0</v>
      </c>
      <c r="Y31" s="56">
        <f>IFERROR(IF(Y$4="",0,IF($E31="kWh",VLOOKUP(Y$4,'4. Billing Determinants'!$B$19:$Z$41,4,0)/'4. Billing Determinants'!$E$41*$D31,IF($E31="kW",VLOOKUP(Y$4,'4. Billing Determinants'!$B$19:$Z$41,5,0)/'4. Billing Determinants'!$F$41*$D31,IF($E31="Non-RPP kWh",VLOOKUP(Y$4,'4. Billing Determinants'!$B$19:$Z$41,6,0)/'4. Billing Determinants'!$G$41*$D31,IF($E31="Distribution Rev.",VLOOKUP(Y$4,'4. Billing Determinants'!$B$19:$Z$41,8,0)/'4. Billing Determinants'!$I$41*$D31, VLOOKUP(Y$4,'4. Billing Determinants'!$B$19:$Z$41,3,0)/'4. Billing Determinants'!$D$41*$D31))))),0)</f>
        <v>0</v>
      </c>
    </row>
    <row r="32" spans="2:25" x14ac:dyDescent="0.2">
      <c r="B32" s="54" t="s">
        <v>36</v>
      </c>
      <c r="C32" s="55">
        <v>1582</v>
      </c>
      <c r="D32" s="56">
        <f>'2. 2015 Continuity Schedule'!BS73</f>
        <v>0</v>
      </c>
      <c r="E32" s="89" t="s">
        <v>223</v>
      </c>
      <c r="F32" s="56">
        <f>IFERROR(IF(F$4="",0,IF($E32="kWh",VLOOKUP(F$4,'4. Billing Determinants'!$B$19:$Z$41,4,0)/'4. Billing Determinants'!$E$41*$D32,IF($E32="kW",VLOOKUP(F$4,'4. Billing Determinants'!$B$19:$Z$41,5,0)/'4. Billing Determinants'!$F$41*$D32,IF($E32="Non-RPP kWh",VLOOKUP(F$4,'4. Billing Determinants'!$B$19:$Z$41,6,0)/'4. Billing Determinants'!$G$41*$D32,IF($E32="Distribution Rev.",VLOOKUP(F$4,'4. Billing Determinants'!$B$19:$Z$41,8,0)/'4. Billing Determinants'!$I$41*$D32, VLOOKUP(F$4,'4. Billing Determinants'!$B$19:$Z$41,3,0)/'4. Billing Determinants'!$D$41*$D32))))),0)</f>
        <v>0</v>
      </c>
      <c r="G32" s="56">
        <f>IFERROR(IF(G$4="",0,IF($E32="kWh",VLOOKUP(G$4,'4. Billing Determinants'!$B$19:$Z$41,4,0)/'4. Billing Determinants'!$E$41*$D32,IF($E32="kW",VLOOKUP(G$4,'4. Billing Determinants'!$B$19:$Z$41,5,0)/'4. Billing Determinants'!$F$41*$D32,IF($E32="Non-RPP kWh",VLOOKUP(G$4,'4. Billing Determinants'!$B$19:$Z$41,6,0)/'4. Billing Determinants'!$G$41*$D32,IF($E32="Distribution Rev.",VLOOKUP(G$4,'4. Billing Determinants'!$B$19:$Z$41,8,0)/'4. Billing Determinants'!$I$41*$D32, VLOOKUP(G$4,'4. Billing Determinants'!$B$19:$Z$41,3,0)/'4. Billing Determinants'!$D$41*$D32))))),0)</f>
        <v>0</v>
      </c>
      <c r="H32" s="56">
        <f>IFERROR(IF(H$4="",0,IF($E32="kWh",VLOOKUP(H$4,'4. Billing Determinants'!$B$19:$Z$41,4,0)/'4. Billing Determinants'!$E$41*$D32,IF($E32="kW",VLOOKUP(H$4,'4. Billing Determinants'!$B$19:$Z$41,5,0)/'4. Billing Determinants'!$F$41*$D32,IF($E32="Non-RPP kWh",VLOOKUP(H$4,'4. Billing Determinants'!$B$19:$Z$41,6,0)/'4. Billing Determinants'!$G$41*$D32,IF($E32="Distribution Rev.",VLOOKUP(H$4,'4. Billing Determinants'!$B$19:$Z$41,8,0)/'4. Billing Determinants'!$I$41*$D32, VLOOKUP(H$4,'4. Billing Determinants'!$B$19:$Z$41,3,0)/'4. Billing Determinants'!$D$41*$D32))))),0)</f>
        <v>0</v>
      </c>
      <c r="I32" s="56">
        <f>IFERROR(IF(I$4="",0,IF($E32="kWh",VLOOKUP(I$4,'4. Billing Determinants'!$B$19:$Z$41,4,0)/'4. Billing Determinants'!$E$41*$D32,IF($E32="kW",VLOOKUP(I$4,'4. Billing Determinants'!$B$19:$Z$41,5,0)/'4. Billing Determinants'!$F$41*$D32,IF($E32="Non-RPP kWh",VLOOKUP(I$4,'4. Billing Determinants'!$B$19:$Z$41,6,0)/'4. Billing Determinants'!$G$41*$D32,IF($E32="Distribution Rev.",VLOOKUP(I$4,'4. Billing Determinants'!$B$19:$Z$41,8,0)/'4. Billing Determinants'!$I$41*$D32, VLOOKUP(I$4,'4. Billing Determinants'!$B$19:$Z$41,3,0)/'4. Billing Determinants'!$D$41*$D32))))),0)</f>
        <v>0</v>
      </c>
      <c r="J32" s="56">
        <f>IFERROR(IF(J$4="",0,IF($E32="kWh",VLOOKUP(J$4,'4. Billing Determinants'!$B$19:$Z$41,4,0)/'4. Billing Determinants'!$E$41*$D32,IF($E32="kW",VLOOKUP(J$4,'4. Billing Determinants'!$B$19:$Z$41,5,0)/'4. Billing Determinants'!$F$41*$D32,IF($E32="Non-RPP kWh",VLOOKUP(J$4,'4. Billing Determinants'!$B$19:$Z$41,6,0)/'4. Billing Determinants'!$G$41*$D32,IF($E32="Distribution Rev.",VLOOKUP(J$4,'4. Billing Determinants'!$B$19:$Z$41,8,0)/'4. Billing Determinants'!$I$41*$D32, VLOOKUP(J$4,'4. Billing Determinants'!$B$19:$Z$41,3,0)/'4. Billing Determinants'!$D$41*$D32))))),0)</f>
        <v>0</v>
      </c>
      <c r="K32" s="56">
        <f>IFERROR(IF(K$4="",0,IF($E32="kWh",VLOOKUP(K$4,'4. Billing Determinants'!$B$19:$Z$41,4,0)/'4. Billing Determinants'!$E$41*$D32,IF($E32="kW",VLOOKUP(K$4,'4. Billing Determinants'!$B$19:$Z$41,5,0)/'4. Billing Determinants'!$F$41*$D32,IF($E32="Non-RPP kWh",VLOOKUP(K$4,'4. Billing Determinants'!$B$19:$Z$41,6,0)/'4. Billing Determinants'!$G$41*$D32,IF($E32="Distribution Rev.",VLOOKUP(K$4,'4. Billing Determinants'!$B$19:$Z$41,8,0)/'4. Billing Determinants'!$I$41*$D32, VLOOKUP(K$4,'4. Billing Determinants'!$B$19:$Z$41,3,0)/'4. Billing Determinants'!$D$41*$D32))))),0)</f>
        <v>0</v>
      </c>
      <c r="L32" s="56">
        <f>IFERROR(IF(L$4="",0,IF($E32="kWh",VLOOKUP(L$4,'4. Billing Determinants'!$B$19:$Z$41,4,0)/'4. Billing Determinants'!$E$41*$D32,IF($E32="kW",VLOOKUP(L$4,'4. Billing Determinants'!$B$19:$Z$41,5,0)/'4. Billing Determinants'!$F$41*$D32,IF($E32="Non-RPP kWh",VLOOKUP(L$4,'4. Billing Determinants'!$B$19:$Z$41,6,0)/'4. Billing Determinants'!$G$41*$D32,IF($E32="Distribution Rev.",VLOOKUP(L$4,'4. Billing Determinants'!$B$19:$Z$41,8,0)/'4. Billing Determinants'!$I$41*$D32, VLOOKUP(L$4,'4. Billing Determinants'!$B$19:$Z$41,3,0)/'4. Billing Determinants'!$D$41*$D32))))),0)</f>
        <v>0</v>
      </c>
      <c r="M32" s="56">
        <f>IFERROR(IF(M$4="",0,IF($E32="kWh",VLOOKUP(M$4,'4. Billing Determinants'!$B$19:$Z$41,4,0)/'4. Billing Determinants'!$E$41*$D32,IF($E32="kW",VLOOKUP(M$4,'4. Billing Determinants'!$B$19:$Z$41,5,0)/'4. Billing Determinants'!$F$41*$D32,IF($E32="Non-RPP kWh",VLOOKUP(M$4,'4. Billing Determinants'!$B$19:$Z$41,6,0)/'4. Billing Determinants'!$G$41*$D32,IF($E32="Distribution Rev.",VLOOKUP(M$4,'4. Billing Determinants'!$B$19:$Z$41,8,0)/'4. Billing Determinants'!$I$41*$D32, VLOOKUP(M$4,'4. Billing Determinants'!$B$19:$Z$41,3,0)/'4. Billing Determinants'!$D$41*$D32))))),0)</f>
        <v>0</v>
      </c>
      <c r="N32" s="56">
        <f>IFERROR(IF(N$4="",0,IF($E32="kWh",VLOOKUP(N$4,'4. Billing Determinants'!$B$19:$Z$41,4,0)/'4. Billing Determinants'!$E$41*$D32,IF($E32="kW",VLOOKUP(N$4,'4. Billing Determinants'!$B$19:$Z$41,5,0)/'4. Billing Determinants'!$F$41*$D32,IF($E32="Non-RPP kWh",VLOOKUP(N$4,'4. Billing Determinants'!$B$19:$Z$41,6,0)/'4. Billing Determinants'!$G$41*$D32,IF($E32="Distribution Rev.",VLOOKUP(N$4,'4. Billing Determinants'!$B$19:$Z$41,8,0)/'4. Billing Determinants'!$I$41*$D32, VLOOKUP(N$4,'4. Billing Determinants'!$B$19:$Z$41,3,0)/'4. Billing Determinants'!$D$41*$D32))))),0)</f>
        <v>0</v>
      </c>
      <c r="O32" s="56">
        <f>IFERROR(IF(O$4="",0,IF($E32="kWh",VLOOKUP(O$4,'4. Billing Determinants'!$B$19:$Z$41,4,0)/'4. Billing Determinants'!$E$41*$D32,IF($E32="kW",VLOOKUP(O$4,'4. Billing Determinants'!$B$19:$Z$41,5,0)/'4. Billing Determinants'!$F$41*$D32,IF($E32="Non-RPP kWh",VLOOKUP(O$4,'4. Billing Determinants'!$B$19:$Z$41,6,0)/'4. Billing Determinants'!$G$41*$D32,IF($E32="Distribution Rev.",VLOOKUP(O$4,'4. Billing Determinants'!$B$19:$Z$41,8,0)/'4. Billing Determinants'!$I$41*$D32, VLOOKUP(O$4,'4. Billing Determinants'!$B$19:$Z$41,3,0)/'4. Billing Determinants'!$D$41*$D32))))),0)</f>
        <v>0</v>
      </c>
      <c r="P32" s="56">
        <f>IFERROR(IF(P$4="",0,IF($E32="kWh",VLOOKUP(P$4,'4. Billing Determinants'!$B$19:$Z$41,4,0)/'4. Billing Determinants'!$E$41*$D32,IF($E32="kW",VLOOKUP(P$4,'4. Billing Determinants'!$B$19:$Z$41,5,0)/'4. Billing Determinants'!$F$41*$D32,IF($E32="Non-RPP kWh",VLOOKUP(P$4,'4. Billing Determinants'!$B$19:$Z$41,6,0)/'4. Billing Determinants'!$G$41*$D32,IF($E32="Distribution Rev.",VLOOKUP(P$4,'4. Billing Determinants'!$B$19:$Z$41,8,0)/'4. Billing Determinants'!$I$41*$D32, VLOOKUP(P$4,'4. Billing Determinants'!$B$19:$Z$41,3,0)/'4. Billing Determinants'!$D$41*$D32))))),0)</f>
        <v>0</v>
      </c>
      <c r="Q32" s="56">
        <f>IFERROR(IF(Q$4="",0,IF($E32="kWh",VLOOKUP(Q$4,'4. Billing Determinants'!$B$19:$Z$41,4,0)/'4. Billing Determinants'!$E$41*$D32,IF($E32="kW",VLOOKUP(Q$4,'4. Billing Determinants'!$B$19:$Z$41,5,0)/'4. Billing Determinants'!$F$41*$D32,IF($E32="Non-RPP kWh",VLOOKUP(Q$4,'4. Billing Determinants'!$B$19:$Z$41,6,0)/'4. Billing Determinants'!$G$41*$D32,IF($E32="Distribution Rev.",VLOOKUP(Q$4,'4. Billing Determinants'!$B$19:$Z$41,8,0)/'4. Billing Determinants'!$I$41*$D32, VLOOKUP(Q$4,'4. Billing Determinants'!$B$19:$Z$41,3,0)/'4. Billing Determinants'!$D$41*$D32))))),0)</f>
        <v>0</v>
      </c>
      <c r="R32" s="56">
        <f>IFERROR(IF(R$4="",0,IF($E32="kWh",VLOOKUP(R$4,'4. Billing Determinants'!$B$19:$Z$41,4,0)/'4. Billing Determinants'!$E$41*$D32,IF($E32="kW",VLOOKUP(R$4,'4. Billing Determinants'!$B$19:$Z$41,5,0)/'4. Billing Determinants'!$F$41*$D32,IF($E32="Non-RPP kWh",VLOOKUP(R$4,'4. Billing Determinants'!$B$19:$Z$41,6,0)/'4. Billing Determinants'!$G$41*$D32,IF($E32="Distribution Rev.",VLOOKUP(R$4,'4. Billing Determinants'!$B$19:$Z$41,8,0)/'4. Billing Determinants'!$I$41*$D32, VLOOKUP(R$4,'4. Billing Determinants'!$B$19:$Z$41,3,0)/'4. Billing Determinants'!$D$41*$D32))))),0)</f>
        <v>0</v>
      </c>
      <c r="S32" s="56">
        <f>IFERROR(IF(S$4="",0,IF($E32="kWh",VLOOKUP(S$4,'4. Billing Determinants'!$B$19:$Z$41,4,0)/'4. Billing Determinants'!$E$41*$D32,IF($E32="kW",VLOOKUP(S$4,'4. Billing Determinants'!$B$19:$Z$41,5,0)/'4. Billing Determinants'!$F$41*$D32,IF($E32="Non-RPP kWh",VLOOKUP(S$4,'4. Billing Determinants'!$B$19:$Z$41,6,0)/'4. Billing Determinants'!$G$41*$D32,IF($E32="Distribution Rev.",VLOOKUP(S$4,'4. Billing Determinants'!$B$19:$Z$41,8,0)/'4. Billing Determinants'!$I$41*$D32, VLOOKUP(S$4,'4. Billing Determinants'!$B$19:$Z$41,3,0)/'4. Billing Determinants'!$D$41*$D32))))),0)</f>
        <v>0</v>
      </c>
      <c r="T32" s="56">
        <f>IFERROR(IF(T$4="",0,IF($E32="kWh",VLOOKUP(T$4,'4. Billing Determinants'!$B$19:$Z$41,4,0)/'4. Billing Determinants'!$E$41*$D32,IF($E32="kW",VLOOKUP(T$4,'4. Billing Determinants'!$B$19:$Z$41,5,0)/'4. Billing Determinants'!$F$41*$D32,IF($E32="Non-RPP kWh",VLOOKUP(T$4,'4. Billing Determinants'!$B$19:$Z$41,6,0)/'4. Billing Determinants'!$G$41*$D32,IF($E32="Distribution Rev.",VLOOKUP(T$4,'4. Billing Determinants'!$B$19:$Z$41,8,0)/'4. Billing Determinants'!$I$41*$D32, VLOOKUP(T$4,'4. Billing Determinants'!$B$19:$Z$41,3,0)/'4. Billing Determinants'!$D$41*$D32))))),0)</f>
        <v>0</v>
      </c>
      <c r="U32" s="56">
        <f>IFERROR(IF(U$4="",0,IF($E32="kWh",VLOOKUP(U$4,'4. Billing Determinants'!$B$19:$Z$41,4,0)/'4. Billing Determinants'!$E$41*$D32,IF($E32="kW",VLOOKUP(U$4,'4. Billing Determinants'!$B$19:$Z$41,5,0)/'4. Billing Determinants'!$F$41*$D32,IF($E32="Non-RPP kWh",VLOOKUP(U$4,'4. Billing Determinants'!$B$19:$Z$41,6,0)/'4. Billing Determinants'!$G$41*$D32,IF($E32="Distribution Rev.",VLOOKUP(U$4,'4. Billing Determinants'!$B$19:$Z$41,8,0)/'4. Billing Determinants'!$I$41*$D32, VLOOKUP(U$4,'4. Billing Determinants'!$B$19:$Z$41,3,0)/'4. Billing Determinants'!$D$41*$D32))))),0)</f>
        <v>0</v>
      </c>
      <c r="V32" s="56">
        <f>IFERROR(IF(V$4="",0,IF($E32="kWh",VLOOKUP(V$4,'4. Billing Determinants'!$B$19:$Z$41,4,0)/'4. Billing Determinants'!$E$41*$D32,IF($E32="kW",VLOOKUP(V$4,'4. Billing Determinants'!$B$19:$Z$41,5,0)/'4. Billing Determinants'!$F$41*$D32,IF($E32="Non-RPP kWh",VLOOKUP(V$4,'4. Billing Determinants'!$B$19:$Z$41,6,0)/'4. Billing Determinants'!$G$41*$D32,IF($E32="Distribution Rev.",VLOOKUP(V$4,'4. Billing Determinants'!$B$19:$Z$41,8,0)/'4. Billing Determinants'!$I$41*$D32, VLOOKUP(V$4,'4. Billing Determinants'!$B$19:$Z$41,3,0)/'4. Billing Determinants'!$D$41*$D32))))),0)</f>
        <v>0</v>
      </c>
      <c r="W32" s="56">
        <f>IFERROR(IF(W$4="",0,IF($E32="kWh",VLOOKUP(W$4,'4. Billing Determinants'!$B$19:$Z$41,4,0)/'4. Billing Determinants'!$E$41*$D32,IF($E32="kW",VLOOKUP(W$4,'4. Billing Determinants'!$B$19:$Z$41,5,0)/'4. Billing Determinants'!$F$41*$D32,IF($E32="Non-RPP kWh",VLOOKUP(W$4,'4. Billing Determinants'!$B$19:$Z$41,6,0)/'4. Billing Determinants'!$G$41*$D32,IF($E32="Distribution Rev.",VLOOKUP(W$4,'4. Billing Determinants'!$B$19:$Z$41,8,0)/'4. Billing Determinants'!$I$41*$D32, VLOOKUP(W$4,'4. Billing Determinants'!$B$19:$Z$41,3,0)/'4. Billing Determinants'!$D$41*$D32))))),0)</f>
        <v>0</v>
      </c>
      <c r="X32" s="56">
        <f>IFERROR(IF(X$4="",0,IF($E32="kWh",VLOOKUP(X$4,'4. Billing Determinants'!$B$19:$Z$41,4,0)/'4. Billing Determinants'!$E$41*$D32,IF($E32="kW",VLOOKUP(X$4,'4. Billing Determinants'!$B$19:$Z$41,5,0)/'4. Billing Determinants'!$F$41*$D32,IF($E32="Non-RPP kWh",VLOOKUP(X$4,'4. Billing Determinants'!$B$19:$Z$41,6,0)/'4. Billing Determinants'!$G$41*$D32,IF($E32="Distribution Rev.",VLOOKUP(X$4,'4. Billing Determinants'!$B$19:$Z$41,8,0)/'4. Billing Determinants'!$I$41*$D32, VLOOKUP(X$4,'4. Billing Determinants'!$B$19:$Z$41,3,0)/'4. Billing Determinants'!$D$41*$D32))))),0)</f>
        <v>0</v>
      </c>
      <c r="Y32" s="56">
        <f>IFERROR(IF(Y$4="",0,IF($E32="kWh",VLOOKUP(Y$4,'4. Billing Determinants'!$B$19:$Z$41,4,0)/'4. Billing Determinants'!$E$41*$D32,IF($E32="kW",VLOOKUP(Y$4,'4. Billing Determinants'!$B$19:$Z$41,5,0)/'4. Billing Determinants'!$F$41*$D32,IF($E32="Non-RPP kWh",VLOOKUP(Y$4,'4. Billing Determinants'!$B$19:$Z$41,6,0)/'4. Billing Determinants'!$G$41*$D32,IF($E32="Distribution Rev.",VLOOKUP(Y$4,'4. Billing Determinants'!$B$19:$Z$41,8,0)/'4. Billing Determinants'!$I$41*$D32, VLOOKUP(Y$4,'4. Billing Determinants'!$B$19:$Z$41,3,0)/'4. Billing Determinants'!$D$41*$D32))))),0)</f>
        <v>0</v>
      </c>
    </row>
    <row r="33" spans="1:25" x14ac:dyDescent="0.2">
      <c r="B33" s="57" t="s">
        <v>7</v>
      </c>
      <c r="C33" s="55">
        <v>2425</v>
      </c>
      <c r="D33" s="56">
        <f>'2. 2015 Continuity Schedule'!BS74</f>
        <v>0</v>
      </c>
      <c r="E33" s="89" t="s">
        <v>223</v>
      </c>
      <c r="F33" s="56">
        <f>IFERROR(IF(F$4="",0,IF($E33="kWh",VLOOKUP(F$4,'4. Billing Determinants'!$B$19:$Z$41,4,0)/'4. Billing Determinants'!$E$41*$D33,IF($E33="kW",VLOOKUP(F$4,'4. Billing Determinants'!$B$19:$Z$41,5,0)/'4. Billing Determinants'!$F$41*$D33,IF($E33="Non-RPP kWh",VLOOKUP(F$4,'4. Billing Determinants'!$B$19:$Z$41,6,0)/'4. Billing Determinants'!$G$41*$D33,IF($E33="Distribution Rev.",VLOOKUP(F$4,'4. Billing Determinants'!$B$19:$Z$41,8,0)/'4. Billing Determinants'!$I$41*$D33, VLOOKUP(F$4,'4. Billing Determinants'!$B$19:$Z$41,3,0)/'4. Billing Determinants'!$D$41*$D33))))),0)</f>
        <v>0</v>
      </c>
      <c r="G33" s="56">
        <f>IFERROR(IF(G$4="",0,IF($E33="kWh",VLOOKUP(G$4,'4. Billing Determinants'!$B$19:$Z$41,4,0)/'4. Billing Determinants'!$E$41*$D33,IF($E33="kW",VLOOKUP(G$4,'4. Billing Determinants'!$B$19:$Z$41,5,0)/'4. Billing Determinants'!$F$41*$D33,IF($E33="Non-RPP kWh",VLOOKUP(G$4,'4. Billing Determinants'!$B$19:$Z$41,6,0)/'4. Billing Determinants'!$G$41*$D33,IF($E33="Distribution Rev.",VLOOKUP(G$4,'4. Billing Determinants'!$B$19:$Z$41,8,0)/'4. Billing Determinants'!$I$41*$D33, VLOOKUP(G$4,'4. Billing Determinants'!$B$19:$Z$41,3,0)/'4. Billing Determinants'!$D$41*$D33))))),0)</f>
        <v>0</v>
      </c>
      <c r="H33" s="56">
        <f>IFERROR(IF(H$4="",0,IF($E33="kWh",VLOOKUP(H$4,'4. Billing Determinants'!$B$19:$Z$41,4,0)/'4. Billing Determinants'!$E$41*$D33,IF($E33="kW",VLOOKUP(H$4,'4. Billing Determinants'!$B$19:$Z$41,5,0)/'4. Billing Determinants'!$F$41*$D33,IF($E33="Non-RPP kWh",VLOOKUP(H$4,'4. Billing Determinants'!$B$19:$Z$41,6,0)/'4. Billing Determinants'!$G$41*$D33,IF($E33="Distribution Rev.",VLOOKUP(H$4,'4. Billing Determinants'!$B$19:$Z$41,8,0)/'4. Billing Determinants'!$I$41*$D33, VLOOKUP(H$4,'4. Billing Determinants'!$B$19:$Z$41,3,0)/'4. Billing Determinants'!$D$41*$D33))))),0)</f>
        <v>0</v>
      </c>
      <c r="I33" s="56">
        <f>IFERROR(IF(I$4="",0,IF($E33="kWh",VLOOKUP(I$4,'4. Billing Determinants'!$B$19:$Z$41,4,0)/'4. Billing Determinants'!$E$41*$D33,IF($E33="kW",VLOOKUP(I$4,'4. Billing Determinants'!$B$19:$Z$41,5,0)/'4. Billing Determinants'!$F$41*$D33,IF($E33="Non-RPP kWh",VLOOKUP(I$4,'4. Billing Determinants'!$B$19:$Z$41,6,0)/'4. Billing Determinants'!$G$41*$D33,IF($E33="Distribution Rev.",VLOOKUP(I$4,'4. Billing Determinants'!$B$19:$Z$41,8,0)/'4. Billing Determinants'!$I$41*$D33, VLOOKUP(I$4,'4. Billing Determinants'!$B$19:$Z$41,3,0)/'4. Billing Determinants'!$D$41*$D33))))),0)</f>
        <v>0</v>
      </c>
      <c r="J33" s="56">
        <f>IFERROR(IF(J$4="",0,IF($E33="kWh",VLOOKUP(J$4,'4. Billing Determinants'!$B$19:$Z$41,4,0)/'4. Billing Determinants'!$E$41*$D33,IF($E33="kW",VLOOKUP(J$4,'4. Billing Determinants'!$B$19:$Z$41,5,0)/'4. Billing Determinants'!$F$41*$D33,IF($E33="Non-RPP kWh",VLOOKUP(J$4,'4. Billing Determinants'!$B$19:$Z$41,6,0)/'4. Billing Determinants'!$G$41*$D33,IF($E33="Distribution Rev.",VLOOKUP(J$4,'4. Billing Determinants'!$B$19:$Z$41,8,0)/'4. Billing Determinants'!$I$41*$D33, VLOOKUP(J$4,'4. Billing Determinants'!$B$19:$Z$41,3,0)/'4. Billing Determinants'!$D$41*$D33))))),0)</f>
        <v>0</v>
      </c>
      <c r="K33" s="56">
        <f>IFERROR(IF(K$4="",0,IF($E33="kWh",VLOOKUP(K$4,'4. Billing Determinants'!$B$19:$Z$41,4,0)/'4. Billing Determinants'!$E$41*$D33,IF($E33="kW",VLOOKUP(K$4,'4. Billing Determinants'!$B$19:$Z$41,5,0)/'4. Billing Determinants'!$F$41*$D33,IF($E33="Non-RPP kWh",VLOOKUP(K$4,'4. Billing Determinants'!$B$19:$Z$41,6,0)/'4. Billing Determinants'!$G$41*$D33,IF($E33="Distribution Rev.",VLOOKUP(K$4,'4. Billing Determinants'!$B$19:$Z$41,8,0)/'4. Billing Determinants'!$I$41*$D33, VLOOKUP(K$4,'4. Billing Determinants'!$B$19:$Z$41,3,0)/'4. Billing Determinants'!$D$41*$D33))))),0)</f>
        <v>0</v>
      </c>
      <c r="L33" s="56">
        <f>IFERROR(IF(L$4="",0,IF($E33="kWh",VLOOKUP(L$4,'4. Billing Determinants'!$B$19:$Z$41,4,0)/'4. Billing Determinants'!$E$41*$D33,IF($E33="kW",VLOOKUP(L$4,'4. Billing Determinants'!$B$19:$Z$41,5,0)/'4. Billing Determinants'!$F$41*$D33,IF($E33="Non-RPP kWh",VLOOKUP(L$4,'4. Billing Determinants'!$B$19:$Z$41,6,0)/'4. Billing Determinants'!$G$41*$D33,IF($E33="Distribution Rev.",VLOOKUP(L$4,'4. Billing Determinants'!$B$19:$Z$41,8,0)/'4. Billing Determinants'!$I$41*$D33, VLOOKUP(L$4,'4. Billing Determinants'!$B$19:$Z$41,3,0)/'4. Billing Determinants'!$D$41*$D33))))),0)</f>
        <v>0</v>
      </c>
      <c r="M33" s="56">
        <f>IFERROR(IF(M$4="",0,IF($E33="kWh",VLOOKUP(M$4,'4. Billing Determinants'!$B$19:$Z$41,4,0)/'4. Billing Determinants'!$E$41*$D33,IF($E33="kW",VLOOKUP(M$4,'4. Billing Determinants'!$B$19:$Z$41,5,0)/'4. Billing Determinants'!$F$41*$D33,IF($E33="Non-RPP kWh",VLOOKUP(M$4,'4. Billing Determinants'!$B$19:$Z$41,6,0)/'4. Billing Determinants'!$G$41*$D33,IF($E33="Distribution Rev.",VLOOKUP(M$4,'4. Billing Determinants'!$B$19:$Z$41,8,0)/'4. Billing Determinants'!$I$41*$D33, VLOOKUP(M$4,'4. Billing Determinants'!$B$19:$Z$41,3,0)/'4. Billing Determinants'!$D$41*$D33))))),0)</f>
        <v>0</v>
      </c>
      <c r="N33" s="56">
        <f>IFERROR(IF(N$4="",0,IF($E33="kWh",VLOOKUP(N$4,'4. Billing Determinants'!$B$19:$Z$41,4,0)/'4. Billing Determinants'!$E$41*$D33,IF($E33="kW",VLOOKUP(N$4,'4. Billing Determinants'!$B$19:$Z$41,5,0)/'4. Billing Determinants'!$F$41*$D33,IF($E33="Non-RPP kWh",VLOOKUP(N$4,'4. Billing Determinants'!$B$19:$Z$41,6,0)/'4. Billing Determinants'!$G$41*$D33,IF($E33="Distribution Rev.",VLOOKUP(N$4,'4. Billing Determinants'!$B$19:$Z$41,8,0)/'4. Billing Determinants'!$I$41*$D33, VLOOKUP(N$4,'4. Billing Determinants'!$B$19:$Z$41,3,0)/'4. Billing Determinants'!$D$41*$D33))))),0)</f>
        <v>0</v>
      </c>
      <c r="O33" s="56">
        <f>IFERROR(IF(O$4="",0,IF($E33="kWh",VLOOKUP(O$4,'4. Billing Determinants'!$B$19:$Z$41,4,0)/'4. Billing Determinants'!$E$41*$D33,IF($E33="kW",VLOOKUP(O$4,'4. Billing Determinants'!$B$19:$Z$41,5,0)/'4. Billing Determinants'!$F$41*$D33,IF($E33="Non-RPP kWh",VLOOKUP(O$4,'4. Billing Determinants'!$B$19:$Z$41,6,0)/'4. Billing Determinants'!$G$41*$D33,IF($E33="Distribution Rev.",VLOOKUP(O$4,'4. Billing Determinants'!$B$19:$Z$41,8,0)/'4. Billing Determinants'!$I$41*$D33, VLOOKUP(O$4,'4. Billing Determinants'!$B$19:$Z$41,3,0)/'4. Billing Determinants'!$D$41*$D33))))),0)</f>
        <v>0</v>
      </c>
      <c r="P33" s="56">
        <f>IFERROR(IF(P$4="",0,IF($E33="kWh",VLOOKUP(P$4,'4. Billing Determinants'!$B$19:$Z$41,4,0)/'4. Billing Determinants'!$E$41*$D33,IF($E33="kW",VLOOKUP(P$4,'4. Billing Determinants'!$B$19:$Z$41,5,0)/'4. Billing Determinants'!$F$41*$D33,IF($E33="Non-RPP kWh",VLOOKUP(P$4,'4. Billing Determinants'!$B$19:$Z$41,6,0)/'4. Billing Determinants'!$G$41*$D33,IF($E33="Distribution Rev.",VLOOKUP(P$4,'4. Billing Determinants'!$B$19:$Z$41,8,0)/'4. Billing Determinants'!$I$41*$D33, VLOOKUP(P$4,'4. Billing Determinants'!$B$19:$Z$41,3,0)/'4. Billing Determinants'!$D$41*$D33))))),0)</f>
        <v>0</v>
      </c>
      <c r="Q33" s="56">
        <f>IFERROR(IF(Q$4="",0,IF($E33="kWh",VLOOKUP(Q$4,'4. Billing Determinants'!$B$19:$Z$41,4,0)/'4. Billing Determinants'!$E$41*$D33,IF($E33="kW",VLOOKUP(Q$4,'4. Billing Determinants'!$B$19:$Z$41,5,0)/'4. Billing Determinants'!$F$41*$D33,IF($E33="Non-RPP kWh",VLOOKUP(Q$4,'4. Billing Determinants'!$B$19:$Z$41,6,0)/'4. Billing Determinants'!$G$41*$D33,IF($E33="Distribution Rev.",VLOOKUP(Q$4,'4. Billing Determinants'!$B$19:$Z$41,8,0)/'4. Billing Determinants'!$I$41*$D33, VLOOKUP(Q$4,'4. Billing Determinants'!$B$19:$Z$41,3,0)/'4. Billing Determinants'!$D$41*$D33))))),0)</f>
        <v>0</v>
      </c>
      <c r="R33" s="56">
        <f>IFERROR(IF(R$4="",0,IF($E33="kWh",VLOOKUP(R$4,'4. Billing Determinants'!$B$19:$Z$41,4,0)/'4. Billing Determinants'!$E$41*$D33,IF($E33="kW",VLOOKUP(R$4,'4. Billing Determinants'!$B$19:$Z$41,5,0)/'4. Billing Determinants'!$F$41*$D33,IF($E33="Non-RPP kWh",VLOOKUP(R$4,'4. Billing Determinants'!$B$19:$Z$41,6,0)/'4. Billing Determinants'!$G$41*$D33,IF($E33="Distribution Rev.",VLOOKUP(R$4,'4. Billing Determinants'!$B$19:$Z$41,8,0)/'4. Billing Determinants'!$I$41*$D33, VLOOKUP(R$4,'4. Billing Determinants'!$B$19:$Z$41,3,0)/'4. Billing Determinants'!$D$41*$D33))))),0)</f>
        <v>0</v>
      </c>
      <c r="S33" s="56">
        <f>IFERROR(IF(S$4="",0,IF($E33="kWh",VLOOKUP(S$4,'4. Billing Determinants'!$B$19:$Z$41,4,0)/'4. Billing Determinants'!$E$41*$D33,IF($E33="kW",VLOOKUP(S$4,'4. Billing Determinants'!$B$19:$Z$41,5,0)/'4. Billing Determinants'!$F$41*$D33,IF($E33="Non-RPP kWh",VLOOKUP(S$4,'4. Billing Determinants'!$B$19:$Z$41,6,0)/'4. Billing Determinants'!$G$41*$D33,IF($E33="Distribution Rev.",VLOOKUP(S$4,'4. Billing Determinants'!$B$19:$Z$41,8,0)/'4. Billing Determinants'!$I$41*$D33, VLOOKUP(S$4,'4. Billing Determinants'!$B$19:$Z$41,3,0)/'4. Billing Determinants'!$D$41*$D33))))),0)</f>
        <v>0</v>
      </c>
      <c r="T33" s="56">
        <f>IFERROR(IF(T$4="",0,IF($E33="kWh",VLOOKUP(T$4,'4. Billing Determinants'!$B$19:$Z$41,4,0)/'4. Billing Determinants'!$E$41*$D33,IF($E33="kW",VLOOKUP(T$4,'4. Billing Determinants'!$B$19:$Z$41,5,0)/'4. Billing Determinants'!$F$41*$D33,IF($E33="Non-RPP kWh",VLOOKUP(T$4,'4. Billing Determinants'!$B$19:$Z$41,6,0)/'4. Billing Determinants'!$G$41*$D33,IF($E33="Distribution Rev.",VLOOKUP(T$4,'4. Billing Determinants'!$B$19:$Z$41,8,0)/'4. Billing Determinants'!$I$41*$D33, VLOOKUP(T$4,'4. Billing Determinants'!$B$19:$Z$41,3,0)/'4. Billing Determinants'!$D$41*$D33))))),0)</f>
        <v>0</v>
      </c>
      <c r="U33" s="56">
        <f>IFERROR(IF(U$4="",0,IF($E33="kWh",VLOOKUP(U$4,'4. Billing Determinants'!$B$19:$Z$41,4,0)/'4. Billing Determinants'!$E$41*$D33,IF($E33="kW",VLOOKUP(U$4,'4. Billing Determinants'!$B$19:$Z$41,5,0)/'4. Billing Determinants'!$F$41*$D33,IF($E33="Non-RPP kWh",VLOOKUP(U$4,'4. Billing Determinants'!$B$19:$Z$41,6,0)/'4. Billing Determinants'!$G$41*$D33,IF($E33="Distribution Rev.",VLOOKUP(U$4,'4. Billing Determinants'!$B$19:$Z$41,8,0)/'4. Billing Determinants'!$I$41*$D33, VLOOKUP(U$4,'4. Billing Determinants'!$B$19:$Z$41,3,0)/'4. Billing Determinants'!$D$41*$D33))))),0)</f>
        <v>0</v>
      </c>
      <c r="V33" s="56">
        <f>IFERROR(IF(V$4="",0,IF($E33="kWh",VLOOKUP(V$4,'4. Billing Determinants'!$B$19:$Z$41,4,0)/'4. Billing Determinants'!$E$41*$D33,IF($E33="kW",VLOOKUP(V$4,'4. Billing Determinants'!$B$19:$Z$41,5,0)/'4. Billing Determinants'!$F$41*$D33,IF($E33="Non-RPP kWh",VLOOKUP(V$4,'4. Billing Determinants'!$B$19:$Z$41,6,0)/'4. Billing Determinants'!$G$41*$D33,IF($E33="Distribution Rev.",VLOOKUP(V$4,'4. Billing Determinants'!$B$19:$Z$41,8,0)/'4. Billing Determinants'!$I$41*$D33, VLOOKUP(V$4,'4. Billing Determinants'!$B$19:$Z$41,3,0)/'4. Billing Determinants'!$D$41*$D33))))),0)</f>
        <v>0</v>
      </c>
      <c r="W33" s="56">
        <f>IFERROR(IF(W$4="",0,IF($E33="kWh",VLOOKUP(W$4,'4. Billing Determinants'!$B$19:$Z$41,4,0)/'4. Billing Determinants'!$E$41*$D33,IF($E33="kW",VLOOKUP(W$4,'4. Billing Determinants'!$B$19:$Z$41,5,0)/'4. Billing Determinants'!$F$41*$D33,IF($E33="Non-RPP kWh",VLOOKUP(W$4,'4. Billing Determinants'!$B$19:$Z$41,6,0)/'4. Billing Determinants'!$G$41*$D33,IF($E33="Distribution Rev.",VLOOKUP(W$4,'4. Billing Determinants'!$B$19:$Z$41,8,0)/'4. Billing Determinants'!$I$41*$D33, VLOOKUP(W$4,'4. Billing Determinants'!$B$19:$Z$41,3,0)/'4. Billing Determinants'!$D$41*$D33))))),0)</f>
        <v>0</v>
      </c>
      <c r="X33" s="56">
        <f>IFERROR(IF(X$4="",0,IF($E33="kWh",VLOOKUP(X$4,'4. Billing Determinants'!$B$19:$Z$41,4,0)/'4. Billing Determinants'!$E$41*$D33,IF($E33="kW",VLOOKUP(X$4,'4. Billing Determinants'!$B$19:$Z$41,5,0)/'4. Billing Determinants'!$F$41*$D33,IF($E33="Non-RPP kWh",VLOOKUP(X$4,'4. Billing Determinants'!$B$19:$Z$41,6,0)/'4. Billing Determinants'!$G$41*$D33,IF($E33="Distribution Rev.",VLOOKUP(X$4,'4. Billing Determinants'!$B$19:$Z$41,8,0)/'4. Billing Determinants'!$I$41*$D33, VLOOKUP(X$4,'4. Billing Determinants'!$B$19:$Z$41,3,0)/'4. Billing Determinants'!$D$41*$D33))))),0)</f>
        <v>0</v>
      </c>
      <c r="Y33" s="56">
        <f>IFERROR(IF(Y$4="",0,IF($E33="kWh",VLOOKUP(Y$4,'4. Billing Determinants'!$B$19:$Z$41,4,0)/'4. Billing Determinants'!$E$41*$D33,IF($E33="kW",VLOOKUP(Y$4,'4. Billing Determinants'!$B$19:$Z$41,5,0)/'4. Billing Determinants'!$F$41*$D33,IF($E33="Non-RPP kWh",VLOOKUP(Y$4,'4. Billing Determinants'!$B$19:$Z$41,6,0)/'4. Billing Determinants'!$G$41*$D33,IF($E33="Distribution Rev.",VLOOKUP(Y$4,'4. Billing Determinants'!$B$19:$Z$41,8,0)/'4. Billing Determinants'!$I$41*$D33, VLOOKUP(Y$4,'4. Billing Determinants'!$B$19:$Z$41,3,0)/'4. Billing Determinants'!$D$41*$D33))))),0)</f>
        <v>0</v>
      </c>
    </row>
    <row r="34" spans="1:25" s="2" customFormat="1" x14ac:dyDescent="0.2">
      <c r="A34" s="173"/>
      <c r="B34" s="69" t="s">
        <v>94</v>
      </c>
      <c r="C34" s="71"/>
      <c r="D34" s="70">
        <f>SUM(D21:D33)</f>
        <v>481142.64099899994</v>
      </c>
      <c r="E34" s="206"/>
      <c r="F34" s="70">
        <f t="shared" ref="F34:Y34" si="1">SUM(F21:F33)</f>
        <v>403744.28430413757</v>
      </c>
      <c r="G34" s="70">
        <f t="shared" si="1"/>
        <v>30918.315458990004</v>
      </c>
      <c r="H34" s="70">
        <f t="shared" si="1"/>
        <v>3533.3363019280291</v>
      </c>
      <c r="I34" s="70">
        <f t="shared" si="1"/>
        <v>152.1311178213324</v>
      </c>
      <c r="J34" s="70">
        <f t="shared" si="1"/>
        <v>35.107181035692086</v>
      </c>
      <c r="K34" s="70">
        <f t="shared" si="1"/>
        <v>2083.0260747843968</v>
      </c>
      <c r="L34" s="70">
        <f t="shared" si="1"/>
        <v>2834.3604277159538</v>
      </c>
      <c r="M34" s="70">
        <f t="shared" si="1"/>
        <v>37842.080132586983</v>
      </c>
      <c r="N34" s="70">
        <f t="shared" si="1"/>
        <v>0</v>
      </c>
      <c r="O34" s="70">
        <f t="shared" si="1"/>
        <v>0</v>
      </c>
      <c r="P34" s="70">
        <f t="shared" si="1"/>
        <v>0</v>
      </c>
      <c r="Q34" s="70">
        <f t="shared" si="1"/>
        <v>0</v>
      </c>
      <c r="R34" s="70">
        <f t="shared" si="1"/>
        <v>0</v>
      </c>
      <c r="S34" s="70">
        <f t="shared" si="1"/>
        <v>0</v>
      </c>
      <c r="T34" s="70">
        <f t="shared" si="1"/>
        <v>0</v>
      </c>
      <c r="U34" s="70">
        <f t="shared" si="1"/>
        <v>0</v>
      </c>
      <c r="V34" s="70">
        <f t="shared" si="1"/>
        <v>0</v>
      </c>
      <c r="W34" s="70">
        <f t="shared" si="1"/>
        <v>0</v>
      </c>
      <c r="X34" s="70">
        <f t="shared" si="1"/>
        <v>0</v>
      </c>
      <c r="Y34" s="70">
        <f t="shared" si="1"/>
        <v>0</v>
      </c>
    </row>
    <row r="35" spans="1:25" s="65" customFormat="1" x14ac:dyDescent="0.2">
      <c r="B35" s="62"/>
      <c r="C35" s="63"/>
      <c r="D35" s="64"/>
      <c r="E35" s="207"/>
      <c r="F35" s="64"/>
      <c r="G35" s="64"/>
      <c r="H35" s="64"/>
      <c r="I35" s="64"/>
      <c r="J35" s="64"/>
      <c r="K35" s="64"/>
      <c r="L35" s="64"/>
      <c r="M35" s="64"/>
      <c r="N35" s="64"/>
      <c r="O35" s="64"/>
      <c r="P35" s="64"/>
      <c r="Q35" s="64"/>
      <c r="R35" s="64"/>
      <c r="S35" s="64"/>
      <c r="T35" s="64"/>
      <c r="U35" s="64"/>
      <c r="V35" s="64"/>
      <c r="W35" s="64"/>
      <c r="X35" s="64"/>
      <c r="Y35" s="64"/>
    </row>
    <row r="36" spans="1:25" ht="25.5" x14ac:dyDescent="0.2">
      <c r="B36" s="68" t="s">
        <v>97</v>
      </c>
      <c r="C36" s="67">
        <v>1592</v>
      </c>
      <c r="D36" s="56">
        <f>'2. 2015 Continuity Schedule'!BS59</f>
        <v>0</v>
      </c>
      <c r="E36" s="89"/>
      <c r="F36" s="56">
        <f>IFERROR(IF(F$4="",0,IF($E36="kWh",VLOOKUP(F$4,'4. Billing Determinants'!$B$19:$Z$41,4,0)/'4. Billing Determinants'!$E$41*$D36,IF($E36="kW",VLOOKUP(F$4,'4. Billing Determinants'!$B$19:$Z$41,5,0)/'4. Billing Determinants'!$F$41*$D36,IF($E36="Non-RPP kWh",VLOOKUP(F$4,'4. Billing Determinants'!$B$19:$Z$41,6,0)/'4. Billing Determinants'!$G$41*$D36,IF($E36="Distribution Rev.",VLOOKUP(F$4,'4. Billing Determinants'!$B$19:$Z$41,8,0)/'4. Billing Determinants'!$I$41*$D36, VLOOKUP(F$4,'4. Billing Determinants'!$B$19:$Z$41,3,0)/'4. Billing Determinants'!$D$41*$D36))))),0)</f>
        <v>0</v>
      </c>
      <c r="G36" s="56">
        <f>IFERROR(IF(G$4="",0,IF($E36="kWh",VLOOKUP(G$4,'4. Billing Determinants'!$B$19:$Z$41,4,0)/'4. Billing Determinants'!$E$41*$D36,IF($E36="kW",VLOOKUP(G$4,'4. Billing Determinants'!$B$19:$Z$41,5,0)/'4. Billing Determinants'!$F$41*$D36,IF($E36="Non-RPP kWh",VLOOKUP(G$4,'4. Billing Determinants'!$B$19:$Z$41,6,0)/'4. Billing Determinants'!$G$41*$D36,IF($E36="Distribution Rev.",VLOOKUP(G$4,'4. Billing Determinants'!$B$19:$Z$41,8,0)/'4. Billing Determinants'!$I$41*$D36, VLOOKUP(G$4,'4. Billing Determinants'!$B$19:$Z$41,3,0)/'4. Billing Determinants'!$D$41*$D36))))),0)</f>
        <v>0</v>
      </c>
      <c r="H36" s="56">
        <f>IFERROR(IF(H$4="",0,IF($E36="kWh",VLOOKUP(H$4,'4. Billing Determinants'!$B$19:$Z$41,4,0)/'4. Billing Determinants'!$E$41*$D36,IF($E36="kW",VLOOKUP(H$4,'4. Billing Determinants'!$B$19:$Z$41,5,0)/'4. Billing Determinants'!$F$41*$D36,IF($E36="Non-RPP kWh",VLOOKUP(H$4,'4. Billing Determinants'!$B$19:$Z$41,6,0)/'4. Billing Determinants'!$G$41*$D36,IF($E36="Distribution Rev.",VLOOKUP(H$4,'4. Billing Determinants'!$B$19:$Z$41,8,0)/'4. Billing Determinants'!$I$41*$D36, VLOOKUP(H$4,'4. Billing Determinants'!$B$19:$Z$41,3,0)/'4. Billing Determinants'!$D$41*$D36))))),0)</f>
        <v>0</v>
      </c>
      <c r="I36" s="56">
        <f>IFERROR(IF(I$4="",0,IF($E36="kWh",VLOOKUP(I$4,'4. Billing Determinants'!$B$19:$Z$41,4,0)/'4. Billing Determinants'!$E$41*$D36,IF($E36="kW",VLOOKUP(I$4,'4. Billing Determinants'!$B$19:$Z$41,5,0)/'4. Billing Determinants'!$F$41*$D36,IF($E36="Non-RPP kWh",VLOOKUP(I$4,'4. Billing Determinants'!$B$19:$Z$41,6,0)/'4. Billing Determinants'!$G$41*$D36,IF($E36="Distribution Rev.",VLOOKUP(I$4,'4. Billing Determinants'!$B$19:$Z$41,8,0)/'4. Billing Determinants'!$I$41*$D36, VLOOKUP(I$4,'4. Billing Determinants'!$B$19:$Z$41,3,0)/'4. Billing Determinants'!$D$41*$D36))))),0)</f>
        <v>0</v>
      </c>
      <c r="J36" s="56">
        <f>IFERROR(IF(J$4="",0,IF($E36="kWh",VLOOKUP(J$4,'4. Billing Determinants'!$B$19:$Z$41,4,0)/'4. Billing Determinants'!$E$41*$D36,IF($E36="kW",VLOOKUP(J$4,'4. Billing Determinants'!$B$19:$Z$41,5,0)/'4. Billing Determinants'!$F$41*$D36,IF($E36="Non-RPP kWh",VLOOKUP(J$4,'4. Billing Determinants'!$B$19:$Z$41,6,0)/'4. Billing Determinants'!$G$41*$D36,IF($E36="Distribution Rev.",VLOOKUP(J$4,'4. Billing Determinants'!$B$19:$Z$41,8,0)/'4. Billing Determinants'!$I$41*$D36, VLOOKUP(J$4,'4. Billing Determinants'!$B$19:$Z$41,3,0)/'4. Billing Determinants'!$D$41*$D36))))),0)</f>
        <v>0</v>
      </c>
      <c r="K36" s="56">
        <f>IFERROR(IF(K$4="",0,IF($E36="kWh",VLOOKUP(K$4,'4. Billing Determinants'!$B$19:$Z$41,4,0)/'4. Billing Determinants'!$E$41*$D36,IF($E36="kW",VLOOKUP(K$4,'4. Billing Determinants'!$B$19:$Z$41,5,0)/'4. Billing Determinants'!$F$41*$D36,IF($E36="Non-RPP kWh",VLOOKUP(K$4,'4. Billing Determinants'!$B$19:$Z$41,6,0)/'4. Billing Determinants'!$G$41*$D36,IF($E36="Distribution Rev.",VLOOKUP(K$4,'4. Billing Determinants'!$B$19:$Z$41,8,0)/'4. Billing Determinants'!$I$41*$D36, VLOOKUP(K$4,'4. Billing Determinants'!$B$19:$Z$41,3,0)/'4. Billing Determinants'!$D$41*$D36))))),0)</f>
        <v>0</v>
      </c>
      <c r="L36" s="56">
        <f>IFERROR(IF(L$4="",0,IF($E36="kWh",VLOOKUP(L$4,'4. Billing Determinants'!$B$19:$Z$41,4,0)/'4. Billing Determinants'!$E$41*$D36,IF($E36="kW",VLOOKUP(L$4,'4. Billing Determinants'!$B$19:$Z$41,5,0)/'4. Billing Determinants'!$F$41*$D36,IF($E36="Non-RPP kWh",VLOOKUP(L$4,'4. Billing Determinants'!$B$19:$Z$41,6,0)/'4. Billing Determinants'!$G$41*$D36,IF($E36="Distribution Rev.",VLOOKUP(L$4,'4. Billing Determinants'!$B$19:$Z$41,8,0)/'4. Billing Determinants'!$I$41*$D36, VLOOKUP(L$4,'4. Billing Determinants'!$B$19:$Z$41,3,0)/'4. Billing Determinants'!$D$41*$D36))))),0)</f>
        <v>0</v>
      </c>
      <c r="M36" s="56">
        <f>IFERROR(IF(M$4="",0,IF($E36="kWh",VLOOKUP(M$4,'4. Billing Determinants'!$B$19:$Z$41,4,0)/'4. Billing Determinants'!$E$41*$D36,IF($E36="kW",VLOOKUP(M$4,'4. Billing Determinants'!$B$19:$Z$41,5,0)/'4. Billing Determinants'!$F$41*$D36,IF($E36="Non-RPP kWh",VLOOKUP(M$4,'4. Billing Determinants'!$B$19:$Z$41,6,0)/'4. Billing Determinants'!$G$41*$D36,IF($E36="Distribution Rev.",VLOOKUP(M$4,'4. Billing Determinants'!$B$19:$Z$41,8,0)/'4. Billing Determinants'!$I$41*$D36, VLOOKUP(M$4,'4. Billing Determinants'!$B$19:$Z$41,3,0)/'4. Billing Determinants'!$D$41*$D36))))),0)</f>
        <v>0</v>
      </c>
      <c r="N36" s="56">
        <f>IFERROR(IF(N$4="",0,IF($E36="kWh",VLOOKUP(N$4,'4. Billing Determinants'!$B$19:$Z$41,4,0)/'4. Billing Determinants'!$E$41*$D36,IF($E36="kW",VLOOKUP(N$4,'4. Billing Determinants'!$B$19:$Z$41,5,0)/'4. Billing Determinants'!$F$41*$D36,IF($E36="Non-RPP kWh",VLOOKUP(N$4,'4. Billing Determinants'!$B$19:$Z$41,6,0)/'4. Billing Determinants'!$G$41*$D36,IF($E36="Distribution Rev.",VLOOKUP(N$4,'4. Billing Determinants'!$B$19:$Z$41,8,0)/'4. Billing Determinants'!$I$41*$D36, VLOOKUP(N$4,'4. Billing Determinants'!$B$19:$Z$41,3,0)/'4. Billing Determinants'!$D$41*$D36))))),0)</f>
        <v>0</v>
      </c>
      <c r="O36" s="56">
        <f>IFERROR(IF(O$4="",0,IF($E36="kWh",VLOOKUP(O$4,'4. Billing Determinants'!$B$19:$Z$41,4,0)/'4. Billing Determinants'!$E$41*$D36,IF($E36="kW",VLOOKUP(O$4,'4. Billing Determinants'!$B$19:$Z$41,5,0)/'4. Billing Determinants'!$F$41*$D36,IF($E36="Non-RPP kWh",VLOOKUP(O$4,'4. Billing Determinants'!$B$19:$Z$41,6,0)/'4. Billing Determinants'!$G$41*$D36,IF($E36="Distribution Rev.",VLOOKUP(O$4,'4. Billing Determinants'!$B$19:$Z$41,8,0)/'4. Billing Determinants'!$I$41*$D36, VLOOKUP(O$4,'4. Billing Determinants'!$B$19:$Z$41,3,0)/'4. Billing Determinants'!$D$41*$D36))))),0)</f>
        <v>0</v>
      </c>
      <c r="P36" s="56">
        <f>IFERROR(IF(P$4="",0,IF($E36="kWh",VLOOKUP(P$4,'4. Billing Determinants'!$B$19:$Z$41,4,0)/'4. Billing Determinants'!$E$41*$D36,IF($E36="kW",VLOOKUP(P$4,'4. Billing Determinants'!$B$19:$Z$41,5,0)/'4. Billing Determinants'!$F$41*$D36,IF($E36="Non-RPP kWh",VLOOKUP(P$4,'4. Billing Determinants'!$B$19:$Z$41,6,0)/'4. Billing Determinants'!$G$41*$D36,IF($E36="Distribution Rev.",VLOOKUP(P$4,'4. Billing Determinants'!$B$19:$Z$41,8,0)/'4. Billing Determinants'!$I$41*$D36, VLOOKUP(P$4,'4. Billing Determinants'!$B$19:$Z$41,3,0)/'4. Billing Determinants'!$D$41*$D36))))),0)</f>
        <v>0</v>
      </c>
      <c r="Q36" s="56">
        <f>IFERROR(IF(Q$4="",0,IF($E36="kWh",VLOOKUP(Q$4,'4. Billing Determinants'!$B$19:$Z$41,4,0)/'4. Billing Determinants'!$E$41*$D36,IF($E36="kW",VLOOKUP(Q$4,'4. Billing Determinants'!$B$19:$Z$41,5,0)/'4. Billing Determinants'!$F$41*$D36,IF($E36="Non-RPP kWh",VLOOKUP(Q$4,'4. Billing Determinants'!$B$19:$Z$41,6,0)/'4. Billing Determinants'!$G$41*$D36,IF($E36="Distribution Rev.",VLOOKUP(Q$4,'4. Billing Determinants'!$B$19:$Z$41,8,0)/'4. Billing Determinants'!$I$41*$D36, VLOOKUP(Q$4,'4. Billing Determinants'!$B$19:$Z$41,3,0)/'4. Billing Determinants'!$D$41*$D36))))),0)</f>
        <v>0</v>
      </c>
      <c r="R36" s="56">
        <f>IFERROR(IF(R$4="",0,IF($E36="kWh",VLOOKUP(R$4,'4. Billing Determinants'!$B$19:$Z$41,4,0)/'4. Billing Determinants'!$E$41*$D36,IF($E36="kW",VLOOKUP(R$4,'4. Billing Determinants'!$B$19:$Z$41,5,0)/'4. Billing Determinants'!$F$41*$D36,IF($E36="Non-RPP kWh",VLOOKUP(R$4,'4. Billing Determinants'!$B$19:$Z$41,6,0)/'4. Billing Determinants'!$G$41*$D36,IF($E36="Distribution Rev.",VLOOKUP(R$4,'4. Billing Determinants'!$B$19:$Z$41,8,0)/'4. Billing Determinants'!$I$41*$D36, VLOOKUP(R$4,'4. Billing Determinants'!$B$19:$Z$41,3,0)/'4. Billing Determinants'!$D$41*$D36))))),0)</f>
        <v>0</v>
      </c>
      <c r="S36" s="56">
        <f>IFERROR(IF(S$4="",0,IF($E36="kWh",VLOOKUP(S$4,'4. Billing Determinants'!$B$19:$Z$41,4,0)/'4. Billing Determinants'!$E$41*$D36,IF($E36="kW",VLOOKUP(S$4,'4. Billing Determinants'!$B$19:$Z$41,5,0)/'4. Billing Determinants'!$F$41*$D36,IF($E36="Non-RPP kWh",VLOOKUP(S$4,'4. Billing Determinants'!$B$19:$Z$41,6,0)/'4. Billing Determinants'!$G$41*$D36,IF($E36="Distribution Rev.",VLOOKUP(S$4,'4. Billing Determinants'!$B$19:$Z$41,8,0)/'4. Billing Determinants'!$I$41*$D36, VLOOKUP(S$4,'4. Billing Determinants'!$B$19:$Z$41,3,0)/'4. Billing Determinants'!$D$41*$D36))))),0)</f>
        <v>0</v>
      </c>
      <c r="T36" s="56">
        <f>IFERROR(IF(T$4="",0,IF($E36="kWh",VLOOKUP(T$4,'4. Billing Determinants'!$B$19:$Z$41,4,0)/'4. Billing Determinants'!$E$41*$D36,IF($E36="kW",VLOOKUP(T$4,'4. Billing Determinants'!$B$19:$Z$41,5,0)/'4. Billing Determinants'!$F$41*$D36,IF($E36="Non-RPP kWh",VLOOKUP(T$4,'4. Billing Determinants'!$B$19:$Z$41,6,0)/'4. Billing Determinants'!$G$41*$D36,IF($E36="Distribution Rev.",VLOOKUP(T$4,'4. Billing Determinants'!$B$19:$Z$41,8,0)/'4. Billing Determinants'!$I$41*$D36, VLOOKUP(T$4,'4. Billing Determinants'!$B$19:$Z$41,3,0)/'4. Billing Determinants'!$D$41*$D36))))),0)</f>
        <v>0</v>
      </c>
      <c r="U36" s="56">
        <f>IFERROR(IF(U$4="",0,IF($E36="kWh",VLOOKUP(U$4,'4. Billing Determinants'!$B$19:$Z$41,4,0)/'4. Billing Determinants'!$E$41*$D36,IF($E36="kW",VLOOKUP(U$4,'4. Billing Determinants'!$B$19:$Z$41,5,0)/'4. Billing Determinants'!$F$41*$D36,IF($E36="Non-RPP kWh",VLOOKUP(U$4,'4. Billing Determinants'!$B$19:$Z$41,6,0)/'4. Billing Determinants'!$G$41*$D36,IF($E36="Distribution Rev.",VLOOKUP(U$4,'4. Billing Determinants'!$B$19:$Z$41,8,0)/'4. Billing Determinants'!$I$41*$D36, VLOOKUP(U$4,'4. Billing Determinants'!$B$19:$Z$41,3,0)/'4. Billing Determinants'!$D$41*$D36))))),0)</f>
        <v>0</v>
      </c>
      <c r="V36" s="56">
        <f>IFERROR(IF(V$4="",0,IF($E36="kWh",VLOOKUP(V$4,'4. Billing Determinants'!$B$19:$Z$41,4,0)/'4. Billing Determinants'!$E$41*$D36,IF($E36="kW",VLOOKUP(V$4,'4. Billing Determinants'!$B$19:$Z$41,5,0)/'4. Billing Determinants'!$F$41*$D36,IF($E36="Non-RPP kWh",VLOOKUP(V$4,'4. Billing Determinants'!$B$19:$Z$41,6,0)/'4. Billing Determinants'!$G$41*$D36,IF($E36="Distribution Rev.",VLOOKUP(V$4,'4. Billing Determinants'!$B$19:$Z$41,8,0)/'4. Billing Determinants'!$I$41*$D36, VLOOKUP(V$4,'4. Billing Determinants'!$B$19:$Z$41,3,0)/'4. Billing Determinants'!$D$41*$D36))))),0)</f>
        <v>0</v>
      </c>
      <c r="W36" s="56">
        <f>IFERROR(IF(W$4="",0,IF($E36="kWh",VLOOKUP(W$4,'4. Billing Determinants'!$B$19:$Z$41,4,0)/'4. Billing Determinants'!$E$41*$D36,IF($E36="kW",VLOOKUP(W$4,'4. Billing Determinants'!$B$19:$Z$41,5,0)/'4. Billing Determinants'!$F$41*$D36,IF($E36="Non-RPP kWh",VLOOKUP(W$4,'4. Billing Determinants'!$B$19:$Z$41,6,0)/'4. Billing Determinants'!$G$41*$D36,IF($E36="Distribution Rev.",VLOOKUP(W$4,'4. Billing Determinants'!$B$19:$Z$41,8,0)/'4. Billing Determinants'!$I$41*$D36, VLOOKUP(W$4,'4. Billing Determinants'!$B$19:$Z$41,3,0)/'4. Billing Determinants'!$D$41*$D36))))),0)</f>
        <v>0</v>
      </c>
      <c r="X36" s="56">
        <f>IFERROR(IF(X$4="",0,IF($E36="kWh",VLOOKUP(X$4,'4. Billing Determinants'!$B$19:$Z$41,4,0)/'4. Billing Determinants'!$E$41*$D36,IF($E36="kW",VLOOKUP(X$4,'4. Billing Determinants'!$B$19:$Z$41,5,0)/'4. Billing Determinants'!$F$41*$D36,IF($E36="Non-RPP kWh",VLOOKUP(X$4,'4. Billing Determinants'!$B$19:$Z$41,6,0)/'4. Billing Determinants'!$G$41*$D36,IF($E36="Distribution Rev.",VLOOKUP(X$4,'4. Billing Determinants'!$B$19:$Z$41,8,0)/'4. Billing Determinants'!$I$41*$D36, VLOOKUP(X$4,'4. Billing Determinants'!$B$19:$Z$41,3,0)/'4. Billing Determinants'!$D$41*$D36))))),0)</f>
        <v>0</v>
      </c>
      <c r="Y36" s="56">
        <f>IFERROR(IF(Y$4="",0,IF($E36="kWh",VLOOKUP(Y$4,'4. Billing Determinants'!$B$19:$Z$41,4,0)/'4. Billing Determinants'!$E$41*$D36,IF($E36="kW",VLOOKUP(Y$4,'4. Billing Determinants'!$B$19:$Z$41,5,0)/'4. Billing Determinants'!$F$41*$D36,IF($E36="Non-RPP kWh",VLOOKUP(Y$4,'4. Billing Determinants'!$B$19:$Z$41,6,0)/'4. Billing Determinants'!$G$41*$D36,IF($E36="Distribution Rev.",VLOOKUP(Y$4,'4. Billing Determinants'!$B$19:$Z$41,8,0)/'4. Billing Determinants'!$I$41*$D36, VLOOKUP(Y$4,'4. Billing Determinants'!$B$19:$Z$41,3,0)/'4. Billing Determinants'!$D$41*$D36))))),0)</f>
        <v>0</v>
      </c>
    </row>
    <row r="37" spans="1:25" ht="25.5" x14ac:dyDescent="0.2">
      <c r="B37" s="68" t="s">
        <v>92</v>
      </c>
      <c r="C37" s="67">
        <v>1592</v>
      </c>
      <c r="D37" s="56">
        <f>'2. 2015 Continuity Schedule'!BS60</f>
        <v>0</v>
      </c>
      <c r="E37" s="89" t="s">
        <v>223</v>
      </c>
      <c r="F37" s="56">
        <f>IFERROR(IF(F$4="",0,IF($E37="kWh",VLOOKUP(F$4,'4. Billing Determinants'!$B$19:$Z$41,4,0)/'4. Billing Determinants'!$E$41*$D37,IF($E37="kW",VLOOKUP(F$4,'4. Billing Determinants'!$B$19:$Z$41,5,0)/'4. Billing Determinants'!$F$41*$D37,IF($E37="Non-RPP kWh",VLOOKUP(F$4,'4. Billing Determinants'!$B$19:$Z$41,6,0)/'4. Billing Determinants'!$G$41*$D37,IF($E37="Distribution Rev.",VLOOKUP(F$4,'4. Billing Determinants'!$B$19:$Z$41,8,0)/'4. Billing Determinants'!$I$41*$D37, VLOOKUP(F$4,'4. Billing Determinants'!$B$19:$Z$41,3,0)/'4. Billing Determinants'!$D$41*$D37))))),0)</f>
        <v>0</v>
      </c>
      <c r="G37" s="56">
        <f>IFERROR(IF(G$4="",0,IF($E37="kWh",VLOOKUP(G$4,'4. Billing Determinants'!$B$19:$Z$41,4,0)/'4. Billing Determinants'!$E$41*$D37,IF($E37="kW",VLOOKUP(G$4,'4. Billing Determinants'!$B$19:$Z$41,5,0)/'4. Billing Determinants'!$F$41*$D37,IF($E37="Non-RPP kWh",VLOOKUP(G$4,'4. Billing Determinants'!$B$19:$Z$41,6,0)/'4. Billing Determinants'!$G$41*$D37,IF($E37="Distribution Rev.",VLOOKUP(G$4,'4. Billing Determinants'!$B$19:$Z$41,8,0)/'4. Billing Determinants'!$I$41*$D37, VLOOKUP(G$4,'4. Billing Determinants'!$B$19:$Z$41,3,0)/'4. Billing Determinants'!$D$41*$D37))))),0)</f>
        <v>0</v>
      </c>
      <c r="H37" s="56">
        <f>IFERROR(IF(H$4="",0,IF($E37="kWh",VLOOKUP(H$4,'4. Billing Determinants'!$B$19:$Z$41,4,0)/'4. Billing Determinants'!$E$41*$D37,IF($E37="kW",VLOOKUP(H$4,'4. Billing Determinants'!$B$19:$Z$41,5,0)/'4. Billing Determinants'!$F$41*$D37,IF($E37="Non-RPP kWh",VLOOKUP(H$4,'4. Billing Determinants'!$B$19:$Z$41,6,0)/'4. Billing Determinants'!$G$41*$D37,IF($E37="Distribution Rev.",VLOOKUP(H$4,'4. Billing Determinants'!$B$19:$Z$41,8,0)/'4. Billing Determinants'!$I$41*$D37, VLOOKUP(H$4,'4. Billing Determinants'!$B$19:$Z$41,3,0)/'4. Billing Determinants'!$D$41*$D37))))),0)</f>
        <v>0</v>
      </c>
      <c r="I37" s="56">
        <f>IFERROR(IF(I$4="",0,IF($E37="kWh",VLOOKUP(I$4,'4. Billing Determinants'!$B$19:$Z$41,4,0)/'4. Billing Determinants'!$E$41*$D37,IF($E37="kW",VLOOKUP(I$4,'4. Billing Determinants'!$B$19:$Z$41,5,0)/'4. Billing Determinants'!$F$41*$D37,IF($E37="Non-RPP kWh",VLOOKUP(I$4,'4. Billing Determinants'!$B$19:$Z$41,6,0)/'4. Billing Determinants'!$G$41*$D37,IF($E37="Distribution Rev.",VLOOKUP(I$4,'4. Billing Determinants'!$B$19:$Z$41,8,0)/'4. Billing Determinants'!$I$41*$D37, VLOOKUP(I$4,'4. Billing Determinants'!$B$19:$Z$41,3,0)/'4. Billing Determinants'!$D$41*$D37))))),0)</f>
        <v>0</v>
      </c>
      <c r="J37" s="56">
        <f>IFERROR(IF(J$4="",0,IF($E37="kWh",VLOOKUP(J$4,'4. Billing Determinants'!$B$19:$Z$41,4,0)/'4. Billing Determinants'!$E$41*$D37,IF($E37="kW",VLOOKUP(J$4,'4. Billing Determinants'!$B$19:$Z$41,5,0)/'4. Billing Determinants'!$F$41*$D37,IF($E37="Non-RPP kWh",VLOOKUP(J$4,'4. Billing Determinants'!$B$19:$Z$41,6,0)/'4. Billing Determinants'!$G$41*$D37,IF($E37="Distribution Rev.",VLOOKUP(J$4,'4. Billing Determinants'!$B$19:$Z$41,8,0)/'4. Billing Determinants'!$I$41*$D37, VLOOKUP(J$4,'4. Billing Determinants'!$B$19:$Z$41,3,0)/'4. Billing Determinants'!$D$41*$D37))))),0)</f>
        <v>0</v>
      </c>
      <c r="K37" s="56">
        <f>IFERROR(IF(K$4="",0,IF($E37="kWh",VLOOKUP(K$4,'4. Billing Determinants'!$B$19:$Z$41,4,0)/'4. Billing Determinants'!$E$41*$D37,IF($E37="kW",VLOOKUP(K$4,'4. Billing Determinants'!$B$19:$Z$41,5,0)/'4. Billing Determinants'!$F$41*$D37,IF($E37="Non-RPP kWh",VLOOKUP(K$4,'4. Billing Determinants'!$B$19:$Z$41,6,0)/'4. Billing Determinants'!$G$41*$D37,IF($E37="Distribution Rev.",VLOOKUP(K$4,'4. Billing Determinants'!$B$19:$Z$41,8,0)/'4. Billing Determinants'!$I$41*$D37, VLOOKUP(K$4,'4. Billing Determinants'!$B$19:$Z$41,3,0)/'4. Billing Determinants'!$D$41*$D37))))),0)</f>
        <v>0</v>
      </c>
      <c r="L37" s="56">
        <f>IFERROR(IF(L$4="",0,IF($E37="kWh",VLOOKUP(L$4,'4. Billing Determinants'!$B$19:$Z$41,4,0)/'4. Billing Determinants'!$E$41*$D37,IF($E37="kW",VLOOKUP(L$4,'4. Billing Determinants'!$B$19:$Z$41,5,0)/'4. Billing Determinants'!$F$41*$D37,IF($E37="Non-RPP kWh",VLOOKUP(L$4,'4. Billing Determinants'!$B$19:$Z$41,6,0)/'4. Billing Determinants'!$G$41*$D37,IF($E37="Distribution Rev.",VLOOKUP(L$4,'4. Billing Determinants'!$B$19:$Z$41,8,0)/'4. Billing Determinants'!$I$41*$D37, VLOOKUP(L$4,'4. Billing Determinants'!$B$19:$Z$41,3,0)/'4. Billing Determinants'!$D$41*$D37))))),0)</f>
        <v>0</v>
      </c>
      <c r="M37" s="56">
        <f>IFERROR(IF(M$4="",0,IF($E37="kWh",VLOOKUP(M$4,'4. Billing Determinants'!$B$19:$Z$41,4,0)/'4. Billing Determinants'!$E$41*$D37,IF($E37="kW",VLOOKUP(M$4,'4. Billing Determinants'!$B$19:$Z$41,5,0)/'4. Billing Determinants'!$F$41*$D37,IF($E37="Non-RPP kWh",VLOOKUP(M$4,'4. Billing Determinants'!$B$19:$Z$41,6,0)/'4. Billing Determinants'!$G$41*$D37,IF($E37="Distribution Rev.",VLOOKUP(M$4,'4. Billing Determinants'!$B$19:$Z$41,8,0)/'4. Billing Determinants'!$I$41*$D37, VLOOKUP(M$4,'4. Billing Determinants'!$B$19:$Z$41,3,0)/'4. Billing Determinants'!$D$41*$D37))))),0)</f>
        <v>0</v>
      </c>
      <c r="N37" s="56">
        <f>IFERROR(IF(N$4="",0,IF($E37="kWh",VLOOKUP(N$4,'4. Billing Determinants'!$B$19:$Z$41,4,0)/'4. Billing Determinants'!$E$41*$D37,IF($E37="kW",VLOOKUP(N$4,'4. Billing Determinants'!$B$19:$Z$41,5,0)/'4. Billing Determinants'!$F$41*$D37,IF($E37="Non-RPP kWh",VLOOKUP(N$4,'4. Billing Determinants'!$B$19:$Z$41,6,0)/'4. Billing Determinants'!$G$41*$D37,IF($E37="Distribution Rev.",VLOOKUP(N$4,'4. Billing Determinants'!$B$19:$Z$41,8,0)/'4. Billing Determinants'!$I$41*$D37, VLOOKUP(N$4,'4. Billing Determinants'!$B$19:$Z$41,3,0)/'4. Billing Determinants'!$D$41*$D37))))),0)</f>
        <v>0</v>
      </c>
      <c r="O37" s="56">
        <f>IFERROR(IF(O$4="",0,IF($E37="kWh",VLOOKUP(O$4,'4. Billing Determinants'!$B$19:$Z$41,4,0)/'4. Billing Determinants'!$E$41*$D37,IF($E37="kW",VLOOKUP(O$4,'4. Billing Determinants'!$B$19:$Z$41,5,0)/'4. Billing Determinants'!$F$41*$D37,IF($E37="Non-RPP kWh",VLOOKUP(O$4,'4. Billing Determinants'!$B$19:$Z$41,6,0)/'4. Billing Determinants'!$G$41*$D37,IF($E37="Distribution Rev.",VLOOKUP(O$4,'4. Billing Determinants'!$B$19:$Z$41,8,0)/'4. Billing Determinants'!$I$41*$D37, VLOOKUP(O$4,'4. Billing Determinants'!$B$19:$Z$41,3,0)/'4. Billing Determinants'!$D$41*$D37))))),0)</f>
        <v>0</v>
      </c>
      <c r="P37" s="56">
        <f>IFERROR(IF(P$4="",0,IF($E37="kWh",VLOOKUP(P$4,'4. Billing Determinants'!$B$19:$Z$41,4,0)/'4. Billing Determinants'!$E$41*$D37,IF($E37="kW",VLOOKUP(P$4,'4. Billing Determinants'!$B$19:$Z$41,5,0)/'4. Billing Determinants'!$F$41*$D37,IF($E37="Non-RPP kWh",VLOOKUP(P$4,'4. Billing Determinants'!$B$19:$Z$41,6,0)/'4. Billing Determinants'!$G$41*$D37,IF($E37="Distribution Rev.",VLOOKUP(P$4,'4. Billing Determinants'!$B$19:$Z$41,8,0)/'4. Billing Determinants'!$I$41*$D37, VLOOKUP(P$4,'4. Billing Determinants'!$B$19:$Z$41,3,0)/'4. Billing Determinants'!$D$41*$D37))))),0)</f>
        <v>0</v>
      </c>
      <c r="Q37" s="56">
        <f>IFERROR(IF(Q$4="",0,IF($E37="kWh",VLOOKUP(Q$4,'4. Billing Determinants'!$B$19:$Z$41,4,0)/'4. Billing Determinants'!$E$41*$D37,IF($E37="kW",VLOOKUP(Q$4,'4. Billing Determinants'!$B$19:$Z$41,5,0)/'4. Billing Determinants'!$F$41*$D37,IF($E37="Non-RPP kWh",VLOOKUP(Q$4,'4. Billing Determinants'!$B$19:$Z$41,6,0)/'4. Billing Determinants'!$G$41*$D37,IF($E37="Distribution Rev.",VLOOKUP(Q$4,'4. Billing Determinants'!$B$19:$Z$41,8,0)/'4. Billing Determinants'!$I$41*$D37, VLOOKUP(Q$4,'4. Billing Determinants'!$B$19:$Z$41,3,0)/'4. Billing Determinants'!$D$41*$D37))))),0)</f>
        <v>0</v>
      </c>
      <c r="R37" s="56">
        <f>IFERROR(IF(R$4="",0,IF($E37="kWh",VLOOKUP(R$4,'4. Billing Determinants'!$B$19:$Z$41,4,0)/'4. Billing Determinants'!$E$41*$D37,IF($E37="kW",VLOOKUP(R$4,'4. Billing Determinants'!$B$19:$Z$41,5,0)/'4. Billing Determinants'!$F$41*$D37,IF($E37="Non-RPP kWh",VLOOKUP(R$4,'4. Billing Determinants'!$B$19:$Z$41,6,0)/'4. Billing Determinants'!$G$41*$D37,IF($E37="Distribution Rev.",VLOOKUP(R$4,'4. Billing Determinants'!$B$19:$Z$41,8,0)/'4. Billing Determinants'!$I$41*$D37, VLOOKUP(R$4,'4. Billing Determinants'!$B$19:$Z$41,3,0)/'4. Billing Determinants'!$D$41*$D37))))),0)</f>
        <v>0</v>
      </c>
      <c r="S37" s="56">
        <f>IFERROR(IF(S$4="",0,IF($E37="kWh",VLOOKUP(S$4,'4. Billing Determinants'!$B$19:$Z$41,4,0)/'4. Billing Determinants'!$E$41*$D37,IF($E37="kW",VLOOKUP(S$4,'4. Billing Determinants'!$B$19:$Z$41,5,0)/'4. Billing Determinants'!$F$41*$D37,IF($E37="Non-RPP kWh",VLOOKUP(S$4,'4. Billing Determinants'!$B$19:$Z$41,6,0)/'4. Billing Determinants'!$G$41*$D37,IF($E37="Distribution Rev.",VLOOKUP(S$4,'4. Billing Determinants'!$B$19:$Z$41,8,0)/'4. Billing Determinants'!$I$41*$D37, VLOOKUP(S$4,'4. Billing Determinants'!$B$19:$Z$41,3,0)/'4. Billing Determinants'!$D$41*$D37))))),0)</f>
        <v>0</v>
      </c>
      <c r="T37" s="56">
        <f>IFERROR(IF(T$4="",0,IF($E37="kWh",VLOOKUP(T$4,'4. Billing Determinants'!$B$19:$Z$41,4,0)/'4. Billing Determinants'!$E$41*$D37,IF($E37="kW",VLOOKUP(T$4,'4. Billing Determinants'!$B$19:$Z$41,5,0)/'4. Billing Determinants'!$F$41*$D37,IF($E37="Non-RPP kWh",VLOOKUP(T$4,'4. Billing Determinants'!$B$19:$Z$41,6,0)/'4. Billing Determinants'!$G$41*$D37,IF($E37="Distribution Rev.",VLOOKUP(T$4,'4. Billing Determinants'!$B$19:$Z$41,8,0)/'4. Billing Determinants'!$I$41*$D37, VLOOKUP(T$4,'4. Billing Determinants'!$B$19:$Z$41,3,0)/'4. Billing Determinants'!$D$41*$D37))))),0)</f>
        <v>0</v>
      </c>
      <c r="U37" s="56">
        <f>IFERROR(IF(U$4="",0,IF($E37="kWh",VLOOKUP(U$4,'4. Billing Determinants'!$B$19:$Z$41,4,0)/'4. Billing Determinants'!$E$41*$D37,IF($E37="kW",VLOOKUP(U$4,'4. Billing Determinants'!$B$19:$Z$41,5,0)/'4. Billing Determinants'!$F$41*$D37,IF($E37="Non-RPP kWh",VLOOKUP(U$4,'4. Billing Determinants'!$B$19:$Z$41,6,0)/'4. Billing Determinants'!$G$41*$D37,IF($E37="Distribution Rev.",VLOOKUP(U$4,'4. Billing Determinants'!$B$19:$Z$41,8,0)/'4. Billing Determinants'!$I$41*$D37, VLOOKUP(U$4,'4. Billing Determinants'!$B$19:$Z$41,3,0)/'4. Billing Determinants'!$D$41*$D37))))),0)</f>
        <v>0</v>
      </c>
      <c r="V37" s="56">
        <f>IFERROR(IF(V$4="",0,IF($E37="kWh",VLOOKUP(V$4,'4. Billing Determinants'!$B$19:$Z$41,4,0)/'4. Billing Determinants'!$E$41*$D37,IF($E37="kW",VLOOKUP(V$4,'4. Billing Determinants'!$B$19:$Z$41,5,0)/'4. Billing Determinants'!$F$41*$D37,IF($E37="Non-RPP kWh",VLOOKUP(V$4,'4. Billing Determinants'!$B$19:$Z$41,6,0)/'4. Billing Determinants'!$G$41*$D37,IF($E37="Distribution Rev.",VLOOKUP(V$4,'4. Billing Determinants'!$B$19:$Z$41,8,0)/'4. Billing Determinants'!$I$41*$D37, VLOOKUP(V$4,'4. Billing Determinants'!$B$19:$Z$41,3,0)/'4. Billing Determinants'!$D$41*$D37))))),0)</f>
        <v>0</v>
      </c>
      <c r="W37" s="56">
        <f>IFERROR(IF(W$4="",0,IF($E37="kWh",VLOOKUP(W$4,'4. Billing Determinants'!$B$19:$Z$41,4,0)/'4. Billing Determinants'!$E$41*$D37,IF($E37="kW",VLOOKUP(W$4,'4. Billing Determinants'!$B$19:$Z$41,5,0)/'4. Billing Determinants'!$F$41*$D37,IF($E37="Non-RPP kWh",VLOOKUP(W$4,'4. Billing Determinants'!$B$19:$Z$41,6,0)/'4. Billing Determinants'!$G$41*$D37,IF($E37="Distribution Rev.",VLOOKUP(W$4,'4. Billing Determinants'!$B$19:$Z$41,8,0)/'4. Billing Determinants'!$I$41*$D37, VLOOKUP(W$4,'4. Billing Determinants'!$B$19:$Z$41,3,0)/'4. Billing Determinants'!$D$41*$D37))))),0)</f>
        <v>0</v>
      </c>
      <c r="X37" s="56">
        <f>IFERROR(IF(X$4="",0,IF($E37="kWh",VLOOKUP(X$4,'4. Billing Determinants'!$B$19:$Z$41,4,0)/'4. Billing Determinants'!$E$41*$D37,IF($E37="kW",VLOOKUP(X$4,'4. Billing Determinants'!$B$19:$Z$41,5,0)/'4. Billing Determinants'!$F$41*$D37,IF($E37="Non-RPP kWh",VLOOKUP(X$4,'4. Billing Determinants'!$B$19:$Z$41,6,0)/'4. Billing Determinants'!$G$41*$D37,IF($E37="Distribution Rev.",VLOOKUP(X$4,'4. Billing Determinants'!$B$19:$Z$41,8,0)/'4. Billing Determinants'!$I$41*$D37, VLOOKUP(X$4,'4. Billing Determinants'!$B$19:$Z$41,3,0)/'4. Billing Determinants'!$D$41*$D37))))),0)</f>
        <v>0</v>
      </c>
      <c r="Y37" s="56">
        <f>IFERROR(IF(Y$4="",0,IF($E37="kWh",VLOOKUP(Y$4,'4. Billing Determinants'!$B$19:$Z$41,4,0)/'4. Billing Determinants'!$E$41*$D37,IF($E37="kW",VLOOKUP(Y$4,'4. Billing Determinants'!$B$19:$Z$41,5,0)/'4. Billing Determinants'!$F$41*$D37,IF($E37="Non-RPP kWh",VLOOKUP(Y$4,'4. Billing Determinants'!$B$19:$Z$41,6,0)/'4. Billing Determinants'!$G$41*$D37,IF($E37="Distribution Rev.",VLOOKUP(Y$4,'4. Billing Determinants'!$B$19:$Z$41,8,0)/'4. Billing Determinants'!$I$41*$D37, VLOOKUP(Y$4,'4. Billing Determinants'!$B$19:$Z$41,3,0)/'4. Billing Determinants'!$D$41*$D37))))),0)</f>
        <v>0</v>
      </c>
    </row>
    <row r="38" spans="1:25" s="2" customFormat="1" x14ac:dyDescent="0.2">
      <c r="A38" s="173"/>
      <c r="B38" s="69" t="s">
        <v>98</v>
      </c>
      <c r="C38" s="71"/>
      <c r="D38" s="70">
        <f>SUM(D36:D37)</f>
        <v>0</v>
      </c>
      <c r="E38" s="71"/>
      <c r="F38" s="70">
        <f t="shared" ref="F38:Y38" si="2">SUM(F36:F37)</f>
        <v>0</v>
      </c>
      <c r="G38" s="70">
        <f t="shared" si="2"/>
        <v>0</v>
      </c>
      <c r="H38" s="70">
        <f t="shared" si="2"/>
        <v>0</v>
      </c>
      <c r="I38" s="70">
        <f t="shared" si="2"/>
        <v>0</v>
      </c>
      <c r="J38" s="70">
        <f t="shared" si="2"/>
        <v>0</v>
      </c>
      <c r="K38" s="70">
        <f t="shared" si="2"/>
        <v>0</v>
      </c>
      <c r="L38" s="70">
        <f t="shared" si="2"/>
        <v>0</v>
      </c>
      <c r="M38" s="70">
        <f t="shared" si="2"/>
        <v>0</v>
      </c>
      <c r="N38" s="70">
        <f t="shared" si="2"/>
        <v>0</v>
      </c>
      <c r="O38" s="70">
        <f t="shared" si="2"/>
        <v>0</v>
      </c>
      <c r="P38" s="70">
        <f t="shared" si="2"/>
        <v>0</v>
      </c>
      <c r="Q38" s="70">
        <f t="shared" si="2"/>
        <v>0</v>
      </c>
      <c r="R38" s="70">
        <f t="shared" si="2"/>
        <v>0</v>
      </c>
      <c r="S38" s="70">
        <f t="shared" si="2"/>
        <v>0</v>
      </c>
      <c r="T38" s="70">
        <f t="shared" si="2"/>
        <v>0</v>
      </c>
      <c r="U38" s="70">
        <f t="shared" si="2"/>
        <v>0</v>
      </c>
      <c r="V38" s="70">
        <f t="shared" si="2"/>
        <v>0</v>
      </c>
      <c r="W38" s="70">
        <f t="shared" si="2"/>
        <v>0</v>
      </c>
      <c r="X38" s="70">
        <f t="shared" si="2"/>
        <v>0</v>
      </c>
      <c r="Y38" s="70">
        <f t="shared" si="2"/>
        <v>0</v>
      </c>
    </row>
    <row r="39" spans="1:25" x14ac:dyDescent="0.2">
      <c r="B39" s="62"/>
      <c r="C39" s="65"/>
      <c r="D39" s="66"/>
      <c r="E39" s="65"/>
    </row>
    <row r="40" spans="1:25" x14ac:dyDescent="0.2">
      <c r="B40" s="68" t="s">
        <v>99</v>
      </c>
      <c r="C40" s="67">
        <v>1568</v>
      </c>
      <c r="D40" s="158">
        <f>'2. 2015 Continuity Schedule'!BS65</f>
        <v>0</v>
      </c>
      <c r="E40" s="73"/>
      <c r="F40" s="195">
        <f>'4. Billing Determinants'!$Z21</f>
        <v>0</v>
      </c>
      <c r="G40" s="195">
        <f>'4. Billing Determinants'!$Z22</f>
        <v>0</v>
      </c>
      <c r="H40" s="195">
        <f>'4. Billing Determinants'!$Z23</f>
        <v>0</v>
      </c>
      <c r="I40" s="195">
        <f>'4. Billing Determinants'!$Z24</f>
        <v>0</v>
      </c>
      <c r="J40" s="195">
        <f>'4. Billing Determinants'!$Z25</f>
        <v>0</v>
      </c>
      <c r="K40" s="195">
        <f>'4. Billing Determinants'!$Z26</f>
        <v>0</v>
      </c>
      <c r="L40" s="195">
        <f>'4. Billing Determinants'!$Z27</f>
        <v>0</v>
      </c>
      <c r="M40" s="195">
        <f>'4. Billing Determinants'!$Z28</f>
        <v>0</v>
      </c>
      <c r="N40" s="195">
        <f>'4. Billing Determinants'!$Z29</f>
        <v>0</v>
      </c>
      <c r="O40" s="195">
        <f>'4. Billing Determinants'!$Z30</f>
        <v>0</v>
      </c>
      <c r="P40" s="195">
        <f>'4. Billing Determinants'!$Z31</f>
        <v>0</v>
      </c>
      <c r="Q40" s="195">
        <f>'4. Billing Determinants'!$Z32</f>
        <v>0</v>
      </c>
      <c r="R40" s="195">
        <f>'4. Billing Determinants'!$Z33</f>
        <v>0</v>
      </c>
      <c r="S40" s="195">
        <f>'4. Billing Determinants'!$Z34</f>
        <v>0</v>
      </c>
      <c r="T40" s="195">
        <f>'4. Billing Determinants'!$Z35</f>
        <v>0</v>
      </c>
      <c r="U40" s="195">
        <f>'4. Billing Determinants'!$Z36</f>
        <v>0</v>
      </c>
      <c r="V40" s="195">
        <f>'4. Billing Determinants'!$Z37</f>
        <v>0</v>
      </c>
      <c r="W40" s="195">
        <f>'4. Billing Determinants'!$Z38</f>
        <v>0</v>
      </c>
      <c r="X40" s="195">
        <f>'4. Billing Determinants'!$Z39</f>
        <v>0</v>
      </c>
      <c r="Y40" s="195">
        <f>'4. Billing Determinants'!$Z40</f>
        <v>0</v>
      </c>
    </row>
    <row r="41" spans="1:25" s="65" customFormat="1" x14ac:dyDescent="0.2">
      <c r="B41" s="360" t="s">
        <v>101</v>
      </c>
      <c r="C41" s="360"/>
      <c r="D41" s="196">
        <f>SUM(F40:Y40)</f>
        <v>0</v>
      </c>
    </row>
    <row r="42" spans="1:25" s="65" customFormat="1" x14ac:dyDescent="0.2">
      <c r="B42" s="361" t="s">
        <v>88</v>
      </c>
      <c r="C42" s="361"/>
      <c r="D42" s="158">
        <f>D40-D41</f>
        <v>0</v>
      </c>
      <c r="E42" s="72"/>
    </row>
    <row r="43" spans="1:25" s="65" customFormat="1" x14ac:dyDescent="0.2"/>
    <row r="44" spans="1:25" s="197" customFormat="1" x14ac:dyDescent="0.2">
      <c r="B44" s="359" t="s">
        <v>262</v>
      </c>
      <c r="C44" s="359"/>
      <c r="D44" s="75">
        <f>SUM(F44:Y44)</f>
        <v>3150334.4936246215</v>
      </c>
      <c r="E44" s="76"/>
      <c r="F44" s="75">
        <f t="shared" ref="F44:Y44" si="3">SUM(F5,F6,F8,F9,F12:F18)</f>
        <v>1113905.1787363323</v>
      </c>
      <c r="G44" s="75">
        <f t="shared" si="3"/>
        <v>331996.5167903094</v>
      </c>
      <c r="H44" s="75">
        <f t="shared" si="3"/>
        <v>752699.80946816294</v>
      </c>
      <c r="I44" s="75">
        <f t="shared" si="3"/>
        <v>424328.82002878783</v>
      </c>
      <c r="J44" s="75">
        <f t="shared" si="3"/>
        <v>492873.40458489553</v>
      </c>
      <c r="K44" s="75">
        <f t="shared" si="3"/>
        <v>3622.2271379803219</v>
      </c>
      <c r="L44" s="75">
        <f t="shared" si="3"/>
        <v>491.88731579270996</v>
      </c>
      <c r="M44" s="75">
        <f t="shared" si="3"/>
        <v>30416.649562360442</v>
      </c>
      <c r="N44" s="75">
        <f t="shared" si="3"/>
        <v>0</v>
      </c>
      <c r="O44" s="75">
        <f t="shared" si="3"/>
        <v>0</v>
      </c>
      <c r="P44" s="75">
        <f t="shared" si="3"/>
        <v>0</v>
      </c>
      <c r="Q44" s="75">
        <f t="shared" si="3"/>
        <v>0</v>
      </c>
      <c r="R44" s="75">
        <f t="shared" si="3"/>
        <v>0</v>
      </c>
      <c r="S44" s="75">
        <f t="shared" si="3"/>
        <v>0</v>
      </c>
      <c r="T44" s="75">
        <f t="shared" si="3"/>
        <v>0</v>
      </c>
      <c r="U44" s="75">
        <f t="shared" si="3"/>
        <v>0</v>
      </c>
      <c r="V44" s="75">
        <f t="shared" si="3"/>
        <v>0</v>
      </c>
      <c r="W44" s="75">
        <f t="shared" si="3"/>
        <v>0</v>
      </c>
      <c r="X44" s="75">
        <f t="shared" si="3"/>
        <v>0</v>
      </c>
      <c r="Y44" s="75">
        <f t="shared" si="3"/>
        <v>0</v>
      </c>
    </row>
    <row r="45" spans="1:25" s="65" customFormat="1" x14ac:dyDescent="0.2">
      <c r="B45" s="359" t="s">
        <v>267</v>
      </c>
      <c r="C45" s="359"/>
      <c r="D45" s="75">
        <f>SUM(F45:Y45)</f>
        <v>-2731860.157726333</v>
      </c>
      <c r="E45" s="75"/>
      <c r="F45" s="75">
        <f t="shared" ref="F45:Y45" si="4">SUM(F7,F10)</f>
        <v>-981529.6004822898</v>
      </c>
      <c r="G45" s="75">
        <f t="shared" si="4"/>
        <v>-288035.64044916583</v>
      </c>
      <c r="H45" s="75">
        <f t="shared" si="4"/>
        <v>-636735.00820203498</v>
      </c>
      <c r="I45" s="75">
        <f t="shared" si="4"/>
        <v>-367305.01576885697</v>
      </c>
      <c r="J45" s="75">
        <f t="shared" si="4"/>
        <v>-428192.44006162981</v>
      </c>
      <c r="K45" s="75">
        <f t="shared" si="4"/>
        <v>-3454.7537502292862</v>
      </c>
      <c r="L45" s="75">
        <f t="shared" si="4"/>
        <v>-459.12436790031131</v>
      </c>
      <c r="M45" s="75">
        <f t="shared" si="4"/>
        <v>-26148.574644225955</v>
      </c>
      <c r="N45" s="75">
        <f t="shared" si="4"/>
        <v>0</v>
      </c>
      <c r="O45" s="75">
        <f t="shared" si="4"/>
        <v>0</v>
      </c>
      <c r="P45" s="75">
        <f t="shared" si="4"/>
        <v>0</v>
      </c>
      <c r="Q45" s="75">
        <f t="shared" si="4"/>
        <v>0</v>
      </c>
      <c r="R45" s="75">
        <f t="shared" si="4"/>
        <v>0</v>
      </c>
      <c r="S45" s="75">
        <f t="shared" si="4"/>
        <v>0</v>
      </c>
      <c r="T45" s="75">
        <f t="shared" si="4"/>
        <v>0</v>
      </c>
      <c r="U45" s="75">
        <f t="shared" si="4"/>
        <v>0</v>
      </c>
      <c r="V45" s="75">
        <f t="shared" si="4"/>
        <v>0</v>
      </c>
      <c r="W45" s="75">
        <f t="shared" si="4"/>
        <v>0</v>
      </c>
      <c r="X45" s="75">
        <f t="shared" si="4"/>
        <v>0</v>
      </c>
      <c r="Y45" s="75">
        <f t="shared" si="4"/>
        <v>0</v>
      </c>
    </row>
    <row r="46" spans="1:25" s="198" customFormat="1" x14ac:dyDescent="0.2">
      <c r="B46" s="359" t="s">
        <v>274</v>
      </c>
      <c r="C46" s="359"/>
      <c r="D46" s="75">
        <f>SUM(F46:Y46)</f>
        <v>2240760.282761333</v>
      </c>
      <c r="E46" s="75"/>
      <c r="F46" s="75">
        <f t="shared" ref="F46:Y46" si="5">F11</f>
        <v>108602.24975117123</v>
      </c>
      <c r="G46" s="75">
        <f t="shared" si="5"/>
        <v>87783.072745020734</v>
      </c>
      <c r="H46" s="75">
        <f t="shared" si="5"/>
        <v>1293098.4599743907</v>
      </c>
      <c r="I46" s="75">
        <f t="shared" si="5"/>
        <v>693363.79738074727</v>
      </c>
      <c r="J46" s="75">
        <f t="shared" si="5"/>
        <v>0</v>
      </c>
      <c r="K46" s="75">
        <f t="shared" si="5"/>
        <v>0</v>
      </c>
      <c r="L46" s="75">
        <f t="shared" si="5"/>
        <v>0</v>
      </c>
      <c r="M46" s="75">
        <f t="shared" si="5"/>
        <v>57912.702910003376</v>
      </c>
      <c r="N46" s="75">
        <f t="shared" si="5"/>
        <v>0</v>
      </c>
      <c r="O46" s="75">
        <f t="shared" si="5"/>
        <v>0</v>
      </c>
      <c r="P46" s="75">
        <f t="shared" si="5"/>
        <v>0</v>
      </c>
      <c r="Q46" s="75">
        <f t="shared" si="5"/>
        <v>0</v>
      </c>
      <c r="R46" s="75">
        <f t="shared" si="5"/>
        <v>0</v>
      </c>
      <c r="S46" s="75">
        <f t="shared" si="5"/>
        <v>0</v>
      </c>
      <c r="T46" s="75">
        <f t="shared" si="5"/>
        <v>0</v>
      </c>
      <c r="U46" s="75">
        <f t="shared" si="5"/>
        <v>0</v>
      </c>
      <c r="V46" s="75">
        <f t="shared" si="5"/>
        <v>0</v>
      </c>
      <c r="W46" s="75">
        <f t="shared" si="5"/>
        <v>0</v>
      </c>
      <c r="X46" s="75">
        <f t="shared" si="5"/>
        <v>0</v>
      </c>
      <c r="Y46" s="75">
        <f t="shared" si="5"/>
        <v>0</v>
      </c>
    </row>
    <row r="47" spans="1:25" s="65" customFormat="1" x14ac:dyDescent="0.2"/>
    <row r="48" spans="1:25" s="198" customFormat="1" x14ac:dyDescent="0.2">
      <c r="B48" s="359" t="s">
        <v>272</v>
      </c>
      <c r="C48" s="359"/>
      <c r="D48" s="75">
        <f>SUM(F48:Y48)</f>
        <v>0</v>
      </c>
      <c r="E48" s="75"/>
      <c r="F48" s="75">
        <f>'4. Billing Determinants'!$N21*'2. 2015 Continuity Schedule'!$BS$41</f>
        <v>0</v>
      </c>
      <c r="G48" s="75">
        <f>'4. Billing Determinants'!$N22*'2. 2015 Continuity Schedule'!$BS$41</f>
        <v>0</v>
      </c>
      <c r="H48" s="75">
        <f>'4. Billing Determinants'!$N23*'2. 2015 Continuity Schedule'!$BS$41</f>
        <v>0</v>
      </c>
      <c r="I48" s="75">
        <f>'4. Billing Determinants'!$N24*'2. 2015 Continuity Schedule'!$BS$41</f>
        <v>0</v>
      </c>
      <c r="J48" s="75">
        <f>'4. Billing Determinants'!$N25*'2. 2015 Continuity Schedule'!$BS$41</f>
        <v>0</v>
      </c>
      <c r="K48" s="75">
        <f>'4. Billing Determinants'!$N26*'2. 2015 Continuity Schedule'!$BS$41</f>
        <v>0</v>
      </c>
      <c r="L48" s="75">
        <f>'4. Billing Determinants'!$N27*'2. 2015 Continuity Schedule'!$BS$41</f>
        <v>0</v>
      </c>
      <c r="M48" s="75">
        <f>'4. Billing Determinants'!$N28*'2. 2015 Continuity Schedule'!$BS$41</f>
        <v>0</v>
      </c>
      <c r="N48" s="75">
        <f>'4. Billing Determinants'!$N29*'2. 2015 Continuity Schedule'!$BS$41</f>
        <v>0</v>
      </c>
      <c r="O48" s="75">
        <f>'4. Billing Determinants'!$N30*'2. 2015 Continuity Schedule'!$BS$41</f>
        <v>0</v>
      </c>
      <c r="P48" s="75">
        <f>'4. Billing Determinants'!$N31*'2. 2015 Continuity Schedule'!$BS$41</f>
        <v>0</v>
      </c>
      <c r="Q48" s="75">
        <f>'4. Billing Determinants'!$N32*'2. 2015 Continuity Schedule'!$BS$41</f>
        <v>0</v>
      </c>
      <c r="R48" s="75">
        <f>'4. Billing Determinants'!$N33*'2. 2015 Continuity Schedule'!$BS$41</f>
        <v>0</v>
      </c>
      <c r="S48" s="75">
        <f>'4. Billing Determinants'!$N34*'2. 2015 Continuity Schedule'!$BS$41</f>
        <v>0</v>
      </c>
      <c r="T48" s="75">
        <f>'4. Billing Determinants'!$N35*'2. 2015 Continuity Schedule'!$BS$41</f>
        <v>0</v>
      </c>
      <c r="U48" s="75">
        <f>'4. Billing Determinants'!$N36*'2. 2015 Continuity Schedule'!$BS$41</f>
        <v>0</v>
      </c>
      <c r="V48" s="75">
        <f>'4. Billing Determinants'!$N37*'2. 2015 Continuity Schedule'!$BS$41</f>
        <v>0</v>
      </c>
      <c r="W48" s="75">
        <f>'4. Billing Determinants'!$N38*'2. 2015 Continuity Schedule'!$BS$41</f>
        <v>0</v>
      </c>
      <c r="X48" s="75">
        <f>'4. Billing Determinants'!$N39*'2. 2015 Continuity Schedule'!$BS$41</f>
        <v>0</v>
      </c>
      <c r="Y48" s="75">
        <f>'4. Billing Determinants'!$N40*'2. 2015 Continuity Schedule'!$BS$41</f>
        <v>0</v>
      </c>
    </row>
    <row r="49" spans="2:25" s="65" customFormat="1" x14ac:dyDescent="0.2"/>
    <row r="50" spans="2:25" s="197" customFormat="1" x14ac:dyDescent="0.2">
      <c r="B50" s="359" t="s">
        <v>263</v>
      </c>
      <c r="C50" s="359"/>
      <c r="D50" s="75">
        <f>SUM(F50:Y50)</f>
        <v>481142.64099899994</v>
      </c>
      <c r="E50" s="76"/>
      <c r="F50" s="75">
        <f>SUM(F21:F33)</f>
        <v>403744.28430413757</v>
      </c>
      <c r="G50" s="75">
        <f t="shared" ref="G50:Y50" si="6">SUM(G21:G33)</f>
        <v>30918.315458990004</v>
      </c>
      <c r="H50" s="75">
        <f t="shared" si="6"/>
        <v>3533.3363019280291</v>
      </c>
      <c r="I50" s="75">
        <f t="shared" si="6"/>
        <v>152.1311178213324</v>
      </c>
      <c r="J50" s="75">
        <f t="shared" si="6"/>
        <v>35.107181035692086</v>
      </c>
      <c r="K50" s="75">
        <f t="shared" si="6"/>
        <v>2083.0260747843968</v>
      </c>
      <c r="L50" s="75">
        <f t="shared" si="6"/>
        <v>2834.3604277159538</v>
      </c>
      <c r="M50" s="75">
        <f t="shared" si="6"/>
        <v>37842.080132586983</v>
      </c>
      <c r="N50" s="75">
        <f t="shared" si="6"/>
        <v>0</v>
      </c>
      <c r="O50" s="75">
        <f t="shared" si="6"/>
        <v>0</v>
      </c>
      <c r="P50" s="75">
        <f t="shared" si="6"/>
        <v>0</v>
      </c>
      <c r="Q50" s="75">
        <f t="shared" si="6"/>
        <v>0</v>
      </c>
      <c r="R50" s="75">
        <f t="shared" si="6"/>
        <v>0</v>
      </c>
      <c r="S50" s="75">
        <f t="shared" si="6"/>
        <v>0</v>
      </c>
      <c r="T50" s="75">
        <f t="shared" si="6"/>
        <v>0</v>
      </c>
      <c r="U50" s="75">
        <f t="shared" si="6"/>
        <v>0</v>
      </c>
      <c r="V50" s="75">
        <f t="shared" si="6"/>
        <v>0</v>
      </c>
      <c r="W50" s="75">
        <f t="shared" si="6"/>
        <v>0</v>
      </c>
      <c r="X50" s="75">
        <f t="shared" si="6"/>
        <v>0</v>
      </c>
      <c r="Y50" s="75">
        <f t="shared" si="6"/>
        <v>0</v>
      </c>
    </row>
    <row r="51" spans="2:25" s="65" customFormat="1" x14ac:dyDescent="0.2"/>
    <row r="52" spans="2:25" x14ac:dyDescent="0.2">
      <c r="B52" s="57" t="s">
        <v>198</v>
      </c>
      <c r="C52" s="57">
        <v>1575</v>
      </c>
      <c r="D52" s="56">
        <f>'2. 2015 Continuity Schedule'!BS82</f>
        <v>0</v>
      </c>
      <c r="E52" s="89" t="s">
        <v>223</v>
      </c>
      <c r="F52" s="56">
        <f>IFERROR(IF(F$4="",0,IF($E52="kWh",VLOOKUP(F$4,'4. Billing Determinants'!$B$19:$Z$41,4,0)/'4. Billing Determinants'!$E$41*$D52,IF($E52="kW",VLOOKUP(F$4,'4. Billing Determinants'!$B$19:$Z$41,5,0)/'4. Billing Determinants'!$F$41*$D52,IF($E52="Non-RPP kWh",VLOOKUP(F$4,'4. Billing Determinants'!$B$19:$Z$41,6,0)/'4. Billing Determinants'!$G$41*$D52,IF($E52="Distribution Rev.",VLOOKUP(F$4,'4. Billing Determinants'!$B$19:$Z$41,8,0)/'4. Billing Determinants'!$I$41*$D52, VLOOKUP(F$4,'4. Billing Determinants'!$B$19:$Z$41,3,0)/'4. Billing Determinants'!$D$41*$D52))))),0)</f>
        <v>0</v>
      </c>
      <c r="G52" s="56">
        <f>IFERROR(IF(G$4="",0,IF($E52="kWh",VLOOKUP(G$4,'4. Billing Determinants'!$B$19:$Z$41,4,0)/'4. Billing Determinants'!$E$41*$D52,IF($E52="kW",VLOOKUP(G$4,'4. Billing Determinants'!$B$19:$Z$41,5,0)/'4. Billing Determinants'!$F$41*$D52,IF($E52="Non-RPP kWh",VLOOKUP(G$4,'4. Billing Determinants'!$B$19:$Z$41,6,0)/'4. Billing Determinants'!$G$41*$D52,IF($E52="Distribution Rev.",VLOOKUP(G$4,'4. Billing Determinants'!$B$19:$Z$41,8,0)/'4. Billing Determinants'!$I$41*$D52, VLOOKUP(G$4,'4. Billing Determinants'!$B$19:$Z$41,3,0)/'4. Billing Determinants'!$D$41*$D52))))),0)</f>
        <v>0</v>
      </c>
      <c r="H52" s="56">
        <f>IFERROR(IF(H$4="",0,IF($E52="kWh",VLOOKUP(H$4,'4. Billing Determinants'!$B$19:$Z$41,4,0)/'4. Billing Determinants'!$E$41*$D52,IF($E52="kW",VLOOKUP(H$4,'4. Billing Determinants'!$B$19:$Z$41,5,0)/'4. Billing Determinants'!$F$41*$D52,IF($E52="Non-RPP kWh",VLOOKUP(H$4,'4. Billing Determinants'!$B$19:$Z$41,6,0)/'4. Billing Determinants'!$G$41*$D52,IF($E52="Distribution Rev.",VLOOKUP(H$4,'4. Billing Determinants'!$B$19:$Z$41,8,0)/'4. Billing Determinants'!$I$41*$D52, VLOOKUP(H$4,'4. Billing Determinants'!$B$19:$Z$41,3,0)/'4. Billing Determinants'!$D$41*$D52))))),0)</f>
        <v>0</v>
      </c>
      <c r="I52" s="56">
        <f>IFERROR(IF(I$4="",0,IF($E52="kWh",VLOOKUP(I$4,'4. Billing Determinants'!$B$19:$Z$41,4,0)/'4. Billing Determinants'!$E$41*$D52,IF($E52="kW",VLOOKUP(I$4,'4. Billing Determinants'!$B$19:$Z$41,5,0)/'4. Billing Determinants'!$F$41*$D52,IF($E52="Non-RPP kWh",VLOOKUP(I$4,'4. Billing Determinants'!$B$19:$Z$41,6,0)/'4. Billing Determinants'!$G$41*$D52,IF($E52="Distribution Rev.",VLOOKUP(I$4,'4. Billing Determinants'!$B$19:$Z$41,8,0)/'4. Billing Determinants'!$I$41*$D52, VLOOKUP(I$4,'4. Billing Determinants'!$B$19:$Z$41,3,0)/'4. Billing Determinants'!$D$41*$D52))))),0)</f>
        <v>0</v>
      </c>
      <c r="J52" s="56">
        <f>IFERROR(IF(J$4="",0,IF($E52="kWh",VLOOKUP(J$4,'4. Billing Determinants'!$B$19:$Z$41,4,0)/'4. Billing Determinants'!$E$41*$D52,IF($E52="kW",VLOOKUP(J$4,'4. Billing Determinants'!$B$19:$Z$41,5,0)/'4. Billing Determinants'!$F$41*$D52,IF($E52="Non-RPP kWh",VLOOKUP(J$4,'4. Billing Determinants'!$B$19:$Z$41,6,0)/'4. Billing Determinants'!$G$41*$D52,IF($E52="Distribution Rev.",VLOOKUP(J$4,'4. Billing Determinants'!$B$19:$Z$41,8,0)/'4. Billing Determinants'!$I$41*$D52, VLOOKUP(J$4,'4. Billing Determinants'!$B$19:$Z$41,3,0)/'4. Billing Determinants'!$D$41*$D52))))),0)</f>
        <v>0</v>
      </c>
      <c r="K52" s="56">
        <f>IFERROR(IF(K$4="",0,IF($E52="kWh",VLOOKUP(K$4,'4. Billing Determinants'!$B$19:$Z$41,4,0)/'4. Billing Determinants'!$E$41*$D52,IF($E52="kW",VLOOKUP(K$4,'4. Billing Determinants'!$B$19:$Z$41,5,0)/'4. Billing Determinants'!$F$41*$D52,IF($E52="Non-RPP kWh",VLOOKUP(K$4,'4. Billing Determinants'!$B$19:$Z$41,6,0)/'4. Billing Determinants'!$G$41*$D52,IF($E52="Distribution Rev.",VLOOKUP(K$4,'4. Billing Determinants'!$B$19:$Z$41,8,0)/'4. Billing Determinants'!$I$41*$D52, VLOOKUP(K$4,'4. Billing Determinants'!$B$19:$Z$41,3,0)/'4. Billing Determinants'!$D$41*$D52))))),0)</f>
        <v>0</v>
      </c>
      <c r="L52" s="56">
        <f>IFERROR(IF(L$4="",0,IF($E52="kWh",VLOOKUP(L$4,'4. Billing Determinants'!$B$19:$Z$41,4,0)/'4. Billing Determinants'!$E$41*$D52,IF($E52="kW",VLOOKUP(L$4,'4. Billing Determinants'!$B$19:$Z$41,5,0)/'4. Billing Determinants'!$F$41*$D52,IF($E52="Non-RPP kWh",VLOOKUP(L$4,'4. Billing Determinants'!$B$19:$Z$41,6,0)/'4. Billing Determinants'!$G$41*$D52,IF($E52="Distribution Rev.",VLOOKUP(L$4,'4. Billing Determinants'!$B$19:$Z$41,8,0)/'4. Billing Determinants'!$I$41*$D52, VLOOKUP(L$4,'4. Billing Determinants'!$B$19:$Z$41,3,0)/'4. Billing Determinants'!$D$41*$D52))))),0)</f>
        <v>0</v>
      </c>
      <c r="M52" s="56">
        <f>IFERROR(IF(M$4="",0,IF($E52="kWh",VLOOKUP(M$4,'4. Billing Determinants'!$B$19:$Z$41,4,0)/'4. Billing Determinants'!$E$41*$D52,IF($E52="kW",VLOOKUP(M$4,'4. Billing Determinants'!$B$19:$Z$41,5,0)/'4. Billing Determinants'!$F$41*$D52,IF($E52="Non-RPP kWh",VLOOKUP(M$4,'4. Billing Determinants'!$B$19:$Z$41,6,0)/'4. Billing Determinants'!$G$41*$D52,IF($E52="Distribution Rev.",VLOOKUP(M$4,'4. Billing Determinants'!$B$19:$Z$41,8,0)/'4. Billing Determinants'!$I$41*$D52, VLOOKUP(M$4,'4. Billing Determinants'!$B$19:$Z$41,3,0)/'4. Billing Determinants'!$D$41*$D52))))),0)</f>
        <v>0</v>
      </c>
      <c r="N52" s="56">
        <f>IFERROR(IF(N$4="",0,IF($E52="kWh",VLOOKUP(N$4,'4. Billing Determinants'!$B$19:$Z$41,4,0)/'4. Billing Determinants'!$E$41*$D52,IF($E52="kW",VLOOKUP(N$4,'4. Billing Determinants'!$B$19:$Z$41,5,0)/'4. Billing Determinants'!$F$41*$D52,IF($E52="Non-RPP kWh",VLOOKUP(N$4,'4. Billing Determinants'!$B$19:$Z$41,6,0)/'4. Billing Determinants'!$G$41*$D52,IF($E52="Distribution Rev.",VLOOKUP(N$4,'4. Billing Determinants'!$B$19:$Z$41,8,0)/'4. Billing Determinants'!$I$41*$D52, VLOOKUP(N$4,'4. Billing Determinants'!$B$19:$Z$41,3,0)/'4. Billing Determinants'!$D$41*$D52))))),0)</f>
        <v>0</v>
      </c>
      <c r="O52" s="56">
        <f>IFERROR(IF(O$4="",0,IF($E52="kWh",VLOOKUP(O$4,'4. Billing Determinants'!$B$19:$Z$41,4,0)/'4. Billing Determinants'!$E$41*$D52,IF($E52="kW",VLOOKUP(O$4,'4. Billing Determinants'!$B$19:$Z$41,5,0)/'4. Billing Determinants'!$F$41*$D52,IF($E52="Non-RPP kWh",VLOOKUP(O$4,'4. Billing Determinants'!$B$19:$Z$41,6,0)/'4. Billing Determinants'!$G$41*$D52,IF($E52="Distribution Rev.",VLOOKUP(O$4,'4. Billing Determinants'!$B$19:$Z$41,8,0)/'4. Billing Determinants'!$I$41*$D52, VLOOKUP(O$4,'4. Billing Determinants'!$B$19:$Z$41,3,0)/'4. Billing Determinants'!$D$41*$D52))))),0)</f>
        <v>0</v>
      </c>
      <c r="P52" s="56">
        <f>IFERROR(IF(P$4="",0,IF($E52="kWh",VLOOKUP(P$4,'4. Billing Determinants'!$B$19:$Z$41,4,0)/'4. Billing Determinants'!$E$41*$D52,IF($E52="kW",VLOOKUP(P$4,'4. Billing Determinants'!$B$19:$Z$41,5,0)/'4. Billing Determinants'!$F$41*$D52,IF($E52="Non-RPP kWh",VLOOKUP(P$4,'4. Billing Determinants'!$B$19:$Z$41,6,0)/'4. Billing Determinants'!$G$41*$D52,IF($E52="Distribution Rev.",VLOOKUP(P$4,'4. Billing Determinants'!$B$19:$Z$41,8,0)/'4. Billing Determinants'!$I$41*$D52, VLOOKUP(P$4,'4. Billing Determinants'!$B$19:$Z$41,3,0)/'4. Billing Determinants'!$D$41*$D52))))),0)</f>
        <v>0</v>
      </c>
      <c r="Q52" s="56">
        <f>IFERROR(IF(Q$4="",0,IF($E52="kWh",VLOOKUP(Q$4,'4. Billing Determinants'!$B$19:$Z$41,4,0)/'4. Billing Determinants'!$E$41*$D52,IF($E52="kW",VLOOKUP(Q$4,'4. Billing Determinants'!$B$19:$Z$41,5,0)/'4. Billing Determinants'!$F$41*$D52,IF($E52="Non-RPP kWh",VLOOKUP(Q$4,'4. Billing Determinants'!$B$19:$Z$41,6,0)/'4. Billing Determinants'!$G$41*$D52,IF($E52="Distribution Rev.",VLOOKUP(Q$4,'4. Billing Determinants'!$B$19:$Z$41,8,0)/'4. Billing Determinants'!$I$41*$D52, VLOOKUP(Q$4,'4. Billing Determinants'!$B$19:$Z$41,3,0)/'4. Billing Determinants'!$D$41*$D52))))),0)</f>
        <v>0</v>
      </c>
      <c r="R52" s="56">
        <f>IFERROR(IF(R$4="",0,IF($E52="kWh",VLOOKUP(R$4,'4. Billing Determinants'!$B$19:$Z$41,4,0)/'4. Billing Determinants'!$E$41*$D52,IF($E52="kW",VLOOKUP(R$4,'4. Billing Determinants'!$B$19:$Z$41,5,0)/'4. Billing Determinants'!$F$41*$D52,IF($E52="Non-RPP kWh",VLOOKUP(R$4,'4. Billing Determinants'!$B$19:$Z$41,6,0)/'4. Billing Determinants'!$G$41*$D52,IF($E52="Distribution Rev.",VLOOKUP(R$4,'4. Billing Determinants'!$B$19:$Z$41,8,0)/'4. Billing Determinants'!$I$41*$D52, VLOOKUP(R$4,'4. Billing Determinants'!$B$19:$Z$41,3,0)/'4. Billing Determinants'!$D$41*$D52))))),0)</f>
        <v>0</v>
      </c>
      <c r="S52" s="56">
        <f>IFERROR(IF(S$4="",0,IF($E52="kWh",VLOOKUP(S$4,'4. Billing Determinants'!$B$19:$Z$41,4,0)/'4. Billing Determinants'!$E$41*$D52,IF($E52="kW",VLOOKUP(S$4,'4. Billing Determinants'!$B$19:$Z$41,5,0)/'4. Billing Determinants'!$F$41*$D52,IF($E52="Non-RPP kWh",VLOOKUP(S$4,'4. Billing Determinants'!$B$19:$Z$41,6,0)/'4. Billing Determinants'!$G$41*$D52,IF($E52="Distribution Rev.",VLOOKUP(S$4,'4. Billing Determinants'!$B$19:$Z$41,8,0)/'4. Billing Determinants'!$I$41*$D52, VLOOKUP(S$4,'4. Billing Determinants'!$B$19:$Z$41,3,0)/'4. Billing Determinants'!$D$41*$D52))))),0)</f>
        <v>0</v>
      </c>
      <c r="T52" s="56">
        <f>IFERROR(IF(T$4="",0,IF($E52="kWh",VLOOKUP(T$4,'4. Billing Determinants'!$B$19:$Z$41,4,0)/'4. Billing Determinants'!$E$41*$D52,IF($E52="kW",VLOOKUP(T$4,'4. Billing Determinants'!$B$19:$Z$41,5,0)/'4. Billing Determinants'!$F$41*$D52,IF($E52="Non-RPP kWh",VLOOKUP(T$4,'4. Billing Determinants'!$B$19:$Z$41,6,0)/'4. Billing Determinants'!$G$41*$D52,IF($E52="Distribution Rev.",VLOOKUP(T$4,'4. Billing Determinants'!$B$19:$Z$41,8,0)/'4. Billing Determinants'!$I$41*$D52, VLOOKUP(T$4,'4. Billing Determinants'!$B$19:$Z$41,3,0)/'4. Billing Determinants'!$D$41*$D52))))),0)</f>
        <v>0</v>
      </c>
      <c r="U52" s="56">
        <f>IFERROR(IF(U$4="",0,IF($E52="kWh",VLOOKUP(U$4,'4. Billing Determinants'!$B$19:$Z$41,4,0)/'4. Billing Determinants'!$E$41*$D52,IF($E52="kW",VLOOKUP(U$4,'4. Billing Determinants'!$B$19:$Z$41,5,0)/'4. Billing Determinants'!$F$41*$D52,IF($E52="Non-RPP kWh",VLOOKUP(U$4,'4. Billing Determinants'!$B$19:$Z$41,6,0)/'4. Billing Determinants'!$G$41*$D52,IF($E52="Distribution Rev.",VLOOKUP(U$4,'4. Billing Determinants'!$B$19:$Z$41,8,0)/'4. Billing Determinants'!$I$41*$D52, VLOOKUP(U$4,'4. Billing Determinants'!$B$19:$Z$41,3,0)/'4. Billing Determinants'!$D$41*$D52))))),0)</f>
        <v>0</v>
      </c>
      <c r="V52" s="56">
        <f>IFERROR(IF(V$4="",0,IF($E52="kWh",VLOOKUP(V$4,'4. Billing Determinants'!$B$19:$Z$41,4,0)/'4. Billing Determinants'!$E$41*$D52,IF($E52="kW",VLOOKUP(V$4,'4. Billing Determinants'!$B$19:$Z$41,5,0)/'4. Billing Determinants'!$F$41*$D52,IF($E52="Non-RPP kWh",VLOOKUP(V$4,'4. Billing Determinants'!$B$19:$Z$41,6,0)/'4. Billing Determinants'!$G$41*$D52,IF($E52="Distribution Rev.",VLOOKUP(V$4,'4. Billing Determinants'!$B$19:$Z$41,8,0)/'4. Billing Determinants'!$I$41*$D52, VLOOKUP(V$4,'4. Billing Determinants'!$B$19:$Z$41,3,0)/'4. Billing Determinants'!$D$41*$D52))))),0)</f>
        <v>0</v>
      </c>
      <c r="W52" s="56">
        <f>IFERROR(IF(W$4="",0,IF($E52="kWh",VLOOKUP(W$4,'4. Billing Determinants'!$B$19:$Z$41,4,0)/'4. Billing Determinants'!$E$41*$D52,IF($E52="kW",VLOOKUP(W$4,'4. Billing Determinants'!$B$19:$Z$41,5,0)/'4. Billing Determinants'!$F$41*$D52,IF($E52="Non-RPP kWh",VLOOKUP(W$4,'4. Billing Determinants'!$B$19:$Z$41,6,0)/'4. Billing Determinants'!$G$41*$D52,IF($E52="Distribution Rev.",VLOOKUP(W$4,'4. Billing Determinants'!$B$19:$Z$41,8,0)/'4. Billing Determinants'!$I$41*$D52, VLOOKUP(W$4,'4. Billing Determinants'!$B$19:$Z$41,3,0)/'4. Billing Determinants'!$D$41*$D52))))),0)</f>
        <v>0</v>
      </c>
      <c r="X52" s="56">
        <f>IFERROR(IF(X$4="",0,IF($E52="kWh",VLOOKUP(X$4,'4. Billing Determinants'!$B$19:$Z$41,4,0)/'4. Billing Determinants'!$E$41*$D52,IF($E52="kW",VLOOKUP(X$4,'4. Billing Determinants'!$B$19:$Z$41,5,0)/'4. Billing Determinants'!$F$41*$D52,IF($E52="Non-RPP kWh",VLOOKUP(X$4,'4. Billing Determinants'!$B$19:$Z$41,6,0)/'4. Billing Determinants'!$G$41*$D52,IF($E52="Distribution Rev.",VLOOKUP(X$4,'4. Billing Determinants'!$B$19:$Z$41,8,0)/'4. Billing Determinants'!$I$41*$D52, VLOOKUP(X$4,'4. Billing Determinants'!$B$19:$Z$41,3,0)/'4. Billing Determinants'!$D$41*$D52))))),0)</f>
        <v>0</v>
      </c>
      <c r="Y52" s="56">
        <f>IFERROR(IF(Y$4="",0,IF($E52="kWh",VLOOKUP(Y$4,'4. Billing Determinants'!$B$19:$Z$41,4,0)/'4. Billing Determinants'!$E$41*$D52,IF($E52="kW",VLOOKUP(Y$4,'4. Billing Determinants'!$B$19:$Z$41,5,0)/'4. Billing Determinants'!$F$41*$D52,IF($E52="Non-RPP kWh",VLOOKUP(Y$4,'4. Billing Determinants'!$B$19:$Z$41,6,0)/'4. Billing Determinants'!$G$41*$D52,IF($E52="Distribution Rev.",VLOOKUP(Y$4,'4. Billing Determinants'!$B$19:$Z$41,8,0)/'4. Billing Determinants'!$I$41*$D52, VLOOKUP(Y$4,'4. Billing Determinants'!$B$19:$Z$41,3,0)/'4. Billing Determinants'!$D$41*$D52))))),0)</f>
        <v>0</v>
      </c>
    </row>
    <row r="53" spans="2:25" x14ac:dyDescent="0.2">
      <c r="B53" s="57" t="s">
        <v>199</v>
      </c>
      <c r="C53" s="57">
        <v>1576</v>
      </c>
      <c r="D53" s="56">
        <f>'2. 2015 Continuity Schedule'!BS83</f>
        <v>-1648922</v>
      </c>
      <c r="E53" s="89" t="s">
        <v>223</v>
      </c>
      <c r="F53" s="56">
        <f>IFERROR(IF(F$4="",0,IF($E53="kWh",VLOOKUP(F$4,'4. Billing Determinants'!$B$19:$Z$41,4,0)/'4. Billing Determinants'!$E$41*$D53,IF($E53="kW",VLOOKUP(F$4,'4. Billing Determinants'!$B$19:$Z$41,5,0)/'4. Billing Determinants'!$F$41*$D53,IF($E53="Non-RPP kWh",VLOOKUP(F$4,'4. Billing Determinants'!$B$19:$Z$41,6,0)/'4. Billing Determinants'!$G$41*$D53,IF($E53="Distribution Rev.",VLOOKUP(F$4,'4. Billing Determinants'!$B$19:$Z$41,8,0)/'4. Billing Determinants'!$I$41*$D53, VLOOKUP(F$4,'4. Billing Determinants'!$B$19:$Z$41,3,0)/'4. Billing Determinants'!$D$41*$D53))))),0)</f>
        <v>-589152.09236891172</v>
      </c>
      <c r="G53" s="56">
        <f>IFERROR(IF(G$4="",0,IF($E53="kWh",VLOOKUP(G$4,'4. Billing Determinants'!$B$19:$Z$41,4,0)/'4. Billing Determinants'!$E$41*$D53,IF($E53="kW",VLOOKUP(G$4,'4. Billing Determinants'!$B$19:$Z$41,5,0)/'4. Billing Determinants'!$F$41*$D53,IF($E53="Non-RPP kWh",VLOOKUP(G$4,'4. Billing Determinants'!$B$19:$Z$41,6,0)/'4. Billing Determinants'!$G$41*$D53,IF($E53="Distribution Rev.",VLOOKUP(G$4,'4. Billing Determinants'!$B$19:$Z$41,8,0)/'4. Billing Determinants'!$I$41*$D53, VLOOKUP(G$4,'4. Billing Determinants'!$B$19:$Z$41,3,0)/'4. Billing Determinants'!$D$41*$D53))))),0)</f>
        <v>-172890.15039797314</v>
      </c>
      <c r="H53" s="56">
        <f>IFERROR(IF(H$4="",0,IF($E53="kWh",VLOOKUP(H$4,'4. Billing Determinants'!$B$19:$Z$41,4,0)/'4. Billing Determinants'!$E$41*$D53,IF($E53="kW",VLOOKUP(H$4,'4. Billing Determinants'!$B$19:$Z$41,5,0)/'4. Billing Determinants'!$F$41*$D53,IF($E53="Non-RPP kWh",VLOOKUP(H$4,'4. Billing Determinants'!$B$19:$Z$41,6,0)/'4. Billing Determinants'!$G$41*$D53,IF($E53="Distribution Rev.",VLOOKUP(H$4,'4. Billing Determinants'!$B$19:$Z$41,8,0)/'4. Billing Determinants'!$I$41*$D53, VLOOKUP(H$4,'4. Billing Determinants'!$B$19:$Z$41,3,0)/'4. Billing Determinants'!$D$41*$D53))))),0)</f>
        <v>-391346.71647268377</v>
      </c>
      <c r="I53" s="56">
        <f>IFERROR(IF(I$4="",0,IF($E53="kWh",VLOOKUP(I$4,'4. Billing Determinants'!$B$19:$Z$41,4,0)/'4. Billing Determinants'!$E$41*$D53,IF($E53="kW",VLOOKUP(I$4,'4. Billing Determinants'!$B$19:$Z$41,5,0)/'4. Billing Determinants'!$F$41*$D53,IF($E53="Non-RPP kWh",VLOOKUP(I$4,'4. Billing Determinants'!$B$19:$Z$41,6,0)/'4. Billing Determinants'!$G$41*$D53,IF($E53="Distribution Rev.",VLOOKUP(I$4,'4. Billing Determinants'!$B$19:$Z$41,8,0)/'4. Billing Determinants'!$I$41*$D53, VLOOKUP(I$4,'4. Billing Determinants'!$B$19:$Z$41,3,0)/'4. Billing Determinants'!$D$41*$D53))))),0)</f>
        <v>-220470.70049796504</v>
      </c>
      <c r="J53" s="56">
        <f>IFERROR(IF(J$4="",0,IF($E53="kWh",VLOOKUP(J$4,'4. Billing Determinants'!$B$19:$Z$41,4,0)/'4. Billing Determinants'!$E$41*$D53,IF($E53="kW",VLOOKUP(J$4,'4. Billing Determinants'!$B$19:$Z$41,5,0)/'4. Billing Determinants'!$F$41*$D53,IF($E53="Non-RPP kWh",VLOOKUP(J$4,'4. Billing Determinants'!$B$19:$Z$41,6,0)/'4. Billing Determinants'!$G$41*$D53,IF($E53="Distribution Rev.",VLOOKUP(J$4,'4. Billing Determinants'!$B$19:$Z$41,8,0)/'4. Billing Determinants'!$I$41*$D53, VLOOKUP(J$4,'4. Billing Determinants'!$B$19:$Z$41,3,0)/'4. Billing Determinants'!$D$41*$D53))))),0)</f>
        <v>-257017.6914429295</v>
      </c>
      <c r="K53" s="56">
        <f>IFERROR(IF(K$4="",0,IF($E53="kWh",VLOOKUP(K$4,'4. Billing Determinants'!$B$19:$Z$41,4,0)/'4. Billing Determinants'!$E$41*$D53,IF($E53="kW",VLOOKUP(K$4,'4. Billing Determinants'!$B$19:$Z$41,5,0)/'4. Billing Determinants'!$F$41*$D53,IF($E53="Non-RPP kWh",VLOOKUP(K$4,'4. Billing Determinants'!$B$19:$Z$41,6,0)/'4. Billing Determinants'!$G$41*$D53,IF($E53="Distribution Rev.",VLOOKUP(K$4,'4. Billing Determinants'!$B$19:$Z$41,8,0)/'4. Billing Determinants'!$I$41*$D53, VLOOKUP(K$4,'4. Billing Determinants'!$B$19:$Z$41,3,0)/'4. Billing Determinants'!$D$41*$D53))))),0)</f>
        <v>-2073.6770440410714</v>
      </c>
      <c r="L53" s="56">
        <f>IFERROR(IF(L$4="",0,IF($E53="kWh",VLOOKUP(L$4,'4. Billing Determinants'!$B$19:$Z$41,4,0)/'4. Billing Determinants'!$E$41*$D53,IF($E53="kW",VLOOKUP(L$4,'4. Billing Determinants'!$B$19:$Z$41,5,0)/'4. Billing Determinants'!$F$41*$D53,IF($E53="Non-RPP kWh",VLOOKUP(L$4,'4. Billing Determinants'!$B$19:$Z$41,6,0)/'4. Billing Determinants'!$G$41*$D53,IF($E53="Distribution Rev.",VLOOKUP(L$4,'4. Billing Determinants'!$B$19:$Z$41,8,0)/'4. Billing Determinants'!$I$41*$D53, VLOOKUP(L$4,'4. Billing Determinants'!$B$19:$Z$41,3,0)/'4. Billing Determinants'!$D$41*$D53))))),0)</f>
        <v>-275.58423288825009</v>
      </c>
      <c r="M53" s="56">
        <f>IFERROR(IF(M$4="",0,IF($E53="kWh",VLOOKUP(M$4,'4. Billing Determinants'!$B$19:$Z$41,4,0)/'4. Billing Determinants'!$E$41*$D53,IF($E53="kW",VLOOKUP(M$4,'4. Billing Determinants'!$B$19:$Z$41,5,0)/'4. Billing Determinants'!$F$41*$D53,IF($E53="Non-RPP kWh",VLOOKUP(M$4,'4. Billing Determinants'!$B$19:$Z$41,6,0)/'4. Billing Determinants'!$G$41*$D53,IF($E53="Distribution Rev.",VLOOKUP(M$4,'4. Billing Determinants'!$B$19:$Z$41,8,0)/'4. Billing Determinants'!$I$41*$D53, VLOOKUP(M$4,'4. Billing Determinants'!$B$19:$Z$41,3,0)/'4. Billing Determinants'!$D$41*$D53))))),0)</f>
        <v>-15695.387542607648</v>
      </c>
      <c r="N53" s="56">
        <f>IFERROR(IF(N$4="",0,IF($E53="kWh",VLOOKUP(N$4,'4. Billing Determinants'!$B$19:$Z$41,4,0)/'4. Billing Determinants'!$E$41*$D53,IF($E53="kW",VLOOKUP(N$4,'4. Billing Determinants'!$B$19:$Z$41,5,0)/'4. Billing Determinants'!$F$41*$D53,IF($E53="Non-RPP kWh",VLOOKUP(N$4,'4. Billing Determinants'!$B$19:$Z$41,6,0)/'4. Billing Determinants'!$G$41*$D53,IF($E53="Distribution Rev.",VLOOKUP(N$4,'4. Billing Determinants'!$B$19:$Z$41,8,0)/'4. Billing Determinants'!$I$41*$D53, VLOOKUP(N$4,'4. Billing Determinants'!$B$19:$Z$41,3,0)/'4. Billing Determinants'!$D$41*$D53))))),0)</f>
        <v>0</v>
      </c>
      <c r="O53" s="56">
        <f>IFERROR(IF(O$4="",0,IF($E53="kWh",VLOOKUP(O$4,'4. Billing Determinants'!$B$19:$Z$41,4,0)/'4. Billing Determinants'!$E$41*$D53,IF($E53="kW",VLOOKUP(O$4,'4. Billing Determinants'!$B$19:$Z$41,5,0)/'4. Billing Determinants'!$F$41*$D53,IF($E53="Non-RPP kWh",VLOOKUP(O$4,'4. Billing Determinants'!$B$19:$Z$41,6,0)/'4. Billing Determinants'!$G$41*$D53,IF($E53="Distribution Rev.",VLOOKUP(O$4,'4. Billing Determinants'!$B$19:$Z$41,8,0)/'4. Billing Determinants'!$I$41*$D53, VLOOKUP(O$4,'4. Billing Determinants'!$B$19:$Z$41,3,0)/'4. Billing Determinants'!$D$41*$D53))))),0)</f>
        <v>0</v>
      </c>
      <c r="P53" s="56">
        <f>IFERROR(IF(P$4="",0,IF($E53="kWh",VLOOKUP(P$4,'4. Billing Determinants'!$B$19:$Z$41,4,0)/'4. Billing Determinants'!$E$41*$D53,IF($E53="kW",VLOOKUP(P$4,'4. Billing Determinants'!$B$19:$Z$41,5,0)/'4. Billing Determinants'!$F$41*$D53,IF($E53="Non-RPP kWh",VLOOKUP(P$4,'4. Billing Determinants'!$B$19:$Z$41,6,0)/'4. Billing Determinants'!$G$41*$D53,IF($E53="Distribution Rev.",VLOOKUP(P$4,'4. Billing Determinants'!$B$19:$Z$41,8,0)/'4. Billing Determinants'!$I$41*$D53, VLOOKUP(P$4,'4. Billing Determinants'!$B$19:$Z$41,3,0)/'4. Billing Determinants'!$D$41*$D53))))),0)</f>
        <v>0</v>
      </c>
      <c r="Q53" s="56">
        <f>IFERROR(IF(Q$4="",0,IF($E53="kWh",VLOOKUP(Q$4,'4. Billing Determinants'!$B$19:$Z$41,4,0)/'4. Billing Determinants'!$E$41*$D53,IF($E53="kW",VLOOKUP(Q$4,'4. Billing Determinants'!$B$19:$Z$41,5,0)/'4. Billing Determinants'!$F$41*$D53,IF($E53="Non-RPP kWh",VLOOKUP(Q$4,'4. Billing Determinants'!$B$19:$Z$41,6,0)/'4. Billing Determinants'!$G$41*$D53,IF($E53="Distribution Rev.",VLOOKUP(Q$4,'4. Billing Determinants'!$B$19:$Z$41,8,0)/'4. Billing Determinants'!$I$41*$D53, VLOOKUP(Q$4,'4. Billing Determinants'!$B$19:$Z$41,3,0)/'4. Billing Determinants'!$D$41*$D53))))),0)</f>
        <v>0</v>
      </c>
      <c r="R53" s="56">
        <f>IFERROR(IF(R$4="",0,IF($E53="kWh",VLOOKUP(R$4,'4. Billing Determinants'!$B$19:$Z$41,4,0)/'4. Billing Determinants'!$E$41*$D53,IF($E53="kW",VLOOKUP(R$4,'4. Billing Determinants'!$B$19:$Z$41,5,0)/'4. Billing Determinants'!$F$41*$D53,IF($E53="Non-RPP kWh",VLOOKUP(R$4,'4. Billing Determinants'!$B$19:$Z$41,6,0)/'4. Billing Determinants'!$G$41*$D53,IF($E53="Distribution Rev.",VLOOKUP(R$4,'4. Billing Determinants'!$B$19:$Z$41,8,0)/'4. Billing Determinants'!$I$41*$D53, VLOOKUP(R$4,'4. Billing Determinants'!$B$19:$Z$41,3,0)/'4. Billing Determinants'!$D$41*$D53))))),0)</f>
        <v>0</v>
      </c>
      <c r="S53" s="56">
        <f>IFERROR(IF(S$4="",0,IF($E53="kWh",VLOOKUP(S$4,'4. Billing Determinants'!$B$19:$Z$41,4,0)/'4. Billing Determinants'!$E$41*$D53,IF($E53="kW",VLOOKUP(S$4,'4. Billing Determinants'!$B$19:$Z$41,5,0)/'4. Billing Determinants'!$F$41*$D53,IF($E53="Non-RPP kWh",VLOOKUP(S$4,'4. Billing Determinants'!$B$19:$Z$41,6,0)/'4. Billing Determinants'!$G$41*$D53,IF($E53="Distribution Rev.",VLOOKUP(S$4,'4. Billing Determinants'!$B$19:$Z$41,8,0)/'4. Billing Determinants'!$I$41*$D53, VLOOKUP(S$4,'4. Billing Determinants'!$B$19:$Z$41,3,0)/'4. Billing Determinants'!$D$41*$D53))))),0)</f>
        <v>0</v>
      </c>
      <c r="T53" s="56">
        <f>IFERROR(IF(T$4="",0,IF($E53="kWh",VLOOKUP(T$4,'4. Billing Determinants'!$B$19:$Z$41,4,0)/'4. Billing Determinants'!$E$41*$D53,IF($E53="kW",VLOOKUP(T$4,'4. Billing Determinants'!$B$19:$Z$41,5,0)/'4. Billing Determinants'!$F$41*$D53,IF($E53="Non-RPP kWh",VLOOKUP(T$4,'4. Billing Determinants'!$B$19:$Z$41,6,0)/'4. Billing Determinants'!$G$41*$D53,IF($E53="Distribution Rev.",VLOOKUP(T$4,'4. Billing Determinants'!$B$19:$Z$41,8,0)/'4. Billing Determinants'!$I$41*$D53, VLOOKUP(T$4,'4. Billing Determinants'!$B$19:$Z$41,3,0)/'4. Billing Determinants'!$D$41*$D53))))),0)</f>
        <v>0</v>
      </c>
      <c r="U53" s="56">
        <f>IFERROR(IF(U$4="",0,IF($E53="kWh",VLOOKUP(U$4,'4. Billing Determinants'!$B$19:$Z$41,4,0)/'4. Billing Determinants'!$E$41*$D53,IF($E53="kW",VLOOKUP(U$4,'4. Billing Determinants'!$B$19:$Z$41,5,0)/'4. Billing Determinants'!$F$41*$D53,IF($E53="Non-RPP kWh",VLOOKUP(U$4,'4. Billing Determinants'!$B$19:$Z$41,6,0)/'4. Billing Determinants'!$G$41*$D53,IF($E53="Distribution Rev.",VLOOKUP(U$4,'4. Billing Determinants'!$B$19:$Z$41,8,0)/'4. Billing Determinants'!$I$41*$D53, VLOOKUP(U$4,'4. Billing Determinants'!$B$19:$Z$41,3,0)/'4. Billing Determinants'!$D$41*$D53))))),0)</f>
        <v>0</v>
      </c>
      <c r="V53" s="56">
        <f>IFERROR(IF(V$4="",0,IF($E53="kWh",VLOOKUP(V$4,'4. Billing Determinants'!$B$19:$Z$41,4,0)/'4. Billing Determinants'!$E$41*$D53,IF($E53="kW",VLOOKUP(V$4,'4. Billing Determinants'!$B$19:$Z$41,5,0)/'4. Billing Determinants'!$F$41*$D53,IF($E53="Non-RPP kWh",VLOOKUP(V$4,'4. Billing Determinants'!$B$19:$Z$41,6,0)/'4. Billing Determinants'!$G$41*$D53,IF($E53="Distribution Rev.",VLOOKUP(V$4,'4. Billing Determinants'!$B$19:$Z$41,8,0)/'4. Billing Determinants'!$I$41*$D53, VLOOKUP(V$4,'4. Billing Determinants'!$B$19:$Z$41,3,0)/'4. Billing Determinants'!$D$41*$D53))))),0)</f>
        <v>0</v>
      </c>
      <c r="W53" s="56">
        <f>IFERROR(IF(W$4="",0,IF($E53="kWh",VLOOKUP(W$4,'4. Billing Determinants'!$B$19:$Z$41,4,0)/'4. Billing Determinants'!$E$41*$D53,IF($E53="kW",VLOOKUP(W$4,'4. Billing Determinants'!$B$19:$Z$41,5,0)/'4. Billing Determinants'!$F$41*$D53,IF($E53="Non-RPP kWh",VLOOKUP(W$4,'4. Billing Determinants'!$B$19:$Z$41,6,0)/'4. Billing Determinants'!$G$41*$D53,IF($E53="Distribution Rev.",VLOOKUP(W$4,'4. Billing Determinants'!$B$19:$Z$41,8,0)/'4. Billing Determinants'!$I$41*$D53, VLOOKUP(W$4,'4. Billing Determinants'!$B$19:$Z$41,3,0)/'4. Billing Determinants'!$D$41*$D53))))),0)</f>
        <v>0</v>
      </c>
      <c r="X53" s="56">
        <f>IFERROR(IF(X$4="",0,IF($E53="kWh",VLOOKUP(X$4,'4. Billing Determinants'!$B$19:$Z$41,4,0)/'4. Billing Determinants'!$E$41*$D53,IF($E53="kW",VLOOKUP(X$4,'4. Billing Determinants'!$B$19:$Z$41,5,0)/'4. Billing Determinants'!$F$41*$D53,IF($E53="Non-RPP kWh",VLOOKUP(X$4,'4. Billing Determinants'!$B$19:$Z$41,6,0)/'4. Billing Determinants'!$G$41*$D53,IF($E53="Distribution Rev.",VLOOKUP(X$4,'4. Billing Determinants'!$B$19:$Z$41,8,0)/'4. Billing Determinants'!$I$41*$D53, VLOOKUP(X$4,'4. Billing Determinants'!$B$19:$Z$41,3,0)/'4. Billing Determinants'!$D$41*$D53))))),0)</f>
        <v>0</v>
      </c>
      <c r="Y53" s="56">
        <f>IFERROR(IF(Y$4="",0,IF($E53="kWh",VLOOKUP(Y$4,'4. Billing Determinants'!$B$19:$Z$41,4,0)/'4. Billing Determinants'!$E$41*$D53,IF($E53="kW",VLOOKUP(Y$4,'4. Billing Determinants'!$B$19:$Z$41,5,0)/'4. Billing Determinants'!$F$41*$D53,IF($E53="Non-RPP kWh",VLOOKUP(Y$4,'4. Billing Determinants'!$B$19:$Z$41,6,0)/'4. Billing Determinants'!$G$41*$D53,IF($E53="Distribution Rev.",VLOOKUP(Y$4,'4. Billing Determinants'!$B$19:$Z$41,8,0)/'4. Billing Determinants'!$I$41*$D53, VLOOKUP(Y$4,'4. Billing Determinants'!$B$19:$Z$41,3,0)/'4. Billing Determinants'!$D$41*$D53))))),0)</f>
        <v>0</v>
      </c>
    </row>
    <row r="54" spans="2:25" x14ac:dyDescent="0.2">
      <c r="B54" s="69" t="s">
        <v>124</v>
      </c>
      <c r="C54" s="69"/>
      <c r="D54" s="70">
        <f>SUM(D52:D53)</f>
        <v>-1648922</v>
      </c>
      <c r="E54" s="70"/>
      <c r="F54" s="70">
        <f>SUM(F52:F53)</f>
        <v>-589152.09236891172</v>
      </c>
      <c r="G54" s="70">
        <f t="shared" ref="G54:Y54" si="7">SUM(G52:G53)</f>
        <v>-172890.15039797314</v>
      </c>
      <c r="H54" s="70">
        <f t="shared" si="7"/>
        <v>-391346.71647268377</v>
      </c>
      <c r="I54" s="70">
        <f t="shared" si="7"/>
        <v>-220470.70049796504</v>
      </c>
      <c r="J54" s="70">
        <f t="shared" si="7"/>
        <v>-257017.6914429295</v>
      </c>
      <c r="K54" s="70">
        <f t="shared" si="7"/>
        <v>-2073.6770440410714</v>
      </c>
      <c r="L54" s="70">
        <f t="shared" si="7"/>
        <v>-275.58423288825009</v>
      </c>
      <c r="M54" s="70">
        <f t="shared" si="7"/>
        <v>-15695.387542607648</v>
      </c>
      <c r="N54" s="70">
        <f t="shared" si="7"/>
        <v>0</v>
      </c>
      <c r="O54" s="70">
        <f t="shared" si="7"/>
        <v>0</v>
      </c>
      <c r="P54" s="70">
        <f t="shared" si="7"/>
        <v>0</v>
      </c>
      <c r="Q54" s="70">
        <f t="shared" si="7"/>
        <v>0</v>
      </c>
      <c r="R54" s="70">
        <f t="shared" si="7"/>
        <v>0</v>
      </c>
      <c r="S54" s="70">
        <f t="shared" si="7"/>
        <v>0</v>
      </c>
      <c r="T54" s="70">
        <f t="shared" si="7"/>
        <v>0</v>
      </c>
      <c r="U54" s="70">
        <f t="shared" si="7"/>
        <v>0</v>
      </c>
      <c r="V54" s="70">
        <f t="shared" si="7"/>
        <v>0</v>
      </c>
      <c r="W54" s="70">
        <f t="shared" si="7"/>
        <v>0</v>
      </c>
      <c r="X54" s="70">
        <f t="shared" si="7"/>
        <v>0</v>
      </c>
      <c r="Y54" s="70">
        <f t="shared" si="7"/>
        <v>0</v>
      </c>
    </row>
    <row r="56" spans="2:25" x14ac:dyDescent="0.2">
      <c r="B56" s="199" t="s">
        <v>271</v>
      </c>
      <c r="C56" s="199"/>
    </row>
    <row r="57" spans="2:25" x14ac:dyDescent="0.2">
      <c r="B57" s="200" t="s">
        <v>273</v>
      </c>
      <c r="C57" s="201">
        <f>IF(ISERROR('2. 2015 Continuity Schedule'!BS41/'4. Billing Determinants'!D41), 0, '2. 2015 Continuity Schedule'!BS41/'4. Billing Determinants'!D41)</f>
        <v>54.499968894293197</v>
      </c>
    </row>
    <row r="58" spans="2:25" x14ac:dyDescent="0.2">
      <c r="B58" s="200" t="s">
        <v>270</v>
      </c>
      <c r="C58" s="202">
        <f>IF(ISERROR('2. 2015 Continuity Schedule'!BS41/'4. Billing Determinants'!E41), 0, '2. 2015 Continuity Schedule'!BS41/'4. Billing Determinants'!E41)</f>
        <v>2.5701494363556416E-3</v>
      </c>
    </row>
    <row r="59" spans="2:25" x14ac:dyDescent="0.2">
      <c r="B59" s="198"/>
      <c r="C59" s="198"/>
    </row>
  </sheetData>
  <sheetProtection password="F8BD" sheet="1" objects="1" scenarios="1"/>
  <mergeCells count="7">
    <mergeCell ref="B50:C50"/>
    <mergeCell ref="B48:C48"/>
    <mergeCell ref="B41:C41"/>
    <mergeCell ref="B42:C42"/>
    <mergeCell ref="B46:C46"/>
    <mergeCell ref="B44:C44"/>
    <mergeCell ref="B45:C45"/>
  </mergeCells>
  <dataValidations count="5">
    <dataValidation type="list" allowBlank="1" showInputMessage="1" showErrorMessage="1" sqref="E5 E8:E11">
      <formula1>"kWh, kW, Non-RPP kWh"</formula1>
    </dataValidation>
    <dataValidation type="list" allowBlank="1" showInputMessage="1" showErrorMessage="1" sqref="E34 E52:E53 E36:E38">
      <formula1>"kWh, kW, Non-RPP kWh, Distribution Rev."</formula1>
    </dataValidation>
    <dataValidation type="list" allowBlank="1" showInputMessage="1" showErrorMessage="1" sqref="E21:E33">
      <formula1>"kWh, kW, Non-RPP kWh, Distribution Rev., # of Customers"</formula1>
    </dataValidation>
    <dataValidation type="list" allowBlank="1" showInputMessage="1" showErrorMessage="1" sqref="E12:E18">
      <formula1>"kWh, kW, Non-RPP kWh, %"</formula1>
    </dataValidation>
    <dataValidation type="list" allowBlank="1" showInputMessage="1" showErrorMessage="1" sqref="E7">
      <formula1>"kWh, kW"</formula1>
    </dataValidation>
  </dataValidations>
  <pageMargins left="0.23622047244094491" right="0.23622047244094491" top="0.74803149606299213" bottom="0.74803149606299213" header="0.31496062992125984" footer="0.31496062992125984"/>
  <pageSetup scale="34" orientation="landscape" r:id="rId1"/>
  <colBreaks count="1" manualBreakCount="1">
    <brk id="18"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3:J201"/>
  <sheetViews>
    <sheetView showGridLines="0" tabSelected="1" zoomScale="80" zoomScaleNormal="80" zoomScaleSheetLayoutView="80" workbookViewId="0">
      <selection activeCell="D181" sqref="D181"/>
    </sheetView>
  </sheetViews>
  <sheetFormatPr defaultRowHeight="12.75" x14ac:dyDescent="0.2"/>
  <cols>
    <col min="1" max="1" width="9.140625" style="1"/>
    <col min="2" max="2" width="35.7109375" style="1" customWidth="1"/>
    <col min="3" max="3" width="17.42578125" style="1" customWidth="1"/>
    <col min="4" max="4" width="18.85546875" style="1" customWidth="1"/>
    <col min="5" max="5" width="18.28515625" style="1" customWidth="1"/>
    <col min="6" max="6" width="16.7109375" style="1" customWidth="1"/>
    <col min="7" max="7" width="4.5703125" style="1" customWidth="1"/>
    <col min="8" max="8" width="11.28515625" style="1" bestFit="1" customWidth="1"/>
    <col min="9" max="9" width="21" style="1" customWidth="1"/>
    <col min="10" max="10" width="21.28515625" style="1" customWidth="1"/>
    <col min="11" max="16384" width="9.140625" style="1"/>
  </cols>
  <sheetData>
    <row r="13" spans="2:4" x14ac:dyDescent="0.2">
      <c r="B13" s="77" t="s">
        <v>103</v>
      </c>
      <c r="C13" s="78"/>
      <c r="D13" s="79">
        <v>1</v>
      </c>
    </row>
    <row r="16" spans="2:4" ht="18" x14ac:dyDescent="0.25">
      <c r="B16" s="178" t="s">
        <v>105</v>
      </c>
    </row>
    <row r="17" spans="2:7" x14ac:dyDescent="0.2">
      <c r="B17" s="179" t="s">
        <v>281</v>
      </c>
    </row>
    <row r="18" spans="2:7" ht="12.75" customHeight="1" x14ac:dyDescent="0.2">
      <c r="B18" s="355" t="s">
        <v>96</v>
      </c>
      <c r="C18" s="354" t="s">
        <v>85</v>
      </c>
      <c r="D18" s="362" t="s">
        <v>104</v>
      </c>
      <c r="E18" s="362" t="s">
        <v>123</v>
      </c>
      <c r="F18" s="364" t="s">
        <v>102</v>
      </c>
    </row>
    <row r="19" spans="2:7" ht="27" customHeight="1" x14ac:dyDescent="0.2">
      <c r="B19" s="356"/>
      <c r="C19" s="354"/>
      <c r="D19" s="363"/>
      <c r="E19" s="363"/>
      <c r="F19" s="364"/>
    </row>
    <row r="20" spans="2:7" x14ac:dyDescent="0.2">
      <c r="B20" s="180" t="str">
        <f>IF(ISBLANK('4. Billing Determinants'!$B21), "", '4. Billing Determinants'!$B21)</f>
        <v>RESIDENTIAL</v>
      </c>
      <c r="C20" s="89" t="str">
        <f>IF(ISBLANK('4. Billing Determinants'!C21), "", '4. Billing Determinants'!C21)</f>
        <v>kWh</v>
      </c>
      <c r="D20" s="181">
        <f>IF(C20="", 0, IF(C20="kWh", '4. Billing Determinants'!E21, IF(C20="kW", '4. Billing Determinants'!F21, '4. Billing Determinants'!D21)))</f>
        <v>311504507.10565919</v>
      </c>
      <c r="E20" s="182">
        <f>HLOOKUP($B20, '5. Allocation of Balances'!$D$4:$Z$54, 41,FALSE)</f>
        <v>1113905.1787363323</v>
      </c>
      <c r="F20" s="183">
        <f>IF(ISERROR(E20/D20), 0, IF(C20="# of Customers", E20/D20/12/$D$13, E20/D20/$D$13))</f>
        <v>3.5758878389470844E-3</v>
      </c>
      <c r="G20" s="184" t="str">
        <f>IF(C20="", "", IF(C20="# of Customers", "per customer per month", "$/"&amp;C20))</f>
        <v>$/kWh</v>
      </c>
    </row>
    <row r="21" spans="2:7" x14ac:dyDescent="0.2">
      <c r="B21" s="180" t="str">
        <f>IF(ISBLANK('4. Billing Determinants'!$B22), "", '4. Billing Determinants'!$B22)</f>
        <v>GENERAL SERVICE LESS THAN 50 KW</v>
      </c>
      <c r="C21" s="89" t="str">
        <f>IF(ISBLANK('4. Billing Determinants'!C22), "", '4. Billing Determinants'!C22)</f>
        <v>kWh</v>
      </c>
      <c r="D21" s="181">
        <f>IF(C21="", 0, IF(C21="kWh", '4. Billing Determinants'!E22, IF(C21="kW", '4. Billing Determinants'!F22, '4. Billing Determinants'!D22)))</f>
        <v>91412831.730080053</v>
      </c>
      <c r="E21" s="182">
        <f>HLOOKUP($B21, '5. Allocation of Balances'!$D$4:$Z$54, 41,FALSE)</f>
        <v>331996.5167903094</v>
      </c>
      <c r="F21" s="183">
        <f t="shared" ref="F21:F39" si="0">IF(ISERROR(E21/D21), 0, IF(C21="# of Customers", E21/D21/12/$D$13, E21/D21/$D$13))</f>
        <v>3.6318371338786952E-3</v>
      </c>
      <c r="G21" s="184" t="str">
        <f t="shared" ref="G21:G39" si="1">IF(C21="", "", IF(C21="# of Customers", "per customer per month", "$/"&amp;C21))</f>
        <v>$/kWh</v>
      </c>
    </row>
    <row r="22" spans="2:7" x14ac:dyDescent="0.2">
      <c r="B22" s="180" t="str">
        <f>IF(ISBLANK('4. Billing Determinants'!$B23), "", '4. Billing Determinants'!$B23)</f>
        <v>GENERAL SERVICE 50 TO 999 KW</v>
      </c>
      <c r="C22" s="89" t="str">
        <f>IF(ISBLANK('4. Billing Determinants'!C23), "", '4. Billing Determinants'!C23)</f>
        <v>kW</v>
      </c>
      <c r="D22" s="181">
        <f>IF(C22="", 0, IF(C22="kWh", '4. Billing Determinants'!E23, IF(C22="kW", '4. Billing Determinants'!F23, '4. Billing Determinants'!D23)))</f>
        <v>555651.28348282422</v>
      </c>
      <c r="E22" s="182">
        <f>HLOOKUP($B22, '5. Allocation of Balances'!$D$4:$Z$54, 41,FALSE)</f>
        <v>752699.80946816294</v>
      </c>
      <c r="F22" s="183">
        <f t="shared" si="0"/>
        <v>1.3546262410305936</v>
      </c>
      <c r="G22" s="184" t="str">
        <f t="shared" si="1"/>
        <v>$/kW</v>
      </c>
    </row>
    <row r="23" spans="2:7" x14ac:dyDescent="0.2">
      <c r="B23" s="180" t="str">
        <f>IF(ISBLANK('4. Billing Determinants'!$B24), "", '4. Billing Determinants'!$B24)</f>
        <v>GENERAL SERVICE 1,000 TO 4,999 KW</v>
      </c>
      <c r="C23" s="89" t="str">
        <f>IF(ISBLANK('4. Billing Determinants'!C24), "", '4. Billing Determinants'!C24)</f>
        <v>kW</v>
      </c>
      <c r="D23" s="181">
        <f>IF(C23="", 0, IF(C23="kWh", '4. Billing Determinants'!E24, IF(C23="kW", '4. Billing Determinants'!F24, '4. Billing Determinants'!D24)))</f>
        <v>245808.10482149263</v>
      </c>
      <c r="E23" s="182">
        <f>HLOOKUP($B23, '5. Allocation of Balances'!$D$4:$Z$54, 41,FALSE)</f>
        <v>424328.82002878783</v>
      </c>
      <c r="F23" s="183">
        <f t="shared" si="0"/>
        <v>1.7262604922524343</v>
      </c>
      <c r="G23" s="184" t="str">
        <f t="shared" si="1"/>
        <v>$/kW</v>
      </c>
    </row>
    <row r="24" spans="2:7" x14ac:dyDescent="0.2">
      <c r="B24" s="180" t="str">
        <f>IF(ISBLANK('4. Billing Determinants'!$B25), "", '4. Billing Determinants'!$B25)</f>
        <v>LARGE USE</v>
      </c>
      <c r="C24" s="89" t="str">
        <f>IF(ISBLANK('4. Billing Determinants'!C25), "", '4. Billing Determinants'!C25)</f>
        <v>kW</v>
      </c>
      <c r="D24" s="181">
        <f>IF(C24="", 0, IF(C24="kWh", '4. Billing Determinants'!E25, IF(C24="kW", '4. Billing Determinants'!F25, '4. Billing Determinants'!D25)))</f>
        <v>260162.16410264492</v>
      </c>
      <c r="E24" s="182">
        <f>HLOOKUP($B24, '5. Allocation of Balances'!$D$4:$Z$54, 41,FALSE)</f>
        <v>492873.40458489553</v>
      </c>
      <c r="F24" s="183">
        <f t="shared" si="0"/>
        <v>1.8944853348868833</v>
      </c>
      <c r="G24" s="184" t="str">
        <f t="shared" si="1"/>
        <v>$/kW</v>
      </c>
    </row>
    <row r="25" spans="2:7" x14ac:dyDescent="0.2">
      <c r="B25" s="180" t="str">
        <f>IF(ISBLANK('4. Billing Determinants'!$B26), "", '4. Billing Determinants'!$B26)</f>
        <v>UNMETERED AND SCATTERED</v>
      </c>
      <c r="C25" s="89" t="str">
        <f>IF(ISBLANK('4. Billing Determinants'!C26), "", '4. Billing Determinants'!C26)</f>
        <v>kWh</v>
      </c>
      <c r="D25" s="181">
        <f>IF(C25="", 0, IF(C25="kWh", '4. Billing Determinants'!E26, IF(C25="kW", '4. Billing Determinants'!F26, '4. Billing Determinants'!D26)))</f>
        <v>1096422.73</v>
      </c>
      <c r="E25" s="182">
        <f>HLOOKUP($B25, '5. Allocation of Balances'!$D$4:$Z$54, 41,FALSE)</f>
        <v>3622.2271379803219</v>
      </c>
      <c r="F25" s="183">
        <f t="shared" si="0"/>
        <v>3.3036775313663208E-3</v>
      </c>
      <c r="G25" s="184" t="str">
        <f t="shared" si="1"/>
        <v>$/kWh</v>
      </c>
    </row>
    <row r="26" spans="2:7" x14ac:dyDescent="0.2">
      <c r="B26" s="180" t="str">
        <f>IF(ISBLANK('4. Billing Determinants'!$B27), "", '4. Billing Determinants'!$B27)</f>
        <v>SENTINEL</v>
      </c>
      <c r="C26" s="89" t="str">
        <f>IF(ISBLANK('4. Billing Determinants'!C27), "", '4. Billing Determinants'!C27)</f>
        <v>kW</v>
      </c>
      <c r="D26" s="181">
        <f>IF(C26="", 0, IF(C26="kWh", '4. Billing Determinants'!E27, IF(C26="kW", '4. Billing Determinants'!F27, '4. Billing Determinants'!D27)))</f>
        <v>403.86488874638457</v>
      </c>
      <c r="E26" s="182">
        <f>HLOOKUP($B26, '5. Allocation of Balances'!$D$4:$Z$54, 41,FALSE)</f>
        <v>491.88731579270996</v>
      </c>
      <c r="F26" s="183">
        <f t="shared" si="0"/>
        <v>1.217950184576706</v>
      </c>
      <c r="G26" s="184" t="str">
        <f t="shared" si="1"/>
        <v>$/kW</v>
      </c>
    </row>
    <row r="27" spans="2:7" x14ac:dyDescent="0.2">
      <c r="B27" s="180" t="str">
        <f>IF(ISBLANK('4. Billing Determinants'!$B28), "", '4. Billing Determinants'!$B28)</f>
        <v>STREETLIGHTING</v>
      </c>
      <c r="C27" s="89" t="str">
        <f>IF(ISBLANK('4. Billing Determinants'!C28), "", '4. Billing Determinants'!C28)</f>
        <v>kW</v>
      </c>
      <c r="D27" s="181">
        <f>IF(C27="", 0, IF(C27="kWh", '4. Billing Determinants'!E28, IF(C27="kW", '4. Billing Determinants'!F28, '4. Billing Determinants'!D28)))</f>
        <v>23290.889535479138</v>
      </c>
      <c r="E27" s="182">
        <f>HLOOKUP($B27, '5. Allocation of Balances'!$D$4:$Z$54, 41,FALSE)</f>
        <v>30416.649562360442</v>
      </c>
      <c r="F27" s="183">
        <f t="shared" si="0"/>
        <v>1.3059462377349991</v>
      </c>
      <c r="G27" s="184" t="str">
        <f t="shared" si="1"/>
        <v>$/kW</v>
      </c>
    </row>
    <row r="28" spans="2:7" x14ac:dyDescent="0.2">
      <c r="B28" s="180" t="str">
        <f>IF(ISBLANK('4. Billing Determinants'!$B29), "", '4. Billing Determinants'!$B29)</f>
        <v/>
      </c>
      <c r="C28" s="89" t="str">
        <f>IF(ISBLANK('4. Billing Determinants'!C29), "", '4. Billing Determinants'!C29)</f>
        <v/>
      </c>
      <c r="D28" s="181">
        <f>IF(C28="", 0, IF(C28="kWh", '4. Billing Determinants'!E29, IF(C28="kW", '4. Billing Determinants'!F29, '4. Billing Determinants'!D29)))</f>
        <v>0</v>
      </c>
      <c r="E28" s="182">
        <f>HLOOKUP($B28, '5. Allocation of Balances'!$D$4:$Z$54, 41,FALSE)</f>
        <v>0</v>
      </c>
      <c r="F28" s="183">
        <f t="shared" si="0"/>
        <v>0</v>
      </c>
      <c r="G28" s="184" t="str">
        <f t="shared" si="1"/>
        <v/>
      </c>
    </row>
    <row r="29" spans="2:7" x14ac:dyDescent="0.2">
      <c r="B29" s="180" t="str">
        <f>IF(ISBLANK('4. Billing Determinants'!$B30), "", '4. Billing Determinants'!$B30)</f>
        <v/>
      </c>
      <c r="C29" s="89" t="str">
        <f>IF(ISBLANK('4. Billing Determinants'!C30), "", '4. Billing Determinants'!C30)</f>
        <v/>
      </c>
      <c r="D29" s="181">
        <f>IF(C29="", 0, IF(C29="kWh", '4. Billing Determinants'!E30, IF(C29="kW", '4. Billing Determinants'!F30, '4. Billing Determinants'!D30)))</f>
        <v>0</v>
      </c>
      <c r="E29" s="182">
        <f>HLOOKUP($B29, '5. Allocation of Balances'!$D$4:$Z$54, 41,FALSE)</f>
        <v>0</v>
      </c>
      <c r="F29" s="183">
        <f t="shared" si="0"/>
        <v>0</v>
      </c>
      <c r="G29" s="184" t="str">
        <f t="shared" si="1"/>
        <v/>
      </c>
    </row>
    <row r="30" spans="2:7" x14ac:dyDescent="0.2">
      <c r="B30" s="180" t="str">
        <f>IF(ISBLANK('4. Billing Determinants'!$B31), "", '4. Billing Determinants'!$B31)</f>
        <v/>
      </c>
      <c r="C30" s="89" t="str">
        <f>IF(ISBLANK('4. Billing Determinants'!C31), "", '4. Billing Determinants'!C31)</f>
        <v/>
      </c>
      <c r="D30" s="181">
        <f>IF(C30="", 0, IF(C30="kWh", '4. Billing Determinants'!E31, IF(C30="kW", '4. Billing Determinants'!F31, '4. Billing Determinants'!D31)))</f>
        <v>0</v>
      </c>
      <c r="E30" s="182">
        <f>HLOOKUP($B30, '5. Allocation of Balances'!$D$4:$Z$54, 41,FALSE)</f>
        <v>0</v>
      </c>
      <c r="F30" s="183">
        <f t="shared" si="0"/>
        <v>0</v>
      </c>
      <c r="G30" s="184" t="str">
        <f t="shared" si="1"/>
        <v/>
      </c>
    </row>
    <row r="31" spans="2:7" x14ac:dyDescent="0.2">
      <c r="B31" s="180" t="str">
        <f>IF(ISBLANK('4. Billing Determinants'!$B32), "", '4. Billing Determinants'!$B32)</f>
        <v/>
      </c>
      <c r="C31" s="89" t="str">
        <f>IF(ISBLANK('4. Billing Determinants'!C32), "", '4. Billing Determinants'!C32)</f>
        <v/>
      </c>
      <c r="D31" s="181">
        <f>IF(C31="", 0, IF(C31="kWh", '4. Billing Determinants'!E32, IF(C31="kW", '4. Billing Determinants'!F32, '4. Billing Determinants'!D32)))</f>
        <v>0</v>
      </c>
      <c r="E31" s="182">
        <f>HLOOKUP($B31, '5. Allocation of Balances'!$D$4:$Z$54, 41,FALSE)</f>
        <v>0</v>
      </c>
      <c r="F31" s="183">
        <f t="shared" si="0"/>
        <v>0</v>
      </c>
      <c r="G31" s="184" t="str">
        <f t="shared" si="1"/>
        <v/>
      </c>
    </row>
    <row r="32" spans="2:7" x14ac:dyDescent="0.2">
      <c r="B32" s="180" t="str">
        <f>IF(ISBLANK('4. Billing Determinants'!$B33), "", '4. Billing Determinants'!$B33)</f>
        <v/>
      </c>
      <c r="C32" s="89" t="str">
        <f>IF(ISBLANK('4. Billing Determinants'!C33), "", '4. Billing Determinants'!C33)</f>
        <v/>
      </c>
      <c r="D32" s="181">
        <f>IF(C32="", 0, IF(C32="kWh", '4. Billing Determinants'!E33, IF(C32="kW", '4. Billing Determinants'!F33, '4. Billing Determinants'!D33)))</f>
        <v>0</v>
      </c>
      <c r="E32" s="182">
        <f>HLOOKUP($B32, '5. Allocation of Balances'!$D$4:$Z$54, 41,FALSE)</f>
        <v>0</v>
      </c>
      <c r="F32" s="183">
        <f t="shared" si="0"/>
        <v>0</v>
      </c>
      <c r="G32" s="184" t="str">
        <f t="shared" si="1"/>
        <v/>
      </c>
    </row>
    <row r="33" spans="2:9" x14ac:dyDescent="0.2">
      <c r="B33" s="180" t="str">
        <f>IF(ISBLANK('4. Billing Determinants'!$B34), "", '4. Billing Determinants'!$B34)</f>
        <v/>
      </c>
      <c r="C33" s="89" t="str">
        <f>IF(ISBLANK('4. Billing Determinants'!C34), "", '4. Billing Determinants'!C34)</f>
        <v/>
      </c>
      <c r="D33" s="181">
        <f>IF(C33="", 0, IF(C33="kWh", '4. Billing Determinants'!E34, IF(C33="kW", '4. Billing Determinants'!F34, '4. Billing Determinants'!D34)))</f>
        <v>0</v>
      </c>
      <c r="E33" s="182">
        <f>HLOOKUP($B33, '5. Allocation of Balances'!$D$4:$Z$54, 41,FALSE)</f>
        <v>0</v>
      </c>
      <c r="F33" s="183">
        <f t="shared" si="0"/>
        <v>0</v>
      </c>
      <c r="G33" s="184" t="str">
        <f t="shared" si="1"/>
        <v/>
      </c>
    </row>
    <row r="34" spans="2:9" x14ac:dyDescent="0.2">
      <c r="B34" s="180" t="str">
        <f>IF(ISBLANK('4. Billing Determinants'!$B35), "", '4. Billing Determinants'!$B35)</f>
        <v/>
      </c>
      <c r="C34" s="89" t="str">
        <f>IF(ISBLANK('4. Billing Determinants'!C35), "", '4. Billing Determinants'!C35)</f>
        <v/>
      </c>
      <c r="D34" s="181">
        <f>IF(C34="", 0, IF(C34="kWh", '4. Billing Determinants'!E35, IF(C34="kW", '4. Billing Determinants'!F35, '4. Billing Determinants'!D35)))</f>
        <v>0</v>
      </c>
      <c r="E34" s="182">
        <f>HLOOKUP($B34, '5. Allocation of Balances'!$D$4:$Z$54, 41,FALSE)</f>
        <v>0</v>
      </c>
      <c r="F34" s="183">
        <f t="shared" si="0"/>
        <v>0</v>
      </c>
      <c r="G34" s="184" t="str">
        <f t="shared" si="1"/>
        <v/>
      </c>
    </row>
    <row r="35" spans="2:9" x14ac:dyDescent="0.2">
      <c r="B35" s="180" t="str">
        <f>IF(ISBLANK('4. Billing Determinants'!$B36), "", '4. Billing Determinants'!$B36)</f>
        <v/>
      </c>
      <c r="C35" s="89" t="str">
        <f>IF(ISBLANK('4. Billing Determinants'!C36), "", '4. Billing Determinants'!C36)</f>
        <v/>
      </c>
      <c r="D35" s="181">
        <f>IF(C35="", 0, IF(C35="kWh", '4. Billing Determinants'!E36, IF(C35="kW", '4. Billing Determinants'!F36, '4. Billing Determinants'!D36)))</f>
        <v>0</v>
      </c>
      <c r="E35" s="182">
        <f>HLOOKUP($B35, '5. Allocation of Balances'!$D$4:$Z$54, 41,FALSE)</f>
        <v>0</v>
      </c>
      <c r="F35" s="183">
        <f t="shared" si="0"/>
        <v>0</v>
      </c>
      <c r="G35" s="184" t="str">
        <f t="shared" si="1"/>
        <v/>
      </c>
    </row>
    <row r="36" spans="2:9" x14ac:dyDescent="0.2">
      <c r="B36" s="180" t="str">
        <f>IF(ISBLANK('4. Billing Determinants'!$B37), "", '4. Billing Determinants'!$B37)</f>
        <v/>
      </c>
      <c r="C36" s="89" t="str">
        <f>IF(ISBLANK('4. Billing Determinants'!C37), "", '4. Billing Determinants'!C37)</f>
        <v/>
      </c>
      <c r="D36" s="181">
        <f>IF(C36="", 0, IF(C36="kWh", '4. Billing Determinants'!E37, IF(C36="kW", '4. Billing Determinants'!F37, '4. Billing Determinants'!D37)))</f>
        <v>0</v>
      </c>
      <c r="E36" s="182">
        <f>HLOOKUP($B36, '5. Allocation of Balances'!$D$4:$Z$54, 41,FALSE)</f>
        <v>0</v>
      </c>
      <c r="F36" s="183">
        <f t="shared" si="0"/>
        <v>0</v>
      </c>
      <c r="G36" s="184" t="str">
        <f t="shared" si="1"/>
        <v/>
      </c>
    </row>
    <row r="37" spans="2:9" x14ac:dyDescent="0.2">
      <c r="B37" s="180" t="str">
        <f>IF(ISBLANK('4. Billing Determinants'!$B38), "", '4. Billing Determinants'!$B38)</f>
        <v/>
      </c>
      <c r="C37" s="89" t="str">
        <f>IF(ISBLANK('4. Billing Determinants'!C38), "", '4. Billing Determinants'!C38)</f>
        <v/>
      </c>
      <c r="D37" s="181">
        <f>IF(C37="", 0, IF(C37="kWh", '4. Billing Determinants'!E38, IF(C37="kW", '4. Billing Determinants'!F38, '4. Billing Determinants'!D38)))</f>
        <v>0</v>
      </c>
      <c r="E37" s="182">
        <f>HLOOKUP($B37, '5. Allocation of Balances'!$D$4:$Z$54, 41,FALSE)</f>
        <v>0</v>
      </c>
      <c r="F37" s="183">
        <f t="shared" si="0"/>
        <v>0</v>
      </c>
      <c r="G37" s="184" t="str">
        <f t="shared" si="1"/>
        <v/>
      </c>
    </row>
    <row r="38" spans="2:9" x14ac:dyDescent="0.2">
      <c r="B38" s="180" t="str">
        <f>IF(ISBLANK('4. Billing Determinants'!$B39), "", '4. Billing Determinants'!$B39)</f>
        <v/>
      </c>
      <c r="C38" s="89" t="str">
        <f>IF(ISBLANK('4. Billing Determinants'!C39), "", '4. Billing Determinants'!C39)</f>
        <v/>
      </c>
      <c r="D38" s="181">
        <f>IF(C38="", 0, IF(C38="kWh", '4. Billing Determinants'!E39, IF(C38="kW", '4. Billing Determinants'!F39, '4. Billing Determinants'!D39)))</f>
        <v>0</v>
      </c>
      <c r="E38" s="182">
        <f>HLOOKUP($B38, '5. Allocation of Balances'!$D$4:$Z$54, 41,FALSE)</f>
        <v>0</v>
      </c>
      <c r="F38" s="183">
        <f t="shared" si="0"/>
        <v>0</v>
      </c>
      <c r="G38" s="184" t="str">
        <f t="shared" si="1"/>
        <v/>
      </c>
      <c r="I38" s="185"/>
    </row>
    <row r="39" spans="2:9" x14ac:dyDescent="0.2">
      <c r="B39" s="180" t="str">
        <f>IF(ISBLANK('4. Billing Determinants'!$B40), "", '4. Billing Determinants'!$B40)</f>
        <v/>
      </c>
      <c r="C39" s="89" t="str">
        <f>IF(ISBLANK('4. Billing Determinants'!C40), "", '4. Billing Determinants'!C40)</f>
        <v/>
      </c>
      <c r="D39" s="181">
        <f>IF(C39="", 0, IF(C39="kWh", '4. Billing Determinants'!E40, IF(C39="kW", '4. Billing Determinants'!F40, '4. Billing Determinants'!D40)))</f>
        <v>0</v>
      </c>
      <c r="E39" s="182">
        <f>HLOOKUP($B39, '5. Allocation of Balances'!$D$4:$Z$54, 41,FALSE)</f>
        <v>0</v>
      </c>
      <c r="F39" s="183">
        <f t="shared" si="0"/>
        <v>0</v>
      </c>
      <c r="G39" s="184" t="str">
        <f t="shared" si="1"/>
        <v/>
      </c>
    </row>
    <row r="40" spans="2:9" x14ac:dyDescent="0.2">
      <c r="B40" s="186" t="s">
        <v>86</v>
      </c>
      <c r="C40" s="187"/>
      <c r="D40" s="188"/>
      <c r="E40" s="189">
        <f>SUM(E20:E39)</f>
        <v>3150334.4936246215</v>
      </c>
      <c r="F40" s="186"/>
    </row>
    <row r="42" spans="2:9" ht="15.75" x14ac:dyDescent="0.25">
      <c r="B42" s="190" t="s">
        <v>280</v>
      </c>
    </row>
    <row r="43" spans="2:9" x14ac:dyDescent="0.2">
      <c r="B43" s="179" t="s">
        <v>264</v>
      </c>
    </row>
    <row r="44" spans="2:9" ht="12.75" customHeight="1" x14ac:dyDescent="0.2">
      <c r="B44" s="355" t="s">
        <v>96</v>
      </c>
      <c r="C44" s="354" t="s">
        <v>85</v>
      </c>
      <c r="D44" s="362" t="s">
        <v>104</v>
      </c>
      <c r="E44" s="362" t="s">
        <v>123</v>
      </c>
      <c r="F44" s="364" t="s">
        <v>102</v>
      </c>
    </row>
    <row r="45" spans="2:9" ht="27" customHeight="1" x14ac:dyDescent="0.2">
      <c r="B45" s="356"/>
      <c r="C45" s="354"/>
      <c r="D45" s="363"/>
      <c r="E45" s="363"/>
      <c r="F45" s="364"/>
    </row>
    <row r="46" spans="2:9" x14ac:dyDescent="0.2">
      <c r="B46" s="180" t="str">
        <f>IF(ISBLANK('4. Billing Determinants'!B21), "", '4. Billing Determinants'!B21)</f>
        <v>RESIDENTIAL</v>
      </c>
      <c r="C46" s="89" t="str">
        <f>IF(ISBLANK('4. Billing Determinants'!C21), "", '4. Billing Determinants'!C21)</f>
        <v>kWh</v>
      </c>
      <c r="D46" s="181">
        <f>IF(C46="", 0, IF(C46="kWh", '4. Billing Determinants'!L21, IF(C46="kW", '4. Billing Determinants'!M21, '4. Billing Determinants'!D21)))</f>
        <v>311504507.10565919</v>
      </c>
      <c r="E46" s="182">
        <f>HLOOKUP($B46, '5. Allocation of Balances'!$D$4:$Z$54, 42,FALSE)</f>
        <v>-981529.6004822898</v>
      </c>
      <c r="F46" s="183">
        <f>IF(ISERROR(E46/D46), 0, IF(C46="# of Customers", E46/D46/12/$D$13, E46/D46/$D$13))</f>
        <v>-3.1509322597035967E-3</v>
      </c>
      <c r="G46" s="184" t="str">
        <f>IF(C46="", "", IF(C46="# of Customers", "per customer per month", "$/"&amp;C46))</f>
        <v>$/kWh</v>
      </c>
    </row>
    <row r="47" spans="2:9" x14ac:dyDescent="0.2">
      <c r="B47" s="180" t="str">
        <f>IF(ISBLANK('4. Billing Determinants'!B22), "", '4. Billing Determinants'!B22)</f>
        <v>GENERAL SERVICE LESS THAN 50 KW</v>
      </c>
      <c r="C47" s="89" t="str">
        <f>IF(ISBLANK('4. Billing Determinants'!C22), "", '4. Billing Determinants'!C22)</f>
        <v>kWh</v>
      </c>
      <c r="D47" s="181">
        <f>IF(C47="", 0, IF(C47="kWh", '4. Billing Determinants'!L22, IF(C47="kW", '4. Billing Determinants'!M22, '4. Billing Determinants'!D22)))</f>
        <v>91412831.730080053</v>
      </c>
      <c r="E47" s="182">
        <f>HLOOKUP($B47, '5. Allocation of Balances'!$D$4:$Z$54, 42,FALSE)</f>
        <v>-288035.64044916583</v>
      </c>
      <c r="F47" s="183">
        <f t="shared" ref="F47:F65" si="2">IF(ISERROR(E47/D47), 0, IF(C47="# of Customers", E47/D47/12/$D$13, E47/D47/$D$13))</f>
        <v>-3.1509322597035971E-3</v>
      </c>
      <c r="G47" s="184" t="str">
        <f t="shared" ref="G47:G65" si="3">IF(C47="", "", IF(C47="# of Customers", "per customer per month", "$/"&amp;C47))</f>
        <v>$/kWh</v>
      </c>
    </row>
    <row r="48" spans="2:9" x14ac:dyDescent="0.2">
      <c r="B48" s="180" t="str">
        <f>IF(ISBLANK('4. Billing Determinants'!B23), "", '4. Billing Determinants'!B23)</f>
        <v>GENERAL SERVICE 50 TO 999 KW</v>
      </c>
      <c r="C48" s="89" t="s">
        <v>223</v>
      </c>
      <c r="D48" s="181">
        <f>IF(C48="", 0, IF(C48="kWh", '4. Billing Determinants'!L23, IF(C48="kW", '4. Billing Determinants'!M23, '4. Billing Determinants'!D23)))</f>
        <v>202078291.66785443</v>
      </c>
      <c r="E48" s="182">
        <f>HLOOKUP($B48, '5. Allocation of Balances'!$D$4:$Z$54, 42,FALSE)</f>
        <v>-636735.00820203498</v>
      </c>
      <c r="F48" s="183">
        <f t="shared" si="2"/>
        <v>-3.1509322597035963E-3</v>
      </c>
      <c r="G48" s="184" t="str">
        <f t="shared" si="3"/>
        <v>$/kWh</v>
      </c>
    </row>
    <row r="49" spans="2:9" x14ac:dyDescent="0.2">
      <c r="B49" s="180" t="str">
        <f>IF(ISBLANK('4. Billing Determinants'!B24), "", '4. Billing Determinants'!B24)</f>
        <v>GENERAL SERVICE 1,000 TO 4,999 KW</v>
      </c>
      <c r="C49" s="89" t="s">
        <v>223</v>
      </c>
      <c r="D49" s="181">
        <f>IF(C49="", 0, IF(C49="kWh", '4. Billing Determinants'!L24, IF(C49="kW", '4. Billing Determinants'!M24, '4. Billing Determinants'!D24)))</f>
        <v>116570267.303496</v>
      </c>
      <c r="E49" s="182">
        <f>HLOOKUP($B49, '5. Allocation of Balances'!$D$4:$Z$54, 42,FALSE)</f>
        <v>-367305.01576885697</v>
      </c>
      <c r="F49" s="183">
        <f t="shared" si="2"/>
        <v>-3.1509322597035967E-3</v>
      </c>
      <c r="G49" s="184" t="str">
        <f t="shared" si="3"/>
        <v>$/kWh</v>
      </c>
    </row>
    <row r="50" spans="2:9" x14ac:dyDescent="0.2">
      <c r="B50" s="180" t="str">
        <f>IF(ISBLANK('4. Billing Determinants'!B25), "", '4. Billing Determinants'!B25)</f>
        <v>LARGE USE</v>
      </c>
      <c r="C50" s="89" t="s">
        <v>223</v>
      </c>
      <c r="D50" s="181">
        <f>IF(C50="", 0, IF(C50="kWh", '4. Billing Determinants'!L25, IF(C50="kW", '4. Billing Determinants'!M25, '4. Billing Determinants'!D25)))</f>
        <v>135893889.41732097</v>
      </c>
      <c r="E50" s="182">
        <f>HLOOKUP($B50, '5. Allocation of Balances'!$D$4:$Z$54, 42,FALSE)</f>
        <v>-428192.44006162981</v>
      </c>
      <c r="F50" s="183">
        <f t="shared" si="2"/>
        <v>-3.1509322597035963E-3</v>
      </c>
      <c r="G50" s="184" t="str">
        <f t="shared" si="3"/>
        <v>$/kWh</v>
      </c>
    </row>
    <row r="51" spans="2:9" x14ac:dyDescent="0.2">
      <c r="B51" s="180" t="str">
        <f>IF(ISBLANK('4. Billing Determinants'!B26), "", '4. Billing Determinants'!B26)</f>
        <v>UNMETERED AND SCATTERED</v>
      </c>
      <c r="C51" s="89" t="str">
        <f>IF(ISBLANK('4. Billing Determinants'!C26), "", '4. Billing Determinants'!C26)</f>
        <v>kWh</v>
      </c>
      <c r="D51" s="181">
        <f>IF(C51="", 0, IF(C51="kWh", '4. Billing Determinants'!L26, IF(C51="kW", '4. Billing Determinants'!M26, '4. Billing Determinants'!D26)))</f>
        <v>1096422.73</v>
      </c>
      <c r="E51" s="182">
        <f>HLOOKUP($B51, '5. Allocation of Balances'!$D$4:$Z$54, 42,FALSE)</f>
        <v>-3454.7537502292862</v>
      </c>
      <c r="F51" s="183">
        <f t="shared" si="2"/>
        <v>-3.1509322597035967E-3</v>
      </c>
      <c r="G51" s="184" t="str">
        <f t="shared" si="3"/>
        <v>$/kWh</v>
      </c>
    </row>
    <row r="52" spans="2:9" x14ac:dyDescent="0.2">
      <c r="B52" s="180" t="str">
        <f>IF(ISBLANK('4. Billing Determinants'!B27), "", '4. Billing Determinants'!B27)</f>
        <v>SENTINEL</v>
      </c>
      <c r="C52" s="89" t="s">
        <v>223</v>
      </c>
      <c r="D52" s="181">
        <f>IF(C52="", 0, IF(C52="kWh", '4. Billing Determinants'!L27, IF(C52="kW", '4. Billing Determinants'!M27, '4. Billing Determinants'!D27)))</f>
        <v>145710.64372659678</v>
      </c>
      <c r="E52" s="182">
        <f>HLOOKUP($B52, '5. Allocation of Balances'!$D$4:$Z$54, 42,FALSE)</f>
        <v>-459.12436790031131</v>
      </c>
      <c r="F52" s="183">
        <f t="shared" si="2"/>
        <v>-3.1509322597035967E-3</v>
      </c>
      <c r="G52" s="184" t="str">
        <f t="shared" si="3"/>
        <v>$/kWh</v>
      </c>
    </row>
    <row r="53" spans="2:9" x14ac:dyDescent="0.2">
      <c r="B53" s="180" t="str">
        <f>IF(ISBLANK('4. Billing Determinants'!B28), "", '4. Billing Determinants'!B28)</f>
        <v>STREETLIGHTING</v>
      </c>
      <c r="C53" s="89" t="s">
        <v>223</v>
      </c>
      <c r="D53" s="181">
        <f>IF(C53="", 0, IF(C53="kWh", '4. Billing Determinants'!L28, IF(C53="kW", '4. Billing Determinants'!M28, '4. Billing Determinants'!D28)))</f>
        <v>8298678.7683863798</v>
      </c>
      <c r="E53" s="182">
        <f>HLOOKUP($B53, '5. Allocation of Balances'!$D$4:$Z$54, 42,FALSE)</f>
        <v>-26148.574644225955</v>
      </c>
      <c r="F53" s="183">
        <f t="shared" si="2"/>
        <v>-3.1509322597035967E-3</v>
      </c>
      <c r="G53" s="184" t="str">
        <f t="shared" si="3"/>
        <v>$/kWh</v>
      </c>
    </row>
    <row r="54" spans="2:9" x14ac:dyDescent="0.2">
      <c r="B54" s="180" t="str">
        <f>IF(ISBLANK('4. Billing Determinants'!B29), "", '4. Billing Determinants'!B29)</f>
        <v/>
      </c>
      <c r="C54" s="89" t="str">
        <f>IF(ISBLANK('4. Billing Determinants'!C29), "", '4. Billing Determinants'!C29)</f>
        <v/>
      </c>
      <c r="D54" s="181">
        <f>IF(C54="", 0, IF(C54="kWh", '4. Billing Determinants'!L29, IF(C54="kW", '4. Billing Determinants'!M29, '4. Billing Determinants'!D29)))</f>
        <v>0</v>
      </c>
      <c r="E54" s="182">
        <f>HLOOKUP($B54, '5. Allocation of Balances'!$D$4:$Z$54, 42,FALSE)</f>
        <v>0</v>
      </c>
      <c r="F54" s="183">
        <f t="shared" si="2"/>
        <v>0</v>
      </c>
      <c r="G54" s="184" t="str">
        <f t="shared" si="3"/>
        <v/>
      </c>
    </row>
    <row r="55" spans="2:9" x14ac:dyDescent="0.2">
      <c r="B55" s="180" t="str">
        <f>IF(ISBLANK('4. Billing Determinants'!B30), "", '4. Billing Determinants'!B30)</f>
        <v/>
      </c>
      <c r="C55" s="89" t="str">
        <f>IF(ISBLANK('4. Billing Determinants'!C30), "", '4. Billing Determinants'!C30)</f>
        <v/>
      </c>
      <c r="D55" s="181">
        <f>IF(C55="", 0, IF(C55="kWh", '4. Billing Determinants'!L30, IF(C55="kW", '4. Billing Determinants'!M30, '4. Billing Determinants'!D30)))</f>
        <v>0</v>
      </c>
      <c r="E55" s="182">
        <f>HLOOKUP($B55, '5. Allocation of Balances'!$D$4:$Z$54, 42,FALSE)</f>
        <v>0</v>
      </c>
      <c r="F55" s="183">
        <f t="shared" si="2"/>
        <v>0</v>
      </c>
      <c r="G55" s="184" t="str">
        <f t="shared" si="3"/>
        <v/>
      </c>
    </row>
    <row r="56" spans="2:9" x14ac:dyDescent="0.2">
      <c r="B56" s="180" t="str">
        <f>IF(ISBLANK('4. Billing Determinants'!B31), "", '4. Billing Determinants'!B31)</f>
        <v/>
      </c>
      <c r="C56" s="89" t="str">
        <f>IF(ISBLANK('4. Billing Determinants'!C31), "", '4. Billing Determinants'!C31)</f>
        <v/>
      </c>
      <c r="D56" s="181">
        <f>IF(C56="", 0, IF(C56="kWh", '4. Billing Determinants'!L31, IF(C56="kW", '4. Billing Determinants'!M31, '4. Billing Determinants'!D31)))</f>
        <v>0</v>
      </c>
      <c r="E56" s="182">
        <f>HLOOKUP($B56, '5. Allocation of Balances'!$D$4:$Z$54, 42,FALSE)</f>
        <v>0</v>
      </c>
      <c r="F56" s="183">
        <f t="shared" si="2"/>
        <v>0</v>
      </c>
      <c r="G56" s="184" t="str">
        <f t="shared" si="3"/>
        <v/>
      </c>
    </row>
    <row r="57" spans="2:9" x14ac:dyDescent="0.2">
      <c r="B57" s="180" t="str">
        <f>IF(ISBLANK('4. Billing Determinants'!B32), "", '4. Billing Determinants'!B32)</f>
        <v/>
      </c>
      <c r="C57" s="89" t="str">
        <f>IF(ISBLANK('4. Billing Determinants'!C32), "", '4. Billing Determinants'!C32)</f>
        <v/>
      </c>
      <c r="D57" s="181">
        <f>IF(C57="", 0, IF(C57="kWh", '4. Billing Determinants'!L32, IF(C57="kW", '4. Billing Determinants'!M32, '4. Billing Determinants'!D32)))</f>
        <v>0</v>
      </c>
      <c r="E57" s="182">
        <f>HLOOKUP($B57, '5. Allocation of Balances'!$D$4:$Z$54, 42,FALSE)</f>
        <v>0</v>
      </c>
      <c r="F57" s="183">
        <f t="shared" si="2"/>
        <v>0</v>
      </c>
      <c r="G57" s="184" t="str">
        <f t="shared" si="3"/>
        <v/>
      </c>
    </row>
    <row r="58" spans="2:9" x14ac:dyDescent="0.2">
      <c r="B58" s="180" t="str">
        <f>IF(ISBLANK('4. Billing Determinants'!B33), "", '4. Billing Determinants'!B33)</f>
        <v/>
      </c>
      <c r="C58" s="89" t="str">
        <f>IF(ISBLANK('4. Billing Determinants'!C33), "", '4. Billing Determinants'!C33)</f>
        <v/>
      </c>
      <c r="D58" s="181">
        <f>IF(C58="", 0, IF(C58="kWh", '4. Billing Determinants'!L33, IF(C58="kW", '4. Billing Determinants'!M33, '4. Billing Determinants'!D33)))</f>
        <v>0</v>
      </c>
      <c r="E58" s="182">
        <f>HLOOKUP($B58, '5. Allocation of Balances'!$D$4:$Z$54, 42,FALSE)</f>
        <v>0</v>
      </c>
      <c r="F58" s="183">
        <f t="shared" si="2"/>
        <v>0</v>
      </c>
      <c r="G58" s="184" t="str">
        <f t="shared" si="3"/>
        <v/>
      </c>
    </row>
    <row r="59" spans="2:9" x14ac:dyDescent="0.2">
      <c r="B59" s="180" t="str">
        <f>IF(ISBLANK('4. Billing Determinants'!B34), "", '4. Billing Determinants'!B34)</f>
        <v/>
      </c>
      <c r="C59" s="89" t="str">
        <f>IF(ISBLANK('4. Billing Determinants'!C34), "", '4. Billing Determinants'!C34)</f>
        <v/>
      </c>
      <c r="D59" s="181">
        <f>IF(C59="", 0, IF(C59="kWh", '4. Billing Determinants'!L34, IF(C59="kW", '4. Billing Determinants'!M34, '4. Billing Determinants'!D34)))</f>
        <v>0</v>
      </c>
      <c r="E59" s="182">
        <f>HLOOKUP($B59, '5. Allocation of Balances'!$D$4:$Z$54, 42,FALSE)</f>
        <v>0</v>
      </c>
      <c r="F59" s="183">
        <f t="shared" si="2"/>
        <v>0</v>
      </c>
      <c r="G59" s="184" t="str">
        <f t="shared" si="3"/>
        <v/>
      </c>
    </row>
    <row r="60" spans="2:9" x14ac:dyDescent="0.2">
      <c r="B60" s="180" t="str">
        <f>IF(ISBLANK('4. Billing Determinants'!B35), "", '4. Billing Determinants'!B35)</f>
        <v/>
      </c>
      <c r="C60" s="89" t="str">
        <f>IF(ISBLANK('4. Billing Determinants'!C35), "", '4. Billing Determinants'!C35)</f>
        <v/>
      </c>
      <c r="D60" s="181">
        <f>IF(C60="", 0, IF(C60="kWh", '4. Billing Determinants'!L35, IF(C60="kW", '4. Billing Determinants'!M35, '4. Billing Determinants'!D35)))</f>
        <v>0</v>
      </c>
      <c r="E60" s="182">
        <f>HLOOKUP($B60, '5. Allocation of Balances'!$D$4:$Z$54, 42,FALSE)</f>
        <v>0</v>
      </c>
      <c r="F60" s="183">
        <f t="shared" si="2"/>
        <v>0</v>
      </c>
      <c r="G60" s="184" t="str">
        <f t="shared" si="3"/>
        <v/>
      </c>
    </row>
    <row r="61" spans="2:9" x14ac:dyDescent="0.2">
      <c r="B61" s="180" t="str">
        <f>IF(ISBLANK('4. Billing Determinants'!B36), "", '4. Billing Determinants'!B36)</f>
        <v/>
      </c>
      <c r="C61" s="89" t="str">
        <f>IF(ISBLANK('4. Billing Determinants'!C36), "", '4. Billing Determinants'!C36)</f>
        <v/>
      </c>
      <c r="D61" s="181">
        <f>IF(C61="", 0, IF(C61="kWh", '4. Billing Determinants'!L36, IF(C61="kW", '4. Billing Determinants'!M36, '4. Billing Determinants'!D36)))</f>
        <v>0</v>
      </c>
      <c r="E61" s="182">
        <f>HLOOKUP($B61, '5. Allocation of Balances'!$D$4:$Z$54, 42,FALSE)</f>
        <v>0</v>
      </c>
      <c r="F61" s="183">
        <f t="shared" si="2"/>
        <v>0</v>
      </c>
      <c r="G61" s="184" t="str">
        <f t="shared" si="3"/>
        <v/>
      </c>
    </row>
    <row r="62" spans="2:9" x14ac:dyDescent="0.2">
      <c r="B62" s="180" t="str">
        <f>IF(ISBLANK('4. Billing Determinants'!B37), "", '4. Billing Determinants'!B37)</f>
        <v/>
      </c>
      <c r="C62" s="89" t="str">
        <f>IF(ISBLANK('4. Billing Determinants'!C37), "", '4. Billing Determinants'!C37)</f>
        <v/>
      </c>
      <c r="D62" s="181">
        <f>IF(C62="", 0, IF(C62="kWh", '4. Billing Determinants'!L37, IF(C62="kW", '4. Billing Determinants'!M37, '4. Billing Determinants'!D37)))</f>
        <v>0</v>
      </c>
      <c r="E62" s="182">
        <f>HLOOKUP($B62, '5. Allocation of Balances'!$D$4:$Z$54, 42,FALSE)</f>
        <v>0</v>
      </c>
      <c r="F62" s="183">
        <f t="shared" si="2"/>
        <v>0</v>
      </c>
      <c r="G62" s="184" t="str">
        <f t="shared" si="3"/>
        <v/>
      </c>
    </row>
    <row r="63" spans="2:9" x14ac:dyDescent="0.2">
      <c r="B63" s="180" t="str">
        <f>IF(ISBLANK('4. Billing Determinants'!B38), "", '4. Billing Determinants'!B38)</f>
        <v/>
      </c>
      <c r="C63" s="89" t="str">
        <f>IF(ISBLANK('4. Billing Determinants'!C38), "", '4. Billing Determinants'!C38)</f>
        <v/>
      </c>
      <c r="D63" s="181">
        <f>IF(C63="", 0, IF(C63="kWh", '4. Billing Determinants'!L38, IF(C63="kW", '4. Billing Determinants'!M38, '4. Billing Determinants'!D38)))</f>
        <v>0</v>
      </c>
      <c r="E63" s="182">
        <f>HLOOKUP($B63, '5. Allocation of Balances'!$D$4:$Z$54, 42,FALSE)</f>
        <v>0</v>
      </c>
      <c r="F63" s="183">
        <f t="shared" si="2"/>
        <v>0</v>
      </c>
      <c r="G63" s="184" t="str">
        <f t="shared" si="3"/>
        <v/>
      </c>
    </row>
    <row r="64" spans="2:9" x14ac:dyDescent="0.2">
      <c r="B64" s="180" t="str">
        <f>IF(ISBLANK('4. Billing Determinants'!B39), "", '4. Billing Determinants'!B39)</f>
        <v/>
      </c>
      <c r="C64" s="89" t="str">
        <f>IF(ISBLANK('4. Billing Determinants'!C39), "", '4. Billing Determinants'!C39)</f>
        <v/>
      </c>
      <c r="D64" s="181">
        <f>IF(C64="", 0, IF(C64="kWh", '4. Billing Determinants'!L39, IF(C64="kW", '4. Billing Determinants'!M39, '4. Billing Determinants'!D39)))</f>
        <v>0</v>
      </c>
      <c r="E64" s="182">
        <f>HLOOKUP($B64, '5. Allocation of Balances'!$D$4:$Z$54, 42,FALSE)</f>
        <v>0</v>
      </c>
      <c r="F64" s="183">
        <f t="shared" si="2"/>
        <v>0</v>
      </c>
      <c r="G64" s="184" t="str">
        <f t="shared" si="3"/>
        <v/>
      </c>
      <c r="I64" s="185"/>
    </row>
    <row r="65" spans="2:10" x14ac:dyDescent="0.2">
      <c r="B65" s="180" t="str">
        <f>IF(ISBLANK('4. Billing Determinants'!B40), "", '4. Billing Determinants'!B40)</f>
        <v/>
      </c>
      <c r="C65" s="89" t="str">
        <f>IF(ISBLANK('4. Billing Determinants'!C40), "", '4. Billing Determinants'!C40)</f>
        <v/>
      </c>
      <c r="D65" s="181">
        <f>IF(C65="", 0, IF(C65="kWh", '4. Billing Determinants'!L40, IF(C65="kW", '4. Billing Determinants'!M40, '4. Billing Determinants'!D40)))</f>
        <v>0</v>
      </c>
      <c r="E65" s="182">
        <f>HLOOKUP($B65, '5. Allocation of Balances'!$D$4:$Z$54, 42,FALSE)</f>
        <v>0</v>
      </c>
      <c r="F65" s="183">
        <f t="shared" si="2"/>
        <v>0</v>
      </c>
      <c r="G65" s="184" t="str">
        <f t="shared" si="3"/>
        <v/>
      </c>
    </row>
    <row r="66" spans="2:10" x14ac:dyDescent="0.2">
      <c r="B66" s="186" t="s">
        <v>86</v>
      </c>
      <c r="C66" s="187"/>
      <c r="D66" s="188"/>
      <c r="E66" s="189">
        <f>SUM(E46:E65)</f>
        <v>-2731860.157726333</v>
      </c>
      <c r="F66" s="186"/>
    </row>
    <row r="68" spans="2:10" ht="18" x14ac:dyDescent="0.25">
      <c r="B68" s="178" t="s">
        <v>200</v>
      </c>
    </row>
    <row r="69" spans="2:10" x14ac:dyDescent="0.2">
      <c r="B69" s="179" t="s">
        <v>274</v>
      </c>
    </row>
    <row r="70" spans="2:10" x14ac:dyDescent="0.2">
      <c r="B70" s="355" t="s">
        <v>96</v>
      </c>
      <c r="C70" s="354" t="s">
        <v>85</v>
      </c>
      <c r="D70" s="362" t="s">
        <v>203</v>
      </c>
      <c r="E70" s="362" t="s">
        <v>201</v>
      </c>
      <c r="F70" s="364" t="s">
        <v>202</v>
      </c>
    </row>
    <row r="71" spans="2:10" ht="54.75" customHeight="1" x14ac:dyDescent="0.2">
      <c r="B71" s="356"/>
      <c r="C71" s="354"/>
      <c r="D71" s="363"/>
      <c r="E71" s="363"/>
      <c r="F71" s="364"/>
      <c r="H71" s="191"/>
      <c r="I71" s="191"/>
    </row>
    <row r="72" spans="2:10" x14ac:dyDescent="0.2">
      <c r="B72" s="180" t="str">
        <f t="shared" ref="B72:B91" si="4">B20</f>
        <v>RESIDENTIAL</v>
      </c>
      <c r="C72" s="89" t="str">
        <f>IF(ISBLANK('4. Billing Determinants'!C21), "", '4. Billing Determinants'!C21)</f>
        <v>kWh</v>
      </c>
      <c r="D72" s="181">
        <f>IF(C72="", 0, IF(C72="kWh", '4. Billing Determinants'!Q21, IF(C72="kW", '4. Billing Determinants'!R21, '4. Billing Determinants'!D21)))</f>
        <v>15562305.658735953</v>
      </c>
      <c r="E72" s="182">
        <f>HLOOKUP($B72, '5. Allocation of Balances'!$D$4:$Z$54, 43,FALSE)</f>
        <v>108602.24975117123</v>
      </c>
      <c r="F72" s="183">
        <f>IF(ISERROR(E72/D72), 0, IF(C72="# of Customers", E72/D72/12/$D$13, E72/D72/$D$13))</f>
        <v>6.9785449619547205E-3</v>
      </c>
      <c r="G72" s="184" t="str">
        <f>IF(C72="", "", IF(C72="# of Customers", "per customer per month", "$/"&amp;C72))</f>
        <v>$/kWh</v>
      </c>
      <c r="I72" s="233"/>
      <c r="J72" s="233"/>
    </row>
    <row r="73" spans="2:10" x14ac:dyDescent="0.2">
      <c r="B73" s="180" t="str">
        <f t="shared" si="4"/>
        <v>GENERAL SERVICE LESS THAN 50 KW</v>
      </c>
      <c r="C73" s="89" t="str">
        <f>IF(ISBLANK('4. Billing Determinants'!C22), "", '4. Billing Determinants'!C22)</f>
        <v>kWh</v>
      </c>
      <c r="D73" s="181">
        <f>IF(C73="", 0, IF(C73="kWh", '4. Billing Determinants'!Q22, IF(C73="kW", '4. Billing Determinants'!R22, '4. Billing Determinants'!D22)))</f>
        <v>12578993.647471223</v>
      </c>
      <c r="E73" s="182">
        <f>HLOOKUP($B73, '5. Allocation of Balances'!$D$4:$Z$54, 43,FALSE)</f>
        <v>87783.072745020734</v>
      </c>
      <c r="F73" s="183">
        <f t="shared" ref="F73:F91" si="5">IF(ISERROR(E73/D73), 0, IF(C73="# of Customers", E73/D73/12/$D$13, E73/D73/$D$13))</f>
        <v>6.9785449619547205E-3</v>
      </c>
      <c r="G73" s="184" t="str">
        <f t="shared" ref="G73:G91" si="6">IF(C73="", "", IF(C73="# of Customers", "per customer per month", "$/"&amp;C73))</f>
        <v>$/kWh</v>
      </c>
      <c r="I73" s="233"/>
      <c r="J73" s="233"/>
    </row>
    <row r="74" spans="2:10" x14ac:dyDescent="0.2">
      <c r="B74" s="180" t="str">
        <f t="shared" si="4"/>
        <v>GENERAL SERVICE 50 TO 999 KW</v>
      </c>
      <c r="C74" s="89" t="s">
        <v>223</v>
      </c>
      <c r="D74" s="181">
        <f>IF(C74="", 0, IF(C74="kWh", '4. Billing Determinants'!Q23, IF(C74="kW", '4. Billing Determinants'!R23, '4. Billing Determinants'!D23)))</f>
        <v>185296285.54720786</v>
      </c>
      <c r="E74" s="182">
        <f>HLOOKUP($B74, '5. Allocation of Balances'!$D$4:$Z$54, 43,FALSE)</f>
        <v>1293098.4599743907</v>
      </c>
      <c r="F74" s="183">
        <f t="shared" si="5"/>
        <v>6.9785449619547205E-3</v>
      </c>
      <c r="G74" s="184" t="str">
        <f t="shared" si="6"/>
        <v>$/kWh</v>
      </c>
      <c r="I74" s="233"/>
      <c r="J74" s="233"/>
    </row>
    <row r="75" spans="2:10" x14ac:dyDescent="0.2">
      <c r="B75" s="180" t="str">
        <f t="shared" si="4"/>
        <v>GENERAL SERVICE 1,000 TO 4,999 KW</v>
      </c>
      <c r="C75" s="89" t="s">
        <v>223</v>
      </c>
      <c r="D75" s="181">
        <f>IF(C75="", 0, IF(C75="kWh", '4. Billing Determinants'!Q24, IF(C75="kW", '4. Billing Determinants'!R24, '4. Billing Determinants'!D24)))</f>
        <v>99356499.264645159</v>
      </c>
      <c r="E75" s="182">
        <f>HLOOKUP($B75, '5. Allocation of Balances'!$D$4:$Z$54, 43,FALSE)</f>
        <v>693363.79738074727</v>
      </c>
      <c r="F75" s="183">
        <f t="shared" si="5"/>
        <v>6.9785449619547196E-3</v>
      </c>
      <c r="G75" s="184" t="str">
        <f t="shared" si="6"/>
        <v>$/kWh</v>
      </c>
      <c r="I75" s="233"/>
      <c r="J75" s="233"/>
    </row>
    <row r="76" spans="2:10" x14ac:dyDescent="0.2">
      <c r="B76" s="180" t="str">
        <f t="shared" si="4"/>
        <v>LARGE USE</v>
      </c>
      <c r="C76" s="89"/>
      <c r="D76" s="181">
        <f>IF(C76="", 0, IF(C76="kWh", '4. Billing Determinants'!Q25, IF(C76="kW", '4. Billing Determinants'!R25, '4. Billing Determinants'!D25)))</f>
        <v>0</v>
      </c>
      <c r="E76" s="182">
        <f>HLOOKUP($B76, '5. Allocation of Balances'!$D$4:$Z$54, 43,FALSE)</f>
        <v>0</v>
      </c>
      <c r="F76" s="183">
        <f t="shared" si="5"/>
        <v>0</v>
      </c>
      <c r="G76" s="184" t="str">
        <f t="shared" si="6"/>
        <v/>
      </c>
      <c r="I76" s="233"/>
      <c r="J76" s="233"/>
    </row>
    <row r="77" spans="2:10" x14ac:dyDescent="0.2">
      <c r="B77" s="180" t="str">
        <f t="shared" si="4"/>
        <v>UNMETERED AND SCATTERED</v>
      </c>
      <c r="C77" s="89" t="str">
        <f>IF(ISBLANK('4. Billing Determinants'!C26), "", '4. Billing Determinants'!C26)</f>
        <v>kWh</v>
      </c>
      <c r="D77" s="181">
        <f>IF(C77="", 0, IF(C77="kWh", '4. Billing Determinants'!Q26, IF(C77="kW", '4. Billing Determinants'!R26, '4. Billing Determinants'!D26)))</f>
        <v>0</v>
      </c>
      <c r="E77" s="182">
        <f>HLOOKUP($B77, '5. Allocation of Balances'!$D$4:$Z$54, 43,FALSE)</f>
        <v>0</v>
      </c>
      <c r="F77" s="183">
        <f t="shared" si="5"/>
        <v>0</v>
      </c>
      <c r="G77" s="184" t="str">
        <f t="shared" si="6"/>
        <v>$/kWh</v>
      </c>
      <c r="I77" s="233"/>
      <c r="J77" s="233"/>
    </row>
    <row r="78" spans="2:10" x14ac:dyDescent="0.2">
      <c r="B78" s="180" t="str">
        <f t="shared" si="4"/>
        <v>SENTINEL</v>
      </c>
      <c r="C78" s="89" t="s">
        <v>223</v>
      </c>
      <c r="D78" s="181">
        <f>IF(C78="", 0, IF(C78="kWh", '4. Billing Determinants'!Q27, IF(C78="kW", '4. Billing Determinants'!R27, '4. Billing Determinants'!D27)))</f>
        <v>0</v>
      </c>
      <c r="E78" s="182">
        <f>HLOOKUP($B78, '5. Allocation of Balances'!$D$4:$Z$54, 43,FALSE)</f>
        <v>0</v>
      </c>
      <c r="F78" s="183">
        <f t="shared" si="5"/>
        <v>0</v>
      </c>
      <c r="G78" s="184" t="str">
        <f t="shared" si="6"/>
        <v>$/kWh</v>
      </c>
    </row>
    <row r="79" spans="2:10" x14ac:dyDescent="0.2">
      <c r="B79" s="180" t="str">
        <f t="shared" si="4"/>
        <v>STREETLIGHTING</v>
      </c>
      <c r="C79" s="89" t="s">
        <v>223</v>
      </c>
      <c r="D79" s="181">
        <f>IF(C79="", 0, IF(C79="kWh", '4. Billing Determinants'!Q28, IF(C79="kW", '4. Billing Determinants'!R28, '4. Billing Determinants'!D28)))</f>
        <v>8298678.7683863798</v>
      </c>
      <c r="E79" s="182">
        <f>HLOOKUP($B79, '5. Allocation of Balances'!$D$4:$Z$54, 43,FALSE)</f>
        <v>57912.702910003376</v>
      </c>
      <c r="F79" s="183">
        <f t="shared" si="5"/>
        <v>6.9785449619547205E-3</v>
      </c>
      <c r="G79" s="184" t="str">
        <f t="shared" si="6"/>
        <v>$/kWh</v>
      </c>
    </row>
    <row r="80" spans="2:10" x14ac:dyDescent="0.2">
      <c r="B80" s="180" t="str">
        <f t="shared" si="4"/>
        <v/>
      </c>
      <c r="C80" s="89" t="str">
        <f>IF(ISBLANK('4. Billing Determinants'!C29), "", '4. Billing Determinants'!C29)</f>
        <v/>
      </c>
      <c r="D80" s="181">
        <f>IF(C80="", 0, IF(C80="kWh", '4. Billing Determinants'!Q29, IF(C80="kW", '4. Billing Determinants'!R29, '4. Billing Determinants'!D29)))</f>
        <v>0</v>
      </c>
      <c r="E80" s="182">
        <f>HLOOKUP($B80, '5. Allocation of Balances'!$D$4:$Z$54, 43,FALSE)</f>
        <v>0</v>
      </c>
      <c r="F80" s="183">
        <f t="shared" si="5"/>
        <v>0</v>
      </c>
      <c r="G80" s="184" t="str">
        <f t="shared" si="6"/>
        <v/>
      </c>
    </row>
    <row r="81" spans="2:7" x14ac:dyDescent="0.2">
      <c r="B81" s="180" t="str">
        <f t="shared" si="4"/>
        <v/>
      </c>
      <c r="C81" s="89" t="str">
        <f>IF(ISBLANK('4. Billing Determinants'!C30), "", '4. Billing Determinants'!C30)</f>
        <v/>
      </c>
      <c r="D81" s="181">
        <f>IF(C81="", 0, IF(C81="kWh", '4. Billing Determinants'!Q30, IF(C81="kW", '4. Billing Determinants'!R30, '4. Billing Determinants'!D30)))</f>
        <v>0</v>
      </c>
      <c r="E81" s="182">
        <f>HLOOKUP($B81, '5. Allocation of Balances'!$D$4:$Z$54, 43,FALSE)</f>
        <v>0</v>
      </c>
      <c r="F81" s="183">
        <f t="shared" si="5"/>
        <v>0</v>
      </c>
      <c r="G81" s="184" t="str">
        <f t="shared" si="6"/>
        <v/>
      </c>
    </row>
    <row r="82" spans="2:7" x14ac:dyDescent="0.2">
      <c r="B82" s="180" t="str">
        <f t="shared" si="4"/>
        <v/>
      </c>
      <c r="C82" s="89" t="str">
        <f>IF(ISBLANK('4. Billing Determinants'!C31), "", '4. Billing Determinants'!C31)</f>
        <v/>
      </c>
      <c r="D82" s="181">
        <f>IF(C82="", 0, IF(C82="kWh", '4. Billing Determinants'!Q31, IF(C82="kW", '4. Billing Determinants'!R31, '4. Billing Determinants'!D31)))</f>
        <v>0</v>
      </c>
      <c r="E82" s="182">
        <f>HLOOKUP($B82, '5. Allocation of Balances'!$D$4:$Z$54, 43,FALSE)</f>
        <v>0</v>
      </c>
      <c r="F82" s="183">
        <f t="shared" si="5"/>
        <v>0</v>
      </c>
      <c r="G82" s="184" t="str">
        <f t="shared" si="6"/>
        <v/>
      </c>
    </row>
    <row r="83" spans="2:7" x14ac:dyDescent="0.2">
      <c r="B83" s="180" t="str">
        <f t="shared" si="4"/>
        <v/>
      </c>
      <c r="C83" s="89" t="str">
        <f>IF(ISBLANK('4. Billing Determinants'!C32), "", '4. Billing Determinants'!C32)</f>
        <v/>
      </c>
      <c r="D83" s="181">
        <f>IF(C83="", 0, IF(C83="kWh", '4. Billing Determinants'!Q32, IF(C83="kW", '4. Billing Determinants'!R32, '4. Billing Determinants'!D32)))</f>
        <v>0</v>
      </c>
      <c r="E83" s="182">
        <f>HLOOKUP($B83, '5. Allocation of Balances'!$D$4:$Z$54, 43,FALSE)</f>
        <v>0</v>
      </c>
      <c r="F83" s="183">
        <f t="shared" si="5"/>
        <v>0</v>
      </c>
      <c r="G83" s="184" t="str">
        <f t="shared" si="6"/>
        <v/>
      </c>
    </row>
    <row r="84" spans="2:7" x14ac:dyDescent="0.2">
      <c r="B84" s="180" t="str">
        <f t="shared" si="4"/>
        <v/>
      </c>
      <c r="C84" s="89" t="str">
        <f>IF(ISBLANK('4. Billing Determinants'!C33), "", '4. Billing Determinants'!C33)</f>
        <v/>
      </c>
      <c r="D84" s="181">
        <f>IF(C84="", 0, IF(C84="kWh", '4. Billing Determinants'!Q33, IF(C84="kW", '4. Billing Determinants'!R33, '4. Billing Determinants'!D33)))</f>
        <v>0</v>
      </c>
      <c r="E84" s="182">
        <f>HLOOKUP($B84, '5. Allocation of Balances'!$D$4:$Z$54, 43,FALSE)</f>
        <v>0</v>
      </c>
      <c r="F84" s="183">
        <f t="shared" si="5"/>
        <v>0</v>
      </c>
      <c r="G84" s="184" t="str">
        <f t="shared" si="6"/>
        <v/>
      </c>
    </row>
    <row r="85" spans="2:7" x14ac:dyDescent="0.2">
      <c r="B85" s="180" t="str">
        <f t="shared" si="4"/>
        <v/>
      </c>
      <c r="C85" s="89" t="str">
        <f>IF(ISBLANK('4. Billing Determinants'!C34), "", '4. Billing Determinants'!C34)</f>
        <v/>
      </c>
      <c r="D85" s="181">
        <f>IF(C85="", 0, IF(C85="kWh", '4. Billing Determinants'!Q34, IF(C85="kW", '4. Billing Determinants'!R34, '4. Billing Determinants'!D34)))</f>
        <v>0</v>
      </c>
      <c r="E85" s="182">
        <f>HLOOKUP($B85, '5. Allocation of Balances'!$D$4:$Z$54, 43,FALSE)</f>
        <v>0</v>
      </c>
      <c r="F85" s="183">
        <f t="shared" si="5"/>
        <v>0</v>
      </c>
      <c r="G85" s="184" t="str">
        <f t="shared" si="6"/>
        <v/>
      </c>
    </row>
    <row r="86" spans="2:7" x14ac:dyDescent="0.2">
      <c r="B86" s="180" t="str">
        <f t="shared" si="4"/>
        <v/>
      </c>
      <c r="C86" s="89" t="str">
        <f>IF(ISBLANK('4. Billing Determinants'!C35), "", '4. Billing Determinants'!C35)</f>
        <v/>
      </c>
      <c r="D86" s="181">
        <f>IF(C86="", 0, IF(C86="kWh", '4. Billing Determinants'!Q35, IF(C86="kW", '4. Billing Determinants'!R35, '4. Billing Determinants'!D35)))</f>
        <v>0</v>
      </c>
      <c r="E86" s="182">
        <f>HLOOKUP($B86, '5. Allocation of Balances'!$D$4:$Z$54, 43,FALSE)</f>
        <v>0</v>
      </c>
      <c r="F86" s="183">
        <f t="shared" si="5"/>
        <v>0</v>
      </c>
      <c r="G86" s="184" t="str">
        <f t="shared" si="6"/>
        <v/>
      </c>
    </row>
    <row r="87" spans="2:7" x14ac:dyDescent="0.2">
      <c r="B87" s="180" t="str">
        <f t="shared" si="4"/>
        <v/>
      </c>
      <c r="C87" s="89" t="str">
        <f>IF(ISBLANK('4. Billing Determinants'!C36), "", '4. Billing Determinants'!C36)</f>
        <v/>
      </c>
      <c r="D87" s="181">
        <f>IF(C87="", 0, IF(C87="kWh", '4. Billing Determinants'!Q36, IF(C87="kW", '4. Billing Determinants'!R36, '4. Billing Determinants'!D36)))</f>
        <v>0</v>
      </c>
      <c r="E87" s="182">
        <f>HLOOKUP($B87, '5. Allocation of Balances'!$D$4:$Z$54, 43,FALSE)</f>
        <v>0</v>
      </c>
      <c r="F87" s="183">
        <f t="shared" si="5"/>
        <v>0</v>
      </c>
      <c r="G87" s="184" t="str">
        <f t="shared" si="6"/>
        <v/>
      </c>
    </row>
    <row r="88" spans="2:7" x14ac:dyDescent="0.2">
      <c r="B88" s="180" t="str">
        <f t="shared" si="4"/>
        <v/>
      </c>
      <c r="C88" s="89" t="str">
        <f>IF(ISBLANK('4. Billing Determinants'!C37), "", '4. Billing Determinants'!C37)</f>
        <v/>
      </c>
      <c r="D88" s="181">
        <f>IF(C88="", 0, IF(C88="kWh", '4. Billing Determinants'!Q37, IF(C88="kW", '4. Billing Determinants'!R37, '4. Billing Determinants'!D37)))</f>
        <v>0</v>
      </c>
      <c r="E88" s="182">
        <f>HLOOKUP($B88, '5. Allocation of Balances'!$D$4:$Z$54, 43,FALSE)</f>
        <v>0</v>
      </c>
      <c r="F88" s="183">
        <f t="shared" si="5"/>
        <v>0</v>
      </c>
      <c r="G88" s="184" t="str">
        <f t="shared" si="6"/>
        <v/>
      </c>
    </row>
    <row r="89" spans="2:7" x14ac:dyDescent="0.2">
      <c r="B89" s="180" t="str">
        <f t="shared" si="4"/>
        <v/>
      </c>
      <c r="C89" s="89" t="str">
        <f>IF(ISBLANK('4. Billing Determinants'!C38), "", '4. Billing Determinants'!C38)</f>
        <v/>
      </c>
      <c r="D89" s="181">
        <f>IF(C89="", 0, IF(C89="kWh", '4. Billing Determinants'!Q38, IF(C89="kW", '4. Billing Determinants'!R38, '4. Billing Determinants'!D38)))</f>
        <v>0</v>
      </c>
      <c r="E89" s="182">
        <f>HLOOKUP($B89, '5. Allocation of Balances'!$D$4:$Z$54, 43,FALSE)</f>
        <v>0</v>
      </c>
      <c r="F89" s="183">
        <f t="shared" si="5"/>
        <v>0</v>
      </c>
      <c r="G89" s="184" t="str">
        <f t="shared" si="6"/>
        <v/>
      </c>
    </row>
    <row r="90" spans="2:7" x14ac:dyDescent="0.2">
      <c r="B90" s="180" t="str">
        <f t="shared" si="4"/>
        <v/>
      </c>
      <c r="C90" s="89" t="str">
        <f>IF(ISBLANK('4. Billing Determinants'!C39), "", '4. Billing Determinants'!C39)</f>
        <v/>
      </c>
      <c r="D90" s="181">
        <f>IF(C90="", 0, IF(C90="kWh", '4. Billing Determinants'!Q39, IF(C90="kW", '4. Billing Determinants'!R39, '4. Billing Determinants'!D39)))</f>
        <v>0</v>
      </c>
      <c r="E90" s="182">
        <f>HLOOKUP($B90, '5. Allocation of Balances'!$D$4:$Z$54, 43,FALSE)</f>
        <v>0</v>
      </c>
      <c r="F90" s="183">
        <f t="shared" si="5"/>
        <v>0</v>
      </c>
      <c r="G90" s="184" t="str">
        <f t="shared" si="6"/>
        <v/>
      </c>
    </row>
    <row r="91" spans="2:7" x14ac:dyDescent="0.2">
      <c r="B91" s="180" t="str">
        <f t="shared" si="4"/>
        <v/>
      </c>
      <c r="C91" s="89" t="str">
        <f>IF(ISBLANK('4. Billing Determinants'!C40), "", '4. Billing Determinants'!C40)</f>
        <v/>
      </c>
      <c r="D91" s="181">
        <f>IF(C91="", 0, IF(C91="kWh", '4. Billing Determinants'!Q40, IF(C91="kW", '4. Billing Determinants'!R40, '4. Billing Determinants'!D40)))</f>
        <v>0</v>
      </c>
      <c r="E91" s="182">
        <f>HLOOKUP($B91, '5. Allocation of Balances'!$D$4:$Z$54, 43,FALSE)</f>
        <v>0</v>
      </c>
      <c r="F91" s="183">
        <f t="shared" si="5"/>
        <v>0</v>
      </c>
      <c r="G91" s="184" t="str">
        <f t="shared" si="6"/>
        <v/>
      </c>
    </row>
    <row r="92" spans="2:7" x14ac:dyDescent="0.2">
      <c r="B92" s="186" t="s">
        <v>86</v>
      </c>
      <c r="C92" s="187"/>
      <c r="D92" s="188"/>
      <c r="E92" s="189">
        <f>SUM(E72:E91)</f>
        <v>2240760.282761333</v>
      </c>
      <c r="F92" s="186"/>
    </row>
    <row r="94" spans="2:7" ht="18" x14ac:dyDescent="0.25">
      <c r="B94" s="178" t="s">
        <v>275</v>
      </c>
    </row>
    <row r="95" spans="2:7" x14ac:dyDescent="0.2">
      <c r="B95" s="179" t="s">
        <v>272</v>
      </c>
    </row>
    <row r="96" spans="2:7" x14ac:dyDescent="0.2">
      <c r="B96" s="355" t="s">
        <v>96</v>
      </c>
      <c r="C96" s="354" t="s">
        <v>85</v>
      </c>
      <c r="D96" s="362" t="s">
        <v>203</v>
      </c>
      <c r="E96" s="362" t="s">
        <v>201</v>
      </c>
      <c r="F96" s="364" t="s">
        <v>202</v>
      </c>
    </row>
    <row r="97" spans="2:9" ht="54.75" customHeight="1" x14ac:dyDescent="0.2">
      <c r="B97" s="356"/>
      <c r="C97" s="354"/>
      <c r="D97" s="363"/>
      <c r="E97" s="363"/>
      <c r="F97" s="364"/>
      <c r="H97" s="191"/>
      <c r="I97" s="191"/>
    </row>
    <row r="98" spans="2:9" x14ac:dyDescent="0.2">
      <c r="B98" s="180" t="str">
        <f>B20</f>
        <v>RESIDENTIAL</v>
      </c>
      <c r="C98" s="89" t="str">
        <f>IF(ISBLANK('4. Billing Determinants'!C21), "", '4. Billing Determinants'!C21)</f>
        <v>kWh</v>
      </c>
      <c r="D98" s="181">
        <f>IF(C98="", 0, IF(C98="kWh", '4. Billing Determinants'!O21, IF(C98="kW", '4. Billing Determinants'!P21, '4. Billing Determinants'!D21)))</f>
        <v>0</v>
      </c>
      <c r="E98" s="182">
        <f>HLOOKUP($B98, '5. Allocation of Balances'!$D$4:$Z$54, 45,FALSE)</f>
        <v>0</v>
      </c>
      <c r="F98" s="183">
        <f>IF(ISERROR(E98/D98), 0, IF(C98="# of Customers", E98/D98/12/$D$13, E98/D98/$D$13))</f>
        <v>0</v>
      </c>
      <c r="G98" s="1" t="str">
        <f>IF(C98="", "", IF(C98="# of Customers", "per customer per month", "$/"&amp;C98))</f>
        <v>$/kWh</v>
      </c>
    </row>
    <row r="99" spans="2:9" x14ac:dyDescent="0.2">
      <c r="B99" s="180" t="str">
        <f t="shared" ref="B99:B117" si="7">B21</f>
        <v>GENERAL SERVICE LESS THAN 50 KW</v>
      </c>
      <c r="C99" s="89" t="str">
        <f>IF(ISBLANK('4. Billing Determinants'!C22), "", '4. Billing Determinants'!C22)</f>
        <v>kWh</v>
      </c>
      <c r="D99" s="181">
        <f>IF(C99="", 0, IF(C99="kWh", '4. Billing Determinants'!O22, IF(C99="kW", '4. Billing Determinants'!P22, '4. Billing Determinants'!D22)))</f>
        <v>0</v>
      </c>
      <c r="E99" s="182">
        <f>HLOOKUP($B99, '5. Allocation of Balances'!$D$4:$Z$54, 45,FALSE)</f>
        <v>0</v>
      </c>
      <c r="F99" s="183">
        <f t="shared" ref="F99:F117" si="8">IF(ISERROR(E99/D99), 0, IF(C99="# of Customers", E99/D99/12/$D$13, E99/D99/$D$13))</f>
        <v>0</v>
      </c>
      <c r="G99" s="1" t="str">
        <f t="shared" ref="G99:G117" si="9">IF(C99="", "", IF(C99="# of Customers", "per customer per month", "$/"&amp;C99))</f>
        <v>$/kWh</v>
      </c>
    </row>
    <row r="100" spans="2:9" x14ac:dyDescent="0.2">
      <c r="B100" s="180" t="str">
        <f t="shared" si="7"/>
        <v>GENERAL SERVICE 50 TO 999 KW</v>
      </c>
      <c r="C100" s="89" t="str">
        <f>IF(ISBLANK('4. Billing Determinants'!C23), "", '4. Billing Determinants'!C23)</f>
        <v>kW</v>
      </c>
      <c r="D100" s="181">
        <f>IF(C100="", 0, IF(C100="kWh", '4. Billing Determinants'!O23, IF(C100="kW", '4. Billing Determinants'!P23, '4. Billing Determinants'!D23)))</f>
        <v>0</v>
      </c>
      <c r="E100" s="182">
        <f>HLOOKUP($B100, '5. Allocation of Balances'!$D$4:$Z$54, 45,FALSE)</f>
        <v>0</v>
      </c>
      <c r="F100" s="183">
        <f t="shared" si="8"/>
        <v>0</v>
      </c>
      <c r="G100" s="1" t="str">
        <f t="shared" si="9"/>
        <v>$/kW</v>
      </c>
    </row>
    <row r="101" spans="2:9" x14ac:dyDescent="0.2">
      <c r="B101" s="180" t="str">
        <f t="shared" si="7"/>
        <v>GENERAL SERVICE 1,000 TO 4,999 KW</v>
      </c>
      <c r="C101" s="89" t="str">
        <f>IF(ISBLANK('4. Billing Determinants'!C24), "", '4. Billing Determinants'!C24)</f>
        <v>kW</v>
      </c>
      <c r="D101" s="181">
        <f>IF(C101="", 0, IF(C101="kWh", '4. Billing Determinants'!O24, IF(C101="kW", '4. Billing Determinants'!P24, '4. Billing Determinants'!D24)))</f>
        <v>0</v>
      </c>
      <c r="E101" s="182">
        <f>HLOOKUP($B101, '5. Allocation of Balances'!$D$4:$Z$54, 45,FALSE)</f>
        <v>0</v>
      </c>
      <c r="F101" s="183">
        <f t="shared" si="8"/>
        <v>0</v>
      </c>
      <c r="G101" s="1" t="str">
        <f t="shared" si="9"/>
        <v>$/kW</v>
      </c>
    </row>
    <row r="102" spans="2:9" x14ac:dyDescent="0.2">
      <c r="B102" s="180" t="str">
        <f t="shared" si="7"/>
        <v>LARGE USE</v>
      </c>
      <c r="C102" s="89" t="str">
        <f>IF(ISBLANK('4. Billing Determinants'!C25), "", '4. Billing Determinants'!C25)</f>
        <v>kW</v>
      </c>
      <c r="D102" s="181">
        <f>IF(C102="", 0, IF(C102="kWh", '4. Billing Determinants'!O25, IF(C102="kW", '4. Billing Determinants'!P25, '4. Billing Determinants'!D25)))</f>
        <v>260162.16410264492</v>
      </c>
      <c r="E102" s="182">
        <f>HLOOKUP($B102, '5. Allocation of Balances'!$D$4:$Z$54, 45,FALSE)</f>
        <v>0</v>
      </c>
      <c r="F102" s="183">
        <f t="shared" si="8"/>
        <v>0</v>
      </c>
      <c r="G102" s="1" t="str">
        <f t="shared" si="9"/>
        <v>$/kW</v>
      </c>
    </row>
    <row r="103" spans="2:9" x14ac:dyDescent="0.2">
      <c r="B103" s="180" t="str">
        <f t="shared" si="7"/>
        <v>UNMETERED AND SCATTERED</v>
      </c>
      <c r="C103" s="89" t="str">
        <f>IF(ISBLANK('4. Billing Determinants'!C26), "", '4. Billing Determinants'!C26)</f>
        <v>kWh</v>
      </c>
      <c r="D103" s="181">
        <f>IF(C103="", 0, IF(C103="kWh", '4. Billing Determinants'!O26, IF(C103="kW", '4. Billing Determinants'!P26, '4. Billing Determinants'!D26)))</f>
        <v>0</v>
      </c>
      <c r="E103" s="182">
        <f>HLOOKUP($B103, '5. Allocation of Balances'!$D$4:$Z$54, 45,FALSE)</f>
        <v>0</v>
      </c>
      <c r="F103" s="183">
        <f t="shared" si="8"/>
        <v>0</v>
      </c>
      <c r="G103" s="1" t="str">
        <f t="shared" si="9"/>
        <v>$/kWh</v>
      </c>
    </row>
    <row r="104" spans="2:9" x14ac:dyDescent="0.2">
      <c r="B104" s="180" t="str">
        <f t="shared" si="7"/>
        <v>SENTINEL</v>
      </c>
      <c r="C104" s="89" t="str">
        <f>IF(ISBLANK('4. Billing Determinants'!C27), "", '4. Billing Determinants'!C27)</f>
        <v>kW</v>
      </c>
      <c r="D104" s="181">
        <f>IF(C104="", 0, IF(C104="kWh", '4. Billing Determinants'!O27, IF(C104="kW", '4. Billing Determinants'!P27, '4. Billing Determinants'!D27)))</f>
        <v>0</v>
      </c>
      <c r="E104" s="182">
        <f>HLOOKUP($B104, '5. Allocation of Balances'!$D$4:$Z$54, 45,FALSE)</f>
        <v>0</v>
      </c>
      <c r="F104" s="183">
        <f t="shared" si="8"/>
        <v>0</v>
      </c>
      <c r="G104" s="1" t="str">
        <f t="shared" si="9"/>
        <v>$/kW</v>
      </c>
    </row>
    <row r="105" spans="2:9" x14ac:dyDescent="0.2">
      <c r="B105" s="180" t="str">
        <f t="shared" si="7"/>
        <v>STREETLIGHTING</v>
      </c>
      <c r="C105" s="89" t="str">
        <f>IF(ISBLANK('4. Billing Determinants'!C28), "", '4. Billing Determinants'!C28)</f>
        <v>kW</v>
      </c>
      <c r="D105" s="181">
        <f>IF(C105="", 0, IF(C105="kWh", '4. Billing Determinants'!O28, IF(C105="kW", '4. Billing Determinants'!P28, '4. Billing Determinants'!D28)))</f>
        <v>0</v>
      </c>
      <c r="E105" s="182">
        <f>HLOOKUP($B105, '5. Allocation of Balances'!$D$4:$Z$54, 45,FALSE)</f>
        <v>0</v>
      </c>
      <c r="F105" s="183">
        <f t="shared" si="8"/>
        <v>0</v>
      </c>
      <c r="G105" s="1" t="str">
        <f t="shared" si="9"/>
        <v>$/kW</v>
      </c>
    </row>
    <row r="106" spans="2:9" x14ac:dyDescent="0.2">
      <c r="B106" s="180" t="str">
        <f t="shared" si="7"/>
        <v/>
      </c>
      <c r="C106" s="89" t="str">
        <f>IF(ISBLANK('4. Billing Determinants'!C29), "", '4. Billing Determinants'!C29)</f>
        <v/>
      </c>
      <c r="D106" s="181">
        <f>IF(C106="", 0, IF(C106="kWh", '4. Billing Determinants'!O29, IF(C106="kW", '4. Billing Determinants'!P29, '4. Billing Determinants'!D29)))</f>
        <v>0</v>
      </c>
      <c r="E106" s="182">
        <f>HLOOKUP($B106, '5. Allocation of Balances'!$D$4:$Z$54, 45,FALSE)</f>
        <v>0</v>
      </c>
      <c r="F106" s="183">
        <f t="shared" si="8"/>
        <v>0</v>
      </c>
      <c r="G106" s="1" t="str">
        <f t="shared" si="9"/>
        <v/>
      </c>
    </row>
    <row r="107" spans="2:9" x14ac:dyDescent="0.2">
      <c r="B107" s="180" t="str">
        <f t="shared" si="7"/>
        <v/>
      </c>
      <c r="C107" s="89" t="str">
        <f>IF(ISBLANK('4. Billing Determinants'!C30), "", '4. Billing Determinants'!C30)</f>
        <v/>
      </c>
      <c r="D107" s="181">
        <f>IF(C107="", 0, IF(C107="kWh", '4. Billing Determinants'!O30, IF(C107="kW", '4. Billing Determinants'!P30, '4. Billing Determinants'!D30)))</f>
        <v>0</v>
      </c>
      <c r="E107" s="182">
        <f>HLOOKUP($B107, '5. Allocation of Balances'!$D$4:$Z$54, 45,FALSE)</f>
        <v>0</v>
      </c>
      <c r="F107" s="183">
        <f t="shared" si="8"/>
        <v>0</v>
      </c>
      <c r="G107" s="1" t="str">
        <f t="shared" si="9"/>
        <v/>
      </c>
    </row>
    <row r="108" spans="2:9" x14ac:dyDescent="0.2">
      <c r="B108" s="180" t="str">
        <f t="shared" si="7"/>
        <v/>
      </c>
      <c r="C108" s="89" t="str">
        <f>IF(ISBLANK('4. Billing Determinants'!C31), "", '4. Billing Determinants'!C31)</f>
        <v/>
      </c>
      <c r="D108" s="181">
        <f>IF(C108="", 0, IF(C108="kWh", '4. Billing Determinants'!O31, IF(C108="kW", '4. Billing Determinants'!P31, '4. Billing Determinants'!D31)))</f>
        <v>0</v>
      </c>
      <c r="E108" s="182">
        <f>HLOOKUP($B108, '5. Allocation of Balances'!$D$4:$Z$54, 45,FALSE)</f>
        <v>0</v>
      </c>
      <c r="F108" s="183">
        <f t="shared" si="8"/>
        <v>0</v>
      </c>
      <c r="G108" s="1" t="str">
        <f t="shared" si="9"/>
        <v/>
      </c>
    </row>
    <row r="109" spans="2:9" x14ac:dyDescent="0.2">
      <c r="B109" s="180" t="str">
        <f t="shared" si="7"/>
        <v/>
      </c>
      <c r="C109" s="89" t="str">
        <f>IF(ISBLANK('4. Billing Determinants'!C32), "", '4. Billing Determinants'!C32)</f>
        <v/>
      </c>
      <c r="D109" s="181">
        <f>IF(C109="", 0, IF(C109="kWh", '4. Billing Determinants'!O32, IF(C109="kW", '4. Billing Determinants'!P32, '4. Billing Determinants'!D32)))</f>
        <v>0</v>
      </c>
      <c r="E109" s="182">
        <f>HLOOKUP($B109, '5. Allocation of Balances'!$D$4:$Z$54, 45,FALSE)</f>
        <v>0</v>
      </c>
      <c r="F109" s="183">
        <f t="shared" si="8"/>
        <v>0</v>
      </c>
      <c r="G109" s="1" t="str">
        <f t="shared" si="9"/>
        <v/>
      </c>
    </row>
    <row r="110" spans="2:9" x14ac:dyDescent="0.2">
      <c r="B110" s="180" t="str">
        <f t="shared" si="7"/>
        <v/>
      </c>
      <c r="C110" s="89" t="str">
        <f>IF(ISBLANK('4. Billing Determinants'!C33), "", '4. Billing Determinants'!C33)</f>
        <v/>
      </c>
      <c r="D110" s="181">
        <f>IF(C110="", 0, IF(C110="kWh", '4. Billing Determinants'!O33, IF(C110="kW", '4. Billing Determinants'!P33, '4. Billing Determinants'!D33)))</f>
        <v>0</v>
      </c>
      <c r="E110" s="182">
        <f>HLOOKUP($B110, '5. Allocation of Balances'!$D$4:$Z$54, 45,FALSE)</f>
        <v>0</v>
      </c>
      <c r="F110" s="183">
        <f t="shared" si="8"/>
        <v>0</v>
      </c>
      <c r="G110" s="1" t="str">
        <f t="shared" si="9"/>
        <v/>
      </c>
    </row>
    <row r="111" spans="2:9" x14ac:dyDescent="0.2">
      <c r="B111" s="180" t="str">
        <f t="shared" si="7"/>
        <v/>
      </c>
      <c r="C111" s="89" t="str">
        <f>IF(ISBLANK('4. Billing Determinants'!C34), "", '4. Billing Determinants'!C34)</f>
        <v/>
      </c>
      <c r="D111" s="181">
        <f>IF(C111="", 0, IF(C111="kWh", '4. Billing Determinants'!O34, IF(C111="kW", '4. Billing Determinants'!P34, '4. Billing Determinants'!D34)))</f>
        <v>0</v>
      </c>
      <c r="E111" s="182">
        <f>HLOOKUP($B111, '5. Allocation of Balances'!$D$4:$Z$54, 45,FALSE)</f>
        <v>0</v>
      </c>
      <c r="F111" s="183">
        <f t="shared" si="8"/>
        <v>0</v>
      </c>
      <c r="G111" s="1" t="str">
        <f t="shared" si="9"/>
        <v/>
      </c>
    </row>
    <row r="112" spans="2:9" x14ac:dyDescent="0.2">
      <c r="B112" s="180" t="str">
        <f t="shared" si="7"/>
        <v/>
      </c>
      <c r="C112" s="89" t="str">
        <f>IF(ISBLANK('4. Billing Determinants'!C35), "", '4. Billing Determinants'!C35)</f>
        <v/>
      </c>
      <c r="D112" s="181">
        <f>IF(C112="", 0, IF(C112="kWh", '4. Billing Determinants'!O35, IF(C112="kW", '4. Billing Determinants'!P35, '4. Billing Determinants'!D35)))</f>
        <v>0</v>
      </c>
      <c r="E112" s="182">
        <f>HLOOKUP($B112, '5. Allocation of Balances'!$D$4:$Z$54, 45,FALSE)</f>
        <v>0</v>
      </c>
      <c r="F112" s="183">
        <f t="shared" si="8"/>
        <v>0</v>
      </c>
      <c r="G112" s="1" t="str">
        <f t="shared" si="9"/>
        <v/>
      </c>
    </row>
    <row r="113" spans="2:9" x14ac:dyDescent="0.2">
      <c r="B113" s="180" t="str">
        <f t="shared" si="7"/>
        <v/>
      </c>
      <c r="C113" s="89" t="str">
        <f>IF(ISBLANK('4. Billing Determinants'!C36), "", '4. Billing Determinants'!C36)</f>
        <v/>
      </c>
      <c r="D113" s="181">
        <f>IF(C113="", 0, IF(C113="kWh", '4. Billing Determinants'!O36, IF(C113="kW", '4. Billing Determinants'!P36, '4. Billing Determinants'!D36)))</f>
        <v>0</v>
      </c>
      <c r="E113" s="182">
        <f>HLOOKUP($B113, '5. Allocation of Balances'!$D$4:$Z$54, 45,FALSE)</f>
        <v>0</v>
      </c>
      <c r="F113" s="183">
        <f t="shared" si="8"/>
        <v>0</v>
      </c>
      <c r="G113" s="1" t="str">
        <f t="shared" si="9"/>
        <v/>
      </c>
    </row>
    <row r="114" spans="2:9" x14ac:dyDescent="0.2">
      <c r="B114" s="180" t="str">
        <f t="shared" si="7"/>
        <v/>
      </c>
      <c r="C114" s="89" t="str">
        <f>IF(ISBLANK('4. Billing Determinants'!C37), "", '4. Billing Determinants'!C37)</f>
        <v/>
      </c>
      <c r="D114" s="181">
        <f>IF(C114="", 0, IF(C114="kWh", '4. Billing Determinants'!O37, IF(C114="kW", '4. Billing Determinants'!P37, '4. Billing Determinants'!D37)))</f>
        <v>0</v>
      </c>
      <c r="E114" s="182">
        <f>HLOOKUP($B114, '5. Allocation of Balances'!$D$4:$Z$54, 45,FALSE)</f>
        <v>0</v>
      </c>
      <c r="F114" s="183">
        <f t="shared" si="8"/>
        <v>0</v>
      </c>
      <c r="G114" s="1" t="str">
        <f t="shared" si="9"/>
        <v/>
      </c>
    </row>
    <row r="115" spans="2:9" x14ac:dyDescent="0.2">
      <c r="B115" s="180" t="str">
        <f t="shared" si="7"/>
        <v/>
      </c>
      <c r="C115" s="89" t="str">
        <f>IF(ISBLANK('4. Billing Determinants'!C38), "", '4. Billing Determinants'!C38)</f>
        <v/>
      </c>
      <c r="D115" s="181">
        <f>IF(C115="", 0, IF(C115="kWh", '4. Billing Determinants'!O38, IF(C115="kW", '4. Billing Determinants'!P38, '4. Billing Determinants'!D38)))</f>
        <v>0</v>
      </c>
      <c r="E115" s="182">
        <f>HLOOKUP($B115, '5. Allocation of Balances'!$D$4:$Z$54, 45,FALSE)</f>
        <v>0</v>
      </c>
      <c r="F115" s="183">
        <f t="shared" si="8"/>
        <v>0</v>
      </c>
      <c r="G115" s="1" t="str">
        <f t="shared" si="9"/>
        <v/>
      </c>
    </row>
    <row r="116" spans="2:9" x14ac:dyDescent="0.2">
      <c r="B116" s="180" t="str">
        <f t="shared" si="7"/>
        <v/>
      </c>
      <c r="C116" s="89" t="str">
        <f>IF(ISBLANK('4. Billing Determinants'!C39), "", '4. Billing Determinants'!C39)</f>
        <v/>
      </c>
      <c r="D116" s="181">
        <f>IF(C116="", 0, IF(C116="kWh", '4. Billing Determinants'!O39, IF(C116="kW", '4. Billing Determinants'!P39, '4. Billing Determinants'!D39)))</f>
        <v>0</v>
      </c>
      <c r="E116" s="182">
        <f>HLOOKUP($B116, '5. Allocation of Balances'!$D$4:$Z$54, 45,FALSE)</f>
        <v>0</v>
      </c>
      <c r="F116" s="183">
        <f t="shared" si="8"/>
        <v>0</v>
      </c>
      <c r="G116" s="1" t="str">
        <f t="shared" si="9"/>
        <v/>
      </c>
    </row>
    <row r="117" spans="2:9" x14ac:dyDescent="0.2">
      <c r="B117" s="180" t="str">
        <f t="shared" si="7"/>
        <v/>
      </c>
      <c r="C117" s="89" t="str">
        <f>IF(ISBLANK('4. Billing Determinants'!C40), "", '4. Billing Determinants'!C40)</f>
        <v/>
      </c>
      <c r="D117" s="181">
        <f>IF(C117="", 0, IF(C117="kWh", '4. Billing Determinants'!O40, IF(C117="kW", '4. Billing Determinants'!P40, '4. Billing Determinants'!D40)))</f>
        <v>0</v>
      </c>
      <c r="E117" s="182">
        <f>HLOOKUP($B117, '5. Allocation of Balances'!$D$4:$Z$54, 45,FALSE)</f>
        <v>0</v>
      </c>
      <c r="F117" s="183">
        <f t="shared" si="8"/>
        <v>0</v>
      </c>
      <c r="G117" s="1" t="str">
        <f t="shared" si="9"/>
        <v/>
      </c>
    </row>
    <row r="118" spans="2:9" x14ac:dyDescent="0.2">
      <c r="B118" s="186" t="s">
        <v>86</v>
      </c>
      <c r="C118" s="187"/>
      <c r="D118" s="188"/>
      <c r="E118" s="189">
        <f>SUM(E98:E117)</f>
        <v>0</v>
      </c>
      <c r="F118" s="186"/>
    </row>
    <row r="121" spans="2:9" ht="18" x14ac:dyDescent="0.25">
      <c r="B121" s="178" t="s">
        <v>276</v>
      </c>
    </row>
    <row r="122" spans="2:9" x14ac:dyDescent="0.2">
      <c r="B122" s="179"/>
    </row>
    <row r="123" spans="2:9" x14ac:dyDescent="0.2">
      <c r="B123" s="355" t="s">
        <v>96</v>
      </c>
      <c r="C123" s="354" t="s">
        <v>85</v>
      </c>
      <c r="D123" s="362" t="s">
        <v>203</v>
      </c>
      <c r="E123" s="362" t="s">
        <v>282</v>
      </c>
      <c r="F123" s="364" t="s">
        <v>202</v>
      </c>
    </row>
    <row r="124" spans="2:9" ht="54.75" customHeight="1" x14ac:dyDescent="0.2">
      <c r="B124" s="356"/>
      <c r="C124" s="354"/>
      <c r="D124" s="363"/>
      <c r="E124" s="363"/>
      <c r="F124" s="364"/>
      <c r="H124" s="191"/>
      <c r="I124" s="191"/>
    </row>
    <row r="125" spans="2:9" x14ac:dyDescent="0.2">
      <c r="B125" s="180" t="str">
        <f>B20</f>
        <v>RESIDENTIAL</v>
      </c>
      <c r="C125" s="89" t="s">
        <v>95</v>
      </c>
      <c r="D125" s="181">
        <f>IF(C125="",0,IF(ISNUMBER(SEARCH("RESIDENTIAL",UPPER(B125),1)),'4. Billing Determinants'!D21, IF(C125="kWh",'4. Billing Determinants'!E21, IF(C125="kW",'4. Billing Determinants'!F21,'4. Billing Determinants'!D21))))</f>
        <v>34501</v>
      </c>
      <c r="E125" s="182">
        <f>HLOOKUP($B125, '5. Allocation of Balances'!$D$4:$Z$54, 47,FALSE)</f>
        <v>403744.28430413757</v>
      </c>
      <c r="F125" s="192">
        <f>IF(ISERROR(E125/D125), 0, IF(C125="# of Customers", E125/D125/12/$D$13, E125/D125/$D$13))</f>
        <v>0.97519947321366907</v>
      </c>
      <c r="G125" s="1" t="str">
        <f>IF(C125="", "", IF(C125="# of Customers", "per customer per month", "$/"&amp;C125))</f>
        <v>per customer per month</v>
      </c>
    </row>
    <row r="126" spans="2:9" x14ac:dyDescent="0.2">
      <c r="B126" s="180" t="str">
        <f t="shared" ref="B126:B144" si="10">B21</f>
        <v>GENERAL SERVICE LESS THAN 50 KW</v>
      </c>
      <c r="C126" s="89" t="s">
        <v>223</v>
      </c>
      <c r="D126" s="181">
        <f>IF(C126="",0,IF(ISNUMBER(SEARCH("RESIDENTIAL",UPPER(B126),1)),'4. Billing Determinants'!D22, IF(C126="kWh",'4. Billing Determinants'!E22, IF(C126="kW",'4. Billing Determinants'!F22,'4. Billing Determinants'!D22))))</f>
        <v>91412831.730080053</v>
      </c>
      <c r="E126" s="182">
        <f>HLOOKUP($B126, '5. Allocation of Balances'!$D$4:$Z$54, 47,FALSE)</f>
        <v>30918.315458990004</v>
      </c>
      <c r="F126" s="232">
        <f t="shared" ref="F126:F144" si="11">IF(ISERROR(E126/D126), 0, IF(C126="# of Customers", E126/D126/12/$D$13, E126/D126/$D$13))</f>
        <v>3.3822730216130159E-4</v>
      </c>
      <c r="G126" s="1" t="str">
        <f t="shared" ref="G126:G144" si="12">IF(C126="", "", IF(C126="# of Customers", "per customer per month", "$/"&amp;C126))</f>
        <v>$/kWh</v>
      </c>
    </row>
    <row r="127" spans="2:9" x14ac:dyDescent="0.2">
      <c r="B127" s="180" t="str">
        <f t="shared" si="10"/>
        <v>GENERAL SERVICE 50 TO 999 KW</v>
      </c>
      <c r="C127" s="89" t="s">
        <v>324</v>
      </c>
      <c r="D127" s="181">
        <f>IF(C127="",0,IF(ISNUMBER(SEARCH("RESIDENTIAL",UPPER(B127),1)),'4. Billing Determinants'!D23, IF(C127="kWh",'4. Billing Determinants'!E23, IF(C127="kW",'4. Billing Determinants'!F23,'4. Billing Determinants'!D23))))</f>
        <v>555651.28348282422</v>
      </c>
      <c r="E127" s="182">
        <f>HLOOKUP($B127, '5. Allocation of Balances'!$D$4:$Z$54, 47,FALSE)</f>
        <v>3533.3363019280291</v>
      </c>
      <c r="F127" s="232">
        <f t="shared" si="11"/>
        <v>6.358909638039644E-3</v>
      </c>
      <c r="G127" s="1" t="str">
        <f t="shared" si="12"/>
        <v>$/kW</v>
      </c>
    </row>
    <row r="128" spans="2:9" x14ac:dyDescent="0.2">
      <c r="B128" s="180" t="str">
        <f t="shared" si="10"/>
        <v>GENERAL SERVICE 1,000 TO 4,999 KW</v>
      </c>
      <c r="C128" s="89" t="s">
        <v>324</v>
      </c>
      <c r="D128" s="181">
        <f>IF(C128="",0,IF(ISNUMBER(SEARCH("RESIDENTIAL",UPPER(B128),1)),'4. Billing Determinants'!D24, IF(C128="kWh",'4. Billing Determinants'!E24, IF(C128="kW",'4. Billing Determinants'!F24,'4. Billing Determinants'!D24))))</f>
        <v>245808.10482149263</v>
      </c>
      <c r="E128" s="182">
        <f>HLOOKUP($B128, '5. Allocation of Balances'!$D$4:$Z$54, 47,FALSE)</f>
        <v>152.1311178213324</v>
      </c>
      <c r="F128" s="232">
        <f t="shared" si="11"/>
        <v>6.1890195985120572E-4</v>
      </c>
      <c r="G128" s="1" t="str">
        <f t="shared" si="12"/>
        <v>$/kW</v>
      </c>
    </row>
    <row r="129" spans="2:7" x14ac:dyDescent="0.2">
      <c r="B129" s="180" t="str">
        <f t="shared" si="10"/>
        <v>LARGE USE</v>
      </c>
      <c r="C129" s="89" t="s">
        <v>324</v>
      </c>
      <c r="D129" s="181">
        <f>IF(C129="",0,IF(ISNUMBER(SEARCH("RESIDENTIAL",UPPER(B129),1)),'4. Billing Determinants'!D25, IF(C129="kWh",'4. Billing Determinants'!E25, IF(C129="kW",'4. Billing Determinants'!F25,'4. Billing Determinants'!D25))))</f>
        <v>260162.16410264492</v>
      </c>
      <c r="E129" s="182">
        <f>HLOOKUP($B129, '5. Allocation of Balances'!$D$4:$Z$54, 47,FALSE)</f>
        <v>35.107181035692086</v>
      </c>
      <c r="F129" s="232">
        <f t="shared" si="11"/>
        <v>1.3494345404445831E-4</v>
      </c>
      <c r="G129" s="1" t="str">
        <f t="shared" si="12"/>
        <v>$/kW</v>
      </c>
    </row>
    <row r="130" spans="2:7" x14ac:dyDescent="0.2">
      <c r="B130" s="180" t="str">
        <f t="shared" si="10"/>
        <v>UNMETERED AND SCATTERED</v>
      </c>
      <c r="C130" s="89" t="s">
        <v>223</v>
      </c>
      <c r="D130" s="181">
        <f>IF(C130="",0,IF(ISNUMBER(SEARCH("RESIDENTIAL",UPPER(B130),1)),'4. Billing Determinants'!D26, IF(C130="kWh",'4. Billing Determinants'!E26, IF(C130="kW",'4. Billing Determinants'!F26,'4. Billing Determinants'!D26))))</f>
        <v>1096422.73</v>
      </c>
      <c r="E130" s="182">
        <f>HLOOKUP($B130, '5. Allocation of Balances'!$D$4:$Z$54, 47,FALSE)</f>
        <v>2083.0260747843968</v>
      </c>
      <c r="F130" s="232">
        <f t="shared" si="11"/>
        <v>1.8998384635681503E-3</v>
      </c>
      <c r="G130" s="1" t="str">
        <f t="shared" si="12"/>
        <v>$/kWh</v>
      </c>
    </row>
    <row r="131" spans="2:7" x14ac:dyDescent="0.2">
      <c r="B131" s="180" t="str">
        <f t="shared" si="10"/>
        <v>SENTINEL</v>
      </c>
      <c r="C131" s="89" t="s">
        <v>324</v>
      </c>
      <c r="D131" s="181">
        <f>IF(C131="",0,IF(ISNUMBER(SEARCH("RESIDENTIAL",UPPER(B131),1)),'4. Billing Determinants'!D27, IF(C131="kWh",'4. Billing Determinants'!E27, IF(C131="kW",'4. Billing Determinants'!F27,'4. Billing Determinants'!D27))))</f>
        <v>403.86488874638457</v>
      </c>
      <c r="E131" s="182">
        <f>HLOOKUP($B131, '5. Allocation of Balances'!$D$4:$Z$54, 47,FALSE)</f>
        <v>2834.3604277159538</v>
      </c>
      <c r="F131" s="232">
        <f t="shared" si="11"/>
        <v>7.0180907196808828</v>
      </c>
      <c r="G131" s="1" t="str">
        <f t="shared" si="12"/>
        <v>$/kW</v>
      </c>
    </row>
    <row r="132" spans="2:7" x14ac:dyDescent="0.2">
      <c r="B132" s="180" t="str">
        <f t="shared" si="10"/>
        <v>STREETLIGHTING</v>
      </c>
      <c r="C132" s="89" t="s">
        <v>324</v>
      </c>
      <c r="D132" s="181">
        <f>IF(C132="",0,IF(ISNUMBER(SEARCH("RESIDENTIAL",UPPER(B132),1)),'4. Billing Determinants'!D28, IF(C132="kWh",'4. Billing Determinants'!E28, IF(C132="kW",'4. Billing Determinants'!F28,'4. Billing Determinants'!D28))))</f>
        <v>23290.889535479138</v>
      </c>
      <c r="E132" s="182">
        <f>HLOOKUP($B132, '5. Allocation of Balances'!$D$4:$Z$54, 47,FALSE)</f>
        <v>37842.080132586983</v>
      </c>
      <c r="F132" s="232">
        <f t="shared" si="11"/>
        <v>1.6247589030441254</v>
      </c>
      <c r="G132" s="1" t="str">
        <f t="shared" si="12"/>
        <v>$/kW</v>
      </c>
    </row>
    <row r="133" spans="2:7" x14ac:dyDescent="0.2">
      <c r="B133" s="180" t="str">
        <f t="shared" si="10"/>
        <v/>
      </c>
      <c r="C133" s="89" t="str">
        <f>IF(ISBLANK('4. Billing Determinants'!C56), "", '4. Billing Determinants'!C56)</f>
        <v/>
      </c>
      <c r="D133" s="181">
        <f>IF(C133="",0,IF(ISNUMBER(SEARCH("RESIDENTIAL",UPPER(B133),1)),'4. Billing Determinants'!D29, IF(C133="kWh",'4. Billing Determinants'!E29, IF(C133="kW",'4. Billing Determinants'!F29,'4. Billing Determinants'!D29))))</f>
        <v>0</v>
      </c>
      <c r="E133" s="182">
        <f>HLOOKUP($B133, '5. Allocation of Balances'!$D$4:$Z$54, 47,FALSE)</f>
        <v>0</v>
      </c>
      <c r="F133" s="232">
        <f t="shared" si="11"/>
        <v>0</v>
      </c>
      <c r="G133" s="1" t="str">
        <f t="shared" si="12"/>
        <v/>
      </c>
    </row>
    <row r="134" spans="2:7" x14ac:dyDescent="0.2">
      <c r="B134" s="180" t="str">
        <f t="shared" si="10"/>
        <v/>
      </c>
      <c r="C134" s="89" t="str">
        <f>IF(ISBLANK('4. Billing Determinants'!C57), "", '4. Billing Determinants'!C57)</f>
        <v/>
      </c>
      <c r="D134" s="181">
        <f>IF(C134="",0,IF(ISNUMBER(SEARCH("RESIDENTIAL",UPPER(B134),1)),'4. Billing Determinants'!D30, IF(C134="kWh",'4. Billing Determinants'!E30, IF(C134="kW",'4. Billing Determinants'!F30,'4. Billing Determinants'!D30))))</f>
        <v>0</v>
      </c>
      <c r="E134" s="182">
        <f>HLOOKUP($B134, '5. Allocation of Balances'!$D$4:$Z$54, 47,FALSE)</f>
        <v>0</v>
      </c>
      <c r="F134" s="232">
        <f t="shared" si="11"/>
        <v>0</v>
      </c>
      <c r="G134" s="1" t="str">
        <f t="shared" si="12"/>
        <v/>
      </c>
    </row>
    <row r="135" spans="2:7" x14ac:dyDescent="0.2">
      <c r="B135" s="180" t="str">
        <f t="shared" si="10"/>
        <v/>
      </c>
      <c r="C135" s="89" t="str">
        <f>IF(ISBLANK('4. Billing Determinants'!C58), "", '4. Billing Determinants'!C58)</f>
        <v/>
      </c>
      <c r="D135" s="181">
        <f>IF(C135="",0,IF(ISNUMBER(SEARCH("RESIDENTIAL",UPPER(B135),1)),'4. Billing Determinants'!D31, IF(C135="kWh",'4. Billing Determinants'!E31, IF(C135="kW",'4. Billing Determinants'!F31,'4. Billing Determinants'!D31))))</f>
        <v>0</v>
      </c>
      <c r="E135" s="182">
        <f>HLOOKUP($B135, '5. Allocation of Balances'!$D$4:$Z$54, 47,FALSE)</f>
        <v>0</v>
      </c>
      <c r="F135" s="232">
        <f t="shared" si="11"/>
        <v>0</v>
      </c>
      <c r="G135" s="1" t="str">
        <f t="shared" si="12"/>
        <v/>
      </c>
    </row>
    <row r="136" spans="2:7" x14ac:dyDescent="0.2">
      <c r="B136" s="180" t="str">
        <f t="shared" si="10"/>
        <v/>
      </c>
      <c r="C136" s="89" t="str">
        <f>IF(ISBLANK('4. Billing Determinants'!C59), "", '4. Billing Determinants'!C59)</f>
        <v/>
      </c>
      <c r="D136" s="181">
        <f>IF(C136="",0,IF(ISNUMBER(SEARCH("RESIDENTIAL",UPPER(B136),1)),'4. Billing Determinants'!D32, IF(C136="kWh",'4. Billing Determinants'!E32, IF(C136="kW",'4. Billing Determinants'!F32,'4. Billing Determinants'!D32))))</f>
        <v>0</v>
      </c>
      <c r="E136" s="182">
        <f>HLOOKUP($B136, '5. Allocation of Balances'!$D$4:$Z$54, 47,FALSE)</f>
        <v>0</v>
      </c>
      <c r="F136" s="232">
        <f t="shared" si="11"/>
        <v>0</v>
      </c>
      <c r="G136" s="1" t="str">
        <f t="shared" si="12"/>
        <v/>
      </c>
    </row>
    <row r="137" spans="2:7" x14ac:dyDescent="0.2">
      <c r="B137" s="180" t="str">
        <f t="shared" si="10"/>
        <v/>
      </c>
      <c r="C137" s="89" t="str">
        <f>IF(ISBLANK('4. Billing Determinants'!C60), "", '4. Billing Determinants'!C60)</f>
        <v/>
      </c>
      <c r="D137" s="181">
        <f>IF(C137="",0,IF(ISNUMBER(SEARCH("RESIDENTIAL",UPPER(B137),1)),'4. Billing Determinants'!D33, IF(C137="kWh",'4. Billing Determinants'!E33, IF(C137="kW",'4. Billing Determinants'!F33,'4. Billing Determinants'!D33))))</f>
        <v>0</v>
      </c>
      <c r="E137" s="182">
        <f>HLOOKUP($B137, '5. Allocation of Balances'!$D$4:$Z$54, 47,FALSE)</f>
        <v>0</v>
      </c>
      <c r="F137" s="232">
        <f t="shared" si="11"/>
        <v>0</v>
      </c>
      <c r="G137" s="1" t="str">
        <f t="shared" si="12"/>
        <v/>
      </c>
    </row>
    <row r="138" spans="2:7" x14ac:dyDescent="0.2">
      <c r="B138" s="180" t="str">
        <f t="shared" si="10"/>
        <v/>
      </c>
      <c r="C138" s="89" t="str">
        <f>IF(ISBLANK('4. Billing Determinants'!C61), "", '4. Billing Determinants'!C61)</f>
        <v/>
      </c>
      <c r="D138" s="181">
        <f>IF(C138="",0,IF(ISNUMBER(SEARCH("RESIDENTIAL",UPPER(B138),1)),'4. Billing Determinants'!D34, IF(C138="kWh",'4. Billing Determinants'!E34, IF(C138="kW",'4. Billing Determinants'!F34,'4. Billing Determinants'!D34))))</f>
        <v>0</v>
      </c>
      <c r="E138" s="182">
        <f>HLOOKUP($B138, '5. Allocation of Balances'!$D$4:$Z$54, 47,FALSE)</f>
        <v>0</v>
      </c>
      <c r="F138" s="232">
        <f t="shared" si="11"/>
        <v>0</v>
      </c>
      <c r="G138" s="1" t="str">
        <f t="shared" si="12"/>
        <v/>
      </c>
    </row>
    <row r="139" spans="2:7" x14ac:dyDescent="0.2">
      <c r="B139" s="180" t="str">
        <f t="shared" si="10"/>
        <v/>
      </c>
      <c r="C139" s="89" t="str">
        <f>IF(ISBLANK('4. Billing Determinants'!C62), "", '4. Billing Determinants'!C62)</f>
        <v/>
      </c>
      <c r="D139" s="181">
        <f>IF(C139="",0,IF(ISNUMBER(SEARCH("RESIDENTIAL",UPPER(B139),1)),'4. Billing Determinants'!D35, IF(C139="kWh",'4. Billing Determinants'!E35, IF(C139="kW",'4. Billing Determinants'!F35,'4. Billing Determinants'!D35))))</f>
        <v>0</v>
      </c>
      <c r="E139" s="182">
        <f>HLOOKUP($B139, '5. Allocation of Balances'!$D$4:$Z$54, 47,FALSE)</f>
        <v>0</v>
      </c>
      <c r="F139" s="232">
        <f t="shared" si="11"/>
        <v>0</v>
      </c>
      <c r="G139" s="1" t="str">
        <f t="shared" si="12"/>
        <v/>
      </c>
    </row>
    <row r="140" spans="2:7" x14ac:dyDescent="0.2">
      <c r="B140" s="180" t="str">
        <f t="shared" si="10"/>
        <v/>
      </c>
      <c r="C140" s="89" t="str">
        <f>IF(ISBLANK('4. Billing Determinants'!C63), "", '4. Billing Determinants'!C63)</f>
        <v/>
      </c>
      <c r="D140" s="181">
        <f>IF(C140="",0,IF(ISNUMBER(SEARCH("RESIDENTIAL",UPPER(B140),1)),'4. Billing Determinants'!D36, IF(C140="kWh",'4. Billing Determinants'!E36, IF(C140="kW",'4. Billing Determinants'!F36,'4. Billing Determinants'!D36))))</f>
        <v>0</v>
      </c>
      <c r="E140" s="182">
        <f>HLOOKUP($B140, '5. Allocation of Balances'!$D$4:$Z$54, 47,FALSE)</f>
        <v>0</v>
      </c>
      <c r="F140" s="232">
        <f t="shared" si="11"/>
        <v>0</v>
      </c>
      <c r="G140" s="1" t="str">
        <f t="shared" si="12"/>
        <v/>
      </c>
    </row>
    <row r="141" spans="2:7" x14ac:dyDescent="0.2">
      <c r="B141" s="180" t="str">
        <f t="shared" si="10"/>
        <v/>
      </c>
      <c r="C141" s="89" t="str">
        <f>IF(ISBLANK('4. Billing Determinants'!C64), "", '4. Billing Determinants'!C64)</f>
        <v/>
      </c>
      <c r="D141" s="181">
        <f>IF(C141="",0,IF(ISNUMBER(SEARCH("RESIDENTIAL",UPPER(B141),1)),'4. Billing Determinants'!D37, IF(C141="kWh",'4. Billing Determinants'!E37, IF(C141="kW",'4. Billing Determinants'!F37,'4. Billing Determinants'!D37))))</f>
        <v>0</v>
      </c>
      <c r="E141" s="182">
        <f>HLOOKUP($B141, '5. Allocation of Balances'!$D$4:$Z$54, 47,FALSE)</f>
        <v>0</v>
      </c>
      <c r="F141" s="232">
        <f t="shared" si="11"/>
        <v>0</v>
      </c>
      <c r="G141" s="1" t="str">
        <f t="shared" si="12"/>
        <v/>
      </c>
    </row>
    <row r="142" spans="2:7" x14ac:dyDescent="0.2">
      <c r="B142" s="180" t="str">
        <f t="shared" si="10"/>
        <v/>
      </c>
      <c r="C142" s="89" t="str">
        <f>IF(ISBLANK('4. Billing Determinants'!C65), "", '4. Billing Determinants'!C65)</f>
        <v/>
      </c>
      <c r="D142" s="181">
        <f>IF(C142="",0,IF(ISNUMBER(SEARCH("RESIDENTIAL",UPPER(B142),1)),'4. Billing Determinants'!D38, IF(C142="kWh",'4. Billing Determinants'!E38, IF(C142="kW",'4. Billing Determinants'!F38,'4. Billing Determinants'!D38))))</f>
        <v>0</v>
      </c>
      <c r="E142" s="182">
        <f>HLOOKUP($B142, '5. Allocation of Balances'!$D$4:$Z$54, 47,FALSE)</f>
        <v>0</v>
      </c>
      <c r="F142" s="232">
        <f t="shared" si="11"/>
        <v>0</v>
      </c>
      <c r="G142" s="1" t="str">
        <f t="shared" si="12"/>
        <v/>
      </c>
    </row>
    <row r="143" spans="2:7" x14ac:dyDescent="0.2">
      <c r="B143" s="180" t="str">
        <f t="shared" si="10"/>
        <v/>
      </c>
      <c r="C143" s="89" t="str">
        <f>IF(ISBLANK('4. Billing Determinants'!C66), "", '4. Billing Determinants'!C66)</f>
        <v/>
      </c>
      <c r="D143" s="181">
        <f>IF(C143="",0,IF(ISNUMBER(SEARCH("RESIDENTIAL",UPPER(B143),1)),'4. Billing Determinants'!D39, IF(C143="kWh",'4. Billing Determinants'!E39, IF(C143="kW",'4. Billing Determinants'!F39,'4. Billing Determinants'!D39))))</f>
        <v>0</v>
      </c>
      <c r="E143" s="182">
        <f>HLOOKUP($B143, '5. Allocation of Balances'!$D$4:$Z$54, 47,FALSE)</f>
        <v>0</v>
      </c>
      <c r="F143" s="232">
        <f t="shared" si="11"/>
        <v>0</v>
      </c>
      <c r="G143" s="1" t="str">
        <f t="shared" si="12"/>
        <v/>
      </c>
    </row>
    <row r="144" spans="2:7" x14ac:dyDescent="0.2">
      <c r="B144" s="180" t="str">
        <f t="shared" si="10"/>
        <v/>
      </c>
      <c r="C144" s="89" t="str">
        <f>IF(ISBLANK('4. Billing Determinants'!C67), "", '4. Billing Determinants'!C67)</f>
        <v/>
      </c>
      <c r="D144" s="181">
        <f>IF(C144="",0,IF(ISNUMBER(SEARCH("RESIDENTIAL",UPPER(B144),1)),'4. Billing Determinants'!D40, IF(C144="kWh",'4. Billing Determinants'!E40, IF(C144="kW",'4. Billing Determinants'!F40,'4. Billing Determinants'!D40))))</f>
        <v>0</v>
      </c>
      <c r="E144" s="182">
        <f>HLOOKUP($B144, '5. Allocation of Balances'!$D$4:$Z$54, 47,FALSE)</f>
        <v>0</v>
      </c>
      <c r="F144" s="232">
        <f t="shared" si="11"/>
        <v>0</v>
      </c>
      <c r="G144" s="1" t="str">
        <f t="shared" si="12"/>
        <v/>
      </c>
    </row>
    <row r="145" spans="2:7" x14ac:dyDescent="0.2">
      <c r="B145" s="186" t="s">
        <v>86</v>
      </c>
      <c r="C145" s="187"/>
      <c r="D145" s="188"/>
      <c r="E145" s="189">
        <f>SUM(E125:E144)</f>
        <v>481142.64099899994</v>
      </c>
      <c r="F145" s="186"/>
    </row>
    <row r="147" spans="2:7" ht="18" x14ac:dyDescent="0.25">
      <c r="B147" s="178" t="s">
        <v>125</v>
      </c>
    </row>
    <row r="148" spans="2:7" ht="18" x14ac:dyDescent="0.25">
      <c r="B148" s="178"/>
    </row>
    <row r="149" spans="2:7" x14ac:dyDescent="0.2">
      <c r="B149" s="77" t="s">
        <v>103</v>
      </c>
      <c r="C149" s="78"/>
      <c r="D149" s="79">
        <v>1</v>
      </c>
    </row>
    <row r="150" spans="2:7" ht="12.75" customHeight="1" x14ac:dyDescent="0.2">
      <c r="C150" s="179"/>
    </row>
    <row r="151" spans="2:7" x14ac:dyDescent="0.2">
      <c r="B151" s="355" t="s">
        <v>96</v>
      </c>
      <c r="C151" s="354" t="s">
        <v>85</v>
      </c>
      <c r="D151" s="362" t="s">
        <v>104</v>
      </c>
      <c r="E151" s="362" t="s">
        <v>126</v>
      </c>
      <c r="F151" s="364" t="s">
        <v>127</v>
      </c>
    </row>
    <row r="152" spans="2:7" ht="25.5" customHeight="1" x14ac:dyDescent="0.2">
      <c r="B152" s="356"/>
      <c r="C152" s="354"/>
      <c r="D152" s="363"/>
      <c r="E152" s="363"/>
      <c r="F152" s="364"/>
    </row>
    <row r="153" spans="2:7" x14ac:dyDescent="0.2">
      <c r="B153" s="180" t="str">
        <f t="shared" ref="B153:B172" si="13">B20</f>
        <v>RESIDENTIAL</v>
      </c>
      <c r="C153" s="89" t="s">
        <v>95</v>
      </c>
      <c r="D153" s="181">
        <f>IF(C153="",0, IF(C153="kWh",'4. Billing Determinants'!E21, IF(C153="kW",'4. Billing Determinants'!F21,'4. Billing Determinants'!D21)))</f>
        <v>34501</v>
      </c>
      <c r="E153" s="182">
        <f>HLOOKUP($B153, '5. Allocation of Balances'!$C$4:$Y$54, 51,FALSE)</f>
        <v>-589152.09236891172</v>
      </c>
      <c r="F153" s="183">
        <f>IF(ISERROR(E153/D153), 0, IF(C153="# of Customers", E153/D153/12/$D$149, E153/D153/$D$149))</f>
        <v>-1.4230314395933252</v>
      </c>
      <c r="G153" s="1" t="str">
        <f t="shared" ref="G153:G172" si="14">IF(C153="", "", IF(C153="# of Customers", "per customer per month", "$/"&amp;C153))</f>
        <v>per customer per month</v>
      </c>
    </row>
    <row r="154" spans="2:7" x14ac:dyDescent="0.2">
      <c r="B154" s="180" t="str">
        <f t="shared" si="13"/>
        <v>GENERAL SERVICE LESS THAN 50 KW</v>
      </c>
      <c r="C154" s="89" t="str">
        <f>IF(ISBLANK('4. Billing Determinants'!C22), "", '4. Billing Determinants'!C22)</f>
        <v>kWh</v>
      </c>
      <c r="D154" s="181">
        <f>IF(C154="",0,IF(ISNUMBER(SEARCH("RESIDENTIAL",UPPER(B154),1)),'4. Billing Determinants'!D22, IF(C154="kWh",'4. Billing Determinants'!E22, IF(C154="kW",'4. Billing Determinants'!F22,'4. Billing Determinants'!D22))))</f>
        <v>91412831.730080053</v>
      </c>
      <c r="E154" s="182">
        <f>HLOOKUP($B154, '5. Allocation of Balances'!$C$4:$Y$54, 51,FALSE)</f>
        <v>-172890.15039797314</v>
      </c>
      <c r="F154" s="183">
        <f t="shared" ref="F154:F172" si="15">IF(ISERROR(E154/D154), 0, IF(C154="# of Customers", E154/D154/12/$D$149, E154/D154/$D$149))</f>
        <v>-1.8913116148559523E-3</v>
      </c>
      <c r="G154" s="1" t="str">
        <f t="shared" si="14"/>
        <v>$/kWh</v>
      </c>
    </row>
    <row r="155" spans="2:7" x14ac:dyDescent="0.2">
      <c r="B155" s="180" t="str">
        <f t="shared" si="13"/>
        <v>GENERAL SERVICE 50 TO 999 KW</v>
      </c>
      <c r="C155" s="89" t="str">
        <f>IF(ISBLANK('4. Billing Determinants'!C23), "", '4. Billing Determinants'!C23)</f>
        <v>kW</v>
      </c>
      <c r="D155" s="181">
        <f>IF(C155="",0,IF(ISNUMBER(SEARCH("RESIDENTIAL",UPPER(B155),1)),'4. Billing Determinants'!D23, IF(C155="kWh",'4. Billing Determinants'!E23, IF(C155="kW",'4. Billing Determinants'!F23,'4. Billing Determinants'!D23))))</f>
        <v>555651.28348282422</v>
      </c>
      <c r="E155" s="182">
        <f>HLOOKUP($B155, '5. Allocation of Balances'!$C$4:$Y$54, 51,FALSE)</f>
        <v>-391346.71647268377</v>
      </c>
      <c r="F155" s="183">
        <f t="shared" si="15"/>
        <v>-0.70430273105772589</v>
      </c>
      <c r="G155" s="1" t="str">
        <f t="shared" si="14"/>
        <v>$/kW</v>
      </c>
    </row>
    <row r="156" spans="2:7" x14ac:dyDescent="0.2">
      <c r="B156" s="180" t="str">
        <f t="shared" si="13"/>
        <v>GENERAL SERVICE 1,000 TO 4,999 KW</v>
      </c>
      <c r="C156" s="89" t="str">
        <f>IF(ISBLANK('4. Billing Determinants'!C24), "", '4. Billing Determinants'!C24)</f>
        <v>kW</v>
      </c>
      <c r="D156" s="181">
        <f>IF(C156="",0,IF(ISNUMBER(SEARCH("RESIDENTIAL",UPPER(B156),1)),'4. Billing Determinants'!D24, IF(C156="kWh",'4. Billing Determinants'!E24, IF(C156="kW",'4. Billing Determinants'!F24,'4. Billing Determinants'!D24))))</f>
        <v>245808.10482149263</v>
      </c>
      <c r="E156" s="182">
        <f>HLOOKUP($B156, '5. Allocation of Balances'!$C$4:$Y$54, 51,FALSE)</f>
        <v>-220470.70049796504</v>
      </c>
      <c r="F156" s="183">
        <f t="shared" si="15"/>
        <v>-0.89692201426015727</v>
      </c>
      <c r="G156" s="1" t="str">
        <f t="shared" si="14"/>
        <v>$/kW</v>
      </c>
    </row>
    <row r="157" spans="2:7" x14ac:dyDescent="0.2">
      <c r="B157" s="180" t="str">
        <f t="shared" si="13"/>
        <v>LARGE USE</v>
      </c>
      <c r="C157" s="89" t="str">
        <f>IF(ISBLANK('4. Billing Determinants'!C25), "", '4. Billing Determinants'!C25)</f>
        <v>kW</v>
      </c>
      <c r="D157" s="181">
        <f>IF(C157="",0,IF(ISNUMBER(SEARCH("RESIDENTIAL",UPPER(B157),1)),'4. Billing Determinants'!D25, IF(C157="kWh",'4. Billing Determinants'!E25, IF(C157="kW",'4. Billing Determinants'!F25,'4. Billing Determinants'!D25))))</f>
        <v>260162.16410264492</v>
      </c>
      <c r="E157" s="182">
        <f>HLOOKUP($B157, '5. Allocation of Balances'!$C$4:$Y$54, 51,FALSE)</f>
        <v>-257017.6914429295</v>
      </c>
      <c r="F157" s="183">
        <f t="shared" si="15"/>
        <v>-0.98791341288783718</v>
      </c>
      <c r="G157" s="1" t="str">
        <f t="shared" si="14"/>
        <v>$/kW</v>
      </c>
    </row>
    <row r="158" spans="2:7" x14ac:dyDescent="0.2">
      <c r="B158" s="180" t="str">
        <f t="shared" si="13"/>
        <v>UNMETERED AND SCATTERED</v>
      </c>
      <c r="C158" s="89" t="str">
        <f>IF(ISBLANK('4. Billing Determinants'!C26), "", '4. Billing Determinants'!C26)</f>
        <v>kWh</v>
      </c>
      <c r="D158" s="181">
        <f>IF(C158="",0,IF(ISNUMBER(SEARCH("RESIDENTIAL",UPPER(B158),1)),'4. Billing Determinants'!D26, IF(C158="kWh",'4. Billing Determinants'!E26, IF(C158="kW",'4. Billing Determinants'!F26,'4. Billing Determinants'!D26))))</f>
        <v>1096422.73</v>
      </c>
      <c r="E158" s="182">
        <f>HLOOKUP($B158, '5. Allocation of Balances'!$C$4:$Y$54, 51,FALSE)</f>
        <v>-2073.6770440410714</v>
      </c>
      <c r="F158" s="183">
        <f t="shared" si="15"/>
        <v>-1.8913116148559521E-3</v>
      </c>
      <c r="G158" s="1" t="str">
        <f t="shared" si="14"/>
        <v>$/kWh</v>
      </c>
    </row>
    <row r="159" spans="2:7" x14ac:dyDescent="0.2">
      <c r="B159" s="180" t="str">
        <f t="shared" si="13"/>
        <v>SENTINEL</v>
      </c>
      <c r="C159" s="89" t="str">
        <f>IF(ISBLANK('4. Billing Determinants'!C27), "", '4. Billing Determinants'!C27)</f>
        <v>kW</v>
      </c>
      <c r="D159" s="181">
        <f>IF(C159="",0,IF(ISNUMBER(SEARCH("RESIDENTIAL",UPPER(B159),1)),'4. Billing Determinants'!D27, IF(C159="kWh",'4. Billing Determinants'!E27, IF(C159="kW",'4. Billing Determinants'!F27,'4. Billing Determinants'!D27))))</f>
        <v>403.86488874638457</v>
      </c>
      <c r="E159" s="182">
        <f>HLOOKUP($B159, '5. Allocation of Balances'!$C$4:$Y$54, 51,FALSE)</f>
        <v>-275.58423288825009</v>
      </c>
      <c r="F159" s="183">
        <f t="shared" si="15"/>
        <v>-0.68236739703636129</v>
      </c>
      <c r="G159" s="1" t="str">
        <f t="shared" si="14"/>
        <v>$/kW</v>
      </c>
    </row>
    <row r="160" spans="2:7" x14ac:dyDescent="0.2">
      <c r="B160" s="180" t="str">
        <f t="shared" si="13"/>
        <v>STREETLIGHTING</v>
      </c>
      <c r="C160" s="89" t="str">
        <f>IF(ISBLANK('4. Billing Determinants'!C28), "", '4. Billing Determinants'!C28)</f>
        <v>kW</v>
      </c>
      <c r="D160" s="181">
        <f>IF(C160="",0,IF(ISNUMBER(SEARCH("RESIDENTIAL",UPPER(B160),1)),'4. Billing Determinants'!D28, IF(C160="kWh",'4. Billing Determinants'!E28, IF(C160="kW",'4. Billing Determinants'!F28,'4. Billing Determinants'!D28))))</f>
        <v>23290.889535479138</v>
      </c>
      <c r="E160" s="182">
        <f>HLOOKUP($B160, '5. Allocation of Balances'!$C$4:$Y$54, 51,FALSE)</f>
        <v>-15695.387542607648</v>
      </c>
      <c r="F160" s="183">
        <f t="shared" si="15"/>
        <v>-0.67388527684607236</v>
      </c>
      <c r="G160" s="1" t="str">
        <f t="shared" si="14"/>
        <v>$/kW</v>
      </c>
    </row>
    <row r="161" spans="2:7" x14ac:dyDescent="0.2">
      <c r="B161" s="180" t="str">
        <f t="shared" si="13"/>
        <v/>
      </c>
      <c r="C161" s="89" t="s">
        <v>223</v>
      </c>
      <c r="D161" s="181">
        <f>IF(C161="",0,IF(ISNUMBER(SEARCH("RESIDENTIAL",UPPER(B161),1)),'4. Billing Determinants'!D29, IF(C161="kWh",'4. Billing Determinants'!E29, IF(C161="kW",'4. Billing Determinants'!F29,'4. Billing Determinants'!D29))))</f>
        <v>0</v>
      </c>
      <c r="E161" s="182">
        <f>HLOOKUP($B161, '5. Allocation of Balances'!$C$4:$Y$54, 51,FALSE)</f>
        <v>0</v>
      </c>
      <c r="F161" s="183">
        <f t="shared" si="15"/>
        <v>0</v>
      </c>
      <c r="G161" s="1" t="str">
        <f t="shared" si="14"/>
        <v>$/kWh</v>
      </c>
    </row>
    <row r="162" spans="2:7" x14ac:dyDescent="0.2">
      <c r="B162" s="180" t="str">
        <f t="shared" si="13"/>
        <v/>
      </c>
      <c r="C162" s="89" t="str">
        <f>IF(ISBLANK('4. Billing Determinants'!C30), "", '4. Billing Determinants'!C30)</f>
        <v/>
      </c>
      <c r="D162" s="181">
        <f>IF(C162="",0,IF(ISNUMBER(SEARCH("RESIDENTIAL",UPPER(B162),1)),'4. Billing Determinants'!D30, IF(C162="kWh",'4. Billing Determinants'!E30, IF(C162="kW",'4. Billing Determinants'!F30,'4. Billing Determinants'!D30))))</f>
        <v>0</v>
      </c>
      <c r="E162" s="182">
        <f>HLOOKUP($B162, '5. Allocation of Balances'!$C$4:$Y$54, 51,FALSE)</f>
        <v>0</v>
      </c>
      <c r="F162" s="183">
        <f t="shared" si="15"/>
        <v>0</v>
      </c>
      <c r="G162" s="1" t="str">
        <f t="shared" si="14"/>
        <v/>
      </c>
    </row>
    <row r="163" spans="2:7" x14ac:dyDescent="0.2">
      <c r="B163" s="180" t="str">
        <f t="shared" si="13"/>
        <v/>
      </c>
      <c r="C163" s="89" t="str">
        <f>IF(ISBLANK('4. Billing Determinants'!C31), "", '4. Billing Determinants'!C31)</f>
        <v/>
      </c>
      <c r="D163" s="181">
        <f>IF(C163="",0,IF(ISNUMBER(SEARCH("RESIDENTIAL",UPPER(B163),1)),'4. Billing Determinants'!D31, IF(C163="kWh",'4. Billing Determinants'!E31, IF(C163="kW",'4. Billing Determinants'!F31,'4. Billing Determinants'!D31))))</f>
        <v>0</v>
      </c>
      <c r="E163" s="182">
        <f>HLOOKUP($B163, '5. Allocation of Balances'!$C$4:$Y$54, 51,FALSE)</f>
        <v>0</v>
      </c>
      <c r="F163" s="183">
        <f t="shared" si="15"/>
        <v>0</v>
      </c>
      <c r="G163" s="1" t="str">
        <f t="shared" si="14"/>
        <v/>
      </c>
    </row>
    <row r="164" spans="2:7" x14ac:dyDescent="0.2">
      <c r="B164" s="180" t="str">
        <f t="shared" si="13"/>
        <v/>
      </c>
      <c r="C164" s="89" t="str">
        <f>IF(ISBLANK('4. Billing Determinants'!C32), "", '4. Billing Determinants'!C32)</f>
        <v/>
      </c>
      <c r="D164" s="181">
        <f>IF(C164="",0,IF(ISNUMBER(SEARCH("RESIDENTIAL",UPPER(B164),1)),'4. Billing Determinants'!D32, IF(C164="kWh",'4. Billing Determinants'!E32, IF(C164="kW",'4. Billing Determinants'!F32,'4. Billing Determinants'!D32))))</f>
        <v>0</v>
      </c>
      <c r="E164" s="182">
        <f>HLOOKUP($B164, '5. Allocation of Balances'!$C$4:$Y$54, 51,FALSE)</f>
        <v>0</v>
      </c>
      <c r="F164" s="183">
        <f t="shared" si="15"/>
        <v>0</v>
      </c>
      <c r="G164" s="1" t="str">
        <f t="shared" si="14"/>
        <v/>
      </c>
    </row>
    <row r="165" spans="2:7" x14ac:dyDescent="0.2">
      <c r="B165" s="180" t="str">
        <f t="shared" si="13"/>
        <v/>
      </c>
      <c r="C165" s="89" t="str">
        <f>IF(ISBLANK('4. Billing Determinants'!C33), "", '4. Billing Determinants'!C33)</f>
        <v/>
      </c>
      <c r="D165" s="181">
        <f>IF(C165="",0,IF(ISNUMBER(SEARCH("RESIDENTIAL",UPPER(B165),1)),'4. Billing Determinants'!D33, IF(C165="kWh",'4. Billing Determinants'!E33, IF(C165="kW",'4. Billing Determinants'!F33,'4. Billing Determinants'!D33))))</f>
        <v>0</v>
      </c>
      <c r="E165" s="182">
        <f>HLOOKUP($B165, '5. Allocation of Balances'!$C$4:$Y$54, 51,FALSE)</f>
        <v>0</v>
      </c>
      <c r="F165" s="183">
        <f t="shared" si="15"/>
        <v>0</v>
      </c>
      <c r="G165" s="1" t="str">
        <f t="shared" si="14"/>
        <v/>
      </c>
    </row>
    <row r="166" spans="2:7" x14ac:dyDescent="0.2">
      <c r="B166" s="180" t="str">
        <f t="shared" si="13"/>
        <v/>
      </c>
      <c r="C166" s="89" t="str">
        <f>IF(ISBLANK('4. Billing Determinants'!C34), "", '4. Billing Determinants'!C34)</f>
        <v/>
      </c>
      <c r="D166" s="181">
        <f>IF(C166="",0,IF(ISNUMBER(SEARCH("RESIDENTIAL",UPPER(B166),1)),'4. Billing Determinants'!D34, IF(C166="kWh",'4. Billing Determinants'!E34, IF(C166="kW",'4. Billing Determinants'!F34,'4. Billing Determinants'!D34))))</f>
        <v>0</v>
      </c>
      <c r="E166" s="182">
        <f>HLOOKUP($B166, '5. Allocation of Balances'!$C$4:$Y$54, 51,FALSE)</f>
        <v>0</v>
      </c>
      <c r="F166" s="183">
        <f t="shared" si="15"/>
        <v>0</v>
      </c>
      <c r="G166" s="1" t="str">
        <f t="shared" si="14"/>
        <v/>
      </c>
    </row>
    <row r="167" spans="2:7" x14ac:dyDescent="0.2">
      <c r="B167" s="180" t="str">
        <f t="shared" si="13"/>
        <v/>
      </c>
      <c r="C167" s="89" t="str">
        <f>IF(ISBLANK('4. Billing Determinants'!C35), "", '4. Billing Determinants'!C35)</f>
        <v/>
      </c>
      <c r="D167" s="181">
        <f>IF(C167="",0,IF(ISNUMBER(SEARCH("RESIDENTIAL",UPPER(B167),1)),'4. Billing Determinants'!D35, IF(C167="kWh",'4. Billing Determinants'!E35, IF(C167="kW",'4. Billing Determinants'!F35,'4. Billing Determinants'!D35))))</f>
        <v>0</v>
      </c>
      <c r="E167" s="182">
        <f>HLOOKUP($B167, '5. Allocation of Balances'!$C$4:$Y$54, 51,FALSE)</f>
        <v>0</v>
      </c>
      <c r="F167" s="183">
        <f t="shared" si="15"/>
        <v>0</v>
      </c>
      <c r="G167" s="1" t="str">
        <f t="shared" si="14"/>
        <v/>
      </c>
    </row>
    <row r="168" spans="2:7" x14ac:dyDescent="0.2">
      <c r="B168" s="180" t="str">
        <f t="shared" si="13"/>
        <v/>
      </c>
      <c r="C168" s="89" t="str">
        <f>IF(ISBLANK('4. Billing Determinants'!C36), "", '4. Billing Determinants'!C36)</f>
        <v/>
      </c>
      <c r="D168" s="181">
        <f>IF(C168="",0,IF(ISNUMBER(SEARCH("RESIDENTIAL",UPPER(B168),1)),'4. Billing Determinants'!D36, IF(C168="kWh",'4. Billing Determinants'!E36, IF(C168="kW",'4. Billing Determinants'!F36,'4. Billing Determinants'!D36))))</f>
        <v>0</v>
      </c>
      <c r="E168" s="182">
        <f>HLOOKUP($B168, '5. Allocation of Balances'!$C$4:$Y$54, 51,FALSE)</f>
        <v>0</v>
      </c>
      <c r="F168" s="183">
        <f t="shared" si="15"/>
        <v>0</v>
      </c>
      <c r="G168" s="1" t="str">
        <f t="shared" si="14"/>
        <v/>
      </c>
    </row>
    <row r="169" spans="2:7" x14ac:dyDescent="0.2">
      <c r="B169" s="180" t="str">
        <f t="shared" si="13"/>
        <v/>
      </c>
      <c r="C169" s="89" t="str">
        <f>IF(ISBLANK('4. Billing Determinants'!C37), "", '4. Billing Determinants'!C37)</f>
        <v/>
      </c>
      <c r="D169" s="181">
        <f>IF(C169="",0,IF(ISNUMBER(SEARCH("RESIDENTIAL",UPPER(B169),1)),'4. Billing Determinants'!D37, IF(C169="kWh",'4. Billing Determinants'!E37, IF(C169="kW",'4. Billing Determinants'!F37,'4. Billing Determinants'!D37))))</f>
        <v>0</v>
      </c>
      <c r="E169" s="182">
        <f>HLOOKUP($B169, '5. Allocation of Balances'!$C$4:$Y$54, 51,FALSE)</f>
        <v>0</v>
      </c>
      <c r="F169" s="183">
        <f t="shared" si="15"/>
        <v>0</v>
      </c>
      <c r="G169" s="1" t="str">
        <f t="shared" si="14"/>
        <v/>
      </c>
    </row>
    <row r="170" spans="2:7" x14ac:dyDescent="0.2">
      <c r="B170" s="180" t="str">
        <f t="shared" si="13"/>
        <v/>
      </c>
      <c r="C170" s="89" t="str">
        <f>IF(ISBLANK('4. Billing Determinants'!C38), "", '4. Billing Determinants'!C38)</f>
        <v/>
      </c>
      <c r="D170" s="181">
        <f>IF(C170="",0,IF(ISNUMBER(SEARCH("RESIDENTIAL",UPPER(B170),1)),'4. Billing Determinants'!D38, IF(C170="kWh",'4. Billing Determinants'!E38, IF(C170="kW",'4. Billing Determinants'!F38,'4. Billing Determinants'!D38))))</f>
        <v>0</v>
      </c>
      <c r="E170" s="182">
        <f>HLOOKUP($B170, '5. Allocation of Balances'!$C$4:$Y$54, 51,FALSE)</f>
        <v>0</v>
      </c>
      <c r="F170" s="183">
        <f t="shared" si="15"/>
        <v>0</v>
      </c>
      <c r="G170" s="1" t="str">
        <f t="shared" si="14"/>
        <v/>
      </c>
    </row>
    <row r="171" spans="2:7" x14ac:dyDescent="0.2">
      <c r="B171" s="180" t="str">
        <f t="shared" si="13"/>
        <v/>
      </c>
      <c r="C171" s="89" t="str">
        <f>IF(ISBLANK('4. Billing Determinants'!C39), "", '4. Billing Determinants'!C39)</f>
        <v/>
      </c>
      <c r="D171" s="181">
        <f>IF(C171="",0,IF(ISNUMBER(SEARCH("RESIDENTIAL",UPPER(B171),1)),'4. Billing Determinants'!D39, IF(C171="kWh",'4. Billing Determinants'!E39, IF(C171="kW",'4. Billing Determinants'!F39,'4. Billing Determinants'!D39))))</f>
        <v>0</v>
      </c>
      <c r="E171" s="182">
        <f>HLOOKUP($B171, '5. Allocation of Balances'!$C$4:$Y$54, 51,FALSE)</f>
        <v>0</v>
      </c>
      <c r="F171" s="183">
        <f t="shared" si="15"/>
        <v>0</v>
      </c>
      <c r="G171" s="1" t="str">
        <f t="shared" si="14"/>
        <v/>
      </c>
    </row>
    <row r="172" spans="2:7" x14ac:dyDescent="0.2">
      <c r="B172" s="180" t="str">
        <f t="shared" si="13"/>
        <v/>
      </c>
      <c r="C172" s="89" t="str">
        <f>IF(ISBLANK('4. Billing Determinants'!C40), "", '4. Billing Determinants'!C40)</f>
        <v/>
      </c>
      <c r="D172" s="181">
        <f>IF(C172="",0,IF(ISNUMBER(SEARCH("RESIDENTIAL",UPPER(B172),1)),'4. Billing Determinants'!D40, IF(C172="kWh",'4. Billing Determinants'!E40, IF(C172="kW",'4. Billing Determinants'!F40,'4. Billing Determinants'!D40))))</f>
        <v>0</v>
      </c>
      <c r="E172" s="182">
        <f>HLOOKUP($B172, '5. Allocation of Balances'!$C$4:$Y$54, 51,FALSE)</f>
        <v>0</v>
      </c>
      <c r="F172" s="183">
        <f t="shared" si="15"/>
        <v>0</v>
      </c>
      <c r="G172" s="1" t="str">
        <f t="shared" si="14"/>
        <v/>
      </c>
    </row>
    <row r="173" spans="2:7" x14ac:dyDescent="0.2">
      <c r="B173" s="186" t="s">
        <v>86</v>
      </c>
      <c r="C173" s="187"/>
      <c r="D173" s="188"/>
      <c r="E173" s="189">
        <f>SUM(E153:E172)</f>
        <v>-1648922</v>
      </c>
      <c r="F173" s="186"/>
    </row>
    <row r="175" spans="2:7" ht="18" x14ac:dyDescent="0.25">
      <c r="B175" s="178" t="s">
        <v>224</v>
      </c>
    </row>
    <row r="176" spans="2:7" ht="18" x14ac:dyDescent="0.25">
      <c r="B176" s="178"/>
    </row>
    <row r="177" spans="2:7" x14ac:dyDescent="0.2">
      <c r="B177" s="77" t="s">
        <v>103</v>
      </c>
      <c r="C177" s="78"/>
      <c r="D177" s="79">
        <v>1</v>
      </c>
    </row>
    <row r="179" spans="2:7" x14ac:dyDescent="0.2">
      <c r="B179" s="355" t="s">
        <v>96</v>
      </c>
      <c r="C179" s="354" t="s">
        <v>85</v>
      </c>
      <c r="D179" s="362" t="s">
        <v>104</v>
      </c>
      <c r="E179" s="362" t="s">
        <v>225</v>
      </c>
      <c r="F179" s="364" t="s">
        <v>226</v>
      </c>
    </row>
    <row r="180" spans="2:7" x14ac:dyDescent="0.2">
      <c r="B180" s="356"/>
      <c r="C180" s="354"/>
      <c r="D180" s="363"/>
      <c r="E180" s="363"/>
      <c r="F180" s="364"/>
    </row>
    <row r="181" spans="2:7" x14ac:dyDescent="0.2">
      <c r="B181" s="180" t="str">
        <f t="shared" ref="B181:B200" si="16">B20</f>
        <v>RESIDENTIAL</v>
      </c>
      <c r="C181" s="89" t="s">
        <v>223</v>
      </c>
      <c r="D181" s="181">
        <f>IF(C153="",0, IF(C153="kWh",'4. Billing Determinants'!E21, IF(C153="kW",'4. Billing Determinants'!F21,'4. Billing Determinants'!D21)))</f>
        <v>34501</v>
      </c>
      <c r="E181" s="182">
        <f>HLOOKUP($B181, '5. Allocation of Balances'!$D$4:$Z$54, 37,FALSE)</f>
        <v>0</v>
      </c>
      <c r="F181" s="183">
        <f t="shared" ref="F181:F200" si="17">IF(ISERROR(E181/D181), 0, IF(C181="# of Customers", E181/D181/12/$D$177, E181/D181/$D$177))</f>
        <v>0</v>
      </c>
      <c r="G181" s="184" t="str">
        <f>IF(C181="", "", IF(C181="# of Customers", "per customer per month", "$/"&amp;C181))</f>
        <v>$/kWh</v>
      </c>
    </row>
    <row r="182" spans="2:7" x14ac:dyDescent="0.2">
      <c r="B182" s="180" t="str">
        <f t="shared" si="16"/>
        <v>GENERAL SERVICE LESS THAN 50 KW</v>
      </c>
      <c r="C182" s="89" t="str">
        <f>IF(ISBLANK('4. Billing Determinants'!C22), "", '4. Billing Determinants'!C22)</f>
        <v>kWh</v>
      </c>
      <c r="D182" s="181">
        <f>IF(C154="",0,IF(ISNUMBER(SEARCH("RESIDENTIAL",UPPER(B154),1)),'4. Billing Determinants'!D22, IF(C154="kWh",'4. Billing Determinants'!E22, IF(C154="kW",'4. Billing Determinants'!F22,'4. Billing Determinants'!D22))))</f>
        <v>91412831.730080053</v>
      </c>
      <c r="E182" s="182">
        <f>HLOOKUP($B182, '5. Allocation of Balances'!$D$4:$Z$54, 37,FALSE)</f>
        <v>0</v>
      </c>
      <c r="F182" s="183">
        <f t="shared" si="17"/>
        <v>0</v>
      </c>
      <c r="G182" s="184" t="str">
        <f t="shared" ref="G182:G200" si="18">IF(C182="", "", IF(C182="# of Customers", "per customer per month", "$/"&amp;C182))</f>
        <v>$/kWh</v>
      </c>
    </row>
    <row r="183" spans="2:7" x14ac:dyDescent="0.2">
      <c r="B183" s="180" t="str">
        <f t="shared" si="16"/>
        <v>GENERAL SERVICE 50 TO 999 KW</v>
      </c>
      <c r="C183" s="89" t="str">
        <f>IF(ISBLANK('4. Billing Determinants'!C23), "", '4. Billing Determinants'!C23)</f>
        <v>kW</v>
      </c>
      <c r="D183" s="181">
        <f>IF(C155="",0,IF(ISNUMBER(SEARCH("RESIDENTIAL",UPPER(B155),1)),'4. Billing Determinants'!D23, IF(C155="kWh",'4. Billing Determinants'!E23, IF(C155="kW",'4. Billing Determinants'!F23,'4. Billing Determinants'!D23))))</f>
        <v>555651.28348282422</v>
      </c>
      <c r="E183" s="182">
        <f>HLOOKUP($B183, '5. Allocation of Balances'!$D$4:$Z$54, 37,FALSE)</f>
        <v>0</v>
      </c>
      <c r="F183" s="183">
        <f t="shared" si="17"/>
        <v>0</v>
      </c>
      <c r="G183" s="184" t="str">
        <f t="shared" si="18"/>
        <v>$/kW</v>
      </c>
    </row>
    <row r="184" spans="2:7" x14ac:dyDescent="0.2">
      <c r="B184" s="180" t="str">
        <f t="shared" si="16"/>
        <v>GENERAL SERVICE 1,000 TO 4,999 KW</v>
      </c>
      <c r="C184" s="89" t="str">
        <f>IF(ISBLANK('4. Billing Determinants'!C24), "", '4. Billing Determinants'!C24)</f>
        <v>kW</v>
      </c>
      <c r="D184" s="181">
        <f>IF(C156="",0,IF(ISNUMBER(SEARCH("RESIDENTIAL",UPPER(B156),1)),'4. Billing Determinants'!D24, IF(C156="kWh",'4. Billing Determinants'!E24, IF(C156="kW",'4. Billing Determinants'!F24,'4. Billing Determinants'!D24))))</f>
        <v>245808.10482149263</v>
      </c>
      <c r="E184" s="182">
        <f>HLOOKUP($B184, '5. Allocation of Balances'!$D$4:$Z$54, 37,FALSE)</f>
        <v>0</v>
      </c>
      <c r="F184" s="183">
        <f t="shared" si="17"/>
        <v>0</v>
      </c>
      <c r="G184" s="184" t="str">
        <f t="shared" si="18"/>
        <v>$/kW</v>
      </c>
    </row>
    <row r="185" spans="2:7" x14ac:dyDescent="0.2">
      <c r="B185" s="180" t="str">
        <f t="shared" si="16"/>
        <v>LARGE USE</v>
      </c>
      <c r="C185" s="89" t="str">
        <f>IF(ISBLANK('4. Billing Determinants'!C25), "", '4. Billing Determinants'!C25)</f>
        <v>kW</v>
      </c>
      <c r="D185" s="181">
        <f>IF(C157="",0,IF(ISNUMBER(SEARCH("RESIDENTIAL",UPPER(B157),1)),'4. Billing Determinants'!D25, IF(C157="kWh",'4. Billing Determinants'!E25, IF(C157="kW",'4. Billing Determinants'!F25,'4. Billing Determinants'!D25))))</f>
        <v>260162.16410264492</v>
      </c>
      <c r="E185" s="182">
        <f>HLOOKUP($B185, '5. Allocation of Balances'!$D$4:$Z$54, 37,FALSE)</f>
        <v>0</v>
      </c>
      <c r="F185" s="183">
        <f t="shared" si="17"/>
        <v>0</v>
      </c>
      <c r="G185" s="184" t="str">
        <f t="shared" si="18"/>
        <v>$/kW</v>
      </c>
    </row>
    <row r="186" spans="2:7" x14ac:dyDescent="0.2">
      <c r="B186" s="180" t="str">
        <f t="shared" si="16"/>
        <v>UNMETERED AND SCATTERED</v>
      </c>
      <c r="C186" s="89" t="str">
        <f>IF(ISBLANK('4. Billing Determinants'!C26), "", '4. Billing Determinants'!C26)</f>
        <v>kWh</v>
      </c>
      <c r="D186" s="181">
        <f>IF(C158="",0,IF(ISNUMBER(SEARCH("RESIDENTIAL",UPPER(B158),1)),'4. Billing Determinants'!D26, IF(C158="kWh",'4. Billing Determinants'!E26, IF(C158="kW",'4. Billing Determinants'!F26,'4. Billing Determinants'!D26))))</f>
        <v>1096422.73</v>
      </c>
      <c r="E186" s="182">
        <f>HLOOKUP($B186, '5. Allocation of Balances'!$D$4:$Z$54, 37,FALSE)</f>
        <v>0</v>
      </c>
      <c r="F186" s="183">
        <f t="shared" si="17"/>
        <v>0</v>
      </c>
      <c r="G186" s="184" t="str">
        <f t="shared" si="18"/>
        <v>$/kWh</v>
      </c>
    </row>
    <row r="187" spans="2:7" x14ac:dyDescent="0.2">
      <c r="B187" s="180" t="str">
        <f t="shared" si="16"/>
        <v>SENTINEL</v>
      </c>
      <c r="C187" s="89" t="str">
        <f>IF(ISBLANK('4. Billing Determinants'!C27), "", '4. Billing Determinants'!C27)</f>
        <v>kW</v>
      </c>
      <c r="D187" s="181">
        <f>IF(C159="",0,IF(ISNUMBER(SEARCH("RESIDENTIAL",UPPER(B159),1)),'4. Billing Determinants'!D27, IF(C159="kWh",'4. Billing Determinants'!E27, IF(C159="kW",'4. Billing Determinants'!F27,'4. Billing Determinants'!D27))))</f>
        <v>403.86488874638457</v>
      </c>
      <c r="E187" s="182">
        <f>HLOOKUP($B187, '5. Allocation of Balances'!$D$4:$Z$54, 37,FALSE)</f>
        <v>0</v>
      </c>
      <c r="F187" s="183">
        <f t="shared" si="17"/>
        <v>0</v>
      </c>
      <c r="G187" s="184" t="str">
        <f t="shared" si="18"/>
        <v>$/kW</v>
      </c>
    </row>
    <row r="188" spans="2:7" x14ac:dyDescent="0.2">
      <c r="B188" s="180" t="str">
        <f t="shared" si="16"/>
        <v>STREETLIGHTING</v>
      </c>
      <c r="C188" s="89" t="str">
        <f>IF(ISBLANK('4. Billing Determinants'!C28), "", '4. Billing Determinants'!C28)</f>
        <v>kW</v>
      </c>
      <c r="D188" s="181">
        <f>IF(C160="",0,IF(ISNUMBER(SEARCH("RESIDENTIAL",UPPER(B160),1)),'4. Billing Determinants'!D28, IF(C160="kWh",'4. Billing Determinants'!E28, IF(C160="kW",'4. Billing Determinants'!F28,'4. Billing Determinants'!D28))))</f>
        <v>23290.889535479138</v>
      </c>
      <c r="E188" s="182">
        <f>HLOOKUP($B188, '5. Allocation of Balances'!$D$4:$Z$54, 37,FALSE)</f>
        <v>0</v>
      </c>
      <c r="F188" s="183">
        <f t="shared" si="17"/>
        <v>0</v>
      </c>
      <c r="G188" s="184" t="str">
        <f t="shared" si="18"/>
        <v>$/kW</v>
      </c>
    </row>
    <row r="189" spans="2:7" x14ac:dyDescent="0.2">
      <c r="B189" s="180" t="str">
        <f t="shared" si="16"/>
        <v/>
      </c>
      <c r="C189" s="89" t="str">
        <f>IF(ISBLANK('4. Billing Determinants'!C29), "", '4. Billing Determinants'!C29)</f>
        <v/>
      </c>
      <c r="D189" s="181">
        <f>IF(C161="",0,IF(ISNUMBER(SEARCH("RESIDENTIAL",UPPER(B161),1)),'4. Billing Determinants'!D29, IF(C161="kWh",'4. Billing Determinants'!E29, IF(C161="kW",'4. Billing Determinants'!F29,'4. Billing Determinants'!D29))))</f>
        <v>0</v>
      </c>
      <c r="E189" s="182">
        <f>HLOOKUP($B189, '5. Allocation of Balances'!$D$4:$Z$54, 37,FALSE)</f>
        <v>0</v>
      </c>
      <c r="F189" s="183">
        <f t="shared" si="17"/>
        <v>0</v>
      </c>
      <c r="G189" s="184" t="str">
        <f t="shared" si="18"/>
        <v/>
      </c>
    </row>
    <row r="190" spans="2:7" x14ac:dyDescent="0.2">
      <c r="B190" s="180" t="str">
        <f t="shared" si="16"/>
        <v/>
      </c>
      <c r="C190" s="89" t="str">
        <f>IF(ISBLANK('4. Billing Determinants'!C30), "", '4. Billing Determinants'!C30)</f>
        <v/>
      </c>
      <c r="D190" s="181">
        <f>IF(C162="",0,IF(ISNUMBER(SEARCH("RESIDENTIAL",UPPER(B162),1)),'4. Billing Determinants'!D30, IF(C162="kWh",'4. Billing Determinants'!E30, IF(C162="kW",'4. Billing Determinants'!F30,'4. Billing Determinants'!D30))))</f>
        <v>0</v>
      </c>
      <c r="E190" s="182">
        <f>HLOOKUP($B190, '5. Allocation of Balances'!$D$4:$Z$54, 37,FALSE)</f>
        <v>0</v>
      </c>
      <c r="F190" s="183">
        <f t="shared" si="17"/>
        <v>0</v>
      </c>
      <c r="G190" s="184" t="str">
        <f t="shared" si="18"/>
        <v/>
      </c>
    </row>
    <row r="191" spans="2:7" x14ac:dyDescent="0.2">
      <c r="B191" s="180" t="str">
        <f t="shared" si="16"/>
        <v/>
      </c>
      <c r="C191" s="89" t="str">
        <f>IF(ISBLANK('4. Billing Determinants'!C31), "", '4. Billing Determinants'!C31)</f>
        <v/>
      </c>
      <c r="D191" s="181">
        <f>IF(C163="",0,IF(ISNUMBER(SEARCH("RESIDENTIAL",UPPER(B163),1)),'4. Billing Determinants'!D31, IF(C163="kWh",'4. Billing Determinants'!E31, IF(C163="kW",'4. Billing Determinants'!F31,'4. Billing Determinants'!D31))))</f>
        <v>0</v>
      </c>
      <c r="E191" s="182">
        <f>HLOOKUP($B191, '5. Allocation of Balances'!$D$4:$Z$54, 37,FALSE)</f>
        <v>0</v>
      </c>
      <c r="F191" s="183">
        <f t="shared" si="17"/>
        <v>0</v>
      </c>
      <c r="G191" s="184" t="str">
        <f t="shared" si="18"/>
        <v/>
      </c>
    </row>
    <row r="192" spans="2:7" x14ac:dyDescent="0.2">
      <c r="B192" s="180" t="str">
        <f t="shared" si="16"/>
        <v/>
      </c>
      <c r="C192" s="89" t="str">
        <f>IF(ISBLANK('4. Billing Determinants'!C32), "", '4. Billing Determinants'!C32)</f>
        <v/>
      </c>
      <c r="D192" s="181">
        <f>IF(C164="",0,IF(ISNUMBER(SEARCH("RESIDENTIAL",UPPER(B164),1)),'4. Billing Determinants'!D32, IF(C164="kWh",'4. Billing Determinants'!E32, IF(C164="kW",'4. Billing Determinants'!F32,'4. Billing Determinants'!D32))))</f>
        <v>0</v>
      </c>
      <c r="E192" s="182">
        <f>HLOOKUP($B192, '5. Allocation of Balances'!$D$4:$Z$54, 37,FALSE)</f>
        <v>0</v>
      </c>
      <c r="F192" s="183">
        <f t="shared" si="17"/>
        <v>0</v>
      </c>
      <c r="G192" s="184" t="str">
        <f t="shared" si="18"/>
        <v/>
      </c>
    </row>
    <row r="193" spans="2:7" x14ac:dyDescent="0.2">
      <c r="B193" s="180" t="str">
        <f t="shared" si="16"/>
        <v/>
      </c>
      <c r="C193" s="89" t="str">
        <f>IF(ISBLANK('4. Billing Determinants'!C33), "", '4. Billing Determinants'!C33)</f>
        <v/>
      </c>
      <c r="D193" s="181">
        <f>IF(C165="",0,IF(ISNUMBER(SEARCH("RESIDENTIAL",UPPER(B165),1)),'4. Billing Determinants'!D33, IF(C165="kWh",'4. Billing Determinants'!E33, IF(C165="kW",'4. Billing Determinants'!F33,'4. Billing Determinants'!D33))))</f>
        <v>0</v>
      </c>
      <c r="E193" s="182">
        <f>HLOOKUP($B193, '5. Allocation of Balances'!$D$4:$Z$54, 37,FALSE)</f>
        <v>0</v>
      </c>
      <c r="F193" s="183">
        <f t="shared" si="17"/>
        <v>0</v>
      </c>
      <c r="G193" s="184" t="str">
        <f t="shared" si="18"/>
        <v/>
      </c>
    </row>
    <row r="194" spans="2:7" x14ac:dyDescent="0.2">
      <c r="B194" s="180" t="str">
        <f t="shared" si="16"/>
        <v/>
      </c>
      <c r="C194" s="89" t="str">
        <f>IF(ISBLANK('4. Billing Determinants'!C34), "", '4. Billing Determinants'!C34)</f>
        <v/>
      </c>
      <c r="D194" s="181">
        <f>IF(C166="",0,IF(ISNUMBER(SEARCH("RESIDENTIAL",UPPER(B166),1)),'4. Billing Determinants'!D34, IF(C166="kWh",'4. Billing Determinants'!E34, IF(C166="kW",'4. Billing Determinants'!F34,'4. Billing Determinants'!D34))))</f>
        <v>0</v>
      </c>
      <c r="E194" s="182">
        <f>HLOOKUP($B194, '5. Allocation of Balances'!$D$4:$Z$54, 37,FALSE)</f>
        <v>0</v>
      </c>
      <c r="F194" s="183">
        <f t="shared" si="17"/>
        <v>0</v>
      </c>
      <c r="G194" s="184" t="str">
        <f t="shared" si="18"/>
        <v/>
      </c>
    </row>
    <row r="195" spans="2:7" x14ac:dyDescent="0.2">
      <c r="B195" s="180" t="str">
        <f t="shared" si="16"/>
        <v/>
      </c>
      <c r="C195" s="89" t="str">
        <f>IF(ISBLANK('4. Billing Determinants'!C35), "", '4. Billing Determinants'!C35)</f>
        <v/>
      </c>
      <c r="D195" s="181">
        <f>IF(C167="",0,IF(ISNUMBER(SEARCH("RESIDENTIAL",UPPER(B167),1)),'4. Billing Determinants'!D35, IF(C167="kWh",'4. Billing Determinants'!E35, IF(C167="kW",'4. Billing Determinants'!F35,'4. Billing Determinants'!D35))))</f>
        <v>0</v>
      </c>
      <c r="E195" s="182">
        <f>HLOOKUP($B195, '5. Allocation of Balances'!$D$4:$Z$54, 37,FALSE)</f>
        <v>0</v>
      </c>
      <c r="F195" s="183">
        <f t="shared" si="17"/>
        <v>0</v>
      </c>
      <c r="G195" s="184" t="str">
        <f t="shared" si="18"/>
        <v/>
      </c>
    </row>
    <row r="196" spans="2:7" x14ac:dyDescent="0.2">
      <c r="B196" s="180" t="str">
        <f t="shared" si="16"/>
        <v/>
      </c>
      <c r="C196" s="89" t="str">
        <f>IF(ISBLANK('4. Billing Determinants'!C36), "", '4. Billing Determinants'!C36)</f>
        <v/>
      </c>
      <c r="D196" s="181">
        <f>IF(C168="",0,IF(ISNUMBER(SEARCH("RESIDENTIAL",UPPER(B168),1)),'4. Billing Determinants'!D36, IF(C168="kWh",'4. Billing Determinants'!E36, IF(C168="kW",'4. Billing Determinants'!F36,'4. Billing Determinants'!D36))))</f>
        <v>0</v>
      </c>
      <c r="E196" s="182">
        <f>HLOOKUP($B196, '5. Allocation of Balances'!$D$4:$Z$54, 37,FALSE)</f>
        <v>0</v>
      </c>
      <c r="F196" s="183">
        <f t="shared" si="17"/>
        <v>0</v>
      </c>
      <c r="G196" s="184" t="str">
        <f t="shared" si="18"/>
        <v/>
      </c>
    </row>
    <row r="197" spans="2:7" x14ac:dyDescent="0.2">
      <c r="B197" s="180" t="str">
        <f t="shared" si="16"/>
        <v/>
      </c>
      <c r="C197" s="89" t="str">
        <f>IF(ISBLANK('4. Billing Determinants'!C37), "", '4. Billing Determinants'!C37)</f>
        <v/>
      </c>
      <c r="D197" s="181">
        <f>IF(C169="",0,IF(ISNUMBER(SEARCH("RESIDENTIAL",UPPER(B169),1)),'4. Billing Determinants'!D37, IF(C169="kWh",'4. Billing Determinants'!E37, IF(C169="kW",'4. Billing Determinants'!F37,'4. Billing Determinants'!D37))))</f>
        <v>0</v>
      </c>
      <c r="E197" s="182">
        <f>HLOOKUP($B197, '5. Allocation of Balances'!$D$4:$Z$54, 37,FALSE)</f>
        <v>0</v>
      </c>
      <c r="F197" s="183">
        <f t="shared" si="17"/>
        <v>0</v>
      </c>
      <c r="G197" s="184" t="str">
        <f t="shared" si="18"/>
        <v/>
      </c>
    </row>
    <row r="198" spans="2:7" x14ac:dyDescent="0.2">
      <c r="B198" s="180" t="str">
        <f t="shared" si="16"/>
        <v/>
      </c>
      <c r="C198" s="89" t="str">
        <f>IF(ISBLANK('4. Billing Determinants'!C38), "", '4. Billing Determinants'!C38)</f>
        <v/>
      </c>
      <c r="D198" s="181">
        <f>IF(C170="",0,IF(ISNUMBER(SEARCH("RESIDENTIAL",UPPER(B170),1)),'4. Billing Determinants'!D38, IF(C170="kWh",'4. Billing Determinants'!E38, IF(C170="kW",'4. Billing Determinants'!F38,'4. Billing Determinants'!D38))))</f>
        <v>0</v>
      </c>
      <c r="E198" s="182">
        <f>HLOOKUP($B198, '5. Allocation of Balances'!$D$4:$Z$54, 37,FALSE)</f>
        <v>0</v>
      </c>
      <c r="F198" s="183">
        <f t="shared" si="17"/>
        <v>0</v>
      </c>
      <c r="G198" s="184" t="str">
        <f t="shared" si="18"/>
        <v/>
      </c>
    </row>
    <row r="199" spans="2:7" x14ac:dyDescent="0.2">
      <c r="B199" s="180" t="str">
        <f t="shared" si="16"/>
        <v/>
      </c>
      <c r="C199" s="89" t="str">
        <f>IF(ISBLANK('4. Billing Determinants'!C39), "", '4. Billing Determinants'!C39)</f>
        <v/>
      </c>
      <c r="D199" s="181">
        <f>IF(C171="",0,IF(ISNUMBER(SEARCH("RESIDENTIAL",UPPER(B171),1)),'4. Billing Determinants'!D39, IF(C171="kWh",'4. Billing Determinants'!E39, IF(C171="kW",'4. Billing Determinants'!F39,'4. Billing Determinants'!D39))))</f>
        <v>0</v>
      </c>
      <c r="E199" s="182">
        <f>HLOOKUP($B199, '5. Allocation of Balances'!$D$4:$Z$54, 37,FALSE)</f>
        <v>0</v>
      </c>
      <c r="F199" s="183">
        <f t="shared" si="17"/>
        <v>0</v>
      </c>
      <c r="G199" s="184" t="str">
        <f t="shared" si="18"/>
        <v/>
      </c>
    </row>
    <row r="200" spans="2:7" x14ac:dyDescent="0.2">
      <c r="B200" s="180" t="str">
        <f t="shared" si="16"/>
        <v/>
      </c>
      <c r="C200" s="89" t="str">
        <f>IF(ISBLANK('4. Billing Determinants'!C40), "", '4. Billing Determinants'!C40)</f>
        <v/>
      </c>
      <c r="D200" s="181">
        <f>IF(C172="",0,IF(ISNUMBER(SEARCH("RESIDENTIAL",UPPER(B172),1)),'4. Billing Determinants'!D40, IF(C172="kWh",'4. Billing Determinants'!E40, IF(C172="kW",'4. Billing Determinants'!F40,'4. Billing Determinants'!D40))))</f>
        <v>0</v>
      </c>
      <c r="E200" s="182">
        <f>HLOOKUP($B200, '5. Allocation of Balances'!$D$4:$Z$54, 37,FALSE)</f>
        <v>0</v>
      </c>
      <c r="F200" s="183">
        <f t="shared" si="17"/>
        <v>0</v>
      </c>
      <c r="G200" s="184" t="str">
        <f t="shared" si="18"/>
        <v/>
      </c>
    </row>
    <row r="201" spans="2:7" x14ac:dyDescent="0.2">
      <c r="B201" s="186" t="s">
        <v>86</v>
      </c>
      <c r="C201" s="187"/>
      <c r="D201" s="188"/>
      <c r="E201" s="189">
        <f>SUM(E181:E200)</f>
        <v>0</v>
      </c>
      <c r="F201" s="186"/>
    </row>
  </sheetData>
  <sheetProtection password="F8BD" sheet="1" objects="1" scenarios="1"/>
  <mergeCells count="35">
    <mergeCell ref="B123:B124"/>
    <mergeCell ref="C123:C124"/>
    <mergeCell ref="D123:D124"/>
    <mergeCell ref="E123:E124"/>
    <mergeCell ref="F123:F124"/>
    <mergeCell ref="B96:B97"/>
    <mergeCell ref="C96:C97"/>
    <mergeCell ref="D96:D97"/>
    <mergeCell ref="E96:E97"/>
    <mergeCell ref="F96:F97"/>
    <mergeCell ref="B179:B180"/>
    <mergeCell ref="C179:C180"/>
    <mergeCell ref="D179:D180"/>
    <mergeCell ref="E179:E180"/>
    <mergeCell ref="F179:F180"/>
    <mergeCell ref="B151:B152"/>
    <mergeCell ref="C151:C152"/>
    <mergeCell ref="D151:D152"/>
    <mergeCell ref="E151:E152"/>
    <mergeCell ref="F151:F152"/>
    <mergeCell ref="B70:B71"/>
    <mergeCell ref="C70:C71"/>
    <mergeCell ref="D18:D19"/>
    <mergeCell ref="E18:E19"/>
    <mergeCell ref="F18:F19"/>
    <mergeCell ref="E70:E71"/>
    <mergeCell ref="F70:F71"/>
    <mergeCell ref="D70:D71"/>
    <mergeCell ref="B18:B19"/>
    <mergeCell ref="C18:C19"/>
    <mergeCell ref="B44:B45"/>
    <mergeCell ref="C44:C45"/>
    <mergeCell ref="D44:D45"/>
    <mergeCell ref="E44:E45"/>
    <mergeCell ref="F44:F45"/>
  </mergeCells>
  <conditionalFormatting sqref="C20:C39">
    <cfRule type="cellIs" dxfId="13" priority="26" operator="equal">
      <formula>"kW"</formula>
    </cfRule>
  </conditionalFormatting>
  <conditionalFormatting sqref="G20:G39">
    <cfRule type="cellIs" dxfId="12" priority="23" operator="equal">
      <formula>"$/kW"</formula>
    </cfRule>
  </conditionalFormatting>
  <conditionalFormatting sqref="G153:G172">
    <cfRule type="cellIs" dxfId="11" priority="18" operator="equal">
      <formula>"$/kW"</formula>
    </cfRule>
  </conditionalFormatting>
  <conditionalFormatting sqref="G98:G117">
    <cfRule type="cellIs" dxfId="10" priority="14" operator="equal">
      <formula>"$/kW"</formula>
    </cfRule>
  </conditionalFormatting>
  <conditionalFormatting sqref="G125:G144">
    <cfRule type="cellIs" dxfId="9" priority="12" operator="equal">
      <formula>"$/kW"</formula>
    </cfRule>
  </conditionalFormatting>
  <conditionalFormatting sqref="G46:G65">
    <cfRule type="cellIs" dxfId="8" priority="10" operator="equal">
      <formula>"$/kW"</formula>
    </cfRule>
  </conditionalFormatting>
  <conditionalFormatting sqref="G72:G91">
    <cfRule type="cellIs" dxfId="7" priority="9" operator="equal">
      <formula>"$/kW"</formula>
    </cfRule>
  </conditionalFormatting>
  <conditionalFormatting sqref="G181:G200">
    <cfRule type="cellIs" dxfId="6" priority="8" operator="equal">
      <formula>"$/kW"</formula>
    </cfRule>
  </conditionalFormatting>
  <conditionalFormatting sqref="C46:C65">
    <cfRule type="cellIs" dxfId="5" priority="7" operator="equal">
      <formula>"kW"</formula>
    </cfRule>
  </conditionalFormatting>
  <conditionalFormatting sqref="C72:C91">
    <cfRule type="cellIs" dxfId="4" priority="6" operator="equal">
      <formula>"kW"</formula>
    </cfRule>
  </conditionalFormatting>
  <conditionalFormatting sqref="C98:C117">
    <cfRule type="cellIs" dxfId="3" priority="5" operator="equal">
      <formula>"kW"</formula>
    </cfRule>
  </conditionalFormatting>
  <conditionalFormatting sqref="C153:C172">
    <cfRule type="cellIs" dxfId="2" priority="4" operator="equal">
      <formula>"kW"</formula>
    </cfRule>
  </conditionalFormatting>
  <conditionalFormatting sqref="C181:C200">
    <cfRule type="cellIs" dxfId="1" priority="3" operator="equal">
      <formula>"kW"</formula>
    </cfRule>
  </conditionalFormatting>
  <conditionalFormatting sqref="C125:C144">
    <cfRule type="cellIs" dxfId="0" priority="1" operator="equal">
      <formula>"kW"</formula>
    </cfRule>
  </conditionalFormatting>
  <dataValidations count="3">
    <dataValidation type="list" allowBlank="1" showInputMessage="1" showErrorMessage="1" sqref="D13">
      <formula1>"1,2,3,4"</formula1>
    </dataValidation>
    <dataValidation type="list" allowBlank="1" showInputMessage="1" showErrorMessage="1" sqref="C20:C39 C46:C65 C153:C172 C98:C117 C181:C200 C72:C91 C125:C144">
      <formula1>"kWh, kW, # of Customers"</formula1>
    </dataValidation>
    <dataValidation type="list" allowBlank="1" showInputMessage="1" showErrorMessage="1" sqref="D149 D177">
      <formula1>"1,2,3,4,5"</formula1>
    </dataValidation>
  </dataValidations>
  <pageMargins left="0.70866141732283472" right="0.70866141732283472" top="0.74803149606299213" bottom="0.74803149606299213" header="0.31496062992125984" footer="0.31496062992125984"/>
  <pageSetup scale="67" fitToHeight="4" orientation="landscape" r:id="rId1"/>
  <rowBreaks count="3" manualBreakCount="3">
    <brk id="41" max="8" man="1"/>
    <brk id="92" max="8" man="1"/>
    <brk id="145"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62"/>
  <sheetViews>
    <sheetView zoomScaleNormal="100" workbookViewId="0">
      <selection activeCell="E27" sqref="E27"/>
    </sheetView>
  </sheetViews>
  <sheetFormatPr defaultRowHeight="12.75" x14ac:dyDescent="0.2"/>
  <cols>
    <col min="1" max="1" width="69.28515625" customWidth="1"/>
    <col min="3" max="8" width="20.42578125" customWidth="1"/>
    <col min="9" max="11" width="21.140625" customWidth="1"/>
  </cols>
  <sheetData>
    <row r="1" spans="1:10" ht="34.5" customHeight="1" x14ac:dyDescent="0.2">
      <c r="C1" s="365" t="s">
        <v>214</v>
      </c>
      <c r="D1" s="365" t="s">
        <v>215</v>
      </c>
      <c r="E1" s="365" t="s">
        <v>219</v>
      </c>
      <c r="F1" s="365" t="s">
        <v>216</v>
      </c>
      <c r="G1" s="365" t="s">
        <v>218</v>
      </c>
      <c r="H1" s="365" t="s">
        <v>27</v>
      </c>
      <c r="I1" s="365" t="s">
        <v>220</v>
      </c>
      <c r="J1" s="365" t="s">
        <v>217</v>
      </c>
    </row>
    <row r="2" spans="1:10" ht="34.5" customHeight="1" x14ac:dyDescent="0.2">
      <c r="C2" s="366"/>
      <c r="D2" s="366"/>
      <c r="E2" s="366"/>
      <c r="F2" s="365"/>
      <c r="G2" s="365"/>
      <c r="H2" s="365"/>
      <c r="I2" s="365"/>
      <c r="J2" s="365"/>
    </row>
    <row r="3" spans="1:10" ht="34.5" customHeight="1" x14ac:dyDescent="0.2">
      <c r="C3" s="366"/>
      <c r="D3" s="366"/>
      <c r="E3" s="366"/>
      <c r="F3" s="365"/>
      <c r="G3" s="365"/>
      <c r="H3" s="365" t="s">
        <v>12</v>
      </c>
      <c r="I3" s="365"/>
      <c r="J3" s="365"/>
    </row>
    <row r="4" spans="1:10" ht="15" customHeight="1" x14ac:dyDescent="0.2">
      <c r="A4" s="142" t="s">
        <v>40</v>
      </c>
      <c r="B4" s="143">
        <v>1508</v>
      </c>
      <c r="C4" s="74">
        <f>VLOOKUP(A4, '2. 2015 Continuity Schedule'!$C$20:$BU$83, MATCH('2. 2015 Continuity Schedule'!BO$20, '2. 2015 Continuity Schedule'!C$20:BU$20,0),FALSE)</f>
        <v>446310.67</v>
      </c>
      <c r="D4" s="74">
        <f>VLOOKUP(A4, '2. 2015 Continuity Schedule'!$C$20:$BU$83, MATCH('2. 2015 Continuity Schedule'!BP$20, '2. 2015 Continuity Schedule'!C$20:BU$20,0),FALSE)</f>
        <v>26603.67</v>
      </c>
      <c r="E4" s="74">
        <f>SUM(C4:D4)</f>
        <v>472914.33999999997</v>
      </c>
      <c r="F4" s="74">
        <f>VLOOKUP(A4, '2. 2015 Continuity Schedule'!$C$20:$BU$83, MATCH('2. 2015 Continuity Schedule'!BQ$20, '2. 2015 Continuity Schedule'!C$20:BU$20,0),FALSE)</f>
        <v>5322.2547397499993</v>
      </c>
      <c r="G4" s="74">
        <f>VLOOKUP(A4, '2. 2015 Continuity Schedule'!$C$20:$BU$83, MATCH('2. 2015 Continuity Schedule'!BR$20, '2. 2015 Continuity Schedule'!C$20:BU$20,0),FALSE)</f>
        <v>1636.4724566666666</v>
      </c>
      <c r="H4" s="74">
        <f>SUM(E4:G4)</f>
        <v>479873.06719641661</v>
      </c>
      <c r="I4" s="74">
        <f>VLOOKUP(A4, '2. 2015 Continuity Schedule'!$C$20:$BU$83, MATCH('2. 2015 Continuity Schedule'!BT$20, '2. 2015 Continuity Schedule'!C$20:BU$20,0),FALSE)</f>
        <v>467913.89</v>
      </c>
      <c r="J4" s="74">
        <f>VLOOKUP(A4, '2. 2015 Continuity Schedule'!$C$20:$BU$83, MATCH('2. 2015 Continuity Schedule'!BU$20, '2. 2015 Continuity Schedule'!C$20:BU$20,0),FALSE)</f>
        <v>-5000.4499999999534</v>
      </c>
    </row>
    <row r="5" spans="1:10" ht="14.25" x14ac:dyDescent="0.2">
      <c r="A5" s="142" t="s">
        <v>41</v>
      </c>
      <c r="B5" s="143">
        <v>1508</v>
      </c>
      <c r="C5" s="74">
        <f>VLOOKUP(A5, '2. 2015 Continuity Schedule'!$C$20:$BU$83, MATCH('2. 2015 Continuity Schedule'!BO$20, '2. 2015 Continuity Schedule'!C$20:BU$20,0),FALSE)</f>
        <v>1446.87</v>
      </c>
      <c r="D5" s="74">
        <f>VLOOKUP(A5, '2. 2015 Continuity Schedule'!$C$20:$BU$83, MATCH('2. 2015 Continuity Schedule'!BP$20, '2. 2015 Continuity Schedule'!C$20:BU$20,0),FALSE)</f>
        <v>105.71999999999998</v>
      </c>
      <c r="E5" s="74">
        <f t="shared" ref="E5:E44" si="0">SUM(C5:D5)</f>
        <v>1552.59</v>
      </c>
      <c r="F5" s="74">
        <f>VLOOKUP(A5, '2. 2015 Continuity Schedule'!$C$20:$BU$83, MATCH('2. 2015 Continuity Schedule'!BQ$20, '2. 2015 Continuity Schedule'!C$20:BU$20,0),FALSE)</f>
        <v>17.253924749999996</v>
      </c>
      <c r="G5" s="74">
        <f>VLOOKUP(A5, '2. 2015 Continuity Schedule'!$C$20:$BU$83, MATCH('2. 2015 Continuity Schedule'!BR$20, '2. 2015 Continuity Schedule'!C$20:BU$20,0),FALSE)</f>
        <v>5.3051899999999996</v>
      </c>
      <c r="H5" s="74">
        <f t="shared" ref="H5:H44" si="1">SUM(E5:G5)</f>
        <v>1575.1491147499999</v>
      </c>
      <c r="I5" s="74">
        <f>VLOOKUP(A5, '2. 2015 Continuity Schedule'!$C$20:$BU$83, MATCH('2. 2015 Continuity Schedule'!BT$20, '2. 2015 Continuity Schedule'!C$20:BU$20,0),FALSE)</f>
        <v>1552.5899999999997</v>
      </c>
      <c r="J5" s="74">
        <f>VLOOKUP(A5, '2. 2015 Continuity Schedule'!$C$20:$BU$83, MATCH('2. 2015 Continuity Schedule'!BU$20, '2. 2015 Continuity Schedule'!C$20:BU$20,0),FALSE)</f>
        <v>0</v>
      </c>
    </row>
    <row r="6" spans="1:10" ht="30.75" x14ac:dyDescent="0.2">
      <c r="A6" s="144" t="s">
        <v>57</v>
      </c>
      <c r="B6" s="143">
        <v>1508</v>
      </c>
      <c r="C6" s="74">
        <f>VLOOKUP(A6, '2. 2015 Continuity Schedule'!$C$20:$BU$83, MATCH('2. 2015 Continuity Schedule'!BO$20, '2. 2015 Continuity Schedule'!C$20:BU$20,0),FALSE)</f>
        <v>0</v>
      </c>
      <c r="D6" s="74">
        <f>VLOOKUP(A6, '2. 2015 Continuity Schedule'!$C$20:$BU$83, MATCH('2. 2015 Continuity Schedule'!BP$20, '2. 2015 Continuity Schedule'!C$20:BU$20,0),FALSE)</f>
        <v>0</v>
      </c>
      <c r="E6" s="74">
        <f t="shared" si="0"/>
        <v>0</v>
      </c>
      <c r="F6" s="74">
        <f>VLOOKUP(A6, '2. 2015 Continuity Schedule'!$C$20:$BU$83, MATCH('2. 2015 Continuity Schedule'!BQ$20, '2. 2015 Continuity Schedule'!C$20:BU$20,0),FALSE)</f>
        <v>0</v>
      </c>
      <c r="G6" s="74">
        <f>VLOOKUP(A6, '2. 2015 Continuity Schedule'!$C$20:$BU$83, MATCH('2. 2015 Continuity Schedule'!BR$20, '2. 2015 Continuity Schedule'!C$20:BU$20,0),FALSE)</f>
        <v>0</v>
      </c>
      <c r="H6" s="74">
        <f t="shared" si="1"/>
        <v>0</v>
      </c>
      <c r="I6" s="74">
        <f>VLOOKUP(A6, '2. 2015 Continuity Schedule'!$C$20:$BU$83, MATCH('2. 2015 Continuity Schedule'!BT$20, '2. 2015 Continuity Schedule'!C$20:BU$20,0),FALSE)</f>
        <v>0</v>
      </c>
      <c r="J6" s="74">
        <f>VLOOKUP(A6, '2. 2015 Continuity Schedule'!$C$20:$BU$83, MATCH('2. 2015 Continuity Schedule'!BU$20, '2. 2015 Continuity Schedule'!C$20:BU$20,0),FALSE)</f>
        <v>0</v>
      </c>
    </row>
    <row r="7" spans="1:10" ht="28.5" x14ac:dyDescent="0.2">
      <c r="A7" s="144" t="s">
        <v>53</v>
      </c>
      <c r="B7" s="143">
        <v>1508</v>
      </c>
      <c r="C7" s="74">
        <f>VLOOKUP(A7, '2. 2015 Continuity Schedule'!$C$20:$BU$83, MATCH('2. 2015 Continuity Schedule'!BO$20, '2. 2015 Continuity Schedule'!C$20:BU$20,0),FALSE)</f>
        <v>0</v>
      </c>
      <c r="D7" s="74">
        <f>VLOOKUP(A7, '2. 2015 Continuity Schedule'!$C$20:$BU$83, MATCH('2. 2015 Continuity Schedule'!BP$20, '2. 2015 Continuity Schedule'!C$20:BU$20,0),FALSE)</f>
        <v>0</v>
      </c>
      <c r="E7" s="74">
        <f t="shared" si="0"/>
        <v>0</v>
      </c>
      <c r="F7" s="74">
        <f>VLOOKUP(A7, '2. 2015 Continuity Schedule'!$C$20:$BU$83, MATCH('2. 2015 Continuity Schedule'!BQ$20, '2. 2015 Continuity Schedule'!C$20:BU$20,0),FALSE)</f>
        <v>0</v>
      </c>
      <c r="G7" s="74">
        <f>VLOOKUP(A7, '2. 2015 Continuity Schedule'!$C$20:$BU$83, MATCH('2. 2015 Continuity Schedule'!BR$20, '2. 2015 Continuity Schedule'!C$20:BU$20,0),FALSE)</f>
        <v>0</v>
      </c>
      <c r="H7" s="74">
        <f t="shared" si="1"/>
        <v>0</v>
      </c>
      <c r="I7" s="74">
        <f>VLOOKUP(A7, '2. 2015 Continuity Schedule'!$C$20:$BU$83, MATCH('2. 2015 Continuity Schedule'!BT$20, '2. 2015 Continuity Schedule'!C$20:BU$20,0),FALSE)</f>
        <v>0</v>
      </c>
      <c r="J7" s="74">
        <f>VLOOKUP(A7, '2. 2015 Continuity Schedule'!$C$20:$BU$83, MATCH('2. 2015 Continuity Schedule'!BU$20, '2. 2015 Continuity Schedule'!C$20:BU$20,0),FALSE)</f>
        <v>0</v>
      </c>
    </row>
    <row r="8" spans="1:10" ht="16.5" x14ac:dyDescent="0.2">
      <c r="A8" s="142" t="s">
        <v>56</v>
      </c>
      <c r="B8" s="143">
        <v>1508</v>
      </c>
      <c r="C8" s="74">
        <f>VLOOKUP(A8, '2. 2015 Continuity Schedule'!$C$20:$BU$83, MATCH('2. 2015 Continuity Schedule'!BO$20, '2. 2015 Continuity Schedule'!C$20:BU$20,0),FALSE)</f>
        <v>-281.26</v>
      </c>
      <c r="D8" s="74">
        <f>VLOOKUP(A8, '2. 2015 Continuity Schedule'!$C$20:$BU$83, MATCH('2. 2015 Continuity Schedule'!BP$20, '2. 2015 Continuity Schedule'!C$20:BU$20,0),FALSE)</f>
        <v>-19.929999999999996</v>
      </c>
      <c r="E8" s="74">
        <f t="shared" si="0"/>
        <v>-301.19</v>
      </c>
      <c r="F8" s="74">
        <f>VLOOKUP(A8, '2. 2015 Continuity Schedule'!$C$20:$BU$83, MATCH('2. 2015 Continuity Schedule'!BQ$20, '2. 2015 Continuity Schedule'!C$20:BU$20,0),FALSE)</f>
        <v>-3.3540254999999997</v>
      </c>
      <c r="G8" s="74">
        <f>VLOOKUP(A8, '2. 2015 Continuity Schedule'!$C$20:$BU$83, MATCH('2. 2015 Continuity Schedule'!BR$20, '2. 2015 Continuity Schedule'!C$20:BU$20,0),FALSE)</f>
        <v>-1.0312866666666667</v>
      </c>
      <c r="H8" s="74">
        <f t="shared" si="1"/>
        <v>-305.57531216666666</v>
      </c>
      <c r="I8" s="74">
        <f>VLOOKUP(A8, '2. 2015 Continuity Schedule'!$C$20:$BU$83, MATCH('2. 2015 Continuity Schedule'!BT$20, '2. 2015 Continuity Schedule'!C$20:BU$20,0),FALSE)</f>
        <v>-301.19</v>
      </c>
      <c r="J8" s="74">
        <f>VLOOKUP(A8, '2. 2015 Continuity Schedule'!$C$20:$BU$83, MATCH('2. 2015 Continuity Schedule'!BU$20, '2. 2015 Continuity Schedule'!C$20:BU$20,0),FALSE)</f>
        <v>0</v>
      </c>
    </row>
    <row r="9" spans="1:10" ht="14.25" x14ac:dyDescent="0.2">
      <c r="A9" s="142" t="s">
        <v>4</v>
      </c>
      <c r="B9" s="143">
        <v>1518</v>
      </c>
      <c r="C9" s="74">
        <f>VLOOKUP(A9, '2. 2015 Continuity Schedule'!$C$20:$BU$83, MATCH('2. 2015 Continuity Schedule'!BO$20, '2. 2015 Continuity Schedule'!C$20:BU$20,0),FALSE)</f>
        <v>0</v>
      </c>
      <c r="D9" s="74">
        <f>VLOOKUP(A9, '2. 2015 Continuity Schedule'!$C$20:$BU$83, MATCH('2. 2015 Continuity Schedule'!BP$20, '2. 2015 Continuity Schedule'!C$20:BU$20,0),FALSE)</f>
        <v>0</v>
      </c>
      <c r="E9" s="74">
        <f t="shared" si="0"/>
        <v>0</v>
      </c>
      <c r="F9" s="74">
        <f>VLOOKUP(A9, '2. 2015 Continuity Schedule'!$C$20:$BU$83, MATCH('2. 2015 Continuity Schedule'!BQ$20, '2. 2015 Continuity Schedule'!C$20:BU$20,0),FALSE)</f>
        <v>0</v>
      </c>
      <c r="G9" s="74">
        <f>VLOOKUP(A9, '2. 2015 Continuity Schedule'!$C$20:$BU$83, MATCH('2. 2015 Continuity Schedule'!BR$20, '2. 2015 Continuity Schedule'!C$20:BU$20,0),FALSE)</f>
        <v>0</v>
      </c>
      <c r="H9" s="74">
        <f t="shared" si="1"/>
        <v>0</v>
      </c>
      <c r="I9" s="74">
        <f>VLOOKUP(A9, '2. 2015 Continuity Schedule'!$C$20:$BU$83, MATCH('2. 2015 Continuity Schedule'!BT$20, '2. 2015 Continuity Schedule'!C$20:BU$20,0),FALSE)</f>
        <v>0</v>
      </c>
      <c r="J9" s="74">
        <f>VLOOKUP(A9, '2. 2015 Continuity Schedule'!$C$20:$BU$83, MATCH('2. 2015 Continuity Schedule'!BU$20, '2. 2015 Continuity Schedule'!C$20:BU$20,0),FALSE)</f>
        <v>0</v>
      </c>
    </row>
    <row r="10" spans="1:10" ht="14.25" x14ac:dyDescent="0.2">
      <c r="A10" s="142" t="s">
        <v>9</v>
      </c>
      <c r="B10" s="143">
        <v>1525</v>
      </c>
      <c r="C10" s="74">
        <f>VLOOKUP(A10, '2. 2015 Continuity Schedule'!$C$20:$BU$83, MATCH('2. 2015 Continuity Schedule'!BO$20, '2. 2015 Continuity Schedule'!C$20:BU$20,0),FALSE)</f>
        <v>0</v>
      </c>
      <c r="D10" s="74">
        <f>VLOOKUP(A10, '2. 2015 Continuity Schedule'!$C$20:$BU$83, MATCH('2. 2015 Continuity Schedule'!BP$20, '2. 2015 Continuity Schedule'!C$20:BU$20,0),FALSE)</f>
        <v>0</v>
      </c>
      <c r="E10" s="74">
        <f t="shared" si="0"/>
        <v>0</v>
      </c>
      <c r="F10" s="74">
        <f>VLOOKUP(A10, '2. 2015 Continuity Schedule'!$C$20:$BU$83, MATCH('2. 2015 Continuity Schedule'!BQ$20, '2. 2015 Continuity Schedule'!C$20:BU$20,0),FALSE)</f>
        <v>0</v>
      </c>
      <c r="G10" s="74">
        <f>VLOOKUP(A10, '2. 2015 Continuity Schedule'!$C$20:$BU$83, MATCH('2. 2015 Continuity Schedule'!BR$20, '2. 2015 Continuity Schedule'!C$20:BU$20,0),FALSE)</f>
        <v>0</v>
      </c>
      <c r="H10" s="74">
        <f t="shared" si="1"/>
        <v>0</v>
      </c>
      <c r="I10" s="74">
        <f>VLOOKUP(A10, '2. 2015 Continuity Schedule'!$C$20:$BU$83, MATCH('2. 2015 Continuity Schedule'!BT$20, '2. 2015 Continuity Schedule'!C$20:BU$20,0),FALSE)</f>
        <v>0</v>
      </c>
      <c r="J10" s="74">
        <f>VLOOKUP(A10, '2. 2015 Continuity Schedule'!$C$20:$BU$83, MATCH('2. 2015 Continuity Schedule'!BU$20, '2. 2015 Continuity Schedule'!C$20:BU$20,0),FALSE)</f>
        <v>0</v>
      </c>
    </row>
    <row r="11" spans="1:10" ht="14.25" x14ac:dyDescent="0.2">
      <c r="A11" s="142" t="s">
        <v>37</v>
      </c>
      <c r="B11" s="143">
        <v>1531</v>
      </c>
      <c r="C11" s="74">
        <f>VLOOKUP(A11, '2. 2015 Continuity Schedule'!$C$20:$BU$83, MATCH('2. 2015 Continuity Schedule'!BO$20, '2. 2015 Continuity Schedule'!C$20:BU$20,0),FALSE)</f>
        <v>0</v>
      </c>
      <c r="D11" s="74">
        <f>VLOOKUP(A11, '2. 2015 Continuity Schedule'!$C$20:$BU$83, MATCH('2. 2015 Continuity Schedule'!BP$20, '2. 2015 Continuity Schedule'!C$20:BU$20,0),FALSE)</f>
        <v>0</v>
      </c>
      <c r="E11" s="74">
        <f t="shared" si="0"/>
        <v>0</v>
      </c>
      <c r="F11" s="74">
        <f>VLOOKUP(A11, '2. 2015 Continuity Schedule'!$C$20:$BU$83, MATCH('2. 2015 Continuity Schedule'!BQ$20, '2. 2015 Continuity Schedule'!C$20:BU$20,0),FALSE)</f>
        <v>0</v>
      </c>
      <c r="G11" s="74">
        <f>VLOOKUP(A11, '2. 2015 Continuity Schedule'!$C$20:$BU$83, MATCH('2. 2015 Continuity Schedule'!BR$20, '2. 2015 Continuity Schedule'!C$20:BU$20,0),FALSE)</f>
        <v>0</v>
      </c>
      <c r="H11" s="74">
        <f t="shared" si="1"/>
        <v>0</v>
      </c>
      <c r="I11" s="74">
        <f>VLOOKUP(A11, '2. 2015 Continuity Schedule'!$C$20:$BU$83, MATCH('2. 2015 Continuity Schedule'!BT$20, '2. 2015 Continuity Schedule'!C$20:BU$20,0),FALSE)</f>
        <v>0</v>
      </c>
      <c r="J11" s="74">
        <f>VLOOKUP(A11, '2. 2015 Continuity Schedule'!$C$20:$BU$83, MATCH('2. 2015 Continuity Schedule'!BU$20, '2. 2015 Continuity Schedule'!C$20:BU$20,0),FALSE)</f>
        <v>0</v>
      </c>
    </row>
    <row r="12" spans="1:10" ht="14.25" x14ac:dyDescent="0.2">
      <c r="A12" s="142" t="s">
        <v>38</v>
      </c>
      <c r="B12" s="143">
        <v>1532</v>
      </c>
      <c r="C12" s="74">
        <f>VLOOKUP(A12, '2. 2015 Continuity Schedule'!$C$20:$BU$83, MATCH('2. 2015 Continuity Schedule'!BO$20, '2. 2015 Continuity Schedule'!C$20:BU$20,0),FALSE)</f>
        <v>0</v>
      </c>
      <c r="D12" s="74">
        <f>VLOOKUP(A12, '2. 2015 Continuity Schedule'!$C$20:$BU$83, MATCH('2. 2015 Continuity Schedule'!BP$20, '2. 2015 Continuity Schedule'!C$20:BU$20,0),FALSE)</f>
        <v>0</v>
      </c>
      <c r="E12" s="74">
        <f t="shared" si="0"/>
        <v>0</v>
      </c>
      <c r="F12" s="74">
        <f>VLOOKUP(A12, '2. 2015 Continuity Schedule'!$C$20:$BU$83, MATCH('2. 2015 Continuity Schedule'!BQ$20, '2. 2015 Continuity Schedule'!C$20:BU$20,0),FALSE)</f>
        <v>0</v>
      </c>
      <c r="G12" s="74">
        <f>VLOOKUP(A12, '2. 2015 Continuity Schedule'!$C$20:$BU$83, MATCH('2. 2015 Continuity Schedule'!BR$20, '2. 2015 Continuity Schedule'!C$20:BU$20,0),FALSE)</f>
        <v>0</v>
      </c>
      <c r="H12" s="74">
        <f t="shared" si="1"/>
        <v>0</v>
      </c>
      <c r="I12" s="74">
        <f>VLOOKUP(A12, '2. 2015 Continuity Schedule'!$C$20:$BU$83, MATCH('2. 2015 Continuity Schedule'!BT$20, '2. 2015 Continuity Schedule'!C$20:BU$20,0),FALSE)</f>
        <v>0</v>
      </c>
      <c r="J12" s="74">
        <f>VLOOKUP(A12, '2. 2015 Continuity Schedule'!$C$20:$BU$83, MATCH('2. 2015 Continuity Schedule'!BU$20, '2. 2015 Continuity Schedule'!C$20:BU$20,0),FALSE)</f>
        <v>0</v>
      </c>
    </row>
    <row r="13" spans="1:10" ht="14.25" x14ac:dyDescent="0.2">
      <c r="A13" s="145" t="s">
        <v>24</v>
      </c>
      <c r="B13" s="143">
        <v>1533</v>
      </c>
      <c r="C13" s="74">
        <f>VLOOKUP(A13, '2. 2015 Continuity Schedule'!$C$20:$BU$83, MATCH('2. 2015 Continuity Schedule'!BO$20, '2. 2015 Continuity Schedule'!C$20:BU$20,0),FALSE)</f>
        <v>0</v>
      </c>
      <c r="D13" s="74">
        <f>VLOOKUP(A13, '2. 2015 Continuity Schedule'!$C$20:$BU$83, MATCH('2. 2015 Continuity Schedule'!BP$20, '2. 2015 Continuity Schedule'!C$20:BU$20,0),FALSE)</f>
        <v>0</v>
      </c>
      <c r="E13" s="74">
        <f t="shared" si="0"/>
        <v>0</v>
      </c>
      <c r="F13" s="74">
        <f>VLOOKUP(A13, '2. 2015 Continuity Schedule'!$C$20:$BU$83, MATCH('2. 2015 Continuity Schedule'!BQ$20, '2. 2015 Continuity Schedule'!C$20:BU$20,0),FALSE)</f>
        <v>0</v>
      </c>
      <c r="G13" s="74">
        <f>VLOOKUP(A13, '2. 2015 Continuity Schedule'!$C$20:$BU$83, MATCH('2. 2015 Continuity Schedule'!BR$20, '2. 2015 Continuity Schedule'!C$20:BU$20,0),FALSE)</f>
        <v>0</v>
      </c>
      <c r="H13" s="74">
        <f t="shared" si="1"/>
        <v>0</v>
      </c>
      <c r="I13" s="74">
        <f>VLOOKUP(A13, '2. 2015 Continuity Schedule'!$C$20:$BU$83, MATCH('2. 2015 Continuity Schedule'!BT$20, '2. 2015 Continuity Schedule'!C$20:BU$20,0),FALSE)</f>
        <v>0</v>
      </c>
      <c r="J13" s="74">
        <f>VLOOKUP(A13, '2. 2015 Continuity Schedule'!$C$20:$BU$83, MATCH('2. 2015 Continuity Schedule'!BU$20, '2. 2015 Continuity Schedule'!C$20:BU$20,0),FALSE)</f>
        <v>0</v>
      </c>
    </row>
    <row r="14" spans="1:10" ht="14.25" x14ac:dyDescent="0.2">
      <c r="A14" s="142" t="s">
        <v>16</v>
      </c>
      <c r="B14" s="143">
        <v>1534</v>
      </c>
      <c r="C14" s="74">
        <f>VLOOKUP(A14, '2. 2015 Continuity Schedule'!$C$20:$BU$83, MATCH('2. 2015 Continuity Schedule'!BO$20, '2. 2015 Continuity Schedule'!C$20:BU$20,0),FALSE)</f>
        <v>0</v>
      </c>
      <c r="D14" s="74">
        <f>VLOOKUP(A14, '2. 2015 Continuity Schedule'!$C$20:$BU$83, MATCH('2. 2015 Continuity Schedule'!BP$20, '2. 2015 Continuity Schedule'!C$20:BU$20,0),FALSE)</f>
        <v>0</v>
      </c>
      <c r="E14" s="74">
        <f t="shared" si="0"/>
        <v>0</v>
      </c>
      <c r="F14" s="74">
        <f>VLOOKUP(A14, '2. 2015 Continuity Schedule'!$C$20:$BU$83, MATCH('2. 2015 Continuity Schedule'!BQ$20, '2. 2015 Continuity Schedule'!C$20:BU$20,0),FALSE)</f>
        <v>0</v>
      </c>
      <c r="G14" s="74">
        <f>VLOOKUP(A14, '2. 2015 Continuity Schedule'!$C$20:$BU$83, MATCH('2. 2015 Continuity Schedule'!BR$20, '2. 2015 Continuity Schedule'!C$20:BU$20,0),FALSE)</f>
        <v>0</v>
      </c>
      <c r="H14" s="74">
        <f t="shared" si="1"/>
        <v>0</v>
      </c>
      <c r="I14" s="74">
        <f>VLOOKUP(A14, '2. 2015 Continuity Schedule'!$C$20:$BU$83, MATCH('2. 2015 Continuity Schedule'!BT$20, '2. 2015 Continuity Schedule'!C$20:BU$20,0),FALSE)</f>
        <v>0</v>
      </c>
      <c r="J14" s="74">
        <f>VLOOKUP(A14, '2. 2015 Continuity Schedule'!$C$20:$BU$83, MATCH('2. 2015 Continuity Schedule'!BU$20, '2. 2015 Continuity Schedule'!C$20:BU$20,0),FALSE)</f>
        <v>0</v>
      </c>
    </row>
    <row r="15" spans="1:10" ht="14.25" x14ac:dyDescent="0.2">
      <c r="A15" s="142" t="s">
        <v>17</v>
      </c>
      <c r="B15" s="143">
        <v>1535</v>
      </c>
      <c r="C15" s="74">
        <f>VLOOKUP(A15, '2. 2015 Continuity Schedule'!$C$20:$BU$83, MATCH('2. 2015 Continuity Schedule'!BO$20, '2. 2015 Continuity Schedule'!C$20:BU$20,0),FALSE)</f>
        <v>0</v>
      </c>
      <c r="D15" s="74">
        <f>VLOOKUP(A15, '2. 2015 Continuity Schedule'!$C$20:$BU$83, MATCH('2. 2015 Continuity Schedule'!BP$20, '2. 2015 Continuity Schedule'!C$20:BU$20,0),FALSE)</f>
        <v>0</v>
      </c>
      <c r="E15" s="74">
        <f t="shared" si="0"/>
        <v>0</v>
      </c>
      <c r="F15" s="74">
        <f>VLOOKUP(A15, '2. 2015 Continuity Schedule'!$C$20:$BU$83, MATCH('2. 2015 Continuity Schedule'!BQ$20, '2. 2015 Continuity Schedule'!C$20:BU$20,0),FALSE)</f>
        <v>0</v>
      </c>
      <c r="G15" s="74">
        <f>VLOOKUP(A15, '2. 2015 Continuity Schedule'!$C$20:$BU$83, MATCH('2. 2015 Continuity Schedule'!BR$20, '2. 2015 Continuity Schedule'!C$20:BU$20,0),FALSE)</f>
        <v>0</v>
      </c>
      <c r="H15" s="74">
        <f t="shared" si="1"/>
        <v>0</v>
      </c>
      <c r="I15" s="74">
        <f>VLOOKUP(A15, '2. 2015 Continuity Schedule'!$C$20:$BU$83, MATCH('2. 2015 Continuity Schedule'!BT$20, '2. 2015 Continuity Schedule'!C$20:BU$20,0),FALSE)</f>
        <v>0</v>
      </c>
      <c r="J15" s="74">
        <f>VLOOKUP(A15, '2. 2015 Continuity Schedule'!$C$20:$BU$83, MATCH('2. 2015 Continuity Schedule'!BU$20, '2. 2015 Continuity Schedule'!C$20:BU$20,0),FALSE)</f>
        <v>0</v>
      </c>
    </row>
    <row r="16" spans="1:10" ht="14.25" x14ac:dyDescent="0.2">
      <c r="A16" s="142" t="s">
        <v>22</v>
      </c>
      <c r="B16" s="143">
        <v>1536</v>
      </c>
      <c r="C16" s="74">
        <f>VLOOKUP(A16, '2. 2015 Continuity Schedule'!$C$20:$BU$83, MATCH('2. 2015 Continuity Schedule'!BO$20, '2. 2015 Continuity Schedule'!C$20:BU$20,0),FALSE)</f>
        <v>0</v>
      </c>
      <c r="D16" s="74">
        <f>VLOOKUP(A16, '2. 2015 Continuity Schedule'!$C$20:$BU$83, MATCH('2. 2015 Continuity Schedule'!BP$20, '2. 2015 Continuity Schedule'!C$20:BU$20,0),FALSE)</f>
        <v>0</v>
      </c>
      <c r="E16" s="74">
        <f t="shared" si="0"/>
        <v>0</v>
      </c>
      <c r="F16" s="74">
        <f>VLOOKUP(A16, '2. 2015 Continuity Schedule'!$C$20:$BU$83, MATCH('2. 2015 Continuity Schedule'!BQ$20, '2. 2015 Continuity Schedule'!C$20:BU$20,0),FALSE)</f>
        <v>0</v>
      </c>
      <c r="G16" s="74">
        <f>VLOOKUP(A16, '2. 2015 Continuity Schedule'!$C$20:$BU$83, MATCH('2. 2015 Continuity Schedule'!BR$20, '2. 2015 Continuity Schedule'!C$20:BU$20,0),FALSE)</f>
        <v>0</v>
      </c>
      <c r="H16" s="74">
        <f t="shared" si="1"/>
        <v>0</v>
      </c>
      <c r="I16" s="74">
        <f>VLOOKUP(A16, '2. 2015 Continuity Schedule'!$C$20:$BU$83, MATCH('2. 2015 Continuity Schedule'!BT$20, '2. 2015 Continuity Schedule'!C$20:BU$20,0),FALSE)</f>
        <v>0</v>
      </c>
      <c r="J16" s="74">
        <f>VLOOKUP(A16, '2. 2015 Continuity Schedule'!$C$20:$BU$83, MATCH('2. 2015 Continuity Schedule'!BU$20, '2. 2015 Continuity Schedule'!C$20:BU$20,0),FALSE)</f>
        <v>0</v>
      </c>
    </row>
    <row r="17" spans="1:10" ht="14.25" x14ac:dyDescent="0.2">
      <c r="A17" s="142" t="s">
        <v>5</v>
      </c>
      <c r="B17" s="143">
        <v>1548</v>
      </c>
      <c r="C17" s="74">
        <f>VLOOKUP(A17, '2. 2015 Continuity Schedule'!$C$20:$BU$83, MATCH('2. 2015 Continuity Schedule'!BO$20, '2. 2015 Continuity Schedule'!C$20:BU$20,0),FALSE)</f>
        <v>0</v>
      </c>
      <c r="D17" s="74">
        <f>VLOOKUP(A17, '2. 2015 Continuity Schedule'!$C$20:$BU$83, MATCH('2. 2015 Continuity Schedule'!BP$20, '2. 2015 Continuity Schedule'!C$20:BU$20,0),FALSE)</f>
        <v>0</v>
      </c>
      <c r="E17" s="74">
        <f t="shared" si="0"/>
        <v>0</v>
      </c>
      <c r="F17" s="74">
        <f>VLOOKUP(A17, '2. 2015 Continuity Schedule'!$C$20:$BU$83, MATCH('2. 2015 Continuity Schedule'!BQ$20, '2. 2015 Continuity Schedule'!C$20:BU$20,0),FALSE)</f>
        <v>0</v>
      </c>
      <c r="G17" s="74">
        <f>VLOOKUP(A17, '2. 2015 Continuity Schedule'!$C$20:$BU$83, MATCH('2. 2015 Continuity Schedule'!BR$20, '2. 2015 Continuity Schedule'!C$20:BU$20,0),FALSE)</f>
        <v>0</v>
      </c>
      <c r="H17" s="74">
        <f t="shared" si="1"/>
        <v>0</v>
      </c>
      <c r="I17" s="74">
        <f>VLOOKUP(A17, '2. 2015 Continuity Schedule'!$C$20:$BU$83, MATCH('2. 2015 Continuity Schedule'!BT$20, '2. 2015 Continuity Schedule'!C$20:BU$20,0),FALSE)</f>
        <v>0</v>
      </c>
      <c r="J17" s="74">
        <f>VLOOKUP(A17, '2. 2015 Continuity Schedule'!$C$20:$BU$83, MATCH('2. 2015 Continuity Schedule'!BU$20, '2. 2015 Continuity Schedule'!C$20:BU$20,0),FALSE)</f>
        <v>0</v>
      </c>
    </row>
    <row r="18" spans="1:10" ht="14.25" x14ac:dyDescent="0.2">
      <c r="A18" s="142" t="s">
        <v>35</v>
      </c>
      <c r="B18" s="143">
        <v>1550</v>
      </c>
      <c r="C18" s="74">
        <f>VLOOKUP(A18, '2. 2015 Continuity Schedule'!$C$20:$BU$83, MATCH('2. 2015 Continuity Schedule'!BO$20, '2. 2015 Continuity Schedule'!C$20:BU$20,0),FALSE)</f>
        <v>626860.98</v>
      </c>
      <c r="D18" s="74">
        <f>VLOOKUP(A18, '2. 2015 Continuity Schedule'!$C$20:$BU$83, MATCH('2. 2015 Continuity Schedule'!BP$20, '2. 2015 Continuity Schedule'!C$20:BU$20,0),FALSE)</f>
        <v>7699.7</v>
      </c>
      <c r="E18" s="74">
        <f t="shared" si="0"/>
        <v>634560.67999999993</v>
      </c>
      <c r="F18" s="74">
        <f>VLOOKUP(A18, '2. 2015 Continuity Schedule'!$C$20:$BU$83, MATCH('2. 2015 Continuity Schedule'!BQ$20, '2. 2015 Continuity Schedule'!C$20:BU$20,0),FALSE)</f>
        <v>7475.3171864999995</v>
      </c>
      <c r="G18" s="74">
        <f>VLOOKUP(A18, '2. 2015 Continuity Schedule'!$C$20:$BU$83, MATCH('2. 2015 Continuity Schedule'!BR$20, '2. 2015 Continuity Schedule'!C$20:BU$20,0),FALSE)</f>
        <v>2298.49026</v>
      </c>
      <c r="H18" s="74">
        <f t="shared" si="1"/>
        <v>644334.48744649987</v>
      </c>
      <c r="I18" s="74">
        <f>VLOOKUP(A18, '2. 2015 Continuity Schedule'!$C$20:$BU$83, MATCH('2. 2015 Continuity Schedule'!BT$20, '2. 2015 Continuity Schedule'!C$20:BU$20,0),FALSE)</f>
        <v>634561.26</v>
      </c>
      <c r="J18" s="74">
        <f>VLOOKUP(A18, '2. 2015 Continuity Schedule'!$C$20:$BU$83, MATCH('2. 2015 Continuity Schedule'!BU$20, '2. 2015 Continuity Schedule'!C$20:BU$20,0),FALSE)</f>
        <v>0.58000000007450581</v>
      </c>
    </row>
    <row r="19" spans="1:10" ht="14.25" x14ac:dyDescent="0.2">
      <c r="A19" s="142" t="s">
        <v>207</v>
      </c>
      <c r="B19" s="143">
        <v>1551</v>
      </c>
      <c r="C19" s="74">
        <f>VLOOKUP(A19, '2. 2015 Continuity Schedule'!$C$20:$BU$83, MATCH('2. 2015 Continuity Schedule'!BO$20, '2. 2015 Continuity Schedule'!C$20:BU$20,0),FALSE)</f>
        <v>-17151.240000000002</v>
      </c>
      <c r="D19" s="74">
        <f>VLOOKUP(A19, '2. 2015 Continuity Schedule'!$C$20:$BU$83, MATCH('2. 2015 Continuity Schedule'!BP$20, '2. 2015 Continuity Schedule'!C$20:BU$20,0),FALSE)</f>
        <v>181.7</v>
      </c>
      <c r="E19" s="74">
        <f t="shared" si="0"/>
        <v>-16969.54</v>
      </c>
      <c r="F19" s="74">
        <f>VLOOKUP(A19, '2. 2015 Continuity Schedule'!$C$20:$BU$83, MATCH('2. 2015 Continuity Schedule'!BQ$20, '2. 2015 Continuity Schedule'!C$20:BU$20,0),FALSE)</f>
        <v>-204.52853700000003</v>
      </c>
      <c r="G19" s="74">
        <f>VLOOKUP(A19, '2. 2015 Continuity Schedule'!$C$20:$BU$83, MATCH('2. 2015 Continuity Schedule'!BR$20, '2. 2015 Continuity Schedule'!C$20:BU$20,0),FALSE)</f>
        <v>-62.887880000000003</v>
      </c>
      <c r="H19" s="74">
        <f t="shared" si="1"/>
        <v>-17236.956416999998</v>
      </c>
      <c r="I19" s="74">
        <f>VLOOKUP(A19, '2. 2015 Continuity Schedule'!$C$20:$BU$83, MATCH('2. 2015 Continuity Schedule'!BT$20, '2. 2015 Continuity Schedule'!C$20:BU$20,0),FALSE)</f>
        <v>-16969.54</v>
      </c>
      <c r="J19" s="74">
        <f>VLOOKUP(A19, '2. 2015 Continuity Schedule'!$C$20:$BU$83, MATCH('2. 2015 Continuity Schedule'!BU$20, '2. 2015 Continuity Schedule'!C$20:BU$20,0),FALSE)</f>
        <v>0</v>
      </c>
    </row>
    <row r="20" spans="1:10" ht="16.5" x14ac:dyDescent="0.2">
      <c r="A20" s="142" t="s">
        <v>117</v>
      </c>
      <c r="B20" s="143">
        <v>1555</v>
      </c>
      <c r="C20" s="74" t="e">
        <f>VLOOKUP(A20, '2. 2015 Continuity Schedule'!$C$20:$BU$83, MATCH('2. 2015 Continuity Schedule'!BO$20, '2. 2015 Continuity Schedule'!C$20:BU$20,0),FALSE)</f>
        <v>#N/A</v>
      </c>
      <c r="D20" s="74" t="e">
        <f>VLOOKUP(A20, '2. 2015 Continuity Schedule'!$C$20:$BU$83, MATCH('2. 2015 Continuity Schedule'!BP$20, '2. 2015 Continuity Schedule'!C$20:BU$20,0),FALSE)</f>
        <v>#N/A</v>
      </c>
      <c r="E20" s="74" t="e">
        <f t="shared" si="0"/>
        <v>#N/A</v>
      </c>
      <c r="F20" s="74" t="e">
        <f>VLOOKUP(A20, '2. 2015 Continuity Schedule'!$C$20:$BU$83, MATCH('2. 2015 Continuity Schedule'!BQ$20, '2. 2015 Continuity Schedule'!C$20:BU$20,0),FALSE)</f>
        <v>#N/A</v>
      </c>
      <c r="G20" s="74" t="e">
        <f>VLOOKUP(A20, '2. 2015 Continuity Schedule'!$C$20:$BU$83, MATCH('2. 2015 Continuity Schedule'!BR$20, '2. 2015 Continuity Schedule'!C$20:BU$20,0),FALSE)</f>
        <v>#N/A</v>
      </c>
      <c r="H20" s="74" t="e">
        <f t="shared" si="1"/>
        <v>#N/A</v>
      </c>
      <c r="I20" s="74" t="e">
        <f>VLOOKUP(A20, '2. 2015 Continuity Schedule'!$C$20:$BU$83, MATCH('2. 2015 Continuity Schedule'!BT$20, '2. 2015 Continuity Schedule'!C$20:BU$20,0),FALSE)</f>
        <v>#N/A</v>
      </c>
      <c r="J20" s="74" t="e">
        <f>VLOOKUP(A20, '2. 2015 Continuity Schedule'!$C$20:$BU$83, MATCH('2. 2015 Continuity Schedule'!BU$20, '2. 2015 Continuity Schedule'!C$20:BU$20,0),FALSE)</f>
        <v>#N/A</v>
      </c>
    </row>
    <row r="21" spans="1:10" ht="16.5" x14ac:dyDescent="0.2">
      <c r="A21" s="142" t="s">
        <v>118</v>
      </c>
      <c r="B21" s="143">
        <v>1555</v>
      </c>
      <c r="C21" s="74" t="e">
        <f>VLOOKUP(A21, '2. 2015 Continuity Schedule'!$C$20:$BU$83, MATCH('2. 2015 Continuity Schedule'!BO$20, '2. 2015 Continuity Schedule'!C$20:BU$20,0),FALSE)</f>
        <v>#N/A</v>
      </c>
      <c r="D21" s="74" t="e">
        <f>VLOOKUP(A21, '2. 2015 Continuity Schedule'!$C$20:$BU$83, MATCH('2. 2015 Continuity Schedule'!BP$20, '2. 2015 Continuity Schedule'!C$20:BU$20,0),FALSE)</f>
        <v>#N/A</v>
      </c>
      <c r="E21" s="74" t="e">
        <f t="shared" si="0"/>
        <v>#N/A</v>
      </c>
      <c r="F21" s="74" t="e">
        <f>VLOOKUP(A21, '2. 2015 Continuity Schedule'!$C$20:$BU$83, MATCH('2. 2015 Continuity Schedule'!BQ$20, '2. 2015 Continuity Schedule'!C$20:BU$20,0),FALSE)</f>
        <v>#N/A</v>
      </c>
      <c r="G21" s="74" t="e">
        <f>VLOOKUP(A21, '2. 2015 Continuity Schedule'!$C$20:$BU$83, MATCH('2. 2015 Continuity Schedule'!BR$20, '2. 2015 Continuity Schedule'!C$20:BU$20,0),FALSE)</f>
        <v>#N/A</v>
      </c>
      <c r="H21" s="74" t="e">
        <f t="shared" si="1"/>
        <v>#N/A</v>
      </c>
      <c r="I21" s="74" t="e">
        <f>VLOOKUP(A21, '2. 2015 Continuity Schedule'!$C$20:$BU$83, MATCH('2. 2015 Continuity Schedule'!BT$20, '2. 2015 Continuity Schedule'!C$20:BU$20,0),FALSE)</f>
        <v>#N/A</v>
      </c>
      <c r="J21" s="74" t="e">
        <f>VLOOKUP(A21, '2. 2015 Continuity Schedule'!$C$20:$BU$83, MATCH('2. 2015 Continuity Schedule'!BU$20, '2. 2015 Continuity Schedule'!C$20:BU$20,0),FALSE)</f>
        <v>#N/A</v>
      </c>
    </row>
    <row r="22" spans="1:10" ht="16.5" x14ac:dyDescent="0.2">
      <c r="A22" s="142" t="s">
        <v>119</v>
      </c>
      <c r="B22" s="143">
        <v>1555</v>
      </c>
      <c r="C22" s="74" t="e">
        <f>VLOOKUP(A22, '2. 2015 Continuity Schedule'!$C$20:$BU$83, MATCH('2. 2015 Continuity Schedule'!BO$20, '2. 2015 Continuity Schedule'!C$20:BU$20,0),FALSE)</f>
        <v>#N/A</v>
      </c>
      <c r="D22" s="74" t="e">
        <f>VLOOKUP(A22, '2. 2015 Continuity Schedule'!$C$20:$BU$83, MATCH('2. 2015 Continuity Schedule'!BP$20, '2. 2015 Continuity Schedule'!C$20:BU$20,0),FALSE)</f>
        <v>#N/A</v>
      </c>
      <c r="E22" s="74" t="e">
        <f t="shared" si="0"/>
        <v>#N/A</v>
      </c>
      <c r="F22" s="74" t="e">
        <f>VLOOKUP(A22, '2. 2015 Continuity Schedule'!$C$20:$BU$83, MATCH('2. 2015 Continuity Schedule'!BQ$20, '2. 2015 Continuity Schedule'!C$20:BU$20,0),FALSE)</f>
        <v>#N/A</v>
      </c>
      <c r="G22" s="74" t="e">
        <f>VLOOKUP(A22, '2. 2015 Continuity Schedule'!$C$20:$BU$83, MATCH('2. 2015 Continuity Schedule'!BR$20, '2. 2015 Continuity Schedule'!C$20:BU$20,0),FALSE)</f>
        <v>#N/A</v>
      </c>
      <c r="H22" s="74" t="e">
        <f t="shared" si="1"/>
        <v>#N/A</v>
      </c>
      <c r="I22" s="74" t="e">
        <f>VLOOKUP(A22, '2. 2015 Continuity Schedule'!$C$20:$BU$83, MATCH('2. 2015 Continuity Schedule'!BT$20, '2. 2015 Continuity Schedule'!C$20:BU$20,0),FALSE)</f>
        <v>#N/A</v>
      </c>
      <c r="J22" s="74" t="e">
        <f>VLOOKUP(A22, '2. 2015 Continuity Schedule'!$C$20:$BU$83, MATCH('2. 2015 Continuity Schedule'!BU$20, '2. 2015 Continuity Schedule'!C$20:BU$20,0),FALSE)</f>
        <v>#N/A</v>
      </c>
    </row>
    <row r="23" spans="1:10" ht="16.5" x14ac:dyDescent="0.2">
      <c r="A23" s="142" t="s">
        <v>120</v>
      </c>
      <c r="B23" s="143">
        <v>1556</v>
      </c>
      <c r="C23" s="74" t="e">
        <f>VLOOKUP(A23, '2. 2015 Continuity Schedule'!$C$20:$BU$83, MATCH('2. 2015 Continuity Schedule'!BO$20, '2. 2015 Continuity Schedule'!C$20:BU$20,0),FALSE)</f>
        <v>#N/A</v>
      </c>
      <c r="D23" s="74" t="e">
        <f>VLOOKUP(A23, '2. 2015 Continuity Schedule'!$C$20:$BU$83, MATCH('2. 2015 Continuity Schedule'!BP$20, '2. 2015 Continuity Schedule'!C$20:BU$20,0),FALSE)</f>
        <v>#N/A</v>
      </c>
      <c r="E23" s="74" t="e">
        <f t="shared" si="0"/>
        <v>#N/A</v>
      </c>
      <c r="F23" s="74" t="e">
        <f>VLOOKUP(A23, '2. 2015 Continuity Schedule'!$C$20:$BU$83, MATCH('2. 2015 Continuity Schedule'!BQ$20, '2. 2015 Continuity Schedule'!C$20:BU$20,0),FALSE)</f>
        <v>#N/A</v>
      </c>
      <c r="G23" s="74" t="e">
        <f>VLOOKUP(A23, '2. 2015 Continuity Schedule'!$C$20:$BU$83, MATCH('2. 2015 Continuity Schedule'!BR$20, '2. 2015 Continuity Schedule'!C$20:BU$20,0),FALSE)</f>
        <v>#N/A</v>
      </c>
      <c r="H23" s="74" t="e">
        <f t="shared" si="1"/>
        <v>#N/A</v>
      </c>
      <c r="I23" s="74" t="e">
        <f>VLOOKUP(A23, '2. 2015 Continuity Schedule'!$C$20:$BU$83, MATCH('2. 2015 Continuity Schedule'!BT$20, '2. 2015 Continuity Schedule'!C$20:BU$20,0),FALSE)</f>
        <v>#N/A</v>
      </c>
      <c r="J23" s="74" t="e">
        <f>VLOOKUP(A23, '2. 2015 Continuity Schedule'!$C$20:$BU$83, MATCH('2. 2015 Continuity Schedule'!BU$20, '2. 2015 Continuity Schedule'!C$20:BU$20,0),FALSE)</f>
        <v>#N/A</v>
      </c>
    </row>
    <row r="24" spans="1:10" ht="14.25" x14ac:dyDescent="0.2">
      <c r="A24" s="142" t="s">
        <v>8</v>
      </c>
      <c r="B24" s="143">
        <v>1562</v>
      </c>
      <c r="C24" s="74" t="e">
        <f>VLOOKUP(A24, '2. 2015 Continuity Schedule'!$C$20:$BU$83, MATCH('2. 2015 Continuity Schedule'!BO$20, '2. 2015 Continuity Schedule'!C$20:BU$20,0),FALSE)</f>
        <v>#N/A</v>
      </c>
      <c r="D24" s="74" t="e">
        <f>VLOOKUP(A24, '2. 2015 Continuity Schedule'!$C$20:$BU$83, MATCH('2. 2015 Continuity Schedule'!BP$20, '2. 2015 Continuity Schedule'!C$20:BU$20,0),FALSE)</f>
        <v>#N/A</v>
      </c>
      <c r="E24" s="74" t="e">
        <f t="shared" si="0"/>
        <v>#N/A</v>
      </c>
      <c r="F24" s="74" t="e">
        <f>VLOOKUP(A24, '2. 2015 Continuity Schedule'!$C$20:$BU$83, MATCH('2. 2015 Continuity Schedule'!BQ$20, '2. 2015 Continuity Schedule'!C$20:BU$20,0),FALSE)</f>
        <v>#N/A</v>
      </c>
      <c r="G24" s="74" t="e">
        <f>VLOOKUP(A24, '2. 2015 Continuity Schedule'!$C$20:$BU$83, MATCH('2. 2015 Continuity Schedule'!BR$20, '2. 2015 Continuity Schedule'!C$20:BU$20,0),FALSE)</f>
        <v>#N/A</v>
      </c>
      <c r="H24" s="74" t="e">
        <f t="shared" si="1"/>
        <v>#N/A</v>
      </c>
      <c r="I24" s="74" t="e">
        <f>VLOOKUP(A24, '2. 2015 Continuity Schedule'!$C$20:$BU$83, MATCH('2. 2015 Continuity Schedule'!BT$20, '2. 2015 Continuity Schedule'!C$20:BU$20,0),FALSE)</f>
        <v>#N/A</v>
      </c>
      <c r="J24" s="74" t="e">
        <f>VLOOKUP(A24, '2. 2015 Continuity Schedule'!$C$20:$BU$83, MATCH('2. 2015 Continuity Schedule'!BU$20, '2. 2015 Continuity Schedule'!C$20:BU$20,0),FALSE)</f>
        <v>#N/A</v>
      </c>
    </row>
    <row r="25" spans="1:10" ht="14.25" x14ac:dyDescent="0.2">
      <c r="A25" s="142" t="s">
        <v>39</v>
      </c>
      <c r="B25" s="143">
        <v>1567</v>
      </c>
      <c r="C25" s="74">
        <f>VLOOKUP(A25, '2. 2015 Continuity Schedule'!$C$20:$BU$83, MATCH('2. 2015 Continuity Schedule'!BO$20, '2. 2015 Continuity Schedule'!C$20:BU$20,0),FALSE)</f>
        <v>0</v>
      </c>
      <c r="D25" s="74">
        <f>VLOOKUP(A25, '2. 2015 Continuity Schedule'!$C$20:$BU$83, MATCH('2. 2015 Continuity Schedule'!BP$20, '2. 2015 Continuity Schedule'!C$20:BU$20,0),FALSE)</f>
        <v>0</v>
      </c>
      <c r="E25" s="74">
        <f t="shared" si="0"/>
        <v>0</v>
      </c>
      <c r="F25" s="74">
        <f>VLOOKUP(A25, '2. 2015 Continuity Schedule'!$C$20:$BU$83, MATCH('2. 2015 Continuity Schedule'!BQ$20, '2. 2015 Continuity Schedule'!C$20:BU$20,0),FALSE)</f>
        <v>0</v>
      </c>
      <c r="G25" s="74">
        <f>VLOOKUP(A25, '2. 2015 Continuity Schedule'!$C$20:$BU$83, MATCH('2. 2015 Continuity Schedule'!BR$20, '2. 2015 Continuity Schedule'!C$20:BU$20,0),FALSE)</f>
        <v>0</v>
      </c>
      <c r="H25" s="74">
        <f t="shared" si="1"/>
        <v>0</v>
      </c>
      <c r="I25" s="74">
        <f>VLOOKUP(A25, '2. 2015 Continuity Schedule'!$C$20:$BU$83, MATCH('2. 2015 Continuity Schedule'!BT$20, '2. 2015 Continuity Schedule'!C$20:BU$20,0),FALSE)</f>
        <v>0</v>
      </c>
      <c r="J25" s="74">
        <f>VLOOKUP(A25, '2. 2015 Continuity Schedule'!$C$20:$BU$83, MATCH('2. 2015 Continuity Schedule'!BU$20, '2. 2015 Continuity Schedule'!C$20:BU$20,0),FALSE)</f>
        <v>0</v>
      </c>
    </row>
    <row r="26" spans="1:10" ht="14.25" x14ac:dyDescent="0.2">
      <c r="A26" s="142" t="s">
        <v>81</v>
      </c>
      <c r="B26" s="143">
        <v>1568</v>
      </c>
      <c r="C26" s="74">
        <f>VLOOKUP(A26, '2. 2015 Continuity Schedule'!$C$20:$BU$83, MATCH('2. 2015 Continuity Schedule'!BO$20, '2. 2015 Continuity Schedule'!C$20:BU$20,0),FALSE)</f>
        <v>0</v>
      </c>
      <c r="D26" s="74">
        <f>VLOOKUP(A26, '2. 2015 Continuity Schedule'!$C$20:$BU$83, MATCH('2. 2015 Continuity Schedule'!BP$20, '2. 2015 Continuity Schedule'!C$20:BU$20,0),FALSE)</f>
        <v>0</v>
      </c>
      <c r="E26" s="74">
        <f t="shared" si="0"/>
        <v>0</v>
      </c>
      <c r="F26" s="74">
        <f>VLOOKUP(A26, '2. 2015 Continuity Schedule'!$C$20:$BU$83, MATCH('2. 2015 Continuity Schedule'!BQ$20, '2. 2015 Continuity Schedule'!C$20:BU$20,0),FALSE)</f>
        <v>0</v>
      </c>
      <c r="G26" s="74">
        <f>VLOOKUP(A26, '2. 2015 Continuity Schedule'!$C$20:$BU$83, MATCH('2. 2015 Continuity Schedule'!BR$20, '2. 2015 Continuity Schedule'!C$20:BU$20,0),FALSE)</f>
        <v>0</v>
      </c>
      <c r="H26" s="74">
        <f t="shared" si="1"/>
        <v>0</v>
      </c>
      <c r="I26" s="74">
        <f>VLOOKUP(A26, '2. 2015 Continuity Schedule'!$C$20:$BU$83, MATCH('2. 2015 Continuity Schedule'!BT$20, '2. 2015 Continuity Schedule'!C$20:BU$20,0),FALSE)</f>
        <v>0</v>
      </c>
      <c r="J26" s="74">
        <f>VLOOKUP(A26, '2. 2015 Continuity Schedule'!$C$20:$BU$83, MATCH('2. 2015 Continuity Schedule'!BU$20, '2. 2015 Continuity Schedule'!C$20:BU$20,0),FALSE)</f>
        <v>0</v>
      </c>
    </row>
    <row r="27" spans="1:10" ht="14.25" x14ac:dyDescent="0.2">
      <c r="A27" s="142" t="s">
        <v>10</v>
      </c>
      <c r="B27" s="143">
        <v>1572</v>
      </c>
      <c r="C27" s="74">
        <f>VLOOKUP(A27, '2. 2015 Continuity Schedule'!$C$20:$BU$83, MATCH('2. 2015 Continuity Schedule'!BO$20, '2. 2015 Continuity Schedule'!C$20:BU$20,0),FALSE)</f>
        <v>0</v>
      </c>
      <c r="D27" s="74">
        <f>VLOOKUP(A27, '2. 2015 Continuity Schedule'!$C$20:$BU$83, MATCH('2. 2015 Continuity Schedule'!BP$20, '2. 2015 Continuity Schedule'!C$20:BU$20,0),FALSE)</f>
        <v>0</v>
      </c>
      <c r="E27" s="74">
        <f t="shared" si="0"/>
        <v>0</v>
      </c>
      <c r="F27" s="74">
        <f>VLOOKUP(A27, '2. 2015 Continuity Schedule'!$C$20:$BU$83, MATCH('2. 2015 Continuity Schedule'!BQ$20, '2. 2015 Continuity Schedule'!C$20:BU$20,0),FALSE)</f>
        <v>0</v>
      </c>
      <c r="G27" s="74">
        <f>VLOOKUP(A27, '2. 2015 Continuity Schedule'!$C$20:$BU$83, MATCH('2. 2015 Continuity Schedule'!BR$20, '2. 2015 Continuity Schedule'!C$20:BU$20,0),FALSE)</f>
        <v>0</v>
      </c>
      <c r="H27" s="74">
        <f t="shared" si="1"/>
        <v>0</v>
      </c>
      <c r="I27" s="74">
        <f>VLOOKUP(A27, '2. 2015 Continuity Schedule'!$C$20:$BU$83, MATCH('2. 2015 Continuity Schedule'!BT$20, '2. 2015 Continuity Schedule'!C$20:BU$20,0),FALSE)</f>
        <v>0</v>
      </c>
      <c r="J27" s="74">
        <f>VLOOKUP(A27, '2. 2015 Continuity Schedule'!$C$20:$BU$83, MATCH('2. 2015 Continuity Schedule'!BU$20, '2. 2015 Continuity Schedule'!C$20:BU$20,0),FALSE)</f>
        <v>0</v>
      </c>
    </row>
    <row r="28" spans="1:10" ht="14.25" x14ac:dyDescent="0.2">
      <c r="A28" s="142" t="s">
        <v>6</v>
      </c>
      <c r="B28" s="143">
        <v>1574</v>
      </c>
      <c r="C28" s="74">
        <f>VLOOKUP(A28, '2. 2015 Continuity Schedule'!$C$20:$BU$83, MATCH('2. 2015 Continuity Schedule'!BO$20, '2. 2015 Continuity Schedule'!C$20:BU$20,0),FALSE)</f>
        <v>0</v>
      </c>
      <c r="D28" s="74">
        <f>VLOOKUP(A28, '2. 2015 Continuity Schedule'!$C$20:$BU$83, MATCH('2. 2015 Continuity Schedule'!BP$20, '2. 2015 Continuity Schedule'!C$20:BU$20,0),FALSE)</f>
        <v>0</v>
      </c>
      <c r="E28" s="74">
        <f t="shared" si="0"/>
        <v>0</v>
      </c>
      <c r="F28" s="74">
        <f>VLOOKUP(A28, '2. 2015 Continuity Schedule'!$C$20:$BU$83, MATCH('2. 2015 Continuity Schedule'!BQ$20, '2. 2015 Continuity Schedule'!C$20:BU$20,0),FALSE)</f>
        <v>0</v>
      </c>
      <c r="G28" s="74">
        <f>VLOOKUP(A28, '2. 2015 Continuity Schedule'!$C$20:$BU$83, MATCH('2. 2015 Continuity Schedule'!BR$20, '2. 2015 Continuity Schedule'!C$20:BU$20,0),FALSE)</f>
        <v>0</v>
      </c>
      <c r="H28" s="74">
        <f t="shared" si="1"/>
        <v>0</v>
      </c>
      <c r="I28" s="74">
        <f>VLOOKUP(A28, '2. 2015 Continuity Schedule'!$C$20:$BU$83, MATCH('2. 2015 Continuity Schedule'!BT$20, '2. 2015 Continuity Schedule'!C$20:BU$20,0),FALSE)</f>
        <v>0</v>
      </c>
      <c r="J28" s="74">
        <f>VLOOKUP(A28, '2. 2015 Continuity Schedule'!$C$20:$BU$83, MATCH('2. 2015 Continuity Schedule'!BU$20, '2. 2015 Continuity Schedule'!C$20:BU$20,0),FALSE)</f>
        <v>0</v>
      </c>
    </row>
    <row r="29" spans="1:10" ht="30.75" x14ac:dyDescent="0.2">
      <c r="A29" s="146" t="s">
        <v>196</v>
      </c>
      <c r="B29" s="147">
        <v>1575</v>
      </c>
      <c r="C29" s="74" t="e">
        <f>VLOOKUP(A29, '2. 2015 Continuity Schedule'!$C$20:$BU$83, MATCH('2. 2015 Continuity Schedule'!BO$20, '2. 2015 Continuity Schedule'!C$20:BU$20,0),FALSE)</f>
        <v>#N/A</v>
      </c>
      <c r="D29" s="74" t="e">
        <f>VLOOKUP(A29, '2. 2015 Continuity Schedule'!$C$20:$BU$83, MATCH('2. 2015 Continuity Schedule'!BP$20, '2. 2015 Continuity Schedule'!C$20:BU$20,0),FALSE)</f>
        <v>#N/A</v>
      </c>
      <c r="E29" s="74" t="e">
        <f t="shared" si="0"/>
        <v>#N/A</v>
      </c>
      <c r="F29" s="74" t="e">
        <f>VLOOKUP(A29, '2. 2015 Continuity Schedule'!$C$20:$BU$83, MATCH('2. 2015 Continuity Schedule'!BQ$20, '2. 2015 Continuity Schedule'!C$20:BU$20,0),FALSE)</f>
        <v>#N/A</v>
      </c>
      <c r="G29" s="74" t="e">
        <f>VLOOKUP(A29, '2. 2015 Continuity Schedule'!$C$20:$BU$83, MATCH('2. 2015 Continuity Schedule'!BR$20, '2. 2015 Continuity Schedule'!C$20:BU$20,0),FALSE)</f>
        <v>#N/A</v>
      </c>
      <c r="H29" s="74" t="e">
        <f t="shared" si="1"/>
        <v>#N/A</v>
      </c>
      <c r="I29" s="74" t="e">
        <f>VLOOKUP(A29, '2. 2015 Continuity Schedule'!$C$20:$BU$83, MATCH('2. 2015 Continuity Schedule'!BT$20, '2. 2015 Continuity Schedule'!C$20:BU$20,0),FALSE)</f>
        <v>#N/A</v>
      </c>
      <c r="J29" s="74" t="e">
        <f>VLOOKUP(A29, '2. 2015 Continuity Schedule'!$C$20:$BU$83, MATCH('2. 2015 Continuity Schedule'!BU$20, '2. 2015 Continuity Schedule'!C$20:BU$20,0),FALSE)</f>
        <v>#N/A</v>
      </c>
    </row>
    <row r="30" spans="1:10" ht="16.5" x14ac:dyDescent="0.2">
      <c r="A30" s="146" t="s">
        <v>197</v>
      </c>
      <c r="B30" s="147">
        <v>1576</v>
      </c>
      <c r="C30" s="74" t="e">
        <f>VLOOKUP(A30, '2. 2015 Continuity Schedule'!$C$20:$BU$83, MATCH('2. 2015 Continuity Schedule'!BO$20, '2. 2015 Continuity Schedule'!C$20:BU$20,0),FALSE)</f>
        <v>#N/A</v>
      </c>
      <c r="D30" s="74" t="e">
        <f>VLOOKUP(A30, '2. 2015 Continuity Schedule'!$C$20:$BU$83, MATCH('2. 2015 Continuity Schedule'!BP$20, '2. 2015 Continuity Schedule'!C$20:BU$20,0),FALSE)</f>
        <v>#N/A</v>
      </c>
      <c r="E30" s="74" t="e">
        <f t="shared" si="0"/>
        <v>#N/A</v>
      </c>
      <c r="F30" s="74" t="e">
        <f>VLOOKUP(A30, '2. 2015 Continuity Schedule'!$C$20:$BU$83, MATCH('2. 2015 Continuity Schedule'!BQ$20, '2. 2015 Continuity Schedule'!C$20:BU$20,0),FALSE)</f>
        <v>#N/A</v>
      </c>
      <c r="G30" s="74" t="e">
        <f>VLOOKUP(A30, '2. 2015 Continuity Schedule'!$C$20:$BU$83, MATCH('2. 2015 Continuity Schedule'!BR$20, '2. 2015 Continuity Schedule'!C$20:BU$20,0),FALSE)</f>
        <v>#N/A</v>
      </c>
      <c r="H30" s="74" t="e">
        <f t="shared" si="1"/>
        <v>#N/A</v>
      </c>
      <c r="I30" s="74" t="e">
        <f>VLOOKUP(A30, '2. 2015 Continuity Schedule'!$C$20:$BU$83, MATCH('2. 2015 Continuity Schedule'!BT$20, '2. 2015 Continuity Schedule'!C$20:BU$20,0),FALSE)</f>
        <v>#N/A</v>
      </c>
      <c r="J30" s="74" t="e">
        <f>VLOOKUP(A30, '2. 2015 Continuity Schedule'!$C$20:$BU$83, MATCH('2. 2015 Continuity Schedule'!BU$20, '2. 2015 Continuity Schedule'!C$20:BU$20,0),FALSE)</f>
        <v>#N/A</v>
      </c>
    </row>
    <row r="31" spans="1:10" ht="14.25" x14ac:dyDescent="0.2">
      <c r="A31" s="145" t="s">
        <v>1</v>
      </c>
      <c r="B31" s="143">
        <v>1580</v>
      </c>
      <c r="C31" s="74">
        <f>VLOOKUP(A31, '2. 2015 Continuity Schedule'!$C$20:$BU$83, MATCH('2. 2015 Continuity Schedule'!BO$20, '2. 2015 Continuity Schedule'!C$20:BU$20,0),FALSE)</f>
        <v>-1338038.3399999999</v>
      </c>
      <c r="D31" s="74">
        <f>VLOOKUP(A31, '2. 2015 Continuity Schedule'!$C$20:$BU$83, MATCH('2. 2015 Continuity Schedule'!BP$20, '2. 2015 Continuity Schedule'!C$20:BU$20,0),FALSE)</f>
        <v>-45032.749999999993</v>
      </c>
      <c r="E31" s="74">
        <f t="shared" si="0"/>
        <v>-1383071.0899999999</v>
      </c>
      <c r="F31" s="74">
        <f>VLOOKUP(A31, '2. 2015 Continuity Schedule'!$C$20:$BU$83, MATCH('2. 2015 Continuity Schedule'!BQ$20, '2. 2015 Continuity Schedule'!C$20:BU$20,0),FALSE)</f>
        <v>-15956.107204499996</v>
      </c>
      <c r="G31" s="74">
        <f>VLOOKUP(A31, '2. 2015 Continuity Schedule'!$C$20:$BU$83, MATCH('2. 2015 Continuity Schedule'!BR$20, '2. 2015 Continuity Schedule'!C$20:BU$20,0),FALSE)</f>
        <v>-4906.1405799999993</v>
      </c>
      <c r="H31" s="74">
        <f t="shared" si="1"/>
        <v>-1403933.3377844996</v>
      </c>
      <c r="I31" s="74">
        <f>VLOOKUP(A31, '2. 2015 Continuity Schedule'!$C$20:$BU$83, MATCH('2. 2015 Continuity Schedule'!BT$20, '2. 2015 Continuity Schedule'!C$20:BU$20,0),FALSE)</f>
        <v>-1383070.97</v>
      </c>
      <c r="J31" s="74">
        <f>VLOOKUP(A31, '2. 2015 Continuity Schedule'!$C$20:$BU$83, MATCH('2. 2015 Continuity Schedule'!BU$20, '2. 2015 Continuity Schedule'!C$20:BU$20,0),FALSE)</f>
        <v>0.11999999987892807</v>
      </c>
    </row>
    <row r="32" spans="1:10" ht="14.25" x14ac:dyDescent="0.2">
      <c r="A32" s="145" t="s">
        <v>36</v>
      </c>
      <c r="B32" s="143">
        <v>1582</v>
      </c>
      <c r="C32" s="74">
        <f>VLOOKUP(A32, '2. 2015 Continuity Schedule'!$C$20:$BU$83, MATCH('2. 2015 Continuity Schedule'!BO$20, '2. 2015 Continuity Schedule'!C$20:BU$20,0),FALSE)</f>
        <v>0</v>
      </c>
      <c r="D32" s="74">
        <f>VLOOKUP(A32, '2. 2015 Continuity Schedule'!$C$20:$BU$83, MATCH('2. 2015 Continuity Schedule'!BP$20, '2. 2015 Continuity Schedule'!C$20:BU$20,0),FALSE)</f>
        <v>0</v>
      </c>
      <c r="E32" s="74">
        <f t="shared" si="0"/>
        <v>0</v>
      </c>
      <c r="F32" s="74">
        <f>VLOOKUP(A32, '2. 2015 Continuity Schedule'!$C$20:$BU$83, MATCH('2. 2015 Continuity Schedule'!BQ$20, '2. 2015 Continuity Schedule'!C$20:BU$20,0),FALSE)</f>
        <v>0</v>
      </c>
      <c r="G32" s="74">
        <f>VLOOKUP(A32, '2. 2015 Continuity Schedule'!$C$20:$BU$83, MATCH('2. 2015 Continuity Schedule'!BR$20, '2. 2015 Continuity Schedule'!C$20:BU$20,0),FALSE)</f>
        <v>0</v>
      </c>
      <c r="H32" s="74">
        <f t="shared" si="1"/>
        <v>0</v>
      </c>
      <c r="I32" s="74">
        <f>VLOOKUP(A32, '2. 2015 Continuity Schedule'!$C$20:$BU$83, MATCH('2. 2015 Continuity Schedule'!BT$20, '2. 2015 Continuity Schedule'!C$20:BU$20,0),FALSE)</f>
        <v>0</v>
      </c>
      <c r="J32" s="74">
        <f>VLOOKUP(A32, '2. 2015 Continuity Schedule'!$C$20:$BU$83, MATCH('2. 2015 Continuity Schedule'!BU$20, '2. 2015 Continuity Schedule'!C$20:BU$20,0),FALSE)</f>
        <v>0</v>
      </c>
    </row>
    <row r="33" spans="1:10" ht="14.25" x14ac:dyDescent="0.2">
      <c r="A33" s="145" t="s">
        <v>2</v>
      </c>
      <c r="B33" s="143">
        <v>1584</v>
      </c>
      <c r="C33" s="74">
        <f>VLOOKUP(A33, '2. 2015 Continuity Schedule'!$C$20:$BU$83, MATCH('2. 2015 Continuity Schedule'!BO$20, '2. 2015 Continuity Schedule'!C$20:BU$20,0),FALSE)</f>
        <v>1622825.6999999997</v>
      </c>
      <c r="D33" s="74">
        <f>VLOOKUP(A33, '2. 2015 Continuity Schedule'!$C$20:$BU$83, MATCH('2. 2015 Continuity Schedule'!BP$20, '2. 2015 Continuity Schedule'!C$20:BU$20,0),FALSE)</f>
        <v>46678.93</v>
      </c>
      <c r="E33" s="74">
        <f t="shared" si="0"/>
        <v>1669504.6299999997</v>
      </c>
      <c r="F33" s="74">
        <f>VLOOKUP(A33, '2. 2015 Continuity Schedule'!$C$20:$BU$83, MATCH('2. 2015 Continuity Schedule'!BQ$20, '2. 2015 Continuity Schedule'!C$20:BU$20,0),FALSE)</f>
        <v>19352.196472499996</v>
      </c>
      <c r="G33" s="74">
        <f>VLOOKUP(A33, '2. 2015 Continuity Schedule'!$C$20:$BU$83, MATCH('2. 2015 Continuity Schedule'!BR$20, '2. 2015 Continuity Schedule'!C$20:BU$20,0),FALSE)</f>
        <v>5950.3608999999988</v>
      </c>
      <c r="H33" s="74">
        <f t="shared" si="1"/>
        <v>1694807.1873724996</v>
      </c>
      <c r="I33" s="74">
        <f>VLOOKUP(A33, '2. 2015 Continuity Schedule'!$C$20:$BU$83, MATCH('2. 2015 Continuity Schedule'!BT$20, '2. 2015 Continuity Schedule'!C$20:BU$20,0),FALSE)</f>
        <v>1669504.99</v>
      </c>
      <c r="J33" s="74">
        <f>VLOOKUP(A33, '2. 2015 Continuity Schedule'!$C$20:$BU$83, MATCH('2. 2015 Continuity Schedule'!BU$20, '2. 2015 Continuity Schedule'!C$20:BU$20,0),FALSE)</f>
        <v>0.36000000033527613</v>
      </c>
    </row>
    <row r="34" spans="1:10" ht="14.25" x14ac:dyDescent="0.2">
      <c r="A34" s="145" t="s">
        <v>3</v>
      </c>
      <c r="B34" s="143">
        <v>1586</v>
      </c>
      <c r="C34" s="74">
        <f>VLOOKUP(A34, '2. 2015 Continuity Schedule'!$C$20:$BU$83, MATCH('2. 2015 Continuity Schedule'!BO$20, '2. 2015 Continuity Schedule'!C$20:BU$20,0),FALSE)</f>
        <v>868502.1100000001</v>
      </c>
      <c r="D34" s="74">
        <f>VLOOKUP(A34, '2. 2015 Continuity Schedule'!$C$20:$BU$83, MATCH('2. 2015 Continuity Schedule'!BP$20, '2. 2015 Continuity Schedule'!C$20:BU$20,0),FALSE)</f>
        <v>24056.14</v>
      </c>
      <c r="E34" s="74">
        <f t="shared" si="0"/>
        <v>892558.25000000012</v>
      </c>
      <c r="F34" s="74">
        <f>VLOOKUP(A34, '2. 2015 Continuity Schedule'!$C$20:$BU$83, MATCH('2. 2015 Continuity Schedule'!BQ$20, '2. 2015 Continuity Schedule'!C$20:BU$20,0),FALSE)</f>
        <v>10356.887661750001</v>
      </c>
      <c r="G34" s="74">
        <f>VLOOKUP(A34, '2. 2015 Continuity Schedule'!$C$20:$BU$83, MATCH('2. 2015 Continuity Schedule'!BR$20, '2. 2015 Continuity Schedule'!C$20:BU$20,0),FALSE)</f>
        <v>3184.5077366666669</v>
      </c>
      <c r="H34" s="74">
        <f t="shared" si="1"/>
        <v>906099.64539841679</v>
      </c>
      <c r="I34" s="74">
        <f>VLOOKUP(A34, '2. 2015 Continuity Schedule'!$C$20:$BU$83, MATCH('2. 2015 Continuity Schedule'!BT$20, '2. 2015 Continuity Schedule'!C$20:BU$20,0),FALSE)</f>
        <v>892558.06</v>
      </c>
      <c r="J34" s="74">
        <f>VLOOKUP(A34, '2. 2015 Continuity Schedule'!$C$20:$BU$83, MATCH('2. 2015 Continuity Schedule'!BU$20, '2. 2015 Continuity Schedule'!C$20:BU$20,0),FALSE)</f>
        <v>-0.19000000006053597</v>
      </c>
    </row>
    <row r="35" spans="1:10" ht="14.25" x14ac:dyDescent="0.2">
      <c r="A35" s="145" t="s">
        <v>63</v>
      </c>
      <c r="B35" s="143">
        <v>1588</v>
      </c>
      <c r="C35" s="74">
        <f>VLOOKUP(A35, '2. 2015 Continuity Schedule'!$C$20:$BU$83, MATCH('2. 2015 Continuity Schedule'!BO$20, '2. 2015 Continuity Schedule'!C$20:BU$20,0),FALSE)</f>
        <v>-1257423.6200000001</v>
      </c>
      <c r="D35" s="74">
        <f>VLOOKUP(A35, '2. 2015 Continuity Schedule'!$C$20:$BU$83, MATCH('2. 2015 Continuity Schedule'!BP$20, '2. 2015 Continuity Schedule'!C$20:BU$20,0),FALSE)</f>
        <v>-50897.87</v>
      </c>
      <c r="E35" s="74">
        <f t="shared" si="0"/>
        <v>-1308321.4900000002</v>
      </c>
      <c r="F35" s="74">
        <f>VLOOKUP(A35, '2. 2015 Continuity Schedule'!$C$20:$BU$83, MATCH('2. 2015 Continuity Schedule'!BQ$20, '2. 2015 Continuity Schedule'!C$20:BU$20,0),FALSE)</f>
        <v>-14994.776668500001</v>
      </c>
      <c r="G35" s="74">
        <f>VLOOKUP(A35, '2. 2015 Continuity Schedule'!$C$20:$BU$83, MATCH('2. 2015 Continuity Schedule'!BR$20, '2. 2015 Continuity Schedule'!C$20:BU$20,0),FALSE)</f>
        <v>-4610.5532733333339</v>
      </c>
      <c r="H35" s="74">
        <f t="shared" si="1"/>
        <v>-1327926.8199418334</v>
      </c>
      <c r="I35" s="74">
        <f>VLOOKUP(A35, '2. 2015 Continuity Schedule'!$C$20:$BU$83, MATCH('2. 2015 Continuity Schedule'!BT$20, '2. 2015 Continuity Schedule'!C$20:BU$20,0),FALSE)</f>
        <v>-1308321.31</v>
      </c>
      <c r="J35" s="74">
        <f>VLOOKUP(A35, '2. 2015 Continuity Schedule'!$C$20:$BU$83, MATCH('2. 2015 Continuity Schedule'!BU$20, '2. 2015 Continuity Schedule'!C$20:BU$20,0),FALSE)</f>
        <v>0.18000000016763806</v>
      </c>
    </row>
    <row r="36" spans="1:10" ht="14.25" x14ac:dyDescent="0.2">
      <c r="A36" s="145" t="s">
        <v>107</v>
      </c>
      <c r="B36" s="143">
        <v>1589</v>
      </c>
      <c r="C36" s="74">
        <f>VLOOKUP(A36, '2. 2015 Continuity Schedule'!$C$20:$BU$83, MATCH('2. 2015 Continuity Schedule'!BO$20, '2. 2015 Continuity Schedule'!C$20:BU$20,0),FALSE)</f>
        <v>2170192.16</v>
      </c>
      <c r="D36" s="74">
        <f>VLOOKUP(A36, '2. 2015 Continuity Schedule'!$C$20:$BU$83, MATCH('2. 2015 Continuity Schedule'!BP$20, '2. 2015 Continuity Schedule'!C$20:BU$20,0),FALSE)</f>
        <v>36731.209999999992</v>
      </c>
      <c r="E36" s="74">
        <f t="shared" si="0"/>
        <v>2206923.37</v>
      </c>
      <c r="F36" s="74">
        <f>VLOOKUP(A36, '2. 2015 Continuity Schedule'!$C$20:$BU$83, MATCH('2. 2015 Continuity Schedule'!BQ$20, '2. 2015 Continuity Schedule'!C$20:BU$20,0),FALSE)</f>
        <v>25879.541508000002</v>
      </c>
      <c r="G36" s="74">
        <f>VLOOKUP(A36, '2. 2015 Continuity Schedule'!$C$20:$BU$83, MATCH('2. 2015 Continuity Schedule'!BR$20, '2. 2015 Continuity Schedule'!C$20:BU$20,0),FALSE)</f>
        <v>7957.3712533333337</v>
      </c>
      <c r="H36" s="74">
        <f t="shared" si="1"/>
        <v>2240760.2827613335</v>
      </c>
      <c r="I36" s="74">
        <f>VLOOKUP(A36, '2. 2015 Continuity Schedule'!$C$20:$BU$83, MATCH('2. 2015 Continuity Schedule'!BT$20, '2. 2015 Continuity Schedule'!C$20:BU$20,0),FALSE)</f>
        <v>2206922.9500000002</v>
      </c>
      <c r="J36" s="74">
        <f>VLOOKUP(A36, '2. 2015 Continuity Schedule'!$C$20:$BU$83, MATCH('2. 2015 Continuity Schedule'!BU$20, '2. 2015 Continuity Schedule'!C$20:BU$20,0),FALSE)</f>
        <v>-0.41999999992549419</v>
      </c>
    </row>
    <row r="37" spans="1:10" ht="28.5" x14ac:dyDescent="0.2">
      <c r="A37" s="146" t="s">
        <v>43</v>
      </c>
      <c r="B37" s="147">
        <v>1592</v>
      </c>
      <c r="C37" s="74">
        <f>VLOOKUP(A37, '2. 2015 Continuity Schedule'!$C$20:$BU$83, MATCH('2. 2015 Continuity Schedule'!BO$20, '2. 2015 Continuity Schedule'!C$20:BU$20,0),FALSE)</f>
        <v>0</v>
      </c>
      <c r="D37" s="74">
        <f>VLOOKUP(A37, '2. 2015 Continuity Schedule'!$C$20:$BU$83, MATCH('2. 2015 Continuity Schedule'!BP$20, '2. 2015 Continuity Schedule'!C$20:BU$20,0),FALSE)</f>
        <v>0</v>
      </c>
      <c r="E37" s="74">
        <f t="shared" si="0"/>
        <v>0</v>
      </c>
      <c r="F37" s="74">
        <f>VLOOKUP(A37, '2. 2015 Continuity Schedule'!$C$20:$BU$83, MATCH('2. 2015 Continuity Schedule'!BQ$20, '2. 2015 Continuity Schedule'!C$20:BU$20,0),FALSE)</f>
        <v>0</v>
      </c>
      <c r="G37" s="74">
        <f>VLOOKUP(A37, '2. 2015 Continuity Schedule'!$C$20:$BU$83, MATCH('2. 2015 Continuity Schedule'!BR$20, '2. 2015 Continuity Schedule'!C$20:BU$20,0),FALSE)</f>
        <v>0</v>
      </c>
      <c r="H37" s="74">
        <f t="shared" si="1"/>
        <v>0</v>
      </c>
      <c r="I37" s="74">
        <f>VLOOKUP(A37, '2. 2015 Continuity Schedule'!$C$20:$BU$83, MATCH('2. 2015 Continuity Schedule'!BT$20, '2. 2015 Continuity Schedule'!C$20:BU$20,0),FALSE)</f>
        <v>0</v>
      </c>
      <c r="J37" s="74">
        <f>VLOOKUP(A37, '2. 2015 Continuity Schedule'!$C$20:$BU$83, MATCH('2. 2015 Continuity Schedule'!BU$20, '2. 2015 Continuity Schedule'!C$20:BU$20,0),FALSE)</f>
        <v>0</v>
      </c>
    </row>
    <row r="38" spans="1:10" ht="28.5" x14ac:dyDescent="0.2">
      <c r="A38" s="146" t="s">
        <v>42</v>
      </c>
      <c r="B38" s="147">
        <v>1592</v>
      </c>
      <c r="C38" s="74">
        <f>VLOOKUP(A38, '2. 2015 Continuity Schedule'!$C$20:$BU$83, MATCH('2. 2015 Continuity Schedule'!BO$20, '2. 2015 Continuity Schedule'!C$20:BU$20,0),FALSE)</f>
        <v>0</v>
      </c>
      <c r="D38" s="74">
        <f>VLOOKUP(A38, '2. 2015 Continuity Schedule'!$C$20:$BU$83, MATCH('2. 2015 Continuity Schedule'!BP$20, '2. 2015 Continuity Schedule'!C$20:BU$20,0),FALSE)</f>
        <v>0</v>
      </c>
      <c r="E38" s="74">
        <f t="shared" si="0"/>
        <v>0</v>
      </c>
      <c r="F38" s="74">
        <f>VLOOKUP(A38, '2. 2015 Continuity Schedule'!$C$20:$BU$83, MATCH('2. 2015 Continuity Schedule'!BQ$20, '2. 2015 Continuity Schedule'!C$20:BU$20,0),FALSE)</f>
        <v>0</v>
      </c>
      <c r="G38" s="74">
        <f>VLOOKUP(A38, '2. 2015 Continuity Schedule'!$C$20:$BU$83, MATCH('2. 2015 Continuity Schedule'!BR$20, '2. 2015 Continuity Schedule'!C$20:BU$20,0),FALSE)</f>
        <v>0</v>
      </c>
      <c r="H38" s="74">
        <f t="shared" si="1"/>
        <v>0</v>
      </c>
      <c r="I38" s="74">
        <f>VLOOKUP(A38, '2. 2015 Continuity Schedule'!$C$20:$BU$83, MATCH('2. 2015 Continuity Schedule'!BT$20, '2. 2015 Continuity Schedule'!C$20:BU$20,0),FALSE)</f>
        <v>0</v>
      </c>
      <c r="J38" s="74">
        <f>VLOOKUP(A38, '2. 2015 Continuity Schedule'!$C$20:$BU$83, MATCH('2. 2015 Continuity Schedule'!BU$20, '2. 2015 Continuity Schedule'!C$20:BU$20,0),FALSE)</f>
        <v>0</v>
      </c>
    </row>
    <row r="39" spans="1:10" ht="16.5" x14ac:dyDescent="0.2">
      <c r="A39" s="148" t="s">
        <v>58</v>
      </c>
      <c r="B39" s="143">
        <v>1595</v>
      </c>
      <c r="C39" s="74" t="e">
        <f>VLOOKUP(A39, '2. 2015 Continuity Schedule'!$C$20:$BU$83, MATCH('2. 2015 Continuity Schedule'!BO$20, '2. 2015 Continuity Schedule'!C$20:BU$20,0),FALSE)</f>
        <v>#N/A</v>
      </c>
      <c r="D39" s="74" t="e">
        <f>VLOOKUP(A39, '2. 2015 Continuity Schedule'!$C$20:$BU$83, MATCH('2. 2015 Continuity Schedule'!BP$20, '2. 2015 Continuity Schedule'!C$20:BU$20,0),FALSE)</f>
        <v>#N/A</v>
      </c>
      <c r="E39" s="74" t="e">
        <f t="shared" si="0"/>
        <v>#N/A</v>
      </c>
      <c r="F39" s="74" t="e">
        <f>VLOOKUP(A39, '2. 2015 Continuity Schedule'!$C$20:$BU$83, MATCH('2. 2015 Continuity Schedule'!BQ$20, '2. 2015 Continuity Schedule'!C$20:BU$20,0),FALSE)</f>
        <v>#N/A</v>
      </c>
      <c r="G39" s="74" t="e">
        <f>VLOOKUP(A39, '2. 2015 Continuity Schedule'!$C$20:$BU$83, MATCH('2. 2015 Continuity Schedule'!BR$20, '2. 2015 Continuity Schedule'!C$20:BU$20,0),FALSE)</f>
        <v>#N/A</v>
      </c>
      <c r="H39" s="74" t="e">
        <f t="shared" si="1"/>
        <v>#N/A</v>
      </c>
      <c r="I39" s="74" t="e">
        <f>VLOOKUP(A39, '2. 2015 Continuity Schedule'!$C$20:$BU$83, MATCH('2. 2015 Continuity Schedule'!BT$20, '2. 2015 Continuity Schedule'!C$20:BU$20,0),FALSE)</f>
        <v>#N/A</v>
      </c>
      <c r="J39" s="74" t="e">
        <f>VLOOKUP(A39, '2. 2015 Continuity Schedule'!$C$20:$BU$83, MATCH('2. 2015 Continuity Schedule'!BU$20, '2. 2015 Continuity Schedule'!C$20:BU$20,0),FALSE)</f>
        <v>#N/A</v>
      </c>
    </row>
    <row r="40" spans="1:10" ht="16.5" x14ac:dyDescent="0.2">
      <c r="A40" s="148" t="s">
        <v>59</v>
      </c>
      <c r="B40" s="143">
        <v>1595</v>
      </c>
      <c r="C40" s="74" t="e">
        <f>VLOOKUP(A40, '2. 2015 Continuity Schedule'!$C$20:$BU$83, MATCH('2. 2015 Continuity Schedule'!BO$20, '2. 2015 Continuity Schedule'!C$20:BU$20,0),FALSE)</f>
        <v>#N/A</v>
      </c>
      <c r="D40" s="74" t="e">
        <f>VLOOKUP(A40, '2. 2015 Continuity Schedule'!$C$20:$BU$83, MATCH('2. 2015 Continuity Schedule'!BP$20, '2. 2015 Continuity Schedule'!C$20:BU$20,0),FALSE)</f>
        <v>#N/A</v>
      </c>
      <c r="E40" s="74" t="e">
        <f t="shared" si="0"/>
        <v>#N/A</v>
      </c>
      <c r="F40" s="74" t="e">
        <f>VLOOKUP(A40, '2. 2015 Continuity Schedule'!$C$20:$BU$83, MATCH('2. 2015 Continuity Schedule'!BQ$20, '2. 2015 Continuity Schedule'!C$20:BU$20,0),FALSE)</f>
        <v>#N/A</v>
      </c>
      <c r="G40" s="74" t="e">
        <f>VLOOKUP(A40, '2. 2015 Continuity Schedule'!$C$20:$BU$83, MATCH('2. 2015 Continuity Schedule'!BR$20, '2. 2015 Continuity Schedule'!C$20:BU$20,0),FALSE)</f>
        <v>#N/A</v>
      </c>
      <c r="H40" s="74" t="e">
        <f t="shared" si="1"/>
        <v>#N/A</v>
      </c>
      <c r="I40" s="74" t="e">
        <f>VLOOKUP(A40, '2. 2015 Continuity Schedule'!$C$20:$BU$83, MATCH('2. 2015 Continuity Schedule'!BT$20, '2. 2015 Continuity Schedule'!C$20:BU$20,0),FALSE)</f>
        <v>#N/A</v>
      </c>
      <c r="J40" s="74" t="e">
        <f>VLOOKUP(A40, '2. 2015 Continuity Schedule'!$C$20:$BU$83, MATCH('2. 2015 Continuity Schedule'!BU$20, '2. 2015 Continuity Schedule'!C$20:BU$20,0),FALSE)</f>
        <v>#N/A</v>
      </c>
    </row>
    <row r="41" spans="1:10" ht="16.5" x14ac:dyDescent="0.2">
      <c r="A41" s="148" t="s">
        <v>60</v>
      </c>
      <c r="B41" s="143">
        <v>1595</v>
      </c>
      <c r="C41" s="74" t="e">
        <f>VLOOKUP(A41, '2. 2015 Continuity Schedule'!$C$20:$BU$83, MATCH('2. 2015 Continuity Schedule'!BO$20, '2. 2015 Continuity Schedule'!C$20:BU$20,0),FALSE)</f>
        <v>#N/A</v>
      </c>
      <c r="D41" s="74" t="e">
        <f>VLOOKUP(A41, '2. 2015 Continuity Schedule'!$C$20:$BU$83, MATCH('2. 2015 Continuity Schedule'!BP$20, '2. 2015 Continuity Schedule'!C$20:BU$20,0),FALSE)</f>
        <v>#N/A</v>
      </c>
      <c r="E41" s="74" t="e">
        <f t="shared" si="0"/>
        <v>#N/A</v>
      </c>
      <c r="F41" s="74" t="e">
        <f>VLOOKUP(A41, '2. 2015 Continuity Schedule'!$C$20:$BU$83, MATCH('2. 2015 Continuity Schedule'!BQ$20, '2. 2015 Continuity Schedule'!C$20:BU$20,0),FALSE)</f>
        <v>#N/A</v>
      </c>
      <c r="G41" s="74" t="e">
        <f>VLOOKUP(A41, '2. 2015 Continuity Schedule'!$C$20:$BU$83, MATCH('2. 2015 Continuity Schedule'!BR$20, '2. 2015 Continuity Schedule'!C$20:BU$20,0),FALSE)</f>
        <v>#N/A</v>
      </c>
      <c r="H41" s="74" t="e">
        <f t="shared" si="1"/>
        <v>#N/A</v>
      </c>
      <c r="I41" s="74" t="e">
        <f>VLOOKUP(A41, '2. 2015 Continuity Schedule'!$C$20:$BU$83, MATCH('2. 2015 Continuity Schedule'!BT$20, '2. 2015 Continuity Schedule'!C$20:BU$20,0),FALSE)</f>
        <v>#N/A</v>
      </c>
      <c r="J41" s="74" t="e">
        <f>VLOOKUP(A41, '2. 2015 Continuity Schedule'!$C$20:$BU$83, MATCH('2. 2015 Continuity Schedule'!BU$20, '2. 2015 Continuity Schedule'!C$20:BU$20,0),FALSE)</f>
        <v>#N/A</v>
      </c>
    </row>
    <row r="42" spans="1:10" ht="16.5" x14ac:dyDescent="0.2">
      <c r="A42" s="148" t="s">
        <v>110</v>
      </c>
      <c r="B42" s="143">
        <v>1595</v>
      </c>
      <c r="C42" s="74" t="e">
        <f>VLOOKUP(A42, '2. 2015 Continuity Schedule'!$C$20:$BU$83, MATCH('2. 2015 Continuity Schedule'!BO$20, '2. 2015 Continuity Schedule'!C$20:BU$20,0),FALSE)</f>
        <v>#N/A</v>
      </c>
      <c r="D42" s="74" t="e">
        <f>VLOOKUP(A42, '2. 2015 Continuity Schedule'!$C$20:$BU$83, MATCH('2. 2015 Continuity Schedule'!BP$20, '2. 2015 Continuity Schedule'!C$20:BU$20,0),FALSE)</f>
        <v>#N/A</v>
      </c>
      <c r="E42" s="74" t="e">
        <f t="shared" si="0"/>
        <v>#N/A</v>
      </c>
      <c r="F42" s="74" t="e">
        <f>VLOOKUP(A42, '2. 2015 Continuity Schedule'!$C$20:$BU$83, MATCH('2. 2015 Continuity Schedule'!BQ$20, '2. 2015 Continuity Schedule'!C$20:BU$20,0),FALSE)</f>
        <v>#N/A</v>
      </c>
      <c r="G42" s="74" t="e">
        <f>VLOOKUP(A42, '2. 2015 Continuity Schedule'!$C$20:$BU$83, MATCH('2. 2015 Continuity Schedule'!BR$20, '2. 2015 Continuity Schedule'!C$20:BU$20,0),FALSE)</f>
        <v>#N/A</v>
      </c>
      <c r="H42" s="74" t="e">
        <f t="shared" si="1"/>
        <v>#N/A</v>
      </c>
      <c r="I42" s="74" t="e">
        <f>VLOOKUP(A42, '2. 2015 Continuity Schedule'!$C$20:$BU$83, MATCH('2. 2015 Continuity Schedule'!BT$20, '2. 2015 Continuity Schedule'!C$20:BU$20,0),FALSE)</f>
        <v>#N/A</v>
      </c>
      <c r="J42" s="74" t="e">
        <f>VLOOKUP(A42, '2. 2015 Continuity Schedule'!$C$20:$BU$83, MATCH('2. 2015 Continuity Schedule'!BU$20, '2. 2015 Continuity Schedule'!C$20:BU$20,0),FALSE)</f>
        <v>#N/A</v>
      </c>
    </row>
    <row r="43" spans="1:10" ht="16.5" x14ac:dyDescent="0.2">
      <c r="A43" s="148" t="s">
        <v>206</v>
      </c>
      <c r="B43" s="143">
        <v>1595</v>
      </c>
      <c r="C43" s="74" t="e">
        <f>VLOOKUP(A43, '2. 2015 Continuity Schedule'!$C$20:$BU$83, MATCH('2. 2015 Continuity Schedule'!BO$20, '2. 2015 Continuity Schedule'!C$20:BU$20,0),FALSE)</f>
        <v>#N/A</v>
      </c>
      <c r="D43" s="74" t="e">
        <f>VLOOKUP(A43, '2. 2015 Continuity Schedule'!$C$20:$BU$83, MATCH('2. 2015 Continuity Schedule'!BP$20, '2. 2015 Continuity Schedule'!C$20:BU$20,0),FALSE)</f>
        <v>#N/A</v>
      </c>
      <c r="E43" s="74" t="e">
        <f t="shared" si="0"/>
        <v>#N/A</v>
      </c>
      <c r="F43" s="74" t="e">
        <f>VLOOKUP(A43, '2. 2015 Continuity Schedule'!$C$20:$BU$83, MATCH('2. 2015 Continuity Schedule'!BQ$20, '2. 2015 Continuity Schedule'!C$20:BU$20,0),FALSE)</f>
        <v>#N/A</v>
      </c>
      <c r="G43" s="74" t="e">
        <f>VLOOKUP(A43, '2. 2015 Continuity Schedule'!$C$20:$BU$83, MATCH('2. 2015 Continuity Schedule'!BR$20, '2. 2015 Continuity Schedule'!C$20:BU$20,0),FALSE)</f>
        <v>#N/A</v>
      </c>
      <c r="H43" s="74" t="e">
        <f t="shared" si="1"/>
        <v>#N/A</v>
      </c>
      <c r="I43" s="74" t="e">
        <f>VLOOKUP(A43, '2. 2015 Continuity Schedule'!$C$20:$BU$83, MATCH('2. 2015 Continuity Schedule'!BT$20, '2. 2015 Continuity Schedule'!C$20:BU$20,0),FALSE)</f>
        <v>#N/A</v>
      </c>
      <c r="J43" s="74" t="e">
        <f>VLOOKUP(A43, '2. 2015 Continuity Schedule'!$C$20:$BU$83, MATCH('2. 2015 Continuity Schedule'!BU$20, '2. 2015 Continuity Schedule'!C$20:BU$20,0),FALSE)</f>
        <v>#N/A</v>
      </c>
    </row>
    <row r="44" spans="1:10" ht="14.25" x14ac:dyDescent="0.2">
      <c r="A44" s="142" t="s">
        <v>7</v>
      </c>
      <c r="B44" s="143">
        <v>2425</v>
      </c>
      <c r="C44" s="74">
        <f>VLOOKUP(A44, '2. 2015 Continuity Schedule'!$C$20:$BU$83, MATCH('2. 2015 Continuity Schedule'!BO$20, '2. 2015 Continuity Schedule'!C$20:BU$20,0),FALSE)</f>
        <v>0</v>
      </c>
      <c r="D44" s="74">
        <f>VLOOKUP(A44, '2. 2015 Continuity Schedule'!$C$20:$BU$83, MATCH('2. 2015 Continuity Schedule'!BP$20, '2. 2015 Continuity Schedule'!C$20:BU$20,0),FALSE)</f>
        <v>0</v>
      </c>
      <c r="E44" s="74">
        <f t="shared" si="0"/>
        <v>0</v>
      </c>
      <c r="F44" s="74">
        <f>VLOOKUP(A44, '2. 2015 Continuity Schedule'!$C$20:$BU$83, MATCH('2. 2015 Continuity Schedule'!BQ$20, '2. 2015 Continuity Schedule'!C$20:BU$20,0),FALSE)</f>
        <v>0</v>
      </c>
      <c r="G44" s="74">
        <f>VLOOKUP(A44, '2. 2015 Continuity Schedule'!$C$20:$BU$83, MATCH('2. 2015 Continuity Schedule'!BR$20, '2. 2015 Continuity Schedule'!C$20:BU$20,0),FALSE)</f>
        <v>0</v>
      </c>
      <c r="H44" s="74">
        <f t="shared" si="1"/>
        <v>0</v>
      </c>
      <c r="I44" s="74">
        <f>VLOOKUP(A44, '2. 2015 Continuity Schedule'!$C$20:$BU$83, MATCH('2. 2015 Continuity Schedule'!BT$20, '2. 2015 Continuity Schedule'!C$20:BU$20,0),FALSE)</f>
        <v>0</v>
      </c>
      <c r="J44" s="74">
        <f>VLOOKUP(A44, '2. 2015 Continuity Schedule'!$C$20:$BU$83, MATCH('2. 2015 Continuity Schedule'!BU$20, '2. 2015 Continuity Schedule'!C$20:BU$20,0),FALSE)</f>
        <v>0</v>
      </c>
    </row>
    <row r="45" spans="1:10" ht="14.25" x14ac:dyDescent="0.2">
      <c r="A45" s="4"/>
      <c r="B45" s="4"/>
    </row>
    <row r="46" spans="1:10" ht="15" x14ac:dyDescent="0.25">
      <c r="A46" s="10"/>
      <c r="B46" s="10"/>
    </row>
    <row r="47" spans="1:10" ht="15" x14ac:dyDescent="0.25">
      <c r="A47" s="10"/>
      <c r="B47" s="10"/>
    </row>
    <row r="48" spans="1:10" ht="15" x14ac:dyDescent="0.25">
      <c r="A48" s="11"/>
      <c r="B48" s="12"/>
    </row>
    <row r="49" spans="1:2" ht="15" x14ac:dyDescent="0.25">
      <c r="A49" s="11"/>
      <c r="B49" s="11"/>
    </row>
    <row r="50" spans="1:2" ht="23.25" x14ac:dyDescent="0.25">
      <c r="A50" s="51"/>
      <c r="B50" s="11"/>
    </row>
    <row r="51" spans="1:2" ht="14.25" x14ac:dyDescent="0.2">
      <c r="A51" s="5"/>
      <c r="B51" s="5"/>
    </row>
    <row r="52" spans="1:2" ht="15" x14ac:dyDescent="0.25">
      <c r="A52" s="14"/>
      <c r="B52" s="5"/>
    </row>
    <row r="53" spans="1:2" ht="14.25" x14ac:dyDescent="0.2">
      <c r="A53" s="5"/>
      <c r="B53" s="5"/>
    </row>
    <row r="54" spans="1:2" ht="14.25" x14ac:dyDescent="0.2">
      <c r="A54" s="5"/>
      <c r="B54" s="5"/>
    </row>
    <row r="55" spans="1:2" ht="15" x14ac:dyDescent="0.25">
      <c r="A55" s="14"/>
      <c r="B55" s="5"/>
    </row>
    <row r="56" spans="1:2" ht="14.25" x14ac:dyDescent="0.2">
      <c r="A56" s="15"/>
      <c r="B56" s="15"/>
    </row>
    <row r="57" spans="1:2" ht="14.25" x14ac:dyDescent="0.2">
      <c r="A57" s="15"/>
      <c r="B57" s="15"/>
    </row>
    <row r="58" spans="1:2" ht="15" x14ac:dyDescent="0.25">
      <c r="A58" s="52"/>
      <c r="B58" s="53"/>
    </row>
    <row r="59" spans="1:2" ht="15" x14ac:dyDescent="0.25">
      <c r="A59" s="52"/>
      <c r="B59" s="53"/>
    </row>
    <row r="60" spans="1:2" ht="15" x14ac:dyDescent="0.25">
      <c r="A60" s="16"/>
      <c r="B60" s="15"/>
    </row>
    <row r="61" spans="1:2" ht="14.25" x14ac:dyDescent="0.2">
      <c r="A61" s="15"/>
      <c r="B61" s="15"/>
    </row>
    <row r="62" spans="1:2" ht="14.25" x14ac:dyDescent="0.2">
      <c r="A62" s="4"/>
      <c r="B62" s="7"/>
    </row>
  </sheetData>
  <sortState ref="A1:B59">
    <sortCondition ref="B1:B59"/>
  </sortState>
  <mergeCells count="8">
    <mergeCell ref="I1:I3"/>
    <mergeCell ref="J1:J3"/>
    <mergeCell ref="C1:C3"/>
    <mergeCell ref="D1:D3"/>
    <mergeCell ref="F1:F3"/>
    <mergeCell ref="G1:G3"/>
    <mergeCell ref="H1:H3"/>
    <mergeCell ref="E1: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1. Information Sheet</vt:lpstr>
      <vt:lpstr>2. 2015 Continuity Schedule</vt:lpstr>
      <vt:lpstr>3. Appendix A</vt:lpstr>
      <vt:lpstr>4. Billing Determinants</vt:lpstr>
      <vt:lpstr>5. Allocation of Balances</vt:lpstr>
      <vt:lpstr>6. Rate Rider Calculations</vt:lpstr>
      <vt:lpstr>Summary Sheet</vt:lpstr>
      <vt:lpstr>'1. Information Sheet'!Print_Area</vt:lpstr>
      <vt:lpstr>'2. 2015 Continuity Schedule'!Print_Area</vt:lpstr>
      <vt:lpstr>'3. Appendix A'!Print_Area</vt:lpstr>
      <vt:lpstr>'4. Billing Determinants'!Print_Area</vt:lpstr>
      <vt:lpstr>'5. Allocation of Balances'!Print_Area</vt:lpstr>
      <vt:lpstr>'6. Rate Rider Calculations'!Print_Area</vt:lpstr>
      <vt:lpstr>'2. 2015 Continuity Schedule'!Print_Titles</vt:lpstr>
      <vt:lpstr>'3. Appendix A'!Print_Titles</vt:lpstr>
      <vt:lpstr>'5. Allocation of Balances'!Print_Titles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Theodore Antonopoulos</dc:creator>
  <cp:lastModifiedBy>Cameron McKenzie</cp:lastModifiedBy>
  <cp:lastPrinted>2015-12-16T19:46:22Z</cp:lastPrinted>
  <dcterms:created xsi:type="dcterms:W3CDTF">2005-04-25T20:13:02Z</dcterms:created>
  <dcterms:modified xsi:type="dcterms:W3CDTF">2016-08-12T14:21:23Z</dcterms:modified>
</cp:coreProperties>
</file>