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OEB Filings\2017\IRM\LRAMVA Disposition\Indeco Files\"/>
    </mc:Choice>
  </mc:AlternateContent>
  <bookViews>
    <workbookView xWindow="0" yWindow="0" windowWidth="15360" windowHeight="7584" tabRatio="840"/>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 r:id="rId17"/>
  </externalReferences>
  <definedNames>
    <definedName name="CarryingChargeyear" localSheetId="4">[1]CarryingCharges!$Q$127:$Q$133</definedName>
    <definedName name="CarryingChargeyear">[1]CarryingCharges!$Q$145:$Q$149</definedName>
    <definedName name="DistRates">[1]Rates!$A$40:$L$51</definedName>
    <definedName name="DistRatesTable">[1]Rates!$B$7:$C$18</definedName>
    <definedName name="_xlnm.Print_Area" localSheetId="2">'1.  LRAMVA Summary'!$A$1:$L$39</definedName>
    <definedName name="_xlnm.Print_Area" localSheetId="3">'2.  CDM Allocation'!$A$1:$L$141</definedName>
    <definedName name="_xlnm.Print_Area" localSheetId="5">'3.  Distribution Rates'!$A$1:$M$42</definedName>
    <definedName name="_xlnm.Print_Area" localSheetId="6">'4.  2011-14 LRAM'!$A$1:$P$320</definedName>
    <definedName name="_xlnm.Print_Area" localSheetId="7">'5.  2015 LRAM'!$A$1:$P$132</definedName>
    <definedName name="_xlnm.Print_Area" localSheetId="14">'7.  Carrying Charges'!$A$1:$S$104</definedName>
    <definedName name="_xlnm.Print_Area" localSheetId="0">'Contents Navigator'!$A$1:$H$37</definedName>
    <definedName name="_xlnm.Print_Area" localSheetId="1">'Input Output Flow Chart'!$A$1:$M$28</definedName>
    <definedName name="_xlnm.Print_Titles" localSheetId="6">'4.  2011-14 LRAM'!$C:$D</definedName>
    <definedName name="_xlnm.Print_Titles" localSheetId="7">'5.  2015 LRAM'!$15:$16</definedName>
    <definedName name="_xlnm.Print_Titles" localSheetId="14">'7.  Carrying Charges'!$15:$15</definedName>
    <definedName name="resultsyear">'[1]2011 OPA final results'!$B$4</definedName>
    <definedName name="Resultsyears" localSheetId="4">'[1]LRAMVA Register'!$O$97:$O$99</definedName>
    <definedName name="Resultsyears">'[1]LRAMVA Register'!$O$112:$O$114</definedName>
    <definedName name="resultyear">'[1]2015 IESO final results'!$B$4</definedName>
    <definedName name="zzz">[2]CarryingCharges!$Q$134:$Q$140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9" i="43" l="1"/>
  <c r="E95" i="44"/>
  <c r="F95" i="44"/>
  <c r="J31" i="44"/>
  <c r="J138" i="44" s="1"/>
  <c r="I31" i="44"/>
  <c r="H31" i="44"/>
  <c r="G31" i="44"/>
  <c r="F31" i="44"/>
  <c r="E31" i="44"/>
  <c r="D31" i="44"/>
  <c r="C31" i="44"/>
  <c r="J30" i="44"/>
  <c r="I30" i="44"/>
  <c r="H30" i="44"/>
  <c r="G30" i="44"/>
  <c r="F30" i="44"/>
  <c r="E30" i="44"/>
  <c r="D30" i="44"/>
  <c r="C30" i="44"/>
  <c r="J29" i="44"/>
  <c r="I29" i="44"/>
  <c r="H29" i="44"/>
  <c r="G29" i="44"/>
  <c r="F29" i="44"/>
  <c r="E29" i="44"/>
  <c r="D29" i="44"/>
  <c r="C29" i="44"/>
  <c r="J28" i="44"/>
  <c r="I28" i="44"/>
  <c r="H28" i="44"/>
  <c r="G28" i="44"/>
  <c r="F28" i="44"/>
  <c r="E28" i="44"/>
  <c r="D28" i="44"/>
  <c r="C28" i="44"/>
  <c r="J27" i="44"/>
  <c r="J134" i="44" s="1"/>
  <c r="J25" i="43" s="1"/>
  <c r="I27" i="44"/>
  <c r="H27" i="44"/>
  <c r="G27" i="44"/>
  <c r="G134" i="44" s="1"/>
  <c r="G25" i="43" s="1"/>
  <c r="F27" i="44"/>
  <c r="F134" i="44" s="1"/>
  <c r="F25" i="43" s="1"/>
  <c r="E27" i="44"/>
  <c r="D27" i="44"/>
  <c r="C27" i="44"/>
  <c r="C134" i="44" s="1"/>
  <c r="C25" i="43" s="1"/>
  <c r="J26" i="44"/>
  <c r="J133" i="44" s="1"/>
  <c r="J22" i="43" s="1"/>
  <c r="I26" i="44"/>
  <c r="H26" i="44"/>
  <c r="G26" i="44"/>
  <c r="G133" i="44" s="1"/>
  <c r="G22" i="43" s="1"/>
  <c r="F26" i="44"/>
  <c r="F133" i="44" s="1"/>
  <c r="F22" i="43" s="1"/>
  <c r="E26" i="44"/>
  <c r="D26" i="44"/>
  <c r="C26" i="44"/>
  <c r="C133" i="44"/>
  <c r="I38" i="45"/>
  <c r="I36" i="45"/>
  <c r="K118" i="54" s="1"/>
  <c r="I34" i="45"/>
  <c r="J136" i="44"/>
  <c r="J31" i="43" s="1"/>
  <c r="H38" i="45"/>
  <c r="M311" i="46" s="1"/>
  <c r="H136" i="44"/>
  <c r="H31" i="43" s="1"/>
  <c r="H36" i="45"/>
  <c r="K311" i="46" s="1"/>
  <c r="K315" i="46" s="1"/>
  <c r="F136" i="44"/>
  <c r="F31" i="43" s="1"/>
  <c r="H34" i="45"/>
  <c r="I311" i="46" s="1"/>
  <c r="D136" i="44"/>
  <c r="D31" i="43" s="1"/>
  <c r="G37" i="45"/>
  <c r="L230" i="46" s="1"/>
  <c r="D134" i="44"/>
  <c r="D25" i="43" s="1"/>
  <c r="E312" i="3"/>
  <c r="I66" i="3"/>
  <c r="U66" i="3"/>
  <c r="U77" i="3"/>
  <c r="U103" i="3" s="1"/>
  <c r="U86" i="3"/>
  <c r="U91" i="3"/>
  <c r="I145" i="46"/>
  <c r="I146" i="46" s="1"/>
  <c r="I152" i="46"/>
  <c r="E134" i="44"/>
  <c r="E25" i="43" s="1"/>
  <c r="F312" i="3"/>
  <c r="D66" i="3"/>
  <c r="P66" i="3"/>
  <c r="P103" i="3" s="1"/>
  <c r="P77" i="3"/>
  <c r="P86" i="3"/>
  <c r="P91" i="3"/>
  <c r="J147" i="46"/>
  <c r="G312" i="3"/>
  <c r="K147" i="46"/>
  <c r="H312" i="3"/>
  <c r="L147" i="46"/>
  <c r="L152" i="46" s="1"/>
  <c r="H134" i="44"/>
  <c r="H25" i="43" s="1"/>
  <c r="I312" i="3"/>
  <c r="I134" i="44"/>
  <c r="I25" i="43" s="1"/>
  <c r="J312" i="3"/>
  <c r="I133" i="44"/>
  <c r="I22" i="43" s="1"/>
  <c r="H133" i="44"/>
  <c r="H22" i="43" s="1"/>
  <c r="E133" i="44"/>
  <c r="E22" i="43" s="1"/>
  <c r="D133" i="44"/>
  <c r="D22" i="43" s="1"/>
  <c r="J19" i="45"/>
  <c r="J40" i="45" s="1"/>
  <c r="I19" i="45"/>
  <c r="H19" i="45"/>
  <c r="H39" i="45" s="1"/>
  <c r="N311" i="46" s="1"/>
  <c r="N315" i="46" s="1"/>
  <c r="H40" i="45"/>
  <c r="G19" i="45"/>
  <c r="G39" i="45" s="1"/>
  <c r="I135" i="44" s="1"/>
  <c r="I28" i="43" s="1"/>
  <c r="J37" i="45"/>
  <c r="L116" i="57" s="1"/>
  <c r="J35" i="45"/>
  <c r="E138" i="44" s="1"/>
  <c r="J33" i="45"/>
  <c r="N19" i="66"/>
  <c r="N18" i="66"/>
  <c r="N9" i="66"/>
  <c r="N8" i="66"/>
  <c r="H113" i="54"/>
  <c r="B40" i="45"/>
  <c r="J24" i="44"/>
  <c r="P15" i="47"/>
  <c r="I20" i="46"/>
  <c r="I88" i="46" s="1"/>
  <c r="I167" i="46" s="1"/>
  <c r="I247" i="46" s="1"/>
  <c r="I16" i="54"/>
  <c r="J20" i="46"/>
  <c r="J88" i="46" s="1"/>
  <c r="J167" i="46"/>
  <c r="J247" i="46" s="1"/>
  <c r="J16" i="54" s="1"/>
  <c r="K20" i="46"/>
  <c r="K88" i="46"/>
  <c r="K167" i="46"/>
  <c r="K247" i="46" s="1"/>
  <c r="K16" i="54" s="1"/>
  <c r="L20" i="46"/>
  <c r="L88" i="46"/>
  <c r="L167" i="46" s="1"/>
  <c r="L247" i="46" s="1"/>
  <c r="L16" i="54" s="1"/>
  <c r="M20" i="46"/>
  <c r="M88" i="46" s="1"/>
  <c r="M167" i="46" s="1"/>
  <c r="M247" i="46" s="1"/>
  <c r="M16" i="54" s="1"/>
  <c r="N20" i="46"/>
  <c r="N88" i="46" s="1"/>
  <c r="N167" i="46"/>
  <c r="N247" i="46" s="1"/>
  <c r="N16" i="54" s="1"/>
  <c r="O20" i="46"/>
  <c r="O88" i="46"/>
  <c r="O167" i="46"/>
  <c r="O247" i="46" s="1"/>
  <c r="O16" i="54" s="1"/>
  <c r="H20" i="46"/>
  <c r="H88" i="46"/>
  <c r="H167" i="46" s="1"/>
  <c r="H247" i="46" s="1"/>
  <c r="H16" i="54" s="1"/>
  <c r="E20" i="44"/>
  <c r="E19" i="44"/>
  <c r="E18" i="44"/>
  <c r="E17" i="44"/>
  <c r="E16" i="44"/>
  <c r="E15" i="44"/>
  <c r="E14" i="44"/>
  <c r="I67" i="46"/>
  <c r="J66" i="3"/>
  <c r="V66" i="3"/>
  <c r="V77" i="3"/>
  <c r="V86" i="3"/>
  <c r="V91" i="3"/>
  <c r="J125" i="3"/>
  <c r="J137" i="3"/>
  <c r="J146" i="3"/>
  <c r="V125" i="3"/>
  <c r="V137" i="3"/>
  <c r="V146" i="3"/>
  <c r="V152" i="3"/>
  <c r="E320" i="3"/>
  <c r="I207" i="46"/>
  <c r="I225" i="46" s="1"/>
  <c r="K66" i="3"/>
  <c r="W66" i="3"/>
  <c r="W77" i="3"/>
  <c r="W86" i="3"/>
  <c r="W91" i="3"/>
  <c r="K125" i="3"/>
  <c r="K137" i="3"/>
  <c r="K146" i="3"/>
  <c r="W125" i="3"/>
  <c r="W137" i="3"/>
  <c r="W146" i="3"/>
  <c r="W152" i="3"/>
  <c r="K188" i="3"/>
  <c r="K201" i="3"/>
  <c r="K211" i="3"/>
  <c r="K226" i="3"/>
  <c r="W188" i="3"/>
  <c r="W201" i="3"/>
  <c r="W234" i="3" s="1"/>
  <c r="W211" i="3"/>
  <c r="W226" i="3"/>
  <c r="W217" i="3"/>
  <c r="E325" i="3"/>
  <c r="I235" i="46" s="1"/>
  <c r="I306" i="46"/>
  <c r="I315" i="46"/>
  <c r="L188" i="3"/>
  <c r="L201" i="3"/>
  <c r="L211" i="3"/>
  <c r="L226" i="3"/>
  <c r="X188" i="3"/>
  <c r="X201" i="3"/>
  <c r="X211" i="3"/>
  <c r="X234" i="3" s="1"/>
  <c r="X226" i="3"/>
  <c r="X217" i="3"/>
  <c r="L254" i="3"/>
  <c r="L267" i="3"/>
  <c r="L277" i="3"/>
  <c r="L283" i="3"/>
  <c r="L292" i="3"/>
  <c r="X254" i="3"/>
  <c r="X277" i="3"/>
  <c r="E329" i="3"/>
  <c r="I317" i="46" s="1"/>
  <c r="I113" i="54"/>
  <c r="J69" i="46"/>
  <c r="E66" i="3"/>
  <c r="Q66" i="3"/>
  <c r="Q77" i="3"/>
  <c r="Q86" i="3"/>
  <c r="Q91" i="3"/>
  <c r="E125" i="3"/>
  <c r="E137" i="3"/>
  <c r="E146" i="3"/>
  <c r="E152" i="3"/>
  <c r="Q125" i="3"/>
  <c r="Q170" i="3" s="1"/>
  <c r="Q137" i="3"/>
  <c r="Q146" i="3"/>
  <c r="Q152" i="3"/>
  <c r="F320" i="3"/>
  <c r="J154" i="46" s="1"/>
  <c r="J207" i="46"/>
  <c r="J227" i="46"/>
  <c r="F66" i="3"/>
  <c r="R66" i="3"/>
  <c r="R77" i="3"/>
  <c r="R86" i="3"/>
  <c r="G316" i="3" s="1"/>
  <c r="K76" i="46" s="1"/>
  <c r="R91" i="3"/>
  <c r="F125" i="3"/>
  <c r="F137" i="3"/>
  <c r="F146" i="3"/>
  <c r="F152" i="3"/>
  <c r="R125" i="3"/>
  <c r="R137" i="3"/>
  <c r="R146" i="3"/>
  <c r="R152" i="3"/>
  <c r="F188" i="3"/>
  <c r="F201" i="3"/>
  <c r="F211" i="3"/>
  <c r="F217" i="3"/>
  <c r="F226" i="3"/>
  <c r="R188" i="3"/>
  <c r="R201" i="3"/>
  <c r="R211" i="3"/>
  <c r="R226" i="3"/>
  <c r="R217" i="3"/>
  <c r="F325" i="3"/>
  <c r="J235" i="46" s="1"/>
  <c r="J308" i="46"/>
  <c r="G188" i="3"/>
  <c r="G201" i="3"/>
  <c r="G211" i="3"/>
  <c r="G217" i="3"/>
  <c r="G226" i="3"/>
  <c r="S188" i="3"/>
  <c r="S201" i="3"/>
  <c r="S211" i="3"/>
  <c r="S226" i="3"/>
  <c r="S217" i="3"/>
  <c r="G254" i="3"/>
  <c r="G267" i="3"/>
  <c r="G277" i="3"/>
  <c r="G329" i="3" s="1"/>
  <c r="K317" i="46" s="1"/>
  <c r="G283" i="3"/>
  <c r="G292" i="3"/>
  <c r="S254" i="3"/>
  <c r="S277" i="3"/>
  <c r="J114" i="54"/>
  <c r="K69" i="46"/>
  <c r="K207" i="46"/>
  <c r="K227" i="46" s="1"/>
  <c r="K308" i="46"/>
  <c r="K114" i="54"/>
  <c r="L69" i="46"/>
  <c r="L207" i="46"/>
  <c r="L227" i="46" s="1"/>
  <c r="H316" i="3"/>
  <c r="L308" i="46"/>
  <c r="H326" i="3"/>
  <c r="L236" i="46" s="1"/>
  <c r="L114" i="54"/>
  <c r="M69" i="46"/>
  <c r="M207" i="46"/>
  <c r="M315" i="46"/>
  <c r="I329" i="3"/>
  <c r="M114" i="54"/>
  <c r="N67" i="46"/>
  <c r="N207" i="46"/>
  <c r="H67" i="46"/>
  <c r="D312" i="3"/>
  <c r="H145" i="46"/>
  <c r="H152" i="46"/>
  <c r="H207" i="46"/>
  <c r="H225" i="46" s="1"/>
  <c r="D316" i="3"/>
  <c r="H76" i="46" s="1"/>
  <c r="H306" i="46"/>
  <c r="K19" i="45"/>
  <c r="K35" i="45"/>
  <c r="E139" i="44" s="1"/>
  <c r="K38" i="45"/>
  <c r="K33" i="45"/>
  <c r="C32" i="44"/>
  <c r="D32" i="44"/>
  <c r="E32" i="44"/>
  <c r="F32" i="44"/>
  <c r="G32" i="44"/>
  <c r="H32" i="44"/>
  <c r="H139" i="44" s="1"/>
  <c r="I32" i="44"/>
  <c r="J32" i="44"/>
  <c r="K38" i="44"/>
  <c r="C39" i="44"/>
  <c r="E19" i="45"/>
  <c r="K312" i="3"/>
  <c r="X283" i="3"/>
  <c r="X292" i="3"/>
  <c r="S283" i="3"/>
  <c r="S292" i="3"/>
  <c r="O207" i="46"/>
  <c r="L125" i="3"/>
  <c r="L137" i="3"/>
  <c r="L146" i="3"/>
  <c r="X125" i="3"/>
  <c r="X137" i="3"/>
  <c r="X146" i="3"/>
  <c r="X152" i="3"/>
  <c r="O120" i="54"/>
  <c r="G125" i="3"/>
  <c r="G137" i="3"/>
  <c r="G146" i="3"/>
  <c r="G152" i="3"/>
  <c r="S125" i="3"/>
  <c r="S137" i="3"/>
  <c r="S146" i="3"/>
  <c r="S170" i="3" s="1"/>
  <c r="S152" i="3"/>
  <c r="L66" i="3"/>
  <c r="X66" i="3"/>
  <c r="X77" i="3"/>
  <c r="X103" i="3" s="1"/>
  <c r="X86" i="3"/>
  <c r="X91" i="3"/>
  <c r="O119" i="54"/>
  <c r="G66" i="3"/>
  <c r="S66" i="3"/>
  <c r="S77" i="3"/>
  <c r="S86" i="3"/>
  <c r="S91" i="3"/>
  <c r="S103" i="3" s="1"/>
  <c r="F19" i="45"/>
  <c r="N150" i="46"/>
  <c r="M150" i="46"/>
  <c r="L150" i="46"/>
  <c r="K150" i="46"/>
  <c r="J150" i="46"/>
  <c r="I150" i="46"/>
  <c r="H150" i="46"/>
  <c r="K325" i="3"/>
  <c r="M254" i="3"/>
  <c r="M267" i="3"/>
  <c r="M277" i="3"/>
  <c r="M283" i="3"/>
  <c r="M292" i="3"/>
  <c r="Y254" i="3"/>
  <c r="Y277" i="3"/>
  <c r="Y283" i="3"/>
  <c r="Y301" i="3" s="1"/>
  <c r="Y292" i="3"/>
  <c r="H254" i="3"/>
  <c r="H267" i="3"/>
  <c r="H277" i="3"/>
  <c r="H283" i="3"/>
  <c r="J330" i="3" s="1"/>
  <c r="N318" i="46" s="1"/>
  <c r="H292" i="3"/>
  <c r="T254" i="3"/>
  <c r="T277" i="3"/>
  <c r="T283" i="3"/>
  <c r="T292" i="3"/>
  <c r="G330" i="3"/>
  <c r="K318" i="46" s="1"/>
  <c r="F330" i="3"/>
  <c r="J318" i="46" s="1"/>
  <c r="M317" i="46"/>
  <c r="M66" i="3"/>
  <c r="Y66" i="3"/>
  <c r="Y77" i="3"/>
  <c r="Y103" i="3" s="1"/>
  <c r="Y86" i="3"/>
  <c r="Y91" i="3"/>
  <c r="H66" i="3"/>
  <c r="T66" i="3"/>
  <c r="T77" i="3"/>
  <c r="T86" i="3"/>
  <c r="T91" i="3"/>
  <c r="L76" i="46"/>
  <c r="M188" i="3"/>
  <c r="M201" i="3"/>
  <c r="M211" i="3"/>
  <c r="M226" i="3"/>
  <c r="Y188" i="3"/>
  <c r="Y234" i="3" s="1"/>
  <c r="Y201" i="3"/>
  <c r="Y211" i="3"/>
  <c r="Y226" i="3"/>
  <c r="Y217" i="3"/>
  <c r="H188" i="3"/>
  <c r="H201" i="3"/>
  <c r="H211" i="3"/>
  <c r="H217" i="3"/>
  <c r="H226" i="3"/>
  <c r="T188" i="3"/>
  <c r="T201" i="3"/>
  <c r="T211" i="3"/>
  <c r="T226" i="3"/>
  <c r="T217" i="3"/>
  <c r="M125" i="3"/>
  <c r="M137" i="3"/>
  <c r="M170" i="3" s="1"/>
  <c r="M146" i="3"/>
  <c r="Y125" i="3"/>
  <c r="Y137" i="3"/>
  <c r="Y146" i="3"/>
  <c r="Y152" i="3"/>
  <c r="H125" i="3"/>
  <c r="H137" i="3"/>
  <c r="H146" i="3"/>
  <c r="H170" i="3" s="1"/>
  <c r="H152" i="3"/>
  <c r="T125" i="3"/>
  <c r="T137" i="3"/>
  <c r="T146" i="3"/>
  <c r="T152" i="3"/>
  <c r="I154" i="46"/>
  <c r="P281" i="46"/>
  <c r="Y100" i="3"/>
  <c r="X100" i="3"/>
  <c r="W100" i="3"/>
  <c r="W103" i="3"/>
  <c r="V100" i="3"/>
  <c r="V103" i="3"/>
  <c r="U100" i="3"/>
  <c r="T100" i="3"/>
  <c r="T103" i="3"/>
  <c r="S100" i="3"/>
  <c r="R100" i="3"/>
  <c r="R103" i="3"/>
  <c r="Q100" i="3"/>
  <c r="Q103" i="3"/>
  <c r="P100" i="3"/>
  <c r="M299" i="3"/>
  <c r="M301" i="3"/>
  <c r="L299" i="3"/>
  <c r="L301" i="3"/>
  <c r="H299" i="3"/>
  <c r="G299" i="3"/>
  <c r="G301" i="3"/>
  <c r="H232" i="3"/>
  <c r="G232" i="3"/>
  <c r="F232" i="3"/>
  <c r="K234" i="3"/>
  <c r="M168" i="3"/>
  <c r="M161" i="3"/>
  <c r="L168" i="3"/>
  <c r="L161" i="3"/>
  <c r="K168" i="3"/>
  <c r="K161" i="3"/>
  <c r="K170" i="3"/>
  <c r="J168" i="3"/>
  <c r="J161" i="3"/>
  <c r="J170" i="3" s="1"/>
  <c r="H168" i="3"/>
  <c r="H161" i="3"/>
  <c r="G168" i="3"/>
  <c r="G161" i="3"/>
  <c r="F168" i="3"/>
  <c r="F161" i="3"/>
  <c r="E161" i="3"/>
  <c r="E168" i="3"/>
  <c r="E170" i="3"/>
  <c r="O74" i="3"/>
  <c r="Y161" i="3"/>
  <c r="Y168" i="3"/>
  <c r="Y170" i="3"/>
  <c r="T161" i="3"/>
  <c r="T168" i="3"/>
  <c r="X161" i="3"/>
  <c r="X168" i="3"/>
  <c r="S161" i="3"/>
  <c r="S168" i="3"/>
  <c r="W161" i="3"/>
  <c r="W168" i="3"/>
  <c r="R161" i="3"/>
  <c r="R170" i="3" s="1"/>
  <c r="R168" i="3"/>
  <c r="V161" i="3"/>
  <c r="V168" i="3"/>
  <c r="K311" i="3"/>
  <c r="I24" i="44"/>
  <c r="H24" i="44"/>
  <c r="I311" i="3"/>
  <c r="G24" i="44"/>
  <c r="H311" i="3" s="1"/>
  <c r="F24" i="44"/>
  <c r="G311" i="3"/>
  <c r="E24" i="44"/>
  <c r="D24" i="44"/>
  <c r="E311" i="3"/>
  <c r="C24" i="44"/>
  <c r="D311" i="3" s="1"/>
  <c r="Y299" i="3"/>
  <c r="T299" i="3"/>
  <c r="X299" i="3"/>
  <c r="X301" i="3"/>
  <c r="S299" i="3"/>
  <c r="Y232" i="3"/>
  <c r="T232" i="3"/>
  <c r="X232" i="3"/>
  <c r="S232" i="3"/>
  <c r="W232" i="3"/>
  <c r="R232" i="3"/>
  <c r="Q161" i="3"/>
  <c r="Q168" i="3"/>
  <c r="K64" i="44"/>
  <c r="G65" i="44"/>
  <c r="G66" i="44" s="1"/>
  <c r="G70" i="44" s="1"/>
  <c r="F65" i="44"/>
  <c r="F66" i="44" s="1"/>
  <c r="F70" i="44" s="1"/>
  <c r="E65" i="44"/>
  <c r="E66" i="44" s="1"/>
  <c r="E70" i="44" s="1"/>
  <c r="K70" i="44" s="1"/>
  <c r="C65" i="44"/>
  <c r="C66" i="44" s="1"/>
  <c r="I69" i="44"/>
  <c r="K116" i="44"/>
  <c r="H117" i="44"/>
  <c r="H118" i="44" s="1"/>
  <c r="H122" i="44" s="1"/>
  <c r="G117" i="44"/>
  <c r="G118" i="44" s="1"/>
  <c r="G122" i="44"/>
  <c r="F117" i="44"/>
  <c r="F118" i="44"/>
  <c r="E117" i="44"/>
  <c r="E118" i="44" s="1"/>
  <c r="E122" i="44"/>
  <c r="E123" i="44" s="1"/>
  <c r="D117" i="44"/>
  <c r="D118" i="44"/>
  <c r="D119" i="44" s="1"/>
  <c r="K103" i="44"/>
  <c r="F104" i="44" s="1"/>
  <c r="H104" i="44"/>
  <c r="H105" i="44" s="1"/>
  <c r="H109" i="44" s="1"/>
  <c r="G104" i="44"/>
  <c r="G105" i="44"/>
  <c r="G109" i="44" s="1"/>
  <c r="D104" i="44"/>
  <c r="D105" i="44" s="1"/>
  <c r="D106" i="44" s="1"/>
  <c r="K90" i="44"/>
  <c r="G91" i="44"/>
  <c r="G92" i="44" s="1"/>
  <c r="G96" i="44"/>
  <c r="K77" i="44"/>
  <c r="I78" i="44"/>
  <c r="I79" i="44" s="1"/>
  <c r="I83" i="44"/>
  <c r="H78" i="44"/>
  <c r="H79" i="44"/>
  <c r="G78" i="44"/>
  <c r="G79" i="44" s="1"/>
  <c r="G83" i="44"/>
  <c r="F78" i="44"/>
  <c r="F79" i="44"/>
  <c r="F83" i="44" s="1"/>
  <c r="E78" i="44"/>
  <c r="E79" i="44" s="1"/>
  <c r="E83" i="44"/>
  <c r="E84" i="44" s="1"/>
  <c r="K84" i="44" s="1"/>
  <c r="D78" i="44"/>
  <c r="D79" i="44"/>
  <c r="K51" i="44"/>
  <c r="F52" i="44" s="1"/>
  <c r="I52" i="44"/>
  <c r="I53" i="44" s="1"/>
  <c r="I57" i="44" s="1"/>
  <c r="H52" i="44"/>
  <c r="H53" i="44"/>
  <c r="H57" i="44" s="1"/>
  <c r="G52" i="44"/>
  <c r="G53" i="44" s="1"/>
  <c r="G57" i="44" s="1"/>
  <c r="F53" i="44"/>
  <c r="E52" i="44"/>
  <c r="E53" i="44" s="1"/>
  <c r="E57" i="44"/>
  <c r="D52" i="44"/>
  <c r="D53" i="44"/>
  <c r="I39" i="44"/>
  <c r="I40" i="44"/>
  <c r="I44" i="44" s="1"/>
  <c r="H39" i="44"/>
  <c r="H40" i="44" s="1"/>
  <c r="H44" i="44"/>
  <c r="G39" i="44"/>
  <c r="G40" i="44"/>
  <c r="G44" i="44" s="1"/>
  <c r="G45" i="44" s="1"/>
  <c r="F39" i="44"/>
  <c r="F40" i="44" s="1"/>
  <c r="F44" i="44"/>
  <c r="F45" i="44" s="1"/>
  <c r="E39" i="44"/>
  <c r="E40" i="44"/>
  <c r="E44" i="44" s="1"/>
  <c r="E45" i="44" s="1"/>
  <c r="D39" i="44"/>
  <c r="D40" i="44" s="1"/>
  <c r="C117" i="44"/>
  <c r="C118" i="44" s="1"/>
  <c r="C119" i="44" s="1"/>
  <c r="K119" i="44" s="1"/>
  <c r="C104" i="44"/>
  <c r="C105" i="44" s="1"/>
  <c r="K105" i="44" s="1"/>
  <c r="C91" i="44"/>
  <c r="C92" i="44"/>
  <c r="C78" i="44"/>
  <c r="C79" i="44" s="1"/>
  <c r="C52" i="44"/>
  <c r="C53" i="44" s="1"/>
  <c r="K53" i="44" s="1"/>
  <c r="I82" i="44"/>
  <c r="I56" i="44"/>
  <c r="I58" i="44"/>
  <c r="I43" i="44"/>
  <c r="J75" i="44"/>
  <c r="J88" i="44" s="1"/>
  <c r="J101" i="44" s="1"/>
  <c r="J114" i="44" s="1"/>
  <c r="H36" i="44"/>
  <c r="H49" i="44"/>
  <c r="H62" i="44" s="1"/>
  <c r="H75" i="44" s="1"/>
  <c r="H88" i="44" s="1"/>
  <c r="H101" i="44" s="1"/>
  <c r="H114" i="44" s="1"/>
  <c r="F36" i="44"/>
  <c r="F49" i="44" s="1"/>
  <c r="F62" i="44" s="1"/>
  <c r="F75" i="44"/>
  <c r="F88" i="44" s="1"/>
  <c r="F101" i="44" s="1"/>
  <c r="F114" i="44" s="1"/>
  <c r="D36" i="44"/>
  <c r="D49" i="44"/>
  <c r="D62" i="44" s="1"/>
  <c r="D75" i="44" s="1"/>
  <c r="D88" i="44" s="1"/>
  <c r="D101" i="44" s="1"/>
  <c r="D114" i="44" s="1"/>
  <c r="C36" i="44"/>
  <c r="C49" i="44" s="1"/>
  <c r="C62" i="44"/>
  <c r="C75" i="44" s="1"/>
  <c r="C88" i="44" s="1"/>
  <c r="C101" i="44" s="1"/>
  <c r="C114" i="44" s="1"/>
  <c r="E110" i="44"/>
  <c r="K110" i="44" s="1"/>
  <c r="G108" i="44"/>
  <c r="G110" i="44"/>
  <c r="H108" i="44"/>
  <c r="C39" i="45"/>
  <c r="B39" i="45"/>
  <c r="C38" i="45"/>
  <c r="B38" i="45"/>
  <c r="C37" i="45"/>
  <c r="B37" i="45"/>
  <c r="C36" i="45"/>
  <c r="B36" i="45"/>
  <c r="C35" i="45"/>
  <c r="B35" i="45"/>
  <c r="C34" i="45"/>
  <c r="B34" i="45"/>
  <c r="C33" i="45"/>
  <c r="B33" i="45"/>
  <c r="J115" i="54"/>
  <c r="J129" i="54" s="1"/>
  <c r="J121" i="60" s="1"/>
  <c r="J126" i="60" s="1"/>
  <c r="I226" i="46"/>
  <c r="H226" i="46"/>
  <c r="I68" i="46"/>
  <c r="Y28" i="3"/>
  <c r="X28" i="3"/>
  <c r="L321" i="46"/>
  <c r="M28" i="3"/>
  <c r="N322" i="46" s="1"/>
  <c r="L28" i="3"/>
  <c r="N321" i="46"/>
  <c r="K28" i="3"/>
  <c r="N320" i="46" s="1"/>
  <c r="J28" i="3"/>
  <c r="N319" i="46"/>
  <c r="I28" i="3"/>
  <c r="H28" i="3"/>
  <c r="H27" i="3"/>
  <c r="G27" i="3"/>
  <c r="Y27" i="3"/>
  <c r="M241" i="46" s="1"/>
  <c r="S27" i="3"/>
  <c r="X27" i="3"/>
  <c r="M240" i="46" s="1"/>
  <c r="M27" i="3"/>
  <c r="I241" i="46"/>
  <c r="H241" i="46"/>
  <c r="J27" i="3"/>
  <c r="M26" i="3"/>
  <c r="K26" i="3"/>
  <c r="I26" i="3"/>
  <c r="X26" i="3"/>
  <c r="W26" i="3"/>
  <c r="U26" i="3"/>
  <c r="H26" i="3"/>
  <c r="G26" i="3"/>
  <c r="H25" i="3"/>
  <c r="G25" i="3"/>
  <c r="J25" i="3"/>
  <c r="I25" i="3"/>
  <c r="Y25" i="3"/>
  <c r="X25" i="3"/>
  <c r="W25" i="3"/>
  <c r="V25" i="3"/>
  <c r="T25" i="3"/>
  <c r="U25" i="3"/>
  <c r="M25" i="3"/>
  <c r="T27" i="3"/>
  <c r="U27" i="3"/>
  <c r="V27" i="3"/>
  <c r="M238" i="46" s="1"/>
  <c r="L238" i="46"/>
  <c r="W27" i="3"/>
  <c r="L239" i="46"/>
  <c r="I27" i="3"/>
  <c r="K27" i="3"/>
  <c r="I239" i="46"/>
  <c r="L27" i="3"/>
  <c r="N240" i="46" s="1"/>
  <c r="N241" i="46"/>
  <c r="Y26" i="3"/>
  <c r="U28" i="3"/>
  <c r="V28" i="3"/>
  <c r="L319" i="46" s="1"/>
  <c r="W28" i="3"/>
  <c r="M321" i="46"/>
  <c r="T26" i="3"/>
  <c r="V26" i="3"/>
  <c r="T28" i="3"/>
  <c r="L26" i="3"/>
  <c r="J26" i="3"/>
  <c r="K25" i="3"/>
  <c r="L25" i="3"/>
  <c r="M239" i="46"/>
  <c r="H239" i="46"/>
  <c r="I240" i="46"/>
  <c r="N239" i="46"/>
  <c r="V48" i="3"/>
  <c r="V44" i="3"/>
  <c r="U44" i="3"/>
  <c r="T44" i="3"/>
  <c r="S44" i="3"/>
  <c r="K127" i="54" s="1"/>
  <c r="M128" i="54"/>
  <c r="M121" i="59" s="1"/>
  <c r="M125" i="59" s="1"/>
  <c r="M129" i="54"/>
  <c r="L129" i="54"/>
  <c r="M127" i="54"/>
  <c r="J309" i="46"/>
  <c r="J322" i="46" s="1"/>
  <c r="F25" i="3"/>
  <c r="E25" i="3"/>
  <c r="K70" i="46"/>
  <c r="J321" i="46"/>
  <c r="S25" i="3"/>
  <c r="H68" i="46"/>
  <c r="V47" i="3"/>
  <c r="V46" i="3"/>
  <c r="V45" i="3"/>
  <c r="I44" i="3"/>
  <c r="F44" i="3"/>
  <c r="S26" i="3"/>
  <c r="R26" i="3"/>
  <c r="R25" i="3"/>
  <c r="F26" i="3"/>
  <c r="K309" i="46"/>
  <c r="I307" i="46"/>
  <c r="H307" i="46"/>
  <c r="J228" i="46"/>
  <c r="J70" i="46"/>
  <c r="H146" i="46"/>
  <c r="I130" i="54"/>
  <c r="N130" i="54"/>
  <c r="N127" i="54"/>
  <c r="I127" i="54"/>
  <c r="I319" i="46"/>
  <c r="I321" i="46"/>
  <c r="K321" i="46"/>
  <c r="H322" i="46"/>
  <c r="H321" i="46"/>
  <c r="H319" i="46"/>
  <c r="H130" i="54"/>
  <c r="K115" i="54"/>
  <c r="P114" i="54"/>
  <c r="H127" i="54"/>
  <c r="P113" i="54"/>
  <c r="K129" i="54"/>
  <c r="J128" i="54"/>
  <c r="F105" i="44"/>
  <c r="F109" i="44" s="1"/>
  <c r="F110" i="44" s="1"/>
  <c r="E104" i="44"/>
  <c r="E105" i="44" s="1"/>
  <c r="E109" i="44" s="1"/>
  <c r="K109"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104" i="44"/>
  <c r="F91" i="44"/>
  <c r="F92" i="44" s="1"/>
  <c r="E69" i="44"/>
  <c r="K91" i="44"/>
  <c r="D19" i="45"/>
  <c r="P85" i="61"/>
  <c r="P86" i="61"/>
  <c r="P87" i="61"/>
  <c r="P91" i="61"/>
  <c r="P63" i="61"/>
  <c r="P64" i="61"/>
  <c r="P65" i="61"/>
  <c r="P66" i="61"/>
  <c r="P70" i="61"/>
  <c r="P46" i="60"/>
  <c r="P47" i="60"/>
  <c r="P48" i="60"/>
  <c r="P50" i="60"/>
  <c r="H111" i="57"/>
  <c r="H121" i="44"/>
  <c r="K121" i="44" s="1"/>
  <c r="G121" i="44"/>
  <c r="H95" i="44"/>
  <c r="G95" i="44"/>
  <c r="F43" i="44"/>
  <c r="G43" i="44"/>
  <c r="H43" i="44"/>
  <c r="H45" i="44" s="1"/>
  <c r="E43" i="44"/>
  <c r="E56" i="44"/>
  <c r="K56" i="44" s="1"/>
  <c r="I117" i="44"/>
  <c r="I118" i="44"/>
  <c r="I119" i="44" s="1"/>
  <c r="K108" i="44"/>
  <c r="F56" i="44"/>
  <c r="H98" i="47"/>
  <c r="H99" i="47"/>
  <c r="H97" i="47"/>
  <c r="H95" i="47"/>
  <c r="H96" i="47"/>
  <c r="H94" i="47"/>
  <c r="H92" i="47"/>
  <c r="H93" i="47"/>
  <c r="H91" i="47"/>
  <c r="H32" i="47"/>
  <c r="H33" i="47"/>
  <c r="H31" i="47"/>
  <c r="P43" i="47"/>
  <c r="P45" i="47" s="1"/>
  <c r="P58" i="47"/>
  <c r="P60" i="47" s="1"/>
  <c r="P73" i="47" s="1"/>
  <c r="P75" i="47" s="1"/>
  <c r="P88" i="47" s="1"/>
  <c r="P90" i="47" s="1"/>
  <c r="P28" i="47"/>
  <c r="H17" i="47"/>
  <c r="H18" i="47"/>
  <c r="H16" i="47"/>
  <c r="J116" i="59"/>
  <c r="T45" i="3"/>
  <c r="T46" i="3"/>
  <c r="J113" i="58"/>
  <c r="J127" i="58"/>
  <c r="J123" i="59" s="1"/>
  <c r="M72" i="46"/>
  <c r="M73" i="46" s="1"/>
  <c r="H23" i="43" s="1"/>
  <c r="Q25" i="3"/>
  <c r="H116" i="57"/>
  <c r="H122" i="57" s="1"/>
  <c r="E44" i="3"/>
  <c r="I111" i="57"/>
  <c r="P111" i="57"/>
  <c r="J116" i="57"/>
  <c r="R44" i="3"/>
  <c r="J112" i="57"/>
  <c r="J125" i="57" s="1"/>
  <c r="J123" i="58" s="1"/>
  <c r="K112" i="57"/>
  <c r="K113" i="57"/>
  <c r="L122" i="57"/>
  <c r="H117" i="58"/>
  <c r="H122" i="58" s="1"/>
  <c r="F45" i="3"/>
  <c r="N125" i="57"/>
  <c r="H112" i="58"/>
  <c r="I112" i="58"/>
  <c r="J117" i="58"/>
  <c r="S45" i="3"/>
  <c r="K113" i="58"/>
  <c r="P113" i="58"/>
  <c r="M117" i="58"/>
  <c r="M124" i="58" s="1"/>
  <c r="H116" i="59"/>
  <c r="H111" i="59"/>
  <c r="G44" i="3"/>
  <c r="G45" i="3"/>
  <c r="G46" i="3"/>
  <c r="I116" i="59"/>
  <c r="I111" i="59"/>
  <c r="J112" i="59"/>
  <c r="P112" i="59" s="1"/>
  <c r="K116" i="59"/>
  <c r="K112" i="59"/>
  <c r="L116" i="59"/>
  <c r="M116" i="59"/>
  <c r="N116" i="59"/>
  <c r="H116" i="60"/>
  <c r="H44" i="3"/>
  <c r="H45" i="3"/>
  <c r="I127" i="57" s="1"/>
  <c r="I122" i="60" s="1"/>
  <c r="H46" i="3"/>
  <c r="H47" i="3"/>
  <c r="H111" i="60"/>
  <c r="I116" i="60"/>
  <c r="I125" i="60" s="1"/>
  <c r="I111" i="60"/>
  <c r="J116" i="60"/>
  <c r="U45" i="3"/>
  <c r="U46" i="3"/>
  <c r="J114" i="58"/>
  <c r="J129" i="58" s="1"/>
  <c r="U47" i="3"/>
  <c r="K127" i="59" s="1"/>
  <c r="K124" i="60" s="1"/>
  <c r="J112" i="60"/>
  <c r="J113" i="60"/>
  <c r="K116" i="60"/>
  <c r="K125" i="60" s="1"/>
  <c r="K114" i="58"/>
  <c r="K129" i="58" s="1"/>
  <c r="K112" i="60"/>
  <c r="L116" i="60"/>
  <c r="M116" i="60"/>
  <c r="M123" i="60" s="1"/>
  <c r="M121" i="60"/>
  <c r="M126" i="60" s="1"/>
  <c r="N116" i="60"/>
  <c r="N125" i="60"/>
  <c r="H116" i="61"/>
  <c r="I45" i="3"/>
  <c r="H128" i="57" s="1"/>
  <c r="H122" i="61" s="1"/>
  <c r="P122" i="61" s="1"/>
  <c r="I46" i="3"/>
  <c r="N129" i="58" s="1"/>
  <c r="N123" i="61" s="1"/>
  <c r="I47" i="3"/>
  <c r="N128" i="59" s="1"/>
  <c r="N124" i="61" s="1"/>
  <c r="I48" i="3"/>
  <c r="H128" i="60" s="1"/>
  <c r="H111" i="61"/>
  <c r="I116" i="61"/>
  <c r="I111" i="61"/>
  <c r="J116" i="61"/>
  <c r="L128" i="60"/>
  <c r="L125" i="61" s="1"/>
  <c r="J112" i="61"/>
  <c r="K116" i="61"/>
  <c r="K126" i="61" s="1"/>
  <c r="K112" i="61"/>
  <c r="K113" i="61"/>
  <c r="L116" i="61"/>
  <c r="M116"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H58" i="44" s="1"/>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F84" i="44" s="1"/>
  <c r="E82" i="44"/>
  <c r="H69" i="44"/>
  <c r="G69" i="44"/>
  <c r="G71" i="44" s="1"/>
  <c r="F69" i="44"/>
  <c r="K69" i="44" s="1"/>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C131" i="44"/>
  <c r="J131" i="44"/>
  <c r="L125" i="57"/>
  <c r="M126" i="54"/>
  <c r="M122" i="58" s="1"/>
  <c r="M125" i="58" s="1"/>
  <c r="K126" i="54"/>
  <c r="N128" i="54"/>
  <c r="N121" i="59" s="1"/>
  <c r="N125" i="59" s="1"/>
  <c r="N127" i="59"/>
  <c r="N124" i="60" s="1"/>
  <c r="N126" i="54"/>
  <c r="I126" i="54"/>
  <c r="H126" i="54"/>
  <c r="H121" i="57"/>
  <c r="H123" i="57" s="1"/>
  <c r="N129" i="54"/>
  <c r="N121" i="60"/>
  <c r="N126" i="60" s="1"/>
  <c r="I129" i="54"/>
  <c r="H129" i="54"/>
  <c r="H72" i="46"/>
  <c r="C80" i="44"/>
  <c r="I80" i="44"/>
  <c r="I128" i="60"/>
  <c r="I125" i="61" s="1"/>
  <c r="P308" i="46"/>
  <c r="P112" i="60"/>
  <c r="P111" i="60"/>
  <c r="P112" i="61"/>
  <c r="P111" i="61"/>
  <c r="K113" i="60"/>
  <c r="H125" i="61"/>
  <c r="P125" i="61" s="1"/>
  <c r="H128" i="58"/>
  <c r="H123" i="60"/>
  <c r="P123" i="60" s="1"/>
  <c r="J123" i="61"/>
  <c r="P112" i="58"/>
  <c r="J122" i="57"/>
  <c r="H127" i="57"/>
  <c r="H122" i="60" s="1"/>
  <c r="P122" i="60" s="1"/>
  <c r="I126" i="57"/>
  <c r="I122" i="59" s="1"/>
  <c r="I41" i="44"/>
  <c r="I72" i="46"/>
  <c r="I73" i="46" s="1"/>
  <c r="D23" i="43" s="1"/>
  <c r="L72" i="46"/>
  <c r="L73" i="46" s="1"/>
  <c r="G23" i="43" s="1"/>
  <c r="D41" i="44"/>
  <c r="K127" i="58"/>
  <c r="K123" i="59" s="1"/>
  <c r="H128" i="59"/>
  <c r="H124" i="61" s="1"/>
  <c r="M127" i="59"/>
  <c r="M124" i="60" s="1"/>
  <c r="N128" i="60"/>
  <c r="N125" i="61" s="1"/>
  <c r="K128" i="60"/>
  <c r="K125" i="61" s="1"/>
  <c r="M125" i="57"/>
  <c r="H125" i="57"/>
  <c r="N128" i="58"/>
  <c r="N123" i="60"/>
  <c r="I128" i="58"/>
  <c r="I125" i="57"/>
  <c r="I126" i="61"/>
  <c r="N72" i="46"/>
  <c r="P306" i="46"/>
  <c r="P147" i="46"/>
  <c r="H126" i="61"/>
  <c r="P126" i="61" s="1"/>
  <c r="J128" i="60"/>
  <c r="J125" i="61" s="1"/>
  <c r="K113" i="59"/>
  <c r="K128" i="59" s="1"/>
  <c r="K124" i="61" s="1"/>
  <c r="H127" i="58"/>
  <c r="H123" i="59" s="1"/>
  <c r="P123" i="59" s="1"/>
  <c r="K121" i="60"/>
  <c r="K126" i="60" s="1"/>
  <c r="H121" i="61"/>
  <c r="K127" i="57"/>
  <c r="K122" i="60" s="1"/>
  <c r="K128" i="57"/>
  <c r="K126" i="57"/>
  <c r="K122" i="59" s="1"/>
  <c r="K125" i="57"/>
  <c r="P112" i="57"/>
  <c r="H126" i="57"/>
  <c r="H122" i="59" s="1"/>
  <c r="P122" i="59" s="1"/>
  <c r="P145" i="46"/>
  <c r="P227" i="46"/>
  <c r="P67" i="46"/>
  <c r="P225" i="46"/>
  <c r="G131" i="44"/>
  <c r="H131" i="44"/>
  <c r="D131" i="44"/>
  <c r="N122" i="61"/>
  <c r="N121" i="61"/>
  <c r="N126" i="61"/>
  <c r="L124" i="61"/>
  <c r="L122" i="61"/>
  <c r="L123" i="61"/>
  <c r="L124" i="59"/>
  <c r="M122" i="60"/>
  <c r="M125" i="60"/>
  <c r="K124" i="59"/>
  <c r="J125" i="60"/>
  <c r="J124" i="58"/>
  <c r="L126" i="61"/>
  <c r="I124" i="59"/>
  <c r="N122" i="60"/>
  <c r="H125" i="60"/>
  <c r="P125" i="60" s="1"/>
  <c r="M122" i="59"/>
  <c r="M123" i="59"/>
  <c r="M124" i="59"/>
  <c r="H124" i="58"/>
  <c r="J72" i="46"/>
  <c r="K72" i="46"/>
  <c r="K73" i="46" s="1"/>
  <c r="F23" i="43" s="1"/>
  <c r="I54" i="44"/>
  <c r="K52" i="44"/>
  <c r="C54" i="44"/>
  <c r="K54" i="44" s="1"/>
  <c r="K92" i="44"/>
  <c r="E106" i="44"/>
  <c r="F106" i="44"/>
  <c r="E119" i="44"/>
  <c r="C139" i="44"/>
  <c r="K65" i="44"/>
  <c r="H106" i="44"/>
  <c r="G106" i="44"/>
  <c r="C106" i="44"/>
  <c r="K106" i="44" s="1"/>
  <c r="D80" i="44"/>
  <c r="K78" i="44"/>
  <c r="G119" i="44"/>
  <c r="G67" i="44"/>
  <c r="C93" i="44"/>
  <c r="K93" i="44" s="1"/>
  <c r="G93" i="44"/>
  <c r="G41" i="44"/>
  <c r="H41" i="44"/>
  <c r="F41" i="44"/>
  <c r="E80" i="44"/>
  <c r="G54" i="44"/>
  <c r="G80" i="44"/>
  <c r="E54" i="44"/>
  <c r="H54" i="44"/>
  <c r="F67" i="44"/>
  <c r="F80" i="44"/>
  <c r="P124" i="61"/>
  <c r="N127" i="61"/>
  <c r="P121" i="61"/>
  <c r="H127" i="61"/>
  <c r="K122" i="44"/>
  <c r="G58" i="44"/>
  <c r="D54" i="44"/>
  <c r="K44" i="44"/>
  <c r="P232" i="46"/>
  <c r="G123" i="44"/>
  <c r="G97" i="44"/>
  <c r="H123" i="44"/>
  <c r="K79" i="44"/>
  <c r="K80" i="44"/>
  <c r="K45" i="44"/>
  <c r="G84" i="44"/>
  <c r="F71" i="44"/>
  <c r="P127" i="61"/>
  <c r="P312" i="46"/>
  <c r="P231" i="46"/>
  <c r="P313" i="46"/>
  <c r="K139" i="44"/>
  <c r="K123" i="44"/>
  <c r="K57" i="44"/>
  <c r="E58" i="44"/>
  <c r="K58" i="44" s="1"/>
  <c r="K134" i="44"/>
  <c r="P122" i="58" l="1"/>
  <c r="P125" i="58" s="1"/>
  <c r="H125" i="58"/>
  <c r="M122" i="61"/>
  <c r="M124" i="61"/>
  <c r="L123" i="60"/>
  <c r="L122" i="60"/>
  <c r="J21" i="47"/>
  <c r="L21" i="47"/>
  <c r="M21" i="47"/>
  <c r="N21" i="47"/>
  <c r="J238" i="46"/>
  <c r="J239" i="46"/>
  <c r="M322" i="46"/>
  <c r="L322" i="46"/>
  <c r="F122" i="44"/>
  <c r="F123" i="44" s="1"/>
  <c r="F119" i="44"/>
  <c r="E71" i="44"/>
  <c r="K71" i="44" s="1"/>
  <c r="L125" i="60"/>
  <c r="K122" i="61"/>
  <c r="L121" i="60"/>
  <c r="L126" i="60" s="1"/>
  <c r="I123" i="60"/>
  <c r="K123" i="61"/>
  <c r="H123" i="58"/>
  <c r="P123" i="58" s="1"/>
  <c r="I121" i="60"/>
  <c r="I126" i="60" s="1"/>
  <c r="I127" i="59"/>
  <c r="I124" i="60" s="1"/>
  <c r="H127" i="59"/>
  <c r="H124" i="60" s="1"/>
  <c r="P124" i="60" s="1"/>
  <c r="H124" i="59"/>
  <c r="P124" i="59" s="1"/>
  <c r="P111" i="59"/>
  <c r="J18" i="47"/>
  <c r="N18" i="47"/>
  <c r="M18" i="47"/>
  <c r="J22" i="47"/>
  <c r="N22" i="47"/>
  <c r="L22" i="47"/>
  <c r="M22" i="47"/>
  <c r="J27" i="47"/>
  <c r="L27" i="47"/>
  <c r="N27" i="47"/>
  <c r="O27" i="47"/>
  <c r="M27" i="47"/>
  <c r="J240" i="46"/>
  <c r="L128" i="54"/>
  <c r="L121" i="59" s="1"/>
  <c r="L125" i="59" s="1"/>
  <c r="K128" i="54"/>
  <c r="K121" i="59" s="1"/>
  <c r="K125" i="59" s="1"/>
  <c r="M319" i="46"/>
  <c r="I84" i="44"/>
  <c r="H83" i="44"/>
  <c r="H84" i="44" s="1"/>
  <c r="H80" i="44"/>
  <c r="J311" i="3"/>
  <c r="I131" i="44"/>
  <c r="I36" i="44"/>
  <c r="I49" i="44" s="1"/>
  <c r="I62" i="44" s="1"/>
  <c r="I75" i="44" s="1"/>
  <c r="I88" i="44" s="1"/>
  <c r="I101" i="44" s="1"/>
  <c r="I114" i="44" s="1"/>
  <c r="T234" i="3"/>
  <c r="J327" i="3"/>
  <c r="N237" i="46" s="1"/>
  <c r="G327" i="3"/>
  <c r="K237" i="46" s="1"/>
  <c r="H327" i="3"/>
  <c r="L237" i="46" s="1"/>
  <c r="O314" i="46"/>
  <c r="O235" i="46"/>
  <c r="D314" i="3"/>
  <c r="H74" i="46" s="1"/>
  <c r="D315" i="3"/>
  <c r="H75" i="46" s="1"/>
  <c r="D327" i="3"/>
  <c r="H237" i="46" s="1"/>
  <c r="D321" i="3"/>
  <c r="H155" i="46" s="1"/>
  <c r="D329" i="3"/>
  <c r="H317" i="46" s="1"/>
  <c r="D326" i="3"/>
  <c r="H236" i="46" s="1"/>
  <c r="D320" i="3"/>
  <c r="H154" i="46" s="1"/>
  <c r="D325" i="3"/>
  <c r="H235" i="46" s="1"/>
  <c r="P121" i="57"/>
  <c r="P123" i="57" s="1"/>
  <c r="K83" i="44"/>
  <c r="H119" i="44"/>
  <c r="M123" i="61"/>
  <c r="K128" i="58"/>
  <c r="K123" i="60" s="1"/>
  <c r="M123" i="58"/>
  <c r="I128" i="57"/>
  <c r="I122" i="61" s="1"/>
  <c r="H129" i="58"/>
  <c r="H123" i="61" s="1"/>
  <c r="P123" i="61" s="1"/>
  <c r="I129" i="58"/>
  <c r="I123" i="61" s="1"/>
  <c r="K82" i="44"/>
  <c r="M125" i="61"/>
  <c r="N124" i="59"/>
  <c r="N122" i="59"/>
  <c r="N127" i="58"/>
  <c r="N123" i="59" s="1"/>
  <c r="I127" i="58"/>
  <c r="I123" i="59" s="1"/>
  <c r="L126" i="54"/>
  <c r="L127" i="59"/>
  <c r="L124" i="60" s="1"/>
  <c r="N17" i="47"/>
  <c r="K118" i="44"/>
  <c r="J241" i="46"/>
  <c r="H320" i="46"/>
  <c r="I320" i="46"/>
  <c r="K320" i="46"/>
  <c r="K322" i="46"/>
  <c r="K319" i="46"/>
  <c r="M320" i="46"/>
  <c r="L320" i="46"/>
  <c r="H110" i="44"/>
  <c r="K66" i="44"/>
  <c r="C67" i="44"/>
  <c r="K67" i="44" s="1"/>
  <c r="D330" i="3"/>
  <c r="H318" i="46" s="1"/>
  <c r="K330" i="3"/>
  <c r="O318" i="46" s="1"/>
  <c r="K327" i="3"/>
  <c r="O237" i="46" s="1"/>
  <c r="K314" i="3"/>
  <c r="K321" i="3"/>
  <c r="O155" i="46" s="1"/>
  <c r="K329" i="3"/>
  <c r="K315" i="3"/>
  <c r="O75" i="46" s="1"/>
  <c r="K326" i="3"/>
  <c r="K320" i="3"/>
  <c r="O154" i="46" s="1"/>
  <c r="K316" i="3"/>
  <c r="O76" i="46" s="1"/>
  <c r="N230" i="46"/>
  <c r="N233" i="46" s="1"/>
  <c r="N234" i="46" s="1"/>
  <c r="I29" i="43" s="1"/>
  <c r="K228" i="46"/>
  <c r="S234" i="3"/>
  <c r="F326" i="3"/>
  <c r="J236" i="46" s="1"/>
  <c r="G326" i="3"/>
  <c r="K236" i="46" s="1"/>
  <c r="J326" i="3"/>
  <c r="N236" i="46" s="1"/>
  <c r="G234" i="3"/>
  <c r="G320" i="3"/>
  <c r="K154" i="46" s="1"/>
  <c r="J320" i="3"/>
  <c r="N154" i="46" s="1"/>
  <c r="J152" i="46"/>
  <c r="J148" i="46"/>
  <c r="K25" i="43"/>
  <c r="C22" i="43"/>
  <c r="K133" i="44"/>
  <c r="F24" i="43"/>
  <c r="F137" i="44"/>
  <c r="F34" i="43" s="1"/>
  <c r="L18" i="47"/>
  <c r="J113" i="59"/>
  <c r="J128" i="59" s="1"/>
  <c r="J124" i="61" s="1"/>
  <c r="J127" i="59"/>
  <c r="J124" i="60" s="1"/>
  <c r="J124" i="59"/>
  <c r="K95" i="44"/>
  <c r="J23" i="47"/>
  <c r="M23" i="47"/>
  <c r="N23" i="47"/>
  <c r="L23" i="47"/>
  <c r="J121" i="59"/>
  <c r="J125" i="59" s="1"/>
  <c r="J320" i="46"/>
  <c r="J319" i="46"/>
  <c r="L130" i="54"/>
  <c r="L121" i="61" s="1"/>
  <c r="L127" i="61" s="1"/>
  <c r="M130" i="54"/>
  <c r="M121" i="61" s="1"/>
  <c r="M127" i="61" s="1"/>
  <c r="K130" i="54"/>
  <c r="K121" i="61" s="1"/>
  <c r="K127" i="61" s="1"/>
  <c r="J130" i="54"/>
  <c r="J121" i="61" s="1"/>
  <c r="J127" i="61" s="1"/>
  <c r="J127" i="54"/>
  <c r="J126" i="54"/>
  <c r="F57" i="44"/>
  <c r="F58" i="44" s="1"/>
  <c r="F54" i="44"/>
  <c r="F311" i="3"/>
  <c r="E36" i="44"/>
  <c r="E49" i="44" s="1"/>
  <c r="E62" i="44" s="1"/>
  <c r="E75" i="44" s="1"/>
  <c r="E88" i="44" s="1"/>
  <c r="E101" i="44" s="1"/>
  <c r="E114" i="44" s="1"/>
  <c r="E131" i="44"/>
  <c r="E327" i="3"/>
  <c r="I237" i="46" s="1"/>
  <c r="M234" i="3"/>
  <c r="E67" i="44"/>
  <c r="E41" i="44"/>
  <c r="M126" i="61"/>
  <c r="I128" i="59"/>
  <c r="I124" i="61" s="1"/>
  <c r="H121" i="60"/>
  <c r="J113" i="61"/>
  <c r="J126" i="61"/>
  <c r="L122" i="59"/>
  <c r="L123" i="59"/>
  <c r="H128" i="54"/>
  <c r="H121" i="59" s="1"/>
  <c r="I128" i="54"/>
  <c r="I121" i="59" s="1"/>
  <c r="I125" i="59" s="1"/>
  <c r="K117" i="44"/>
  <c r="F96" i="44"/>
  <c r="F97" i="44" s="1"/>
  <c r="F93" i="44"/>
  <c r="I121" i="61"/>
  <c r="I127" i="61" s="1"/>
  <c r="F327" i="3"/>
  <c r="J237" i="46" s="1"/>
  <c r="C40" i="44"/>
  <c r="K39" i="44"/>
  <c r="D139" i="44"/>
  <c r="L233" i="46"/>
  <c r="L234" i="46" s="1"/>
  <c r="G29" i="43" s="1"/>
  <c r="L241" i="46"/>
  <c r="L240" i="46"/>
  <c r="R234" i="3"/>
  <c r="G325" i="3"/>
  <c r="J325" i="3"/>
  <c r="F234" i="3"/>
  <c r="J73" i="46"/>
  <c r="E23" i="43" s="1"/>
  <c r="P69" i="46"/>
  <c r="E326" i="3"/>
  <c r="I236" i="46" s="1"/>
  <c r="L234" i="3"/>
  <c r="I314" i="3"/>
  <c r="M74" i="46" s="1"/>
  <c r="I316" i="3"/>
  <c r="M76" i="46" s="1"/>
  <c r="I325" i="3"/>
  <c r="M235" i="46" s="1"/>
  <c r="I326" i="3"/>
  <c r="M236" i="46" s="1"/>
  <c r="I327" i="3"/>
  <c r="M237" i="46" s="1"/>
  <c r="I320" i="3"/>
  <c r="M154" i="46" s="1"/>
  <c r="I321" i="3"/>
  <c r="M155" i="46" s="1"/>
  <c r="I330" i="3"/>
  <c r="M318" i="46" s="1"/>
  <c r="I315" i="3"/>
  <c r="M75" i="46" s="1"/>
  <c r="K152" i="46"/>
  <c r="K148" i="46"/>
  <c r="K121" i="54"/>
  <c r="K123" i="54"/>
  <c r="K119" i="54"/>
  <c r="K122" i="54"/>
  <c r="K120" i="54"/>
  <c r="J16" i="47"/>
  <c r="J113" i="57"/>
  <c r="J128" i="58"/>
  <c r="J123" i="60" s="1"/>
  <c r="J17" i="47"/>
  <c r="K17" i="47"/>
  <c r="L17" i="47"/>
  <c r="M17" i="47"/>
  <c r="I322" i="46"/>
  <c r="L127" i="54"/>
  <c r="H240" i="46"/>
  <c r="H238" i="46"/>
  <c r="N238" i="46"/>
  <c r="I238" i="46"/>
  <c r="G36" i="44"/>
  <c r="G49" i="44" s="1"/>
  <c r="G62" i="44" s="1"/>
  <c r="G75" i="44" s="1"/>
  <c r="G88" i="44" s="1"/>
  <c r="G101" i="44" s="1"/>
  <c r="G114" i="44" s="1"/>
  <c r="I45" i="44"/>
  <c r="D91" i="44"/>
  <c r="D92" i="44" s="1"/>
  <c r="D93" i="44" s="1"/>
  <c r="H91" i="44"/>
  <c r="H92" i="44" s="1"/>
  <c r="E91" i="44"/>
  <c r="E92" i="44" s="1"/>
  <c r="I91" i="44"/>
  <c r="I92" i="44" s="1"/>
  <c r="I93" i="44" s="1"/>
  <c r="H301" i="3"/>
  <c r="T170" i="3"/>
  <c r="T301" i="3"/>
  <c r="H330" i="3"/>
  <c r="L318" i="46" s="1"/>
  <c r="E330" i="3"/>
  <c r="I318" i="46" s="1"/>
  <c r="I151" i="46"/>
  <c r="I153" i="46" s="1"/>
  <c r="D26" i="43" s="1"/>
  <c r="M151" i="46"/>
  <c r="M152" i="46"/>
  <c r="K36" i="45"/>
  <c r="K40" i="45"/>
  <c r="K37" i="45"/>
  <c r="K34" i="45"/>
  <c r="I117" i="58" s="1"/>
  <c r="K39" i="45"/>
  <c r="J316" i="3"/>
  <c r="N76" i="46" s="1"/>
  <c r="F321" i="3"/>
  <c r="J155" i="46" s="1"/>
  <c r="F170" i="3"/>
  <c r="F315" i="3"/>
  <c r="J75" i="46" s="1"/>
  <c r="J315" i="3"/>
  <c r="N75" i="46" s="1"/>
  <c r="H315" i="3"/>
  <c r="L75" i="46" s="1"/>
  <c r="D24" i="43"/>
  <c r="D137" i="44"/>
  <c r="D34" i="43" s="1"/>
  <c r="I118" i="54"/>
  <c r="L16" i="47"/>
  <c r="M16" i="47"/>
  <c r="K16" i="47"/>
  <c r="N16" i="47"/>
  <c r="J19" i="47"/>
  <c r="L19" i="47"/>
  <c r="N19" i="47"/>
  <c r="M19" i="47"/>
  <c r="K24" i="47"/>
  <c r="L24" i="47"/>
  <c r="M24" i="47"/>
  <c r="J24" i="47"/>
  <c r="O24" i="47"/>
  <c r="N24" i="47"/>
  <c r="K26" i="47"/>
  <c r="N26" i="47"/>
  <c r="M26" i="47"/>
  <c r="J26" i="47"/>
  <c r="L26" i="47"/>
  <c r="N73" i="46"/>
  <c r="I23" i="43" s="1"/>
  <c r="S301" i="3"/>
  <c r="J329" i="3"/>
  <c r="N317" i="46" s="1"/>
  <c r="F329" i="3"/>
  <c r="J317" i="46" s="1"/>
  <c r="W170" i="3"/>
  <c r="E321" i="3"/>
  <c r="I155" i="46" s="1"/>
  <c r="V170" i="3"/>
  <c r="G40" i="45"/>
  <c r="J135" i="44" s="1"/>
  <c r="J28" i="43" s="1"/>
  <c r="G38" i="45"/>
  <c r="G36" i="45"/>
  <c r="K230" i="46" s="1"/>
  <c r="K233" i="46" s="1"/>
  <c r="K234" i="46" s="1"/>
  <c r="F29" i="43" s="1"/>
  <c r="G34" i="45"/>
  <c r="G33" i="45"/>
  <c r="H24" i="43"/>
  <c r="G35" i="45"/>
  <c r="H137" i="44"/>
  <c r="H34" i="43" s="1"/>
  <c r="M118" i="54"/>
  <c r="N25" i="47"/>
  <c r="J20" i="47"/>
  <c r="L20" i="47"/>
  <c r="M20" i="47"/>
  <c r="N20" i="47"/>
  <c r="J25" i="47"/>
  <c r="L25" i="47"/>
  <c r="M25" i="47"/>
  <c r="O25" i="47"/>
  <c r="J35" i="47"/>
  <c r="I104" i="44"/>
  <c r="I105" i="44" s="1"/>
  <c r="I106" i="44" s="1"/>
  <c r="H65" i="44"/>
  <c r="H66" i="44" s="1"/>
  <c r="D65" i="44"/>
  <c r="D66" i="44" s="1"/>
  <c r="D67" i="44" s="1"/>
  <c r="I65" i="44"/>
  <c r="I66" i="44" s="1"/>
  <c r="H234" i="3"/>
  <c r="J151" i="46"/>
  <c r="J153" i="46" s="1"/>
  <c r="E26" i="43" s="1"/>
  <c r="E27" i="43" s="1"/>
  <c r="N152" i="46"/>
  <c r="G170" i="3"/>
  <c r="L170" i="3"/>
  <c r="H73" i="46"/>
  <c r="E316" i="3"/>
  <c r="I76" i="46" s="1"/>
  <c r="E315" i="3"/>
  <c r="I75" i="46" s="1"/>
  <c r="I40" i="45"/>
  <c r="J137" i="44" s="1"/>
  <c r="J34" i="43" s="1"/>
  <c r="I39" i="45"/>
  <c r="I37" i="45"/>
  <c r="I35" i="45"/>
  <c r="I33" i="45"/>
  <c r="G314" i="3"/>
  <c r="K74" i="46" s="1"/>
  <c r="G315" i="3"/>
  <c r="K75" i="46" s="1"/>
  <c r="G321" i="3"/>
  <c r="K155" i="46" s="1"/>
  <c r="G24" i="43"/>
  <c r="G135" i="44"/>
  <c r="G28" i="43" s="1"/>
  <c r="G136" i="44"/>
  <c r="G31" i="43" s="1"/>
  <c r="C138" i="44"/>
  <c r="G138" i="44"/>
  <c r="X170" i="3"/>
  <c r="J321" i="3"/>
  <c r="N155" i="46" s="1"/>
  <c r="F316" i="3"/>
  <c r="J76" i="46" s="1"/>
  <c r="H314" i="3"/>
  <c r="L74" i="46" s="1"/>
  <c r="H321" i="3"/>
  <c r="L155" i="46" s="1"/>
  <c r="H320" i="3"/>
  <c r="L154" i="46" s="1"/>
  <c r="H325" i="3"/>
  <c r="L235" i="46" s="1"/>
  <c r="H329" i="3"/>
  <c r="L317" i="46" s="1"/>
  <c r="I314" i="46"/>
  <c r="I316" i="46" s="1"/>
  <c r="D32" i="43" s="1"/>
  <c r="M314" i="46"/>
  <c r="M316" i="46" s="1"/>
  <c r="H32" i="43" s="1"/>
  <c r="E136" i="44"/>
  <c r="E31" i="43" s="1"/>
  <c r="I136" i="44"/>
  <c r="I31" i="43" s="1"/>
  <c r="J38" i="45"/>
  <c r="J34" i="45"/>
  <c r="J36" i="45"/>
  <c r="K116" i="57" s="1"/>
  <c r="K122" i="57" s="1"/>
  <c r="J39" i="45"/>
  <c r="F314" i="3"/>
  <c r="J74" i="46" s="1"/>
  <c r="H151" i="46"/>
  <c r="J314" i="3"/>
  <c r="N74" i="46" s="1"/>
  <c r="E314" i="3"/>
  <c r="I74" i="46" s="1"/>
  <c r="H33" i="45"/>
  <c r="H311" i="46" s="1"/>
  <c r="H35" i="45"/>
  <c r="J311" i="46" s="1"/>
  <c r="H37" i="45"/>
  <c r="L311" i="46" s="1"/>
  <c r="L314" i="46" s="1"/>
  <c r="P101" i="47" l="1"/>
  <c r="P102" i="47"/>
  <c r="P96" i="47"/>
  <c r="P93" i="47"/>
  <c r="P91" i="47"/>
  <c r="P95" i="47"/>
  <c r="P97" i="47"/>
  <c r="P94" i="47"/>
  <c r="P99" i="47"/>
  <c r="P98" i="47"/>
  <c r="P92" i="47"/>
  <c r="P100" i="47"/>
  <c r="H315" i="46"/>
  <c r="H314" i="46"/>
  <c r="H153" i="46"/>
  <c r="C26" i="43" s="1"/>
  <c r="P151" i="46"/>
  <c r="I70" i="44"/>
  <c r="I71" i="44" s="1"/>
  <c r="I67" i="44"/>
  <c r="L28" i="47"/>
  <c r="L30" i="47" s="1"/>
  <c r="H96" i="44"/>
  <c r="H97" i="44" s="1"/>
  <c r="H93" i="44"/>
  <c r="J126" i="57"/>
  <c r="J122" i="59" s="1"/>
  <c r="J127" i="57"/>
  <c r="J122" i="60" s="1"/>
  <c r="J128" i="57"/>
  <c r="J122" i="61" s="1"/>
  <c r="K27" i="47"/>
  <c r="K121" i="57"/>
  <c r="K123" i="57" s="1"/>
  <c r="F138" i="44"/>
  <c r="F135" i="44"/>
  <c r="F28" i="43" s="1"/>
  <c r="D27" i="43"/>
  <c r="L121" i="57"/>
  <c r="L123" i="57" s="1"/>
  <c r="H138" i="44"/>
  <c r="M116" i="57"/>
  <c r="L118" i="54"/>
  <c r="G137" i="44"/>
  <c r="G34" i="43" s="1"/>
  <c r="H70" i="44"/>
  <c r="H71" i="44" s="1"/>
  <c r="H67" i="44"/>
  <c r="M122" i="54"/>
  <c r="M120" i="54"/>
  <c r="M121" i="54"/>
  <c r="M119" i="54"/>
  <c r="M123" i="54"/>
  <c r="C135" i="44"/>
  <c r="H230" i="46"/>
  <c r="H233" i="46" s="1"/>
  <c r="O47" i="47"/>
  <c r="O41" i="47"/>
  <c r="J37" i="47"/>
  <c r="O26" i="47"/>
  <c r="O19" i="47"/>
  <c r="I124" i="58"/>
  <c r="I123" i="58"/>
  <c r="I122" i="58"/>
  <c r="I125" i="58" s="1"/>
  <c r="K124" i="54"/>
  <c r="F35" i="43" s="1"/>
  <c r="N235" i="46"/>
  <c r="N314" i="46"/>
  <c r="N316" i="46" s="1"/>
  <c r="I32" i="43" s="1"/>
  <c r="C41" i="44"/>
  <c r="K41" i="44" s="1"/>
  <c r="K40" i="44"/>
  <c r="J33" i="47"/>
  <c r="L33" i="47"/>
  <c r="K22" i="43"/>
  <c r="P152" i="46"/>
  <c r="K241" i="46"/>
  <c r="K238" i="46"/>
  <c r="K239" i="46"/>
  <c r="K240" i="46"/>
  <c r="O63" i="47"/>
  <c r="J40" i="47"/>
  <c r="O57" i="47"/>
  <c r="L42" i="47"/>
  <c r="K38" i="47"/>
  <c r="J315" i="46"/>
  <c r="J314" i="46"/>
  <c r="L151" i="46"/>
  <c r="L153" i="46" s="1"/>
  <c r="G26" i="43" s="1"/>
  <c r="G27" i="43" s="1"/>
  <c r="I138" i="44"/>
  <c r="N116" i="57"/>
  <c r="E24" i="43"/>
  <c r="O20" i="47"/>
  <c r="I137" i="44"/>
  <c r="I34" i="43" s="1"/>
  <c r="N118" i="54"/>
  <c r="L315" i="46"/>
  <c r="L316" i="46" s="1"/>
  <c r="G32" i="43" s="1"/>
  <c r="J39" i="47"/>
  <c r="I25" i="47"/>
  <c r="L31" i="47"/>
  <c r="J31" i="47"/>
  <c r="D135" i="44"/>
  <c r="D28" i="43" s="1"/>
  <c r="I230" i="46"/>
  <c r="I233" i="46" s="1"/>
  <c r="I234" i="46" s="1"/>
  <c r="D29" i="43" s="1"/>
  <c r="K151" i="46"/>
  <c r="K153" i="46" s="1"/>
  <c r="F26" i="43" s="1"/>
  <c r="J41" i="47"/>
  <c r="K37" i="47"/>
  <c r="N28" i="47"/>
  <c r="N30" i="47" s="1"/>
  <c r="M28" i="47"/>
  <c r="M30" i="47" s="1"/>
  <c r="I122" i="54"/>
  <c r="I120" i="54"/>
  <c r="I119" i="54"/>
  <c r="I124" i="54" s="1"/>
  <c r="D35" i="43" s="1"/>
  <c r="I121" i="54"/>
  <c r="I123" i="54"/>
  <c r="L117" i="58"/>
  <c r="L122" i="58" s="1"/>
  <c r="L125" i="58" s="1"/>
  <c r="G139" i="44"/>
  <c r="M153" i="46"/>
  <c r="H26" i="43" s="1"/>
  <c r="E96" i="44"/>
  <c r="E93" i="44"/>
  <c r="J91" i="47"/>
  <c r="K235" i="46"/>
  <c r="K314" i="46"/>
  <c r="K316" i="46" s="1"/>
  <c r="F32" i="43" s="1"/>
  <c r="H126" i="60"/>
  <c r="P121" i="60"/>
  <c r="P126" i="60" s="1"/>
  <c r="J70" i="47"/>
  <c r="K23" i="47"/>
  <c r="N34" i="47"/>
  <c r="O236" i="46"/>
  <c r="O121" i="54"/>
  <c r="O151" i="46"/>
  <c r="O74" i="46"/>
  <c r="J69" i="47"/>
  <c r="O54" i="47"/>
  <c r="N40" i="47"/>
  <c r="L36" i="47"/>
  <c r="I27" i="47"/>
  <c r="Q27" i="47" s="1"/>
  <c r="K22" i="47"/>
  <c r="K18" i="47"/>
  <c r="M47" i="47"/>
  <c r="N42" i="47"/>
  <c r="K42" i="47"/>
  <c r="J38" i="47"/>
  <c r="L34" i="47"/>
  <c r="O21" i="47"/>
  <c r="K21" i="47"/>
  <c r="H118" i="54"/>
  <c r="C137" i="44"/>
  <c r="E135" i="44"/>
  <c r="E28" i="43" s="1"/>
  <c r="K46" i="47" s="1"/>
  <c r="J230" i="46"/>
  <c r="J233" i="46" s="1"/>
  <c r="J234" i="46" s="1"/>
  <c r="E29" i="43" s="1"/>
  <c r="M54" i="47"/>
  <c r="M40" i="47"/>
  <c r="K36" i="47"/>
  <c r="M31" i="47"/>
  <c r="J72" i="47"/>
  <c r="M57" i="47"/>
  <c r="O42" i="47"/>
  <c r="J42" i="47"/>
  <c r="M38" i="47"/>
  <c r="K34" i="47"/>
  <c r="D138" i="44"/>
  <c r="K138" i="44" s="1"/>
  <c r="I116" i="57"/>
  <c r="I24" i="43"/>
  <c r="C136" i="44"/>
  <c r="E137" i="44"/>
  <c r="E34" i="43" s="1"/>
  <c r="J118" i="54"/>
  <c r="C23" i="43"/>
  <c r="P73" i="46"/>
  <c r="N151" i="46"/>
  <c r="N153" i="46" s="1"/>
  <c r="I26" i="43" s="1"/>
  <c r="I27" i="43" s="1"/>
  <c r="O53" i="47"/>
  <c r="M39" i="47"/>
  <c r="O39" i="47"/>
  <c r="K25" i="47"/>
  <c r="K20" i="47"/>
  <c r="M230" i="46"/>
  <c r="M233" i="46" s="1"/>
  <c r="M234" i="46" s="1"/>
  <c r="H29" i="43" s="1"/>
  <c r="H135" i="44"/>
  <c r="H28" i="43" s="1"/>
  <c r="J87" i="47"/>
  <c r="J56" i="47"/>
  <c r="M50" i="47"/>
  <c r="N41" i="47"/>
  <c r="L41" i="47"/>
  <c r="L37" i="47"/>
  <c r="I26" i="47"/>
  <c r="Q26" i="47" s="1"/>
  <c r="K19" i="47"/>
  <c r="J32" i="47"/>
  <c r="O16" i="47"/>
  <c r="J49" i="47"/>
  <c r="N117" i="58"/>
  <c r="I139" i="44"/>
  <c r="F139" i="44"/>
  <c r="K117" i="58"/>
  <c r="O17" i="47"/>
  <c r="J28" i="47"/>
  <c r="J30" i="47" s="1"/>
  <c r="N33" i="47"/>
  <c r="M33" i="47"/>
  <c r="P121" i="59"/>
  <c r="P125" i="59" s="1"/>
  <c r="H125" i="59"/>
  <c r="J122" i="58"/>
  <c r="J125" i="58" s="1"/>
  <c r="J121" i="57"/>
  <c r="J123" i="57" s="1"/>
  <c r="O46" i="47"/>
  <c r="O23" i="47"/>
  <c r="O317" i="46"/>
  <c r="O122" i="54"/>
  <c r="J102" i="47"/>
  <c r="L40" i="47"/>
  <c r="K40" i="47"/>
  <c r="O36" i="47"/>
  <c r="J36" i="47"/>
  <c r="O22" i="47"/>
  <c r="O18" i="47"/>
  <c r="I18" i="47"/>
  <c r="J86" i="47"/>
  <c r="M42" i="47"/>
  <c r="L38" i="47"/>
  <c r="O34" i="47"/>
  <c r="J34" i="47"/>
  <c r="I21" i="47"/>
  <c r="K28" i="47" l="1"/>
  <c r="K30" i="47" s="1"/>
  <c r="M62" i="47"/>
  <c r="M63" i="47"/>
  <c r="M65" i="47"/>
  <c r="M61" i="47"/>
  <c r="M70" i="47"/>
  <c r="M72" i="47"/>
  <c r="M71" i="47"/>
  <c r="J43" i="47"/>
  <c r="J45" i="47" s="1"/>
  <c r="J122" i="54"/>
  <c r="J120" i="54"/>
  <c r="J123" i="54"/>
  <c r="J121" i="54"/>
  <c r="J119" i="54"/>
  <c r="J55" i="47"/>
  <c r="K49" i="47"/>
  <c r="J54" i="47"/>
  <c r="J81" i="47"/>
  <c r="J47" i="47"/>
  <c r="P153" i="46"/>
  <c r="J57" i="47"/>
  <c r="Q18" i="47"/>
  <c r="K57" i="47"/>
  <c r="J52" i="47"/>
  <c r="K51" i="47"/>
  <c r="J95" i="47"/>
  <c r="K124" i="58"/>
  <c r="K122" i="58"/>
  <c r="K125" i="58" s="1"/>
  <c r="K123" i="58"/>
  <c r="J77" i="47"/>
  <c r="J67" i="47"/>
  <c r="J68" i="47"/>
  <c r="J76" i="47"/>
  <c r="O72" i="47"/>
  <c r="O64" i="47"/>
  <c r="O55" i="47"/>
  <c r="O65" i="47"/>
  <c r="O31" i="47"/>
  <c r="O49" i="47"/>
  <c r="O68" i="47"/>
  <c r="O35" i="47"/>
  <c r="O37" i="47"/>
  <c r="O50" i="47"/>
  <c r="O56" i="47"/>
  <c r="C34" i="43"/>
  <c r="K34" i="43" s="1"/>
  <c r="K137" i="44"/>
  <c r="O48" i="47"/>
  <c r="J71" i="47"/>
  <c r="N31" i="47"/>
  <c r="N71" i="47"/>
  <c r="N32" i="47"/>
  <c r="N39" i="47"/>
  <c r="H27" i="43"/>
  <c r="N48" i="47" s="1"/>
  <c r="N51" i="47"/>
  <c r="N56" i="47"/>
  <c r="N62" i="47"/>
  <c r="N61" i="47"/>
  <c r="N50" i="47"/>
  <c r="J65" i="47"/>
  <c r="J101" i="47"/>
  <c r="N35" i="47"/>
  <c r="K53" i="47"/>
  <c r="O62" i="47"/>
  <c r="O66" i="47"/>
  <c r="J48" i="47"/>
  <c r="J51" i="47"/>
  <c r="M55" i="47"/>
  <c r="O67" i="47"/>
  <c r="H234" i="46"/>
  <c r="C29" i="43" s="1"/>
  <c r="K29" i="43" s="1"/>
  <c r="P233" i="46"/>
  <c r="P234" i="46" s="1"/>
  <c r="M49" i="47"/>
  <c r="J83" i="47"/>
  <c r="M46" i="47"/>
  <c r="M37" i="47"/>
  <c r="H316" i="46"/>
  <c r="C32" i="43" s="1"/>
  <c r="K32" i="43" s="1"/>
  <c r="P314" i="46"/>
  <c r="Q21" i="47"/>
  <c r="J66" i="47"/>
  <c r="M48" i="47"/>
  <c r="O52" i="47"/>
  <c r="J64" i="47"/>
  <c r="O51" i="47"/>
  <c r="J93" i="47"/>
  <c r="O32" i="47"/>
  <c r="N37" i="47"/>
  <c r="M56" i="47"/>
  <c r="N65" i="47"/>
  <c r="M35" i="47"/>
  <c r="M68" i="47"/>
  <c r="K23" i="43"/>
  <c r="I38" i="47"/>
  <c r="I22" i="47"/>
  <c r="Q22" i="47" s="1"/>
  <c r="I17" i="47"/>
  <c r="Q17" i="47" s="1"/>
  <c r="I16" i="47"/>
  <c r="I19" i="47"/>
  <c r="Q19" i="47" s="1"/>
  <c r="I24" i="47"/>
  <c r="Q24" i="47" s="1"/>
  <c r="I37" i="47"/>
  <c r="I20" i="47"/>
  <c r="Q20" i="47" s="1"/>
  <c r="I23" i="47"/>
  <c r="Q23" i="47" s="1"/>
  <c r="M66" i="47"/>
  <c r="H119" i="54"/>
  <c r="H122" i="54"/>
  <c r="H121" i="54"/>
  <c r="H120" i="54"/>
  <c r="H123" i="54"/>
  <c r="N66" i="47"/>
  <c r="K54" i="47"/>
  <c r="N63" i="47"/>
  <c r="M64" i="47"/>
  <c r="N46" i="47"/>
  <c r="O33" i="47"/>
  <c r="K56" i="47"/>
  <c r="F27" i="43"/>
  <c r="L32" i="47"/>
  <c r="L97" i="47"/>
  <c r="L39" i="47"/>
  <c r="J99" i="47"/>
  <c r="M53" i="47"/>
  <c r="N121" i="54"/>
  <c r="N120" i="54"/>
  <c r="N123" i="54"/>
  <c r="N122" i="54"/>
  <c r="N119" i="54"/>
  <c r="K31" i="47"/>
  <c r="K32" i="47"/>
  <c r="K65" i="47"/>
  <c r="K35" i="47"/>
  <c r="K68" i="47"/>
  <c r="J316" i="46"/>
  <c r="E32" i="43" s="1"/>
  <c r="M34" i="47"/>
  <c r="N36" i="47"/>
  <c r="J63" i="47"/>
  <c r="K50" i="47"/>
  <c r="L35" i="47"/>
  <c r="M51" i="47"/>
  <c r="O70" i="47"/>
  <c r="L93" i="47"/>
  <c r="J96" i="47"/>
  <c r="J78" i="47"/>
  <c r="J97" i="47"/>
  <c r="K41" i="47"/>
  <c r="K55" i="47"/>
  <c r="J82" i="47"/>
  <c r="O71" i="47"/>
  <c r="C28" i="43"/>
  <c r="K28" i="43" s="1"/>
  <c r="K135" i="44"/>
  <c r="K39" i="47"/>
  <c r="J61" i="47"/>
  <c r="L121" i="54"/>
  <c r="L119" i="54"/>
  <c r="L122" i="54"/>
  <c r="L120" i="54"/>
  <c r="L123" i="54"/>
  <c r="M122" i="57"/>
  <c r="M121" i="57"/>
  <c r="M123" i="57" s="1"/>
  <c r="K70" i="47"/>
  <c r="J98" i="47"/>
  <c r="M41" i="47"/>
  <c r="P315" i="46"/>
  <c r="P103" i="47"/>
  <c r="C31" i="43"/>
  <c r="K31" i="43" s="1"/>
  <c r="K136" i="44"/>
  <c r="I122" i="57"/>
  <c r="I121" i="57"/>
  <c r="I123" i="57" s="1"/>
  <c r="L124" i="58"/>
  <c r="L123" i="58"/>
  <c r="N122" i="57"/>
  <c r="N121" i="57"/>
  <c r="N123" i="57" s="1"/>
  <c r="J46" i="47"/>
  <c r="N122" i="58"/>
  <c r="N125" i="58" s="1"/>
  <c r="N124" i="58"/>
  <c r="P124" i="58" s="1"/>
  <c r="N123" i="58"/>
  <c r="O28" i="47"/>
  <c r="O30" i="47" s="1"/>
  <c r="M36" i="47"/>
  <c r="K52" i="47"/>
  <c r="N57" i="47"/>
  <c r="N72" i="47"/>
  <c r="K48" i="47"/>
  <c r="M52" i="47"/>
  <c r="O69" i="47"/>
  <c r="J85" i="47"/>
  <c r="N70" i="47"/>
  <c r="K96" i="44"/>
  <c r="E97" i="44"/>
  <c r="K97" i="44" s="1"/>
  <c r="J80" i="47"/>
  <c r="M32" i="47"/>
  <c r="N55" i="47"/>
  <c r="M67" i="47"/>
  <c r="Q25" i="47"/>
  <c r="K47" i="47"/>
  <c r="J62" i="47"/>
  <c r="O61" i="47"/>
  <c r="J100" i="47"/>
  <c r="O38" i="47"/>
  <c r="K66" i="47"/>
  <c r="J84" i="47"/>
  <c r="O40" i="47"/>
  <c r="M69" i="47"/>
  <c r="J79" i="47"/>
  <c r="C24" i="43"/>
  <c r="J92" i="47"/>
  <c r="J50" i="47"/>
  <c r="M124" i="54"/>
  <c r="H35" i="43" s="1"/>
  <c r="N77" i="47" s="1"/>
  <c r="J94" i="47"/>
  <c r="J53" i="47"/>
  <c r="K33" i="47"/>
  <c r="K26" i="43"/>
  <c r="C27" i="43"/>
  <c r="N38" i="47"/>
  <c r="M43" i="47" l="1"/>
  <c r="M45" i="47" s="1"/>
  <c r="M58" i="47" s="1"/>
  <c r="M60" i="47" s="1"/>
  <c r="M73" i="47" s="1"/>
  <c r="M75" i="47" s="1"/>
  <c r="L43" i="47"/>
  <c r="L45" i="47" s="1"/>
  <c r="K43" i="47"/>
  <c r="K45" i="47" s="1"/>
  <c r="K58" i="47" s="1"/>
  <c r="K60" i="47" s="1"/>
  <c r="Q37" i="47"/>
  <c r="N43" i="47"/>
  <c r="N45" i="47" s="1"/>
  <c r="I79" i="47"/>
  <c r="J37" i="43"/>
  <c r="I57" i="47"/>
  <c r="L71" i="47"/>
  <c r="L98" i="47"/>
  <c r="L50" i="47"/>
  <c r="L51" i="47"/>
  <c r="L78" i="47"/>
  <c r="L61" i="47"/>
  <c r="L67" i="47"/>
  <c r="L55" i="47"/>
  <c r="L92" i="47"/>
  <c r="L80" i="47"/>
  <c r="L66" i="47"/>
  <c r="L82" i="47"/>
  <c r="L54" i="47"/>
  <c r="L53" i="47"/>
  <c r="L96" i="47"/>
  <c r="L86" i="47"/>
  <c r="L49" i="47"/>
  <c r="L56" i="47"/>
  <c r="L70" i="47"/>
  <c r="L77" i="47"/>
  <c r="L69" i="47"/>
  <c r="L94" i="47"/>
  <c r="L95" i="47"/>
  <c r="L64" i="47"/>
  <c r="L84" i="47"/>
  <c r="L85" i="47"/>
  <c r="L52" i="47"/>
  <c r="L57" i="47"/>
  <c r="L91" i="47"/>
  <c r="L76" i="47"/>
  <c r="L47" i="47"/>
  <c r="L102" i="47"/>
  <c r="L79" i="47"/>
  <c r="L83" i="47"/>
  <c r="L46" i="47"/>
  <c r="L81" i="47"/>
  <c r="L63" i="47"/>
  <c r="N92" i="47"/>
  <c r="P122" i="54"/>
  <c r="N95" i="47"/>
  <c r="N100" i="47"/>
  <c r="L68" i="47"/>
  <c r="N97" i="47"/>
  <c r="O43" i="47"/>
  <c r="O45" i="47" s="1"/>
  <c r="O58" i="47" s="1"/>
  <c r="O60" i="47" s="1"/>
  <c r="O73" i="47" s="1"/>
  <c r="O75" i="47" s="1"/>
  <c r="I62" i="47"/>
  <c r="L48" i="47"/>
  <c r="N94" i="47"/>
  <c r="L87" i="47"/>
  <c r="N98" i="47"/>
  <c r="P120" i="54"/>
  <c r="I53" i="47"/>
  <c r="I55" i="47"/>
  <c r="I69" i="47"/>
  <c r="N101" i="47"/>
  <c r="N76" i="47"/>
  <c r="N78" i="47"/>
  <c r="N79" i="47"/>
  <c r="N99" i="47"/>
  <c r="J124" i="54"/>
  <c r="E35" i="43" s="1"/>
  <c r="I52" i="47"/>
  <c r="Q52" i="47" s="1"/>
  <c r="I98" i="47"/>
  <c r="I72" i="47"/>
  <c r="I42" i="47"/>
  <c r="Q42" i="47" s="1"/>
  <c r="I81" i="47"/>
  <c r="I36" i="47"/>
  <c r="Q36" i="47" s="1"/>
  <c r="I86" i="47"/>
  <c r="I34" i="47"/>
  <c r="Q34" i="47" s="1"/>
  <c r="I82" i="47"/>
  <c r="I92" i="47"/>
  <c r="I33" i="47"/>
  <c r="Q33" i="47" s="1"/>
  <c r="I46" i="47"/>
  <c r="I63" i="47"/>
  <c r="I66" i="47"/>
  <c r="I47" i="47"/>
  <c r="I35" i="47"/>
  <c r="Q35" i="47" s="1"/>
  <c r="I94" i="47"/>
  <c r="I65" i="47"/>
  <c r="I70" i="47"/>
  <c r="I84" i="47"/>
  <c r="I80" i="47"/>
  <c r="I61" i="47"/>
  <c r="I39" i="47"/>
  <c r="Q39" i="47" s="1"/>
  <c r="I97" i="47"/>
  <c r="I54" i="47"/>
  <c r="N96" i="47"/>
  <c r="L72" i="47"/>
  <c r="K69" i="47"/>
  <c r="K71" i="47"/>
  <c r="K92" i="47"/>
  <c r="K96" i="47"/>
  <c r="K67" i="47"/>
  <c r="I68" i="47"/>
  <c r="L100" i="47"/>
  <c r="L65" i="47"/>
  <c r="L101" i="47"/>
  <c r="I41" i="47"/>
  <c r="Q41" i="47" s="1"/>
  <c r="I40" i="47"/>
  <c r="Q40" i="47" s="1"/>
  <c r="N84" i="47"/>
  <c r="P121" i="54"/>
  <c r="K63" i="47"/>
  <c r="I91" i="47"/>
  <c r="I51" i="47"/>
  <c r="I31" i="47"/>
  <c r="Q31" i="47" s="1"/>
  <c r="I56" i="47"/>
  <c r="I32" i="47"/>
  <c r="Q32" i="47" s="1"/>
  <c r="I50" i="47"/>
  <c r="I48" i="47"/>
  <c r="K61" i="47"/>
  <c r="N52" i="47"/>
  <c r="K76" i="47"/>
  <c r="N83" i="47"/>
  <c r="N67" i="47"/>
  <c r="N53" i="47"/>
  <c r="N91" i="47"/>
  <c r="N82" i="47"/>
  <c r="K101" i="47"/>
  <c r="K62" i="47"/>
  <c r="J58" i="47"/>
  <c r="J60" i="47" s="1"/>
  <c r="J73" i="47" s="1"/>
  <c r="J75" i="47" s="1"/>
  <c r="J88" i="47" s="1"/>
  <c r="J90" i="47" s="1"/>
  <c r="J103" i="47" s="1"/>
  <c r="I64" i="47"/>
  <c r="I28" i="47"/>
  <c r="I30" i="47" s="1"/>
  <c r="Q16" i="47"/>
  <c r="Q28" i="47" s="1"/>
  <c r="Q30" i="47" s="1"/>
  <c r="N81" i="47"/>
  <c r="P122" i="57"/>
  <c r="L124" i="54"/>
  <c r="G35" i="43" s="1"/>
  <c r="L62" i="47"/>
  <c r="I77" i="47"/>
  <c r="N124" i="54"/>
  <c r="I35" i="43" s="1"/>
  <c r="L99" i="47"/>
  <c r="I71" i="47"/>
  <c r="P123" i="54"/>
  <c r="H124" i="54"/>
  <c r="C35" i="43" s="1"/>
  <c r="P119" i="54"/>
  <c r="I49" i="47"/>
  <c r="I95" i="47"/>
  <c r="I67" i="47"/>
  <c r="I76" i="47"/>
  <c r="Q38" i="47"/>
  <c r="N102" i="47"/>
  <c r="P316" i="46"/>
  <c r="N68" i="47"/>
  <c r="N87" i="47"/>
  <c r="N85" i="47"/>
  <c r="N69" i="47"/>
  <c r="N54" i="47"/>
  <c r="N86" i="47"/>
  <c r="N64" i="47"/>
  <c r="N80" i="47"/>
  <c r="N93" i="47"/>
  <c r="N47" i="47"/>
  <c r="N49" i="47"/>
  <c r="K97" i="47"/>
  <c r="K82" i="47"/>
  <c r="K72" i="47"/>
  <c r="K64" i="47"/>
  <c r="Q50" i="47" l="1"/>
  <c r="Q66" i="47"/>
  <c r="Q51" i="47"/>
  <c r="K73" i="47"/>
  <c r="K75" i="47" s="1"/>
  <c r="Q56" i="47"/>
  <c r="Q63" i="47"/>
  <c r="L58" i="47"/>
  <c r="L60" i="47" s="1"/>
  <c r="L73" i="47" s="1"/>
  <c r="L75" i="47" s="1"/>
  <c r="L88" i="47" s="1"/>
  <c r="L90" i="47" s="1"/>
  <c r="L103" i="47" s="1"/>
  <c r="F37" i="43" s="1"/>
  <c r="F38" i="43" s="1"/>
  <c r="N58" i="47"/>
  <c r="N60" i="47" s="1"/>
  <c r="N73" i="47" s="1"/>
  <c r="N75" i="47" s="1"/>
  <c r="N88" i="47" s="1"/>
  <c r="N90" i="47" s="1"/>
  <c r="N103" i="47" s="1"/>
  <c r="Q49" i="47"/>
  <c r="Q61" i="47"/>
  <c r="Q65" i="47"/>
  <c r="H37" i="43"/>
  <c r="H38" i="43" s="1"/>
  <c r="Q62" i="47"/>
  <c r="O83" i="47"/>
  <c r="O93" i="47"/>
  <c r="O102" i="47"/>
  <c r="O79" i="47"/>
  <c r="O78" i="47"/>
  <c r="O100" i="47"/>
  <c r="O97" i="47"/>
  <c r="O82" i="47"/>
  <c r="O99" i="47"/>
  <c r="O76" i="47"/>
  <c r="O101" i="47"/>
  <c r="O95" i="47"/>
  <c r="O92" i="47"/>
  <c r="O85" i="47"/>
  <c r="O94" i="47"/>
  <c r="O96" i="47"/>
  <c r="O81" i="47"/>
  <c r="O84" i="47"/>
  <c r="O91" i="47"/>
  <c r="O87" i="47"/>
  <c r="O77" i="47"/>
  <c r="O86" i="47"/>
  <c r="O98" i="47"/>
  <c r="O80" i="47"/>
  <c r="Q43" i="47"/>
  <c r="Q45" i="47" s="1"/>
  <c r="K99" i="47"/>
  <c r="K91" i="47"/>
  <c r="K80" i="47"/>
  <c r="K84" i="47"/>
  <c r="K87" i="47"/>
  <c r="K77" i="47"/>
  <c r="K100" i="47"/>
  <c r="K86" i="47"/>
  <c r="K95" i="47"/>
  <c r="K93" i="47"/>
  <c r="K81" i="47"/>
  <c r="K78" i="47"/>
  <c r="K83" i="47"/>
  <c r="Q55" i="47"/>
  <c r="Q71" i="47"/>
  <c r="I43" i="47"/>
  <c r="I45" i="47" s="1"/>
  <c r="I58" i="47" s="1"/>
  <c r="I60" i="47" s="1"/>
  <c r="I73" i="47" s="1"/>
  <c r="I75" i="47" s="1"/>
  <c r="K94" i="47"/>
  <c r="Q54" i="47"/>
  <c r="I87" i="47"/>
  <c r="Q46" i="47"/>
  <c r="I85" i="47"/>
  <c r="Q69" i="47"/>
  <c r="I93" i="47"/>
  <c r="I83" i="47"/>
  <c r="Q57" i="47"/>
  <c r="Q64" i="47"/>
  <c r="Q68" i="47"/>
  <c r="K98" i="47"/>
  <c r="Q67" i="47"/>
  <c r="P124" i="54"/>
  <c r="K35" i="43"/>
  <c r="M79" i="47"/>
  <c r="M98" i="47"/>
  <c r="M92" i="47"/>
  <c r="M101" i="47"/>
  <c r="M99" i="47"/>
  <c r="M84" i="47"/>
  <c r="M82" i="47"/>
  <c r="Q82" i="47" s="1"/>
  <c r="M97" i="47"/>
  <c r="M85" i="47"/>
  <c r="M83" i="47"/>
  <c r="M80" i="47"/>
  <c r="M91" i="47"/>
  <c r="M100" i="47"/>
  <c r="M81" i="47"/>
  <c r="M87" i="47"/>
  <c r="M77" i="47"/>
  <c r="M78" i="47"/>
  <c r="M76" i="47"/>
  <c r="M93" i="47"/>
  <c r="M94" i="47"/>
  <c r="M102" i="47"/>
  <c r="M86" i="47"/>
  <c r="M96" i="47"/>
  <c r="M95" i="47"/>
  <c r="I101" i="47"/>
  <c r="D37" i="43"/>
  <c r="D38" i="43" s="1"/>
  <c r="K79" i="47"/>
  <c r="Q79" i="47" s="1"/>
  <c r="K85" i="47"/>
  <c r="Q48" i="47"/>
  <c r="K102" i="47"/>
  <c r="I100" i="47"/>
  <c r="Q100" i="47" s="1"/>
  <c r="I96" i="47"/>
  <c r="Q70" i="47"/>
  <c r="Q47" i="47"/>
  <c r="Q72" i="47"/>
  <c r="I99" i="47"/>
  <c r="Q53" i="47"/>
  <c r="I78" i="47"/>
  <c r="I102" i="47"/>
  <c r="Q86" i="47" l="1"/>
  <c r="Q91" i="47"/>
  <c r="Q97" i="47"/>
  <c r="Q92" i="47"/>
  <c r="Q80" i="47"/>
  <c r="Q78" i="47"/>
  <c r="Q81" i="47"/>
  <c r="Q98" i="47"/>
  <c r="Q101" i="47"/>
  <c r="M88" i="47"/>
  <c r="M90" i="47" s="1"/>
  <c r="M103" i="47" s="1"/>
  <c r="Q87" i="47"/>
  <c r="Q95" i="47"/>
  <c r="Q94" i="47"/>
  <c r="Q77" i="47"/>
  <c r="K88" i="47"/>
  <c r="K90" i="47" s="1"/>
  <c r="K103" i="47" s="1"/>
  <c r="E37" i="43" s="1"/>
  <c r="E38" i="43" s="1"/>
  <c r="Q84" i="47"/>
  <c r="Q83" i="47"/>
  <c r="O88" i="47"/>
  <c r="O90" i="47" s="1"/>
  <c r="O103" i="47" s="1"/>
  <c r="I37" i="43" s="1"/>
  <c r="I38" i="43" s="1"/>
  <c r="Q76" i="47"/>
  <c r="Q85" i="47"/>
  <c r="I88" i="47"/>
  <c r="I90" i="47" s="1"/>
  <c r="I103" i="47" s="1"/>
  <c r="Q102" i="47"/>
  <c r="Q99" i="47"/>
  <c r="Q96" i="47"/>
  <c r="Q58" i="47"/>
  <c r="Q60" i="47" s="1"/>
  <c r="Q73" i="47" s="1"/>
  <c r="Q75" i="47" s="1"/>
  <c r="G37" i="43"/>
  <c r="G38" i="43" s="1"/>
  <c r="Q93" i="47"/>
  <c r="Q88" i="47" l="1"/>
  <c r="Q90" i="47" s="1"/>
  <c r="Q103" i="47" s="1"/>
  <c r="C37" i="43"/>
  <c r="K37" i="43" l="1"/>
  <c r="K38" i="43" s="1"/>
  <c r="H14" i="43" s="1"/>
  <c r="C38" i="43"/>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<sst xmlns="http://schemas.openxmlformats.org/spreadsheetml/2006/main" count="2426" uniqueCount="561">
  <si>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</si>
  <si>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</si>
  <si>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</si>
  <si>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</si>
  <si>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</si>
  <si>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</si>
  <si>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</si>
  <si>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</si>
  <si>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</si>
  <si>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</si>
  <si>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</si>
  <si>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</si>
  <si>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</si>
  <si>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</si>
  <si>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</si>
  <si>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</si>
  <si>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</si>
  <si>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</si>
  <si>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</si>
  <si>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</si>
  <si>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</si>
  <si>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</si>
  <si>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</si>
  <si>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</si>
  <si>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</si>
  <si>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</si>
  <si>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</si>
  <si>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</si>
  <si>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</si>
  <si>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</si>
  <si>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</si>
  <si>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</si>
  <si>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</si>
  <si>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</si>
  <si>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</si>
  <si>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</si>
  <si>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</si>
  <si>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</si>
  <si>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</si>
  <si>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</si>
  <si>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</si>
  <si>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</si>
  <si>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</si>
  <si>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</si>
  <si>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</si>
  <si>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</si>
  <si>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</si>
  <si>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</si>
  <si>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</si>
  <si>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</si>
  <si>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</si>
  <si>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</si>
  <si>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</si>
  <si>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</si>
  <si>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</si>
  <si>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</si>
  <si>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</si>
  <si>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</si>
  <si>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</si>
  <si>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</si>
  <si>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</si>
  <si>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</si>
  <si>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</si>
  <si>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</si>
  <si>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</si>
  <si>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</si>
  <si>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</si>
  <si>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</si>
  <si>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</si>
  <si>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</si>
  <si>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</si>
  <si>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</si>
  <si>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</si>
  <si>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</si>
  <si>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</si>
  <si>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</si>
  <si>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</si>
  <si>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</si>
  <si>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</si>
  <si>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</si>
  <si>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</si>
  <si>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</si>
  <si>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</si>
  <si>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</si>
  <si>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</si>
  <si>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</si>
  <si>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</si>
  <si>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</si>
  <si>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</si>
  <si>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</si>
  <si>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</si>
  <si>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</si>
  <si>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</si>
  <si>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</si>
  <si>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</si>
  <si>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</si>
  <si>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</si>
  <si>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</si>
  <si>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</si>
  <si>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</si>
  <si>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</si>
  <si>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</si>
  <si>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</si>
  <si>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</si>
  <si>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</si>
  <si>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</si>
  <si>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</si>
  <si>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</si>
  <si>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</si>
  <si>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</si>
  <si>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</si>
  <si>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</si>
  <si>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</si>
  <si>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</si>
  <si>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</si>
  <si>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</si>
  <si>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</si>
  <si>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</si>
  <si>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</si>
  <si>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</si>
  <si>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</si>
  <si>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</si>
  <si>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</si>
  <si>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</si>
  <si>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</si>
  <si>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</si>
  <si>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</si>
  <si>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</si>
  <si>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</si>
  <si>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</si>
  <si>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</si>
  <si>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</si>
  <si>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</si>
  <si>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</si>
  <si>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</si>
  <si>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</si>
  <si>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</si>
  <si>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</si>
  <si>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</si>
  <si>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</si>
  <si>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</si>
  <si>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</si>
  <si>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</si>
  <si>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</si>
  <si>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</si>
  <si>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</si>
  <si>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</si>
  <si>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</si>
  <si>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</si>
  <si>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</si>
  <si>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</si>
  <si>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</si>
  <si>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</si>
  <si>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</si>
  <si>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</si>
  <si>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</si>
  <si>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</si>
  <si>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</si>
  <si>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</si>
  <si>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</si>
  <si>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</si>
  <si>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</si>
  <si>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</si>
  <si>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</si>
  <si>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</si>
  <si>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</si>
  <si>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</si>
  <si>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</si>
  <si>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</si>
  <si>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</si>
  <si>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</si>
  <si>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</si>
  <si>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</si>
  <si>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</si>
  <si>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</si>
  <si>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</si>
  <si>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</si>
  <si>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</si>
  <si>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</si>
  <si>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</si>
  <si>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</si>
  <si>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</si>
  <si>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</si>
  <si>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</si>
  <si>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</si>
  <si>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</si>
  <si>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</si>
  <si>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</si>
  <si>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</si>
  <si>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</si>
  <si>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</si>
  <si>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</si>
  <si>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</si>
  <si>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</si>
  <si>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</si>
  <si>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</si>
  <si>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</si>
  <si>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</si>
  <si>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</si>
  <si>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</si>
  <si>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</si>
  <si>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</si>
  <si>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</si>
  <si>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</si>
  <si>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</si>
  <si>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</si>
  <si>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</si>
  <si>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</si>
  <si>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</si>
  <si>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</si>
  <si>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</si>
  <si>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</si>
  <si>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</si>
  <si>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</si>
  <si>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</si>
  <si>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</si>
  <si>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</si>
  <si>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</si>
  <si>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</si>
  <si>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</si>
  <si>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</si>
  <si>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</si>
  <si>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</si>
  <si>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</si>
  <si>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</si>
  <si>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</si>
  <si>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</si>
  <si>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</si>
  <si>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</si>
  <si>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</si>
  <si>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</si>
  <si>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</si>
  <si>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</si>
  <si>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</si>
  <si>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</si>
  <si>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</si>
  <si>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</si>
  <si>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</si>
  <si>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</si>
  <si>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</si>
  <si>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</si>
  <si>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</si>
  <si>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</si>
  <si>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</si>
  <si>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</si>
  <si>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</si>
  <si>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</si>
  <si>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</si>
  <si>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</si>
  <si>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</si>
  <si>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</si>
  <si>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</si>
  <si>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</si>
  <si>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</si>
  <si>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</si>
  <si>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</si>
  <si>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</si>
  <si>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</si>
  <si>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</si>
  <si>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</si>
  <si>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</si>
  <si>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</si>
  <si>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</si>
  <si>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</si>
  <si>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</si>
  <si>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</si>
  <si>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</si>
  <si>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</si>
  <si>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</si>
  <si>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</si>
  <si>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</si>
  <si>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</si>
  <si>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</si>
  <si>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</si>
  <si>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</si>
  <si>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</si>
  <si>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</si>
  <si>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</si>
  <si>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</si>
  <si>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</si>
  <si>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</si>
  <si>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</si>
  <si>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</si>
  <si>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</si>
  <si>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</si>
  <si>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</si>
  <si>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</si>
  <si>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</si>
  <si>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</si>
  <si>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</si>
  <si>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</si>
  <si>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</si>
  <si>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</si>
  <si>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</si>
  <si>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</si>
  <si>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</si>
  <si>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</si>
  <si>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</si>
  <si>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</si>
  <si>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</si>
  <si>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</si>
  <si>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</si>
  <si>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</si>
  <si>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</si>
  <si>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</si>
  <si>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</si>
  <si>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</si>
  <si>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</si>
  <si>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</si>
  <si>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</si>
  <si>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</si>
  <si>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</si>
  <si>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</si>
  <si>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</si>
  <si>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</si>
  <si>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</si>
  <si>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</si>
  <si>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</si>
  <si>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</si>
  <si>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</si>
  <si>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</si>
  <si>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</si>
  <si>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</si>
  <si>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</si>
  <si>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</si>
  <si>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</si>
  <si>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</si>
  <si>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</si>
  <si>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</si>
  <si>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</si>
  <si>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</si>
  <si>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</si>
  <si>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</si>
  <si>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</si>
  <si>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</si>
  <si>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</si>
  <si>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</si>
  <si>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</si>
  <si>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</si>
  <si>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</si>
  <si>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</si>
  <si>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</si>
  <si>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</si>
  <si>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</si>
  <si>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</si>
  <si>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</si>
  <si>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</si>
  <si>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</si>
  <si>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</si>
  <si>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</si>
  <si>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</si>
  <si>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</si>
  <si>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</si>
  <si>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</si>
  <si>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</si>
  <si>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</si>
  <si>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</si>
  <si>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</si>
  <si>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</si>
  <si>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</si>
  <si>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</si>
  <si>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</si>
  <si>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</si>
  <si>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</si>
  <si>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</si>
  <si>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</si>
  <si>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</si>
  <si>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</si>
  <si>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</si>
  <si>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</si>
  <si>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</si>
  <si>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</si>
  <si>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</si>
  <si>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Total for fiscal year 2011</t>
  </si>
  <si>
    <t>Total for fiscal year 2012</t>
  </si>
  <si>
    <t>Total for fiscal year 2013</t>
  </si>
  <si>
    <t>Opening Balance for fiscal year 2012</t>
  </si>
  <si>
    <t>Opening Balance for fiscal year 2013</t>
  </si>
  <si>
    <t>Opening Balance for fiscal year 2014</t>
  </si>
  <si>
    <t>Opening Balance for fiscal year 2015</t>
  </si>
  <si>
    <t>Opening Balance for fiscal year 2016</t>
  </si>
  <si>
    <t>Total for fiscal year 2014</t>
  </si>
  <si>
    <t>Total for fiscal year 2015</t>
  </si>
  <si>
    <t>Total for fiscal year 2016</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</si>
  <si>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</si>
  <si>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</si>
  <si>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</si>
  <si>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</si>
  <si>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</si>
  <si>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</si>
  <si>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</si>
  <si>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</si>
  <si>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</si>
  <si>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</si>
  <si>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</si>
  <si>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</si>
  <si>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</si>
  <si>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</si>
  <si>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</si>
  <si>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</si>
  <si>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</si>
  <si>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</si>
  <si>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</si>
  <si>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</si>
  <si>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</si>
  <si>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</si>
  <si>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</si>
  <si>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</si>
  <si>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</si>
  <si>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</si>
  <si>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</si>
  <si>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</si>
  <si>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</si>
  <si>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</si>
  <si>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</si>
  <si>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</si>
  <si>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</si>
  <si>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</si>
  <si>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</si>
  <si>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</si>
  <si>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</si>
  <si>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</si>
  <si>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</si>
  <si>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</si>
  <si>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</si>
  <si>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</si>
  <si>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</si>
  <si>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</si>
  <si>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</si>
  <si>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</si>
  <si>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</si>
  <si>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</si>
  <si>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</si>
  <si>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</si>
  <si>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</si>
  <si>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</si>
  <si>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</si>
  <si>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</si>
  <si>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</si>
  <si>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</si>
  <si>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</si>
  <si>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</si>
  <si>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</si>
  <si>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</si>
  <si>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</si>
  <si>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</si>
  <si>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</si>
  <si>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</si>
  <si>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</si>
  <si>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</si>
  <si>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</si>
  <si>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</si>
  <si>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</si>
  <si>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</si>
  <si>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</si>
  <si>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</si>
  <si>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</si>
  <si>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</si>
  <si>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</si>
  <si>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</si>
  <si>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</si>
  <si>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</si>
  <si>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</si>
  <si>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</si>
  <si>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</si>
  <si>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</si>
  <si>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</si>
  <si>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</si>
  <si>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</si>
  <si>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</si>
  <si>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</si>
  <si>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</si>
  <si>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</si>
  <si>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</si>
  <si>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</si>
  <si>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</si>
  <si>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</si>
  <si>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</si>
  <si>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</si>
  <si>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</si>
  <si>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</si>
  <si>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</si>
  <si>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</si>
  <si>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</si>
  <si>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</si>
  <si>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</si>
  <si>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</si>
  <si>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</si>
  <si>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</si>
  <si>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</si>
  <si>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</si>
  <si>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</si>
  <si>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</si>
  <si>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</si>
  <si>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</si>
  <si>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</si>
  <si>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</si>
  <si>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</si>
  <si>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</si>
  <si>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</si>
  <si>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</si>
  <si>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</si>
  <si>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</si>
  <si>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</si>
  <si>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</si>
  <si>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</si>
  <si>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</si>
  <si>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</si>
  <si>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H</t>
  </si>
  <si>
    <t>H249:H302</t>
  </si>
  <si>
    <t>242</t>
  </si>
  <si>
    <t>295</t>
  </si>
  <si>
    <t>T</t>
  </si>
  <si>
    <t>M</t>
  </si>
  <si>
    <t>Y</t>
  </si>
  <si>
    <t>$E249:$e302</t>
  </si>
  <si>
    <t>Forecasted impact of CDM in the load forecast</t>
  </si>
  <si>
    <t>Hide this row</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</si>
  <si>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</si>
  <si>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</si>
  <si>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</si>
  <si>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</si>
  <si>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</si>
  <si>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</si>
  <si>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</si>
  <si>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Initiative level persistence was used. See below. </t>
  </si>
  <si>
    <t>EB-2016-0080</t>
  </si>
  <si>
    <t>EB-2014-0083</t>
  </si>
  <si>
    <t>Source:</t>
  </si>
  <si>
    <t>EB-2014-0083 settlement agreement that forms part of the decision dated 2014-12-18, p.48 of 49</t>
  </si>
  <si>
    <t>Table 2a. LRAMVA Thresholds 2011</t>
  </si>
  <si>
    <t>Table 2b. LRAMVA Thresholds 2015</t>
  </si>
  <si>
    <t xml:space="preserve">2011-2012 rates removed, as 2011-2012 LRAMVA was disposed in HOBNI's 2015 COS rate case. </t>
  </si>
  <si>
    <t>See Table 2a and Table 2b on Tab 2a</t>
  </si>
  <si>
    <t xml:space="preserve">Actual CDM Threshold and Allocation values were used in Tables 2a and 2b on Tab 2a, so Tables 3a were not filled out. </t>
  </si>
  <si>
    <t xml:space="preserve">Persistence of 2011 load impact removed for 2015 on, as the 2011 CDM impact would be embedded in the load forecast base numbers in HOBNI's 2015 COS load forecast. </t>
  </si>
  <si>
    <t xml:space="preserve">Persistence of 2012 load impact removed for 2015 on, as the 2012 CDM impact would be embedded in the load forecast base numbers in HOBNI's 2015 COS load forecast. </t>
  </si>
  <si>
    <t xml:space="preserve">Persistence of 2011-2012 load impact removed for 2015 on, as the 2011-2012 CDM impact would be embedded in the load forecast base numbers in HOBNI's 2015 COS load forecast. </t>
  </si>
  <si>
    <t>GS &lt; 50 kW</t>
  </si>
  <si>
    <t>GS 50 to 699 kW</t>
  </si>
  <si>
    <t>GS 700 to 4,999 kW</t>
  </si>
  <si>
    <t>Large Use</t>
  </si>
  <si>
    <t/>
  </si>
  <si>
    <t>EB-2012-0135</t>
  </si>
  <si>
    <t>EB-2013-0140</t>
  </si>
  <si>
    <t>EB-2015-0078</t>
  </si>
  <si>
    <t>Jan 1 - Dec 31</t>
  </si>
  <si>
    <t>Standby Power</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</si>
  <si>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</si>
  <si>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</si>
  <si>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</si>
  <si>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</si>
  <si>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</si>
  <si>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</si>
  <si>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</si>
  <si>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</si>
  <si>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</si>
  <si>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</si>
  <si>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Notes:</t>
  </si>
  <si>
    <t>Consistent with EB-2014-0083 Draft Rate Order Filed: December 23. 2014 &amp; Updated: January 12, 2015, Appendix G-Account 1568-LRAMVA - Updated Tables: Table 2 &amp; Table 4 - Table 10</t>
  </si>
  <si>
    <t>2006-2012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</si>
</sst>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97"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2"/>
      <color rgb="FFFF0000"/>
      <name val="Arial"/>
      <family val="2"/>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615">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4"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 fillId="0" borderId="0"/>
    <xf numFmtId="166" fontId="94"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18">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4" fillId="2" borderId="0" xfId="0" applyNumberFormat="1" applyFont="1" applyFill="1"/>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6"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7"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8"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6"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164" fontId="54" fillId="2" borderId="84"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12" fillId="0" borderId="40" xfId="0" applyNumberFormat="1" applyFont="1" applyFill="1" applyBorder="1" applyAlignment="1">
      <alignment horizontal="center" vertical="center"/>
    </xf>
    <xf numFmtId="3" fontId="12" fillId="2" borderId="94"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175" fontId="66" fillId="29" borderId="29" xfId="40" applyNumberFormat="1" applyFont="1" applyFill="1" applyBorder="1" applyAlignment="1">
      <alignment horizontal="right"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5" xfId="0" applyFont="1" applyFill="1" applyBorder="1" applyAlignment="1">
      <alignment wrapText="1"/>
    </xf>
    <xf numFmtId="0" fontId="53" fillId="2" borderId="95" xfId="0" applyFont="1" applyFill="1" applyBorder="1"/>
    <xf numFmtId="3" fontId="63" fillId="26" borderId="95" xfId="0" applyNumberFormat="1" applyFont="1" applyFill="1" applyBorder="1" applyAlignment="1">
      <alignment horizontal="left" vertical="center"/>
    </xf>
    <xf numFmtId="0" fontId="88"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5" xfId="0" applyFont="1" applyFill="1" applyBorder="1" applyAlignment="1">
      <alignment wrapText="1"/>
    </xf>
    <xf numFmtId="0" fontId="66" fillId="32" borderId="95"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5" xfId="0" applyNumberFormat="1" applyFont="1" applyFill="1" applyBorder="1" applyAlignment="1">
      <alignment horizontal="left" vertical="center"/>
    </xf>
    <xf numFmtId="3" fontId="53" fillId="2" borderId="95" xfId="0" applyNumberFormat="1" applyFont="1" applyFill="1" applyBorder="1"/>
    <xf numFmtId="38" fontId="53" fillId="2" borderId="95"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5"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5" xfId="71" applyNumberFormat="1" applyFont="1" applyFill="1" applyBorder="1"/>
    <xf numFmtId="0" fontId="63" fillId="26" borderId="95" xfId="0" applyNumberFormat="1" applyFont="1" applyFill="1" applyBorder="1" applyAlignment="1">
      <alignment horizontal="left" vertical="center"/>
    </xf>
    <xf numFmtId="0" fontId="53" fillId="2" borderId="95" xfId="0" applyFont="1" applyFill="1" applyBorder="1" applyAlignment="1">
      <alignment horizontal="center"/>
    </xf>
    <xf numFmtId="0" fontId="90" fillId="33" borderId="13" xfId="0" applyFont="1" applyFill="1" applyBorder="1" applyAlignment="1">
      <alignment horizontal="center" vertical="center"/>
    </xf>
    <xf numFmtId="0" fontId="90"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0" fillId="33" borderId="0" xfId="0" applyFont="1" applyFill="1"/>
    <xf numFmtId="38" fontId="66" fillId="32" borderId="43" xfId="0" applyNumberFormat="1" applyFont="1" applyFill="1" applyBorder="1"/>
    <xf numFmtId="0" fontId="92" fillId="2" borderId="95" xfId="0" applyFont="1" applyFill="1" applyBorder="1" applyAlignment="1">
      <alignment wrapText="1"/>
    </xf>
    <xf numFmtId="0" fontId="93" fillId="32" borderId="95"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38" fontId="81" fillId="2" borderId="0" xfId="0" quotePrefix="1" applyNumberFormat="1" applyFont="1" applyFill="1" applyAlignment="1">
      <alignment horizontal="left"/>
    </xf>
    <xf numFmtId="38" fontId="81" fillId="2" borderId="0" xfId="0" applyNumberFormat="1"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 fontId="12" fillId="35" borderId="46" xfId="0" applyNumberFormat="1" applyFont="1" applyFill="1" applyBorder="1" applyAlignment="1">
      <alignment horizontal="center" vertical="center"/>
    </xf>
    <xf numFmtId="38" fontId="58" fillId="32" borderId="95" xfId="0" quotePrefix="1" applyNumberFormat="1" applyFont="1" applyFill="1" applyBorder="1"/>
    <xf numFmtId="0" fontId="12" fillId="26" borderId="95"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5" xfId="0" applyNumberFormat="1" applyFont="1" applyFill="1" applyBorder="1" applyAlignment="1">
      <alignment wrapText="1"/>
    </xf>
    <xf numFmtId="0" fontId="53" fillId="2" borderId="0" xfId="0" applyFont="1" applyFill="1" applyAlignment="1">
      <alignment horizontal="center"/>
    </xf>
    <xf numFmtId="0" fontId="95" fillId="0" borderId="0" xfId="567" applyFont="1" applyBorder="1" applyAlignment="1" applyProtection="1">
      <alignment wrapText="1"/>
      <protection hidden="1"/>
    </xf>
    <xf numFmtId="0" fontId="94"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2"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2" borderId="0" xfId="0" applyFont="1" applyFill="1" applyBorder="1" applyAlignment="1">
      <alignment horizontal="left"/>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5" fillId="0" borderId="0" xfId="567" applyFont="1" applyBorder="1" applyAlignment="1" applyProtection="1">
      <alignment wrapText="1"/>
      <protection hidden="1"/>
    </xf>
    <xf numFmtId="0" fontId="11" fillId="0" borderId="0" xfId="567" applyFont="1" applyBorder="1" applyAlignment="1" applyProtection="1">
      <alignment wrapText="1"/>
      <protection hidden="1"/>
    </xf>
    <xf numFmtId="0" fontId="94" fillId="0" borderId="0" xfId="567" applyAlignment="1">
      <alignment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5" fillId="2" borderId="0" xfId="0" applyFont="1" applyFill="1" applyAlignment="1">
      <alignment horizontal="left"/>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5"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81"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46"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0" fillId="31" borderId="92"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0" fillId="31" borderId="93" xfId="0" applyFont="1" applyFill="1" applyBorder="1" applyAlignment="1">
      <alignment horizontal="left" vertical="center" wrapText="1"/>
    </xf>
    <xf numFmtId="0" fontId="67" fillId="27" borderId="89" xfId="0" applyFont="1" applyFill="1" applyBorder="1" applyAlignment="1">
      <alignment horizontal="center" vertical="center" wrapText="1"/>
    </xf>
    <xf numFmtId="0" fontId="67" fillId="27" borderId="91"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90"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5" fontId="66" fillId="0"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89" fillId="33" borderId="13" xfId="0" applyFont="1" applyFill="1" applyBorder="1" applyAlignment="1">
      <alignment horizontal="center" vertical="center"/>
    </xf>
    <xf numFmtId="0" fontId="89" fillId="33" borderId="7" xfId="0" applyFont="1" applyFill="1" applyBorder="1" applyAlignment="1">
      <alignment horizontal="center" vertical="center"/>
    </xf>
    <xf numFmtId="0" fontId="90" fillId="33" borderId="0" xfId="0" applyFont="1" applyFill="1" applyAlignment="1">
      <alignment horizontal="center"/>
    </xf>
    <xf numFmtId="0" fontId="0" fillId="0" borderId="0" xfId="0" applyAlignment="1"/>
    <xf numFmtId="0" fontId="90" fillId="33" borderId="12" xfId="0" applyFont="1" applyFill="1" applyBorder="1" applyAlignment="1">
      <alignment horizontal="center"/>
    </xf>
    <xf numFmtId="0" fontId="90" fillId="33" borderId="13" xfId="0" applyFont="1" applyFill="1" applyBorder="1" applyAlignment="1">
      <alignment horizontal="center" vertical="center"/>
    </xf>
    <xf numFmtId="0" fontId="90" fillId="33" borderId="7" xfId="0" applyFont="1" applyFill="1" applyBorder="1" applyAlignment="1">
      <alignment horizontal="center" vertical="center"/>
    </xf>
    <xf numFmtId="0" fontId="67" fillId="27" borderId="0" xfId="0" applyFont="1" applyFill="1" applyAlignment="1">
      <alignment horizontal="center"/>
    </xf>
    <xf numFmtId="0" fontId="91"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615">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omma 6" xfId="577"/>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2 5" xfId="576"/>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014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911292"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13768917"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781741" cy="209730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365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059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946543" cy="219773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694708"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LRAMVA%20template%20201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Table 2B"/>
      <sheetName val="2016 IESO final results"/>
      <sheetName val="2016 estimate"/>
      <sheetName val="EstCurrentYear"/>
      <sheetName val="2016LostRev"/>
      <sheetName val="References"/>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2015 Table 2B"/>
      <sheetName val="ERII_Queue"/>
      <sheetName val="2015 estimate"/>
      <sheetName val="2016 Table 2B"/>
      <sheetName val="2016 IESO final results"/>
      <sheetName val="2016 estimate"/>
      <sheetName val="EstCurrentYear"/>
      <sheetName val="2016LostRev"/>
      <sheetName val="OEB_export"/>
      <sheetName val="References"/>
    </sheetNames>
    <sheetDataSet>
      <sheetData sheetId="0"/>
      <sheetData sheetId="1"/>
      <sheetData sheetId="2"/>
      <sheetData sheetId="3">
        <row r="134">
          <cell r="Q134" t="str">
            <v>All</v>
          </cell>
        </row>
        <row r="135">
          <cell r="Q135">
            <v>2011</v>
          </cell>
        </row>
        <row r="136">
          <cell r="Q136">
            <v>2012</v>
          </cell>
        </row>
        <row r="137">
          <cell r="Q137">
            <v>2013</v>
          </cell>
        </row>
        <row r="138">
          <cell r="Q138">
            <v>2014</v>
          </cell>
        </row>
        <row r="139">
          <cell r="Q139">
            <v>2015</v>
          </cell>
        </row>
        <row r="140">
          <cell r="Q140">
            <v>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topLeftCell="A24" zoomScale="90" zoomScaleNormal="90" zoomScalePageLayoutView="90" workbookViewId="0">
      <selection activeCell="C42" sqref="C42"/>
    </sheetView>
  </sheetViews>
  <sheetFormatPr defaultColWidth="8.77734375" defaultRowHeight="14.4" x14ac:dyDescent="0.3"/>
  <cols>
    <col min="1" max="1" width="8.77734375" style="23"/>
    <col min="2" max="2" width="32.109375" style="66" customWidth="1"/>
    <col min="3" max="3" width="114.33203125" style="23" customWidth="1"/>
    <col min="4" max="4" width="8.109375" style="23" customWidth="1"/>
    <col min="5" max="16384" width="8.77734375" style="23"/>
  </cols>
  <sheetData>
    <row r="1" spans="1:3" ht="174" customHeight="1" x14ac:dyDescent="0.3"/>
    <row r="3" spans="1:3" ht="20.399999999999999" x14ac:dyDescent="0.3">
      <c r="B3" s="593" t="s">
        <v>337</v>
      </c>
      <c r="C3" s="593"/>
    </row>
    <row r="4" spans="1:3" ht="21" customHeight="1" x14ac:dyDescent="0.3"/>
    <row r="5" spans="1:3" s="73" customFormat="1" ht="25.5" customHeight="1" x14ac:dyDescent="0.25">
      <c r="B5" s="457" t="s">
        <v>371</v>
      </c>
      <c r="C5" s="457" t="s">
        <v>336</v>
      </c>
    </row>
    <row r="6" spans="1:3" s="80" customFormat="1" ht="32.25" customHeight="1" x14ac:dyDescent="0.3">
      <c r="A6" s="43"/>
      <c r="B6" s="458" t="s">
        <v>332</v>
      </c>
      <c r="C6" s="459" t="s">
        <v>442</v>
      </c>
    </row>
    <row r="7" spans="1:3" s="80" customFormat="1" ht="9.75" customHeight="1" x14ac:dyDescent="0.3">
      <c r="B7" s="91"/>
      <c r="C7" s="93"/>
    </row>
    <row r="8" spans="1:3" s="80" customFormat="1" ht="13.8" x14ac:dyDescent="0.3">
      <c r="B8" s="299" t="s">
        <v>327</v>
      </c>
      <c r="C8" s="93" t="s">
        <v>343</v>
      </c>
    </row>
    <row r="9" spans="1:3" s="80" customFormat="1" ht="13.8" x14ac:dyDescent="0.3">
      <c r="B9" s="91"/>
      <c r="C9" s="93"/>
    </row>
    <row r="10" spans="1:3" s="80" customFormat="1" ht="13.8" x14ac:dyDescent="0.3">
      <c r="B10" s="299" t="s">
        <v>328</v>
      </c>
      <c r="C10" s="93" t="s">
        <v>345</v>
      </c>
    </row>
    <row r="11" spans="1:3" s="80" customFormat="1" ht="13.8" x14ac:dyDescent="0.3">
      <c r="B11" s="91"/>
      <c r="C11" s="93"/>
    </row>
    <row r="12" spans="1:3" s="80" customFormat="1" ht="30" customHeight="1" x14ac:dyDescent="0.3">
      <c r="B12" s="299" t="s">
        <v>329</v>
      </c>
      <c r="C12" s="452" t="s">
        <v>443</v>
      </c>
    </row>
    <row r="13" spans="1:3" s="80" customFormat="1" ht="13.8" x14ac:dyDescent="0.3">
      <c r="B13" s="91"/>
      <c r="C13" s="93"/>
    </row>
    <row r="14" spans="1:3" s="80" customFormat="1" ht="13.8" x14ac:dyDescent="0.3">
      <c r="B14" s="299" t="s">
        <v>484</v>
      </c>
      <c r="C14" s="93" t="s">
        <v>463</v>
      </c>
    </row>
    <row r="15" spans="1:3" s="80" customFormat="1" ht="13.8" hidden="1" x14ac:dyDescent="0.3">
      <c r="B15" s="299" t="s">
        <v>451</v>
      </c>
      <c r="C15" s="93" t="s">
        <v>464</v>
      </c>
    </row>
    <row r="16" spans="1:3" s="80" customFormat="1" ht="13.8" hidden="1" x14ac:dyDescent="0.3">
      <c r="B16" s="91"/>
      <c r="C16" s="93"/>
    </row>
    <row r="17" spans="2:8" s="80" customFormat="1" ht="13.8" hidden="1" x14ac:dyDescent="0.3">
      <c r="B17" s="299" t="s">
        <v>452</v>
      </c>
      <c r="C17" s="93" t="s">
        <v>465</v>
      </c>
    </row>
    <row r="18" spans="2:8" s="80" customFormat="1" ht="13.8" hidden="1" x14ac:dyDescent="0.3">
      <c r="B18" s="91"/>
      <c r="C18" s="93"/>
    </row>
    <row r="19" spans="2:8" s="80" customFormat="1" ht="13.8" hidden="1" x14ac:dyDescent="0.3">
      <c r="B19" s="299" t="s">
        <v>453</v>
      </c>
      <c r="C19" s="93" t="s">
        <v>466</v>
      </c>
      <c r="E19" s="594" t="s">
        <v>448</v>
      </c>
      <c r="F19" s="594"/>
      <c r="G19" s="594"/>
      <c r="H19" s="594"/>
    </row>
    <row r="20" spans="2:8" s="80" customFormat="1" ht="13.8" hidden="1" x14ac:dyDescent="0.3">
      <c r="B20" s="91"/>
      <c r="C20" s="93"/>
      <c r="E20" s="594"/>
      <c r="F20" s="594"/>
      <c r="G20" s="594"/>
      <c r="H20" s="594"/>
    </row>
    <row r="21" spans="2:8" s="80" customFormat="1" ht="13.8" hidden="1" x14ac:dyDescent="0.3">
      <c r="B21" s="299" t="s">
        <v>454</v>
      </c>
      <c r="C21" s="93" t="s">
        <v>467</v>
      </c>
      <c r="E21" s="594"/>
      <c r="F21" s="594"/>
      <c r="G21" s="594"/>
      <c r="H21" s="594"/>
    </row>
    <row r="22" spans="2:8" s="80" customFormat="1" ht="13.8" hidden="1" x14ac:dyDescent="0.3">
      <c r="B22" s="91"/>
      <c r="C22" s="93"/>
    </row>
    <row r="23" spans="2:8" s="80" customFormat="1" ht="13.8" hidden="1" x14ac:dyDescent="0.3">
      <c r="B23" s="299" t="s">
        <v>455</v>
      </c>
      <c r="C23" s="93" t="s">
        <v>468</v>
      </c>
    </row>
    <row r="24" spans="2:8" s="80" customFormat="1" ht="13.8" x14ac:dyDescent="0.3">
      <c r="B24" s="91"/>
      <c r="C24" s="93"/>
    </row>
    <row r="25" spans="2:8" s="80" customFormat="1" ht="13.8" x14ac:dyDescent="0.3">
      <c r="B25" s="299" t="s">
        <v>450</v>
      </c>
      <c r="C25" s="452" t="s">
        <v>472</v>
      </c>
    </row>
    <row r="26" spans="2:8" s="80" customFormat="1" ht="13.8" x14ac:dyDescent="0.3">
      <c r="B26" s="299"/>
      <c r="C26" s="452"/>
    </row>
    <row r="27" spans="2:8" s="80" customFormat="1" ht="13.8" x14ac:dyDescent="0.3">
      <c r="B27" s="299" t="s">
        <v>330</v>
      </c>
      <c r="C27" s="93" t="s">
        <v>358</v>
      </c>
    </row>
    <row r="28" spans="2:8" s="80" customFormat="1" ht="13.8" x14ac:dyDescent="0.3">
      <c r="B28" s="92"/>
      <c r="C28" s="92"/>
    </row>
    <row r="29" spans="2:8" s="81" customFormat="1" x14ac:dyDescent="0.3">
      <c r="B29" s="206"/>
    </row>
    <row r="30" spans="2:8" s="81" customFormat="1" x14ac:dyDescent="0.3">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7734375" defaultRowHeight="14.4" outlineLevelRow="1" x14ac:dyDescent="0.3"/>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2" spans="1:18" ht="20.399999999999999" x14ac:dyDescent="0.35">
      <c r="B2" s="676" t="s">
        <v>263</v>
      </c>
      <c r="C2" s="676"/>
      <c r="D2" s="676"/>
      <c r="E2" s="676"/>
      <c r="F2" s="676"/>
      <c r="G2" s="676"/>
      <c r="H2" s="676"/>
      <c r="I2" s="676"/>
      <c r="J2" s="676"/>
      <c r="K2" s="676"/>
      <c r="L2" s="676"/>
      <c r="M2" s="676"/>
      <c r="N2" s="676"/>
      <c r="O2" s="676"/>
      <c r="P2" s="676"/>
    </row>
    <row r="3" spans="1:18" ht="18" outlineLevel="1" x14ac:dyDescent="0.35">
      <c r="B3" s="383"/>
      <c r="C3" s="383"/>
      <c r="D3" s="383"/>
      <c r="E3" s="383"/>
      <c r="F3" s="383"/>
      <c r="G3" s="383"/>
      <c r="H3" s="383"/>
      <c r="I3" s="383"/>
      <c r="J3" s="383"/>
      <c r="K3" s="383"/>
      <c r="L3" s="383"/>
      <c r="M3" s="383"/>
      <c r="N3" s="383"/>
      <c r="O3" s="383"/>
      <c r="P3" s="383"/>
    </row>
    <row r="4" spans="1:18" ht="35.25" customHeight="1" outlineLevel="1" x14ac:dyDescent="0.35">
      <c r="A4" s="65"/>
      <c r="B4" s="383"/>
      <c r="C4" s="365" t="s">
        <v>384</v>
      </c>
      <c r="D4" s="383"/>
      <c r="E4" s="623" t="s">
        <v>359</v>
      </c>
      <c r="F4" s="623"/>
      <c r="G4" s="623"/>
      <c r="H4" s="623"/>
      <c r="I4" s="623"/>
      <c r="J4" s="623"/>
      <c r="K4" s="623"/>
      <c r="L4" s="623"/>
      <c r="M4" s="623"/>
      <c r="N4" s="623"/>
      <c r="O4" s="623"/>
      <c r="P4" s="623"/>
    </row>
    <row r="5" spans="1:18" ht="18.75" customHeight="1" outlineLevel="1" x14ac:dyDescent="0.35">
      <c r="B5" s="383"/>
      <c r="C5" s="384"/>
      <c r="D5" s="383"/>
      <c r="E5" s="368" t="s">
        <v>353</v>
      </c>
      <c r="F5" s="383"/>
      <c r="G5" s="383"/>
      <c r="H5" s="383"/>
      <c r="I5" s="383"/>
      <c r="J5" s="383"/>
      <c r="K5" s="383"/>
      <c r="L5" s="383"/>
      <c r="M5" s="383"/>
      <c r="N5" s="383"/>
      <c r="O5" s="383"/>
      <c r="P5" s="383"/>
    </row>
    <row r="6" spans="1:18" ht="18.75" customHeight="1" outlineLevel="1" x14ac:dyDescent="0.35">
      <c r="B6" s="383"/>
      <c r="C6" s="384"/>
      <c r="D6" s="383"/>
      <c r="E6" s="368" t="s">
        <v>354</v>
      </c>
      <c r="F6" s="383"/>
      <c r="G6" s="383"/>
      <c r="H6" s="383"/>
      <c r="I6" s="383"/>
      <c r="J6" s="383"/>
      <c r="K6" s="383"/>
      <c r="L6" s="383"/>
      <c r="M6" s="383"/>
      <c r="N6" s="383"/>
      <c r="O6" s="383"/>
      <c r="P6" s="383"/>
    </row>
    <row r="7" spans="1:18" ht="18.75" customHeight="1" outlineLevel="1" x14ac:dyDescent="0.35">
      <c r="B7" s="383"/>
      <c r="C7" s="384"/>
      <c r="D7" s="383"/>
      <c r="E7" s="368" t="s">
        <v>400</v>
      </c>
      <c r="F7" s="383"/>
      <c r="G7" s="383"/>
      <c r="H7" s="383"/>
      <c r="I7" s="383"/>
      <c r="J7" s="383"/>
      <c r="K7" s="383"/>
      <c r="L7" s="383"/>
      <c r="M7" s="383"/>
      <c r="N7" s="383"/>
      <c r="O7" s="383"/>
      <c r="P7" s="383"/>
    </row>
    <row r="8" spans="1:18" ht="18.75" customHeight="1" outlineLevel="1" x14ac:dyDescent="0.35">
      <c r="B8" s="383"/>
      <c r="C8" s="384"/>
      <c r="D8" s="383"/>
      <c r="E8" s="368"/>
      <c r="F8" s="383"/>
      <c r="G8" s="383"/>
      <c r="H8" s="383"/>
      <c r="I8" s="383"/>
      <c r="J8" s="383"/>
      <c r="K8" s="383"/>
      <c r="L8" s="383"/>
      <c r="M8" s="383"/>
      <c r="N8" s="383"/>
      <c r="O8" s="383"/>
      <c r="P8" s="383"/>
    </row>
    <row r="9" spans="1:18" ht="18.75" customHeight="1" outlineLevel="1" x14ac:dyDescent="0.35">
      <c r="B9" s="63"/>
      <c r="C9" s="84" t="s">
        <v>334</v>
      </c>
      <c r="D9" s="63"/>
      <c r="E9" s="677" t="s">
        <v>360</v>
      </c>
      <c r="F9" s="677"/>
      <c r="G9" s="63"/>
      <c r="H9" s="63"/>
      <c r="I9" s="63"/>
      <c r="J9" s="63"/>
      <c r="K9" s="63"/>
      <c r="L9" s="63"/>
      <c r="M9" s="63"/>
      <c r="N9" s="63"/>
      <c r="O9" s="63"/>
      <c r="P9" s="63"/>
      <c r="R9" s="82"/>
    </row>
    <row r="10" spans="1:18" ht="18.75" customHeight="1" outlineLevel="1" x14ac:dyDescent="0.35">
      <c r="B10" s="63"/>
      <c r="C10" s="63"/>
      <c r="D10" s="63"/>
      <c r="E10" s="605" t="s">
        <v>335</v>
      </c>
      <c r="F10" s="605"/>
      <c r="G10" s="63"/>
      <c r="H10" s="63"/>
      <c r="I10" s="63"/>
      <c r="J10" s="63"/>
      <c r="K10" s="63"/>
      <c r="L10" s="63"/>
      <c r="M10" s="63"/>
      <c r="N10" s="63"/>
      <c r="O10" s="63"/>
      <c r="P10" s="63"/>
    </row>
    <row r="11" spans="1:18" ht="18.75" customHeight="1" x14ac:dyDescent="0.35">
      <c r="B11" s="63"/>
      <c r="C11" s="63"/>
      <c r="D11" s="63"/>
      <c r="E11" s="134"/>
      <c r="G11" s="63"/>
      <c r="H11" s="63"/>
      <c r="I11" s="63"/>
      <c r="J11" s="63"/>
      <c r="K11" s="63"/>
      <c r="L11" s="63"/>
      <c r="M11" s="63"/>
      <c r="N11" s="63"/>
      <c r="O11" s="63"/>
      <c r="P11" s="63"/>
    </row>
    <row r="12" spans="1:18" ht="18" x14ac:dyDescent="0.35">
      <c r="B12" s="186" t="s">
        <v>459</v>
      </c>
      <c r="C12" s="46"/>
      <c r="D12" s="46"/>
      <c r="E12" s="46"/>
      <c r="F12" s="46"/>
      <c r="G12" s="46"/>
      <c r="H12" s="46"/>
      <c r="I12" s="46"/>
      <c r="J12" s="46"/>
      <c r="K12" s="46"/>
      <c r="L12" s="46"/>
      <c r="M12" s="46"/>
      <c r="N12" s="46"/>
      <c r="O12" s="46"/>
      <c r="P12" s="46"/>
    </row>
    <row r="13" spans="1:18" ht="41.4" x14ac:dyDescent="0.3">
      <c r="B13" s="681" t="s">
        <v>59</v>
      </c>
      <c r="C13" s="683" t="s">
        <v>0</v>
      </c>
      <c r="D13" s="683" t="s">
        <v>45</v>
      </c>
      <c r="E13" s="683" t="s">
        <v>202</v>
      </c>
      <c r="F13" s="234" t="s">
        <v>199</v>
      </c>
      <c r="G13" s="234" t="s">
        <v>46</v>
      </c>
      <c r="H13" s="685" t="s">
        <v>60</v>
      </c>
      <c r="I13" s="685"/>
      <c r="J13" s="685"/>
      <c r="K13" s="685"/>
      <c r="L13" s="685"/>
      <c r="M13" s="685"/>
      <c r="N13" s="685"/>
      <c r="O13" s="685"/>
      <c r="P13" s="686"/>
    </row>
    <row r="14" spans="1:18" ht="55.2" x14ac:dyDescent="0.3">
      <c r="B14" s="682"/>
      <c r="C14" s="684"/>
      <c r="D14" s="684"/>
      <c r="E14" s="68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6" t="s">
        <v>138</v>
      </c>
      <c r="C15" s="667"/>
      <c r="D15" s="667"/>
      <c r="E15" s="667"/>
      <c r="F15" s="667"/>
      <c r="G15" s="667"/>
      <c r="H15" s="667"/>
      <c r="I15" s="667"/>
      <c r="J15" s="667"/>
      <c r="K15" s="667"/>
      <c r="L15" s="667"/>
      <c r="M15" s="667"/>
      <c r="N15" s="667"/>
      <c r="O15" s="667"/>
      <c r="P15" s="668"/>
    </row>
    <row r="16" spans="1:18" ht="26.25" customHeight="1" x14ac:dyDescent="0.3">
      <c r="A16" s="50"/>
      <c r="B16" s="660" t="s">
        <v>139</v>
      </c>
      <c r="C16" s="661"/>
      <c r="D16" s="661"/>
      <c r="E16" s="661"/>
      <c r="F16" s="661"/>
      <c r="G16" s="661"/>
      <c r="H16" s="661"/>
      <c r="I16" s="661"/>
      <c r="J16" s="661"/>
      <c r="K16" s="661"/>
      <c r="L16" s="661"/>
      <c r="M16" s="661"/>
      <c r="N16" s="661"/>
      <c r="O16" s="661"/>
      <c r="P16" s="662"/>
    </row>
    <row r="17" spans="1:16" x14ac:dyDescent="0.3">
      <c r="A17" s="50"/>
      <c r="B17" s="421">
        <v>1</v>
      </c>
      <c r="C17" s="406" t="s">
        <v>140</v>
      </c>
      <c r="D17" s="249" t="s">
        <v>34</v>
      </c>
      <c r="E17" s="407"/>
      <c r="F17" s="294"/>
      <c r="G17" s="294"/>
      <c r="H17" s="418">
        <v>1</v>
      </c>
      <c r="I17" s="408"/>
      <c r="J17" s="408"/>
      <c r="K17" s="408"/>
      <c r="L17" s="408"/>
      <c r="M17" s="408"/>
      <c r="N17" s="408"/>
      <c r="O17" s="408"/>
      <c r="P17" s="422">
        <f>SUM(H17:O17)</f>
        <v>1</v>
      </c>
    </row>
    <row r="18" spans="1:16" x14ac:dyDescent="0.3">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x14ac:dyDescent="0.3">
      <c r="A19" s="50"/>
      <c r="B19" s="421">
        <v>3</v>
      </c>
      <c r="C19" s="406" t="s">
        <v>142</v>
      </c>
      <c r="D19" s="249" t="s">
        <v>34</v>
      </c>
      <c r="E19" s="409"/>
      <c r="F19" s="294"/>
      <c r="G19" s="294"/>
      <c r="H19" s="418">
        <v>1</v>
      </c>
      <c r="I19" s="408"/>
      <c r="J19" s="408"/>
      <c r="K19" s="408"/>
      <c r="L19" s="408"/>
      <c r="M19" s="408"/>
      <c r="N19" s="408"/>
      <c r="O19" s="408"/>
      <c r="P19" s="422">
        <f t="shared" si="0"/>
        <v>1</v>
      </c>
    </row>
    <row r="20" spans="1:16" x14ac:dyDescent="0.3">
      <c r="A20" s="50"/>
      <c r="B20" s="421">
        <v>4</v>
      </c>
      <c r="C20" s="406" t="s">
        <v>143</v>
      </c>
      <c r="D20" s="249" t="s">
        <v>34</v>
      </c>
      <c r="E20" s="409"/>
      <c r="F20" s="294"/>
      <c r="G20" s="294"/>
      <c r="H20" s="418">
        <v>1</v>
      </c>
      <c r="I20" s="408"/>
      <c r="J20" s="408"/>
      <c r="K20" s="408"/>
      <c r="L20" s="408"/>
      <c r="M20" s="408"/>
      <c r="N20" s="408"/>
      <c r="O20" s="408"/>
      <c r="P20" s="422">
        <f t="shared" si="0"/>
        <v>1</v>
      </c>
    </row>
    <row r="21" spans="1:16" x14ac:dyDescent="0.3">
      <c r="A21" s="50"/>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50"/>
      <c r="B22" s="421">
        <v>6</v>
      </c>
      <c r="C22" s="406" t="s">
        <v>145</v>
      </c>
      <c r="D22" s="249" t="s">
        <v>34</v>
      </c>
      <c r="E22" s="409"/>
      <c r="F22" s="294"/>
      <c r="G22" s="294"/>
      <c r="H22" s="418">
        <v>1</v>
      </c>
      <c r="I22" s="408"/>
      <c r="J22" s="408"/>
      <c r="K22" s="408"/>
      <c r="L22" s="408"/>
      <c r="M22" s="408"/>
      <c r="N22" s="408"/>
      <c r="O22" s="408"/>
      <c r="P22" s="422">
        <f t="shared" si="0"/>
        <v>1</v>
      </c>
    </row>
    <row r="23" spans="1:16" x14ac:dyDescent="0.3">
      <c r="A23" s="50"/>
      <c r="B23" s="423" t="s">
        <v>264</v>
      </c>
      <c r="C23" s="406"/>
      <c r="D23" s="249" t="s">
        <v>250</v>
      </c>
      <c r="E23" s="409"/>
      <c r="F23" s="294"/>
      <c r="G23" s="294"/>
      <c r="H23" s="418"/>
      <c r="I23" s="408"/>
      <c r="J23" s="408"/>
      <c r="K23" s="408"/>
      <c r="L23" s="408"/>
      <c r="M23" s="408"/>
      <c r="N23" s="408"/>
      <c r="O23" s="408"/>
      <c r="P23" s="422">
        <f t="shared" si="0"/>
        <v>0</v>
      </c>
    </row>
    <row r="24" spans="1:16" x14ac:dyDescent="0.3">
      <c r="A24" s="50"/>
      <c r="B24" s="421"/>
      <c r="C24" s="640"/>
      <c r="D24" s="640"/>
      <c r="E24" s="264"/>
      <c r="F24" s="294"/>
      <c r="G24" s="294"/>
      <c r="H24" s="418"/>
      <c r="I24" s="408"/>
      <c r="J24" s="408"/>
      <c r="K24" s="408"/>
      <c r="L24" s="408"/>
      <c r="M24" s="408"/>
      <c r="N24" s="408"/>
      <c r="O24" s="408"/>
      <c r="P24" s="422">
        <f t="shared" si="0"/>
        <v>0</v>
      </c>
    </row>
    <row r="25" spans="1:16" x14ac:dyDescent="0.3">
      <c r="A25" s="50"/>
      <c r="B25" s="421"/>
      <c r="C25" s="640"/>
      <c r="D25" s="640"/>
      <c r="E25" s="264"/>
      <c r="F25" s="294"/>
      <c r="G25" s="294"/>
      <c r="H25" s="418"/>
      <c r="I25" s="408"/>
      <c r="J25" s="408"/>
      <c r="K25" s="408"/>
      <c r="L25" s="408"/>
      <c r="M25" s="408"/>
      <c r="N25" s="408"/>
      <c r="O25" s="408"/>
      <c r="P25" s="422">
        <f t="shared" si="0"/>
        <v>0</v>
      </c>
    </row>
    <row r="26" spans="1:16" x14ac:dyDescent="0.3">
      <c r="A26" s="50"/>
      <c r="B26" s="421"/>
      <c r="C26" s="640"/>
      <c r="D26" s="640"/>
      <c r="E26" s="264"/>
      <c r="F26" s="294"/>
      <c r="G26" s="294"/>
      <c r="H26" s="418"/>
      <c r="I26" s="408"/>
      <c r="J26" s="408"/>
      <c r="K26" s="408"/>
      <c r="L26" s="408"/>
      <c r="M26" s="408"/>
      <c r="N26" s="408"/>
      <c r="O26" s="408"/>
      <c r="P26" s="422">
        <f t="shared" si="0"/>
        <v>0</v>
      </c>
    </row>
    <row r="27" spans="1:16" ht="25.5" customHeight="1" x14ac:dyDescent="0.3">
      <c r="A27" s="50"/>
      <c r="B27" s="660" t="s">
        <v>146</v>
      </c>
      <c r="C27" s="661"/>
      <c r="D27" s="661"/>
      <c r="E27" s="661"/>
      <c r="F27" s="661"/>
      <c r="G27" s="661"/>
      <c r="H27" s="661"/>
      <c r="I27" s="661"/>
      <c r="J27" s="661"/>
      <c r="K27" s="661"/>
      <c r="L27" s="661"/>
      <c r="M27" s="661"/>
      <c r="N27" s="661"/>
      <c r="O27" s="661"/>
      <c r="P27" s="662"/>
    </row>
    <row r="28" spans="1:16" x14ac:dyDescent="0.3">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x14ac:dyDescent="0.3">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50"/>
      <c r="B32" s="421">
        <v>11</v>
      </c>
      <c r="C32" s="406" t="s">
        <v>151</v>
      </c>
      <c r="D32" s="249" t="s">
        <v>34</v>
      </c>
      <c r="E32" s="409">
        <v>3</v>
      </c>
      <c r="F32" s="294"/>
      <c r="G32" s="294"/>
      <c r="H32" s="408"/>
      <c r="I32" s="408"/>
      <c r="J32" s="418">
        <v>1</v>
      </c>
      <c r="K32" s="408"/>
      <c r="L32" s="408"/>
      <c r="M32" s="408"/>
      <c r="N32" s="408"/>
      <c r="O32" s="408"/>
      <c r="P32" s="422">
        <f t="shared" si="0"/>
        <v>1</v>
      </c>
    </row>
    <row r="33" spans="1:16" x14ac:dyDescent="0.3">
      <c r="A33" s="50"/>
      <c r="B33" s="423" t="s">
        <v>264</v>
      </c>
      <c r="C33" s="406"/>
      <c r="D33" s="249" t="s">
        <v>250</v>
      </c>
      <c r="E33" s="409"/>
      <c r="F33" s="294"/>
      <c r="G33" s="294"/>
      <c r="H33" s="408"/>
      <c r="I33" s="408"/>
      <c r="J33" s="408"/>
      <c r="K33" s="408"/>
      <c r="L33" s="408"/>
      <c r="M33" s="408"/>
      <c r="N33" s="408"/>
      <c r="O33" s="408"/>
      <c r="P33" s="422">
        <f t="shared" si="0"/>
        <v>0</v>
      </c>
    </row>
    <row r="34" spans="1:16" x14ac:dyDescent="0.3">
      <c r="A34" s="50"/>
      <c r="B34" s="421"/>
      <c r="C34" s="640"/>
      <c r="D34" s="640"/>
      <c r="E34" s="264"/>
      <c r="F34" s="294"/>
      <c r="G34" s="294"/>
      <c r="H34" s="408"/>
      <c r="I34" s="408"/>
      <c r="J34" s="408"/>
      <c r="K34" s="408"/>
      <c r="L34" s="408"/>
      <c r="M34" s="408"/>
      <c r="N34" s="408"/>
      <c r="O34" s="408"/>
      <c r="P34" s="422">
        <f t="shared" si="0"/>
        <v>0</v>
      </c>
    </row>
    <row r="35" spans="1:16" x14ac:dyDescent="0.3">
      <c r="A35" s="50"/>
      <c r="B35" s="421"/>
      <c r="C35" s="640"/>
      <c r="D35" s="640"/>
      <c r="E35" s="264"/>
      <c r="F35" s="294"/>
      <c r="G35" s="294"/>
      <c r="H35" s="408"/>
      <c r="I35" s="408"/>
      <c r="J35" s="408"/>
      <c r="K35" s="408"/>
      <c r="L35" s="408"/>
      <c r="M35" s="408"/>
      <c r="N35" s="408"/>
      <c r="O35" s="408"/>
      <c r="P35" s="422">
        <f t="shared" si="0"/>
        <v>0</v>
      </c>
    </row>
    <row r="36" spans="1:16" x14ac:dyDescent="0.3">
      <c r="A36" s="50"/>
      <c r="B36" s="421"/>
      <c r="C36" s="640"/>
      <c r="D36" s="640"/>
      <c r="E36" s="264"/>
      <c r="F36" s="294"/>
      <c r="G36" s="294"/>
      <c r="H36" s="408"/>
      <c r="I36" s="408"/>
      <c r="J36" s="408"/>
      <c r="K36" s="408"/>
      <c r="L36" s="408"/>
      <c r="M36" s="408"/>
      <c r="N36" s="408"/>
      <c r="O36" s="408"/>
      <c r="P36" s="422">
        <f t="shared" si="0"/>
        <v>0</v>
      </c>
    </row>
    <row r="37" spans="1:16" ht="26.25" customHeight="1" x14ac:dyDescent="0.3">
      <c r="A37" s="50"/>
      <c r="B37" s="660" t="s">
        <v>11</v>
      </c>
      <c r="C37" s="661"/>
      <c r="D37" s="661"/>
      <c r="E37" s="661"/>
      <c r="F37" s="661"/>
      <c r="G37" s="661"/>
      <c r="H37" s="661"/>
      <c r="I37" s="661"/>
      <c r="J37" s="661"/>
      <c r="K37" s="661"/>
      <c r="L37" s="661"/>
      <c r="M37" s="661"/>
      <c r="N37" s="661"/>
      <c r="O37" s="661"/>
      <c r="P37" s="662"/>
    </row>
    <row r="38" spans="1:16" x14ac:dyDescent="0.3">
      <c r="A38" s="50"/>
      <c r="B38" s="423" t="s">
        <v>11</v>
      </c>
      <c r="C38" s="406"/>
      <c r="D38" s="409"/>
      <c r="E38" s="409"/>
      <c r="F38" s="294"/>
      <c r="G38" s="294"/>
      <c r="H38" s="413"/>
      <c r="I38" s="413"/>
      <c r="J38" s="413"/>
      <c r="K38" s="413"/>
      <c r="L38" s="413"/>
      <c r="M38" s="413"/>
      <c r="N38" s="413"/>
      <c r="O38" s="413"/>
      <c r="P38" s="422">
        <f t="shared" si="0"/>
        <v>0</v>
      </c>
    </row>
    <row r="39" spans="1:16" ht="27.6" x14ac:dyDescent="0.3">
      <c r="A39" s="50"/>
      <c r="B39" s="421">
        <v>12</v>
      </c>
      <c r="C39" s="406" t="s">
        <v>152</v>
      </c>
      <c r="D39" s="249" t="s">
        <v>34</v>
      </c>
      <c r="E39" s="409">
        <v>12</v>
      </c>
      <c r="F39" s="294"/>
      <c r="G39" s="294"/>
      <c r="H39" s="408"/>
      <c r="I39" s="408"/>
      <c r="J39" s="418">
        <v>1</v>
      </c>
      <c r="K39" s="408"/>
      <c r="L39" s="408"/>
      <c r="M39" s="408"/>
      <c r="N39" s="408"/>
      <c r="O39" s="408"/>
      <c r="P39" s="422">
        <f t="shared" si="0"/>
        <v>1</v>
      </c>
    </row>
    <row r="40" spans="1:16" ht="27.6" x14ac:dyDescent="0.3">
      <c r="A40" s="50"/>
      <c r="B40" s="421">
        <v>13</v>
      </c>
      <c r="C40" s="406" t="s">
        <v>153</v>
      </c>
      <c r="D40" s="249" t="s">
        <v>34</v>
      </c>
      <c r="E40" s="409">
        <v>12</v>
      </c>
      <c r="F40" s="294"/>
      <c r="G40" s="294"/>
      <c r="H40" s="408"/>
      <c r="I40" s="408"/>
      <c r="J40" s="418">
        <v>1</v>
      </c>
      <c r="K40" s="408"/>
      <c r="L40" s="408"/>
      <c r="M40" s="408"/>
      <c r="N40" s="408"/>
      <c r="O40" s="408"/>
      <c r="P40" s="422">
        <f t="shared" si="0"/>
        <v>1</v>
      </c>
    </row>
    <row r="41" spans="1:16" ht="27.6" x14ac:dyDescent="0.3">
      <c r="A41" s="50"/>
      <c r="B41" s="421">
        <v>14</v>
      </c>
      <c r="C41" s="406" t="s">
        <v>154</v>
      </c>
      <c r="D41" s="249" t="s">
        <v>34</v>
      </c>
      <c r="E41" s="409">
        <v>12</v>
      </c>
      <c r="F41" s="294"/>
      <c r="G41" s="294"/>
      <c r="H41" s="408"/>
      <c r="I41" s="408"/>
      <c r="J41" s="418">
        <v>1</v>
      </c>
      <c r="K41" s="408"/>
      <c r="L41" s="408"/>
      <c r="M41" s="408"/>
      <c r="N41" s="408"/>
      <c r="O41" s="408"/>
      <c r="P41" s="422">
        <f t="shared" si="0"/>
        <v>1</v>
      </c>
    </row>
    <row r="42" spans="1:16" x14ac:dyDescent="0.3">
      <c r="A42" s="50"/>
      <c r="B42" s="423" t="s">
        <v>264</v>
      </c>
      <c r="C42" s="406"/>
      <c r="D42" s="249" t="s">
        <v>250</v>
      </c>
      <c r="E42" s="409"/>
      <c r="F42" s="294"/>
      <c r="G42" s="294"/>
      <c r="H42" s="408"/>
      <c r="I42" s="408"/>
      <c r="J42" s="408"/>
      <c r="K42" s="408"/>
      <c r="L42" s="408"/>
      <c r="M42" s="408"/>
      <c r="N42" s="408"/>
      <c r="O42" s="408"/>
      <c r="P42" s="422">
        <f t="shared" si="0"/>
        <v>0</v>
      </c>
    </row>
    <row r="43" spans="1:16" x14ac:dyDescent="0.3">
      <c r="A43" s="50"/>
      <c r="B43" s="421"/>
      <c r="C43" s="640"/>
      <c r="D43" s="640"/>
      <c r="E43" s="264"/>
      <c r="F43" s="294"/>
      <c r="G43" s="294"/>
      <c r="H43" s="408"/>
      <c r="I43" s="408"/>
      <c r="J43" s="408"/>
      <c r="K43" s="408"/>
      <c r="L43" s="408"/>
      <c r="M43" s="408"/>
      <c r="N43" s="408"/>
      <c r="O43" s="408"/>
      <c r="P43" s="422">
        <f t="shared" si="0"/>
        <v>0</v>
      </c>
    </row>
    <row r="44" spans="1:16" x14ac:dyDescent="0.3">
      <c r="A44" s="50"/>
      <c r="B44" s="421"/>
      <c r="C44" s="640"/>
      <c r="D44" s="640"/>
      <c r="E44" s="264"/>
      <c r="F44" s="294"/>
      <c r="G44" s="294"/>
      <c r="H44" s="408"/>
      <c r="I44" s="408"/>
      <c r="J44" s="408"/>
      <c r="K44" s="408"/>
      <c r="L44" s="408"/>
      <c r="M44" s="408"/>
      <c r="N44" s="408"/>
      <c r="O44" s="408"/>
      <c r="P44" s="422">
        <f t="shared" si="0"/>
        <v>0</v>
      </c>
    </row>
    <row r="45" spans="1:16" x14ac:dyDescent="0.3">
      <c r="A45" s="50"/>
      <c r="B45" s="421"/>
      <c r="C45" s="640"/>
      <c r="D45" s="640"/>
      <c r="E45" s="264"/>
      <c r="F45" s="294"/>
      <c r="G45" s="294"/>
      <c r="H45" s="408"/>
      <c r="I45" s="408"/>
      <c r="J45" s="408"/>
      <c r="K45" s="408"/>
      <c r="L45" s="408"/>
      <c r="M45" s="408"/>
      <c r="N45" s="408"/>
      <c r="O45" s="408"/>
      <c r="P45" s="422">
        <f t="shared" si="0"/>
        <v>0</v>
      </c>
    </row>
    <row r="46" spans="1:16" ht="24" customHeight="1" x14ac:dyDescent="0.3">
      <c r="A46" s="50"/>
      <c r="B46" s="660" t="s">
        <v>155</v>
      </c>
      <c r="C46" s="661"/>
      <c r="D46" s="661"/>
      <c r="E46" s="661"/>
      <c r="F46" s="661"/>
      <c r="G46" s="661"/>
      <c r="H46" s="661"/>
      <c r="I46" s="661"/>
      <c r="J46" s="661"/>
      <c r="K46" s="661"/>
      <c r="L46" s="661"/>
      <c r="M46" s="661"/>
      <c r="N46" s="661"/>
      <c r="O46" s="661"/>
      <c r="P46" s="662"/>
    </row>
    <row r="47" spans="1:16" x14ac:dyDescent="0.3">
      <c r="A47" s="50"/>
      <c r="B47" s="421">
        <v>15</v>
      </c>
      <c r="C47" s="406" t="s">
        <v>156</v>
      </c>
      <c r="D47" s="249" t="s">
        <v>34</v>
      </c>
      <c r="E47" s="409"/>
      <c r="F47" s="294"/>
      <c r="G47" s="294"/>
      <c r="H47" s="418">
        <v>1</v>
      </c>
      <c r="I47" s="408"/>
      <c r="J47" s="408"/>
      <c r="K47" s="408"/>
      <c r="L47" s="408"/>
      <c r="M47" s="408"/>
      <c r="N47" s="408"/>
      <c r="O47" s="408"/>
      <c r="P47" s="422">
        <f t="shared" si="0"/>
        <v>1</v>
      </c>
    </row>
    <row r="48" spans="1:16" x14ac:dyDescent="0.3">
      <c r="A48" s="50"/>
      <c r="B48" s="423" t="s">
        <v>264</v>
      </c>
      <c r="C48" s="406"/>
      <c r="D48" s="249" t="s">
        <v>250</v>
      </c>
      <c r="E48" s="409"/>
      <c r="F48" s="294"/>
      <c r="G48" s="294"/>
      <c r="H48" s="418"/>
      <c r="I48" s="408"/>
      <c r="J48" s="408"/>
      <c r="K48" s="408"/>
      <c r="L48" s="408"/>
      <c r="M48" s="408"/>
      <c r="N48" s="408"/>
      <c r="O48" s="408"/>
      <c r="P48" s="422">
        <f t="shared" si="0"/>
        <v>0</v>
      </c>
    </row>
    <row r="49" spans="1:16" x14ac:dyDescent="0.3">
      <c r="A49" s="50"/>
      <c r="B49" s="421"/>
      <c r="C49" s="640"/>
      <c r="D49" s="640"/>
      <c r="E49" s="264"/>
      <c r="F49" s="294"/>
      <c r="G49" s="294"/>
      <c r="H49" s="418"/>
      <c r="I49" s="408"/>
      <c r="J49" s="408"/>
      <c r="K49" s="408"/>
      <c r="L49" s="408"/>
      <c r="M49" s="408"/>
      <c r="N49" s="408"/>
      <c r="O49" s="408"/>
      <c r="P49" s="422">
        <f t="shared" si="0"/>
        <v>0</v>
      </c>
    </row>
    <row r="50" spans="1:16" x14ac:dyDescent="0.3">
      <c r="A50" s="50"/>
      <c r="B50" s="421"/>
      <c r="C50" s="640"/>
      <c r="D50" s="640"/>
      <c r="E50" s="264"/>
      <c r="F50" s="294"/>
      <c r="G50" s="294"/>
      <c r="H50" s="418"/>
      <c r="I50" s="408"/>
      <c r="J50" s="408"/>
      <c r="K50" s="408"/>
      <c r="L50" s="408"/>
      <c r="M50" s="408"/>
      <c r="N50" s="408"/>
      <c r="O50" s="408"/>
      <c r="P50" s="422"/>
    </row>
    <row r="51" spans="1:16" x14ac:dyDescent="0.3">
      <c r="A51" s="50"/>
      <c r="B51" s="421"/>
      <c r="C51" s="640"/>
      <c r="D51" s="640"/>
      <c r="E51" s="264"/>
      <c r="F51" s="294"/>
      <c r="G51" s="294"/>
      <c r="H51" s="418"/>
      <c r="I51" s="408"/>
      <c r="J51" s="408"/>
      <c r="K51" s="408"/>
      <c r="L51" s="408"/>
      <c r="M51" s="408"/>
      <c r="N51" s="408"/>
      <c r="O51" s="408"/>
      <c r="P51" s="422">
        <f t="shared" si="0"/>
        <v>0</v>
      </c>
    </row>
    <row r="52" spans="1:16" ht="21" customHeight="1" x14ac:dyDescent="0.3">
      <c r="A52" s="48"/>
      <c r="B52" s="660" t="s">
        <v>157</v>
      </c>
      <c r="C52" s="661"/>
      <c r="D52" s="661"/>
      <c r="E52" s="661"/>
      <c r="F52" s="661"/>
      <c r="G52" s="661"/>
      <c r="H52" s="661"/>
      <c r="I52" s="661"/>
      <c r="J52" s="661"/>
      <c r="K52" s="661"/>
      <c r="L52" s="661"/>
      <c r="M52" s="661"/>
      <c r="N52" s="661"/>
      <c r="O52" s="661"/>
      <c r="P52" s="662"/>
    </row>
    <row r="53" spans="1:16" x14ac:dyDescent="0.3">
      <c r="A53" s="50"/>
      <c r="B53" s="421">
        <v>16</v>
      </c>
      <c r="C53" s="406" t="s">
        <v>158</v>
      </c>
      <c r="D53" s="249" t="s">
        <v>34</v>
      </c>
      <c r="E53" s="409"/>
      <c r="F53" s="294"/>
      <c r="G53" s="294"/>
      <c r="H53" s="408"/>
      <c r="I53" s="408"/>
      <c r="J53" s="408"/>
      <c r="K53" s="408"/>
      <c r="L53" s="408"/>
      <c r="M53" s="408"/>
      <c r="N53" s="408"/>
      <c r="O53" s="408"/>
      <c r="P53" s="422">
        <f t="shared" si="0"/>
        <v>0</v>
      </c>
    </row>
    <row r="54" spans="1:16" x14ac:dyDescent="0.3">
      <c r="A54" s="50"/>
      <c r="B54" s="421">
        <v>17</v>
      </c>
      <c r="C54" s="406" t="s">
        <v>159</v>
      </c>
      <c r="D54" s="249" t="s">
        <v>34</v>
      </c>
      <c r="E54" s="409"/>
      <c r="F54" s="294"/>
      <c r="G54" s="294"/>
      <c r="H54" s="408"/>
      <c r="I54" s="408"/>
      <c r="J54" s="408"/>
      <c r="K54" s="408"/>
      <c r="L54" s="408"/>
      <c r="M54" s="408"/>
      <c r="N54" s="408"/>
      <c r="O54" s="408"/>
      <c r="P54" s="422">
        <f t="shared" si="0"/>
        <v>0</v>
      </c>
    </row>
    <row r="55" spans="1:16" x14ac:dyDescent="0.3">
      <c r="A55" s="50"/>
      <c r="B55" s="421">
        <v>18</v>
      </c>
      <c r="C55" s="406" t="s">
        <v>160</v>
      </c>
      <c r="D55" s="249" t="s">
        <v>34</v>
      </c>
      <c r="E55" s="409"/>
      <c r="F55" s="294"/>
      <c r="G55" s="294"/>
      <c r="H55" s="408"/>
      <c r="I55" s="408"/>
      <c r="J55" s="408"/>
      <c r="K55" s="408"/>
      <c r="L55" s="408"/>
      <c r="M55" s="408"/>
      <c r="N55" s="408"/>
      <c r="O55" s="408"/>
      <c r="P55" s="422">
        <f t="shared" si="0"/>
        <v>0</v>
      </c>
    </row>
    <row r="56" spans="1:16" x14ac:dyDescent="0.3">
      <c r="A56" s="50"/>
      <c r="B56" s="421">
        <v>19</v>
      </c>
      <c r="C56" s="406" t="s">
        <v>161</v>
      </c>
      <c r="D56" s="249" t="s">
        <v>34</v>
      </c>
      <c r="E56" s="409"/>
      <c r="F56" s="294"/>
      <c r="G56" s="294"/>
      <c r="H56" s="408"/>
      <c r="I56" s="408"/>
      <c r="J56" s="408"/>
      <c r="K56" s="408"/>
      <c r="L56" s="408"/>
      <c r="M56" s="408"/>
      <c r="N56" s="408"/>
      <c r="O56" s="408"/>
      <c r="P56" s="422">
        <f t="shared" si="0"/>
        <v>0</v>
      </c>
    </row>
    <row r="57" spans="1:16" x14ac:dyDescent="0.3">
      <c r="A57" s="50"/>
      <c r="B57" s="423" t="s">
        <v>264</v>
      </c>
      <c r="C57" s="406"/>
      <c r="D57" s="249" t="s">
        <v>250</v>
      </c>
      <c r="E57" s="409"/>
      <c r="F57" s="294"/>
      <c r="G57" s="294"/>
      <c r="H57" s="408"/>
      <c r="I57" s="408"/>
      <c r="J57" s="408"/>
      <c r="K57" s="408"/>
      <c r="L57" s="408"/>
      <c r="M57" s="408"/>
      <c r="N57" s="408"/>
      <c r="O57" s="408"/>
      <c r="P57" s="422">
        <f t="shared" si="0"/>
        <v>0</v>
      </c>
    </row>
    <row r="58" spans="1:16" x14ac:dyDescent="0.3">
      <c r="A58" s="50"/>
      <c r="B58" s="423"/>
      <c r="C58" s="640"/>
      <c r="D58" s="640"/>
      <c r="E58" s="264"/>
      <c r="F58" s="294"/>
      <c r="G58" s="294"/>
      <c r="H58" s="408"/>
      <c r="I58" s="408"/>
      <c r="J58" s="408"/>
      <c r="K58" s="408"/>
      <c r="L58" s="408"/>
      <c r="M58" s="408"/>
      <c r="N58" s="408"/>
      <c r="O58" s="408"/>
      <c r="P58" s="422"/>
    </row>
    <row r="59" spans="1:16" x14ac:dyDescent="0.3">
      <c r="A59" s="50"/>
      <c r="B59" s="423"/>
      <c r="C59" s="640"/>
      <c r="D59" s="640"/>
      <c r="E59" s="264"/>
      <c r="F59" s="294"/>
      <c r="G59" s="294"/>
      <c r="H59" s="408"/>
      <c r="I59" s="408"/>
      <c r="J59" s="408"/>
      <c r="K59" s="408"/>
      <c r="L59" s="408"/>
      <c r="M59" s="408"/>
      <c r="N59" s="408"/>
      <c r="O59" s="408"/>
      <c r="P59" s="422"/>
    </row>
    <row r="60" spans="1:16" x14ac:dyDescent="0.3">
      <c r="A60" s="48"/>
      <c r="B60" s="424"/>
      <c r="C60" s="640"/>
      <c r="D60" s="640"/>
      <c r="E60" s="264"/>
      <c r="F60" s="294"/>
      <c r="G60" s="294"/>
      <c r="H60" s="412"/>
      <c r="I60" s="412"/>
      <c r="J60" s="412"/>
      <c r="K60" s="412"/>
      <c r="L60" s="412"/>
      <c r="M60" s="412"/>
      <c r="N60" s="412"/>
      <c r="O60" s="412"/>
      <c r="P60" s="422"/>
    </row>
    <row r="61" spans="1:16" ht="27" customHeight="1" x14ac:dyDescent="0.3">
      <c r="B61" s="666" t="s">
        <v>162</v>
      </c>
      <c r="C61" s="667"/>
      <c r="D61" s="667"/>
      <c r="E61" s="667"/>
      <c r="F61" s="667"/>
      <c r="G61" s="667"/>
      <c r="H61" s="667"/>
      <c r="I61" s="667"/>
      <c r="J61" s="667"/>
      <c r="K61" s="667"/>
      <c r="L61" s="667"/>
      <c r="M61" s="667"/>
      <c r="N61" s="667"/>
      <c r="O61" s="667"/>
      <c r="P61" s="668"/>
    </row>
    <row r="62" spans="1:16" ht="16.8" x14ac:dyDescent="0.3">
      <c r="B62" s="425"/>
      <c r="C62" s="406"/>
      <c r="D62" s="409"/>
      <c r="E62" s="409"/>
      <c r="F62" s="405"/>
      <c r="G62" s="405"/>
      <c r="H62" s="405"/>
      <c r="I62" s="405"/>
      <c r="J62" s="405"/>
      <c r="K62" s="405"/>
      <c r="L62" s="405"/>
      <c r="M62" s="405"/>
      <c r="N62" s="405"/>
      <c r="O62" s="405"/>
      <c r="P62" s="426"/>
    </row>
    <row r="63" spans="1:16" ht="25.5" customHeight="1" x14ac:dyDescent="0.3">
      <c r="A63" s="50"/>
      <c r="B63" s="678" t="s">
        <v>163</v>
      </c>
      <c r="C63" s="679"/>
      <c r="D63" s="679"/>
      <c r="E63" s="679"/>
      <c r="F63" s="679"/>
      <c r="G63" s="679"/>
      <c r="H63" s="679"/>
      <c r="I63" s="679"/>
      <c r="J63" s="679"/>
      <c r="K63" s="679"/>
      <c r="L63" s="679"/>
      <c r="M63" s="679"/>
      <c r="N63" s="679"/>
      <c r="O63" s="679"/>
      <c r="P63" s="680"/>
    </row>
    <row r="64" spans="1:16" x14ac:dyDescent="0.3">
      <c r="A64" s="50"/>
      <c r="B64" s="421">
        <v>21</v>
      </c>
      <c r="C64" s="406" t="s">
        <v>164</v>
      </c>
      <c r="D64" s="249" t="s">
        <v>34</v>
      </c>
      <c r="E64" s="409"/>
      <c r="F64" s="294"/>
      <c r="G64" s="294"/>
      <c r="H64" s="418">
        <v>1</v>
      </c>
      <c r="I64" s="408"/>
      <c r="J64" s="408"/>
      <c r="K64" s="408"/>
      <c r="L64" s="408"/>
      <c r="M64" s="408"/>
      <c r="N64" s="408"/>
      <c r="O64" s="408"/>
      <c r="P64" s="422">
        <f t="shared" si="0"/>
        <v>1</v>
      </c>
    </row>
    <row r="65" spans="1:16" x14ac:dyDescent="0.3">
      <c r="A65" s="50"/>
      <c r="B65" s="421">
        <v>22</v>
      </c>
      <c r="C65" s="406" t="s">
        <v>165</v>
      </c>
      <c r="D65" s="249" t="s">
        <v>34</v>
      </c>
      <c r="E65" s="409"/>
      <c r="F65" s="294"/>
      <c r="G65" s="294"/>
      <c r="H65" s="418">
        <v>1</v>
      </c>
      <c r="I65" s="408"/>
      <c r="J65" s="408"/>
      <c r="K65" s="408"/>
      <c r="L65" s="408"/>
      <c r="M65" s="408"/>
      <c r="N65" s="408"/>
      <c r="O65" s="408"/>
      <c r="P65" s="422">
        <f t="shared" si="0"/>
        <v>1</v>
      </c>
    </row>
    <row r="66" spans="1:16" x14ac:dyDescent="0.3">
      <c r="A66" s="50"/>
      <c r="B66" s="421">
        <v>23</v>
      </c>
      <c r="C66" s="406" t="s">
        <v>166</v>
      </c>
      <c r="D66" s="249" t="s">
        <v>34</v>
      </c>
      <c r="E66" s="409"/>
      <c r="F66" s="294"/>
      <c r="G66" s="294"/>
      <c r="H66" s="418">
        <v>1</v>
      </c>
      <c r="I66" s="408"/>
      <c r="J66" s="408"/>
      <c r="K66" s="408"/>
      <c r="L66" s="408"/>
      <c r="M66" s="408"/>
      <c r="N66" s="408"/>
      <c r="O66" s="408"/>
      <c r="P66" s="422">
        <f t="shared" si="0"/>
        <v>1</v>
      </c>
    </row>
    <row r="67" spans="1:16" x14ac:dyDescent="0.3">
      <c r="A67" s="50"/>
      <c r="B67" s="421">
        <v>24</v>
      </c>
      <c r="C67" s="406" t="s">
        <v>167</v>
      </c>
      <c r="D67" s="249" t="s">
        <v>34</v>
      </c>
      <c r="E67" s="409"/>
      <c r="F67" s="294"/>
      <c r="G67" s="294"/>
      <c r="H67" s="418">
        <v>1</v>
      </c>
      <c r="I67" s="408"/>
      <c r="J67" s="408"/>
      <c r="K67" s="408"/>
      <c r="L67" s="408"/>
      <c r="M67" s="408"/>
      <c r="N67" s="408"/>
      <c r="O67" s="408"/>
      <c r="P67" s="422">
        <f t="shared" si="0"/>
        <v>1</v>
      </c>
    </row>
    <row r="68" spans="1:16" x14ac:dyDescent="0.3">
      <c r="A68" s="50"/>
      <c r="B68" s="423" t="s">
        <v>264</v>
      </c>
      <c r="C68" s="406"/>
      <c r="D68" s="249" t="s">
        <v>250</v>
      </c>
      <c r="E68" s="409"/>
      <c r="F68" s="294"/>
      <c r="G68" s="294"/>
      <c r="H68" s="418"/>
      <c r="I68" s="408"/>
      <c r="J68" s="408"/>
      <c r="K68" s="408"/>
      <c r="L68" s="408"/>
      <c r="M68" s="408"/>
      <c r="N68" s="408"/>
      <c r="O68" s="408"/>
      <c r="P68" s="422"/>
    </row>
    <row r="69" spans="1:16" x14ac:dyDescent="0.3">
      <c r="A69" s="50"/>
      <c r="B69" s="421"/>
      <c r="C69" s="640"/>
      <c r="D69" s="640"/>
      <c r="E69" s="264"/>
      <c r="F69" s="294"/>
      <c r="G69" s="294"/>
      <c r="H69" s="418"/>
      <c r="I69" s="408"/>
      <c r="J69" s="408"/>
      <c r="K69" s="408"/>
      <c r="L69" s="408"/>
      <c r="M69" s="408"/>
      <c r="N69" s="408"/>
      <c r="O69" s="408"/>
      <c r="P69" s="422"/>
    </row>
    <row r="70" spans="1:16" x14ac:dyDescent="0.3">
      <c r="A70" s="50"/>
      <c r="B70" s="421"/>
      <c r="C70" s="640"/>
      <c r="D70" s="640"/>
      <c r="E70" s="264"/>
      <c r="F70" s="294"/>
      <c r="G70" s="294"/>
      <c r="H70" s="418"/>
      <c r="I70" s="408"/>
      <c r="J70" s="408"/>
      <c r="K70" s="408"/>
      <c r="L70" s="408"/>
      <c r="M70" s="408"/>
      <c r="N70" s="408"/>
      <c r="O70" s="408"/>
      <c r="P70" s="422"/>
    </row>
    <row r="71" spans="1:16" x14ac:dyDescent="0.3">
      <c r="A71" s="50"/>
      <c r="B71" s="421"/>
      <c r="C71" s="640"/>
      <c r="D71" s="640"/>
      <c r="E71" s="264"/>
      <c r="F71" s="294"/>
      <c r="G71" s="294"/>
      <c r="H71" s="408"/>
      <c r="I71" s="408"/>
      <c r="J71" s="408"/>
      <c r="K71" s="408"/>
      <c r="L71" s="408"/>
      <c r="M71" s="408"/>
      <c r="N71" s="408"/>
      <c r="O71" s="408"/>
      <c r="P71" s="422">
        <f t="shared" si="0"/>
        <v>0</v>
      </c>
    </row>
    <row r="72" spans="1:16" ht="28.5" customHeight="1" x14ac:dyDescent="0.3">
      <c r="A72" s="50"/>
      <c r="B72" s="678" t="s">
        <v>168</v>
      </c>
      <c r="C72" s="679"/>
      <c r="D72" s="679"/>
      <c r="E72" s="679"/>
      <c r="F72" s="679"/>
      <c r="G72" s="679"/>
      <c r="H72" s="679"/>
      <c r="I72" s="679"/>
      <c r="J72" s="679"/>
      <c r="K72" s="679"/>
      <c r="L72" s="679"/>
      <c r="M72" s="679"/>
      <c r="N72" s="679"/>
      <c r="O72" s="679"/>
      <c r="P72" s="680"/>
    </row>
    <row r="73" spans="1:16" x14ac:dyDescent="0.3">
      <c r="A73" s="50"/>
      <c r="B73" s="421">
        <v>25</v>
      </c>
      <c r="C73" s="406" t="s">
        <v>169</v>
      </c>
      <c r="D73" s="249" t="s">
        <v>34</v>
      </c>
      <c r="E73" s="409"/>
      <c r="F73" s="294"/>
      <c r="G73" s="294"/>
      <c r="H73" s="408"/>
      <c r="I73" s="418">
        <v>1</v>
      </c>
      <c r="J73" s="408"/>
      <c r="K73" s="408"/>
      <c r="L73" s="408"/>
      <c r="M73" s="408"/>
      <c r="N73" s="408"/>
      <c r="O73" s="408"/>
      <c r="P73" s="422">
        <f t="shared" si="0"/>
        <v>1</v>
      </c>
    </row>
    <row r="74" spans="1:16" x14ac:dyDescent="0.3">
      <c r="A74" s="50"/>
      <c r="B74" s="421">
        <v>26</v>
      </c>
      <c r="C74" s="406" t="s">
        <v>170</v>
      </c>
      <c r="D74" s="249" t="s">
        <v>34</v>
      </c>
      <c r="E74" s="409"/>
      <c r="F74" s="294"/>
      <c r="G74" s="294"/>
      <c r="H74" s="408"/>
      <c r="I74" s="418">
        <v>1</v>
      </c>
      <c r="J74" s="408"/>
      <c r="K74" s="408"/>
      <c r="L74" s="408"/>
      <c r="M74" s="408"/>
      <c r="N74" s="408"/>
      <c r="O74" s="408"/>
      <c r="P74" s="422">
        <f t="shared" si="0"/>
        <v>1</v>
      </c>
    </row>
    <row r="75" spans="1:16" ht="27.6" x14ac:dyDescent="0.3">
      <c r="A75" s="50"/>
      <c r="B75" s="421">
        <v>27</v>
      </c>
      <c r="C75" s="406" t="s">
        <v>171</v>
      </c>
      <c r="D75" s="249" t="s">
        <v>34</v>
      </c>
      <c r="E75" s="409"/>
      <c r="F75" s="294"/>
      <c r="G75" s="294"/>
      <c r="H75" s="408"/>
      <c r="I75" s="418">
        <v>0.8</v>
      </c>
      <c r="J75" s="418">
        <v>0.2</v>
      </c>
      <c r="K75" s="408"/>
      <c r="L75" s="408"/>
      <c r="M75" s="408"/>
      <c r="N75" s="408"/>
      <c r="O75" s="408"/>
      <c r="P75" s="422">
        <f t="shared" si="0"/>
        <v>1</v>
      </c>
    </row>
    <row r="76" spans="1:16" ht="27.6" x14ac:dyDescent="0.3">
      <c r="A76" s="50"/>
      <c r="B76" s="421">
        <v>28</v>
      </c>
      <c r="C76" s="406" t="s">
        <v>172</v>
      </c>
      <c r="D76" s="249" t="s">
        <v>34</v>
      </c>
      <c r="E76" s="409"/>
      <c r="F76" s="294"/>
      <c r="G76" s="294"/>
      <c r="H76" s="408"/>
      <c r="I76" s="408"/>
      <c r="J76" s="408"/>
      <c r="K76" s="408"/>
      <c r="L76" s="408"/>
      <c r="M76" s="408"/>
      <c r="N76" s="408"/>
      <c r="O76" s="408"/>
      <c r="P76" s="422">
        <f t="shared" si="0"/>
        <v>0</v>
      </c>
    </row>
    <row r="77" spans="1:16" ht="27.6" x14ac:dyDescent="0.3">
      <c r="A77" s="50"/>
      <c r="B77" s="421">
        <v>29</v>
      </c>
      <c r="C77" s="406" t="s">
        <v>173</v>
      </c>
      <c r="D77" s="249" t="s">
        <v>34</v>
      </c>
      <c r="E77" s="409"/>
      <c r="F77" s="294"/>
      <c r="G77" s="294"/>
      <c r="H77" s="408"/>
      <c r="I77" s="408"/>
      <c r="J77" s="408"/>
      <c r="K77" s="408"/>
      <c r="L77" s="408"/>
      <c r="M77" s="408"/>
      <c r="N77" s="408"/>
      <c r="O77" s="408"/>
      <c r="P77" s="422">
        <f t="shared" si="0"/>
        <v>0</v>
      </c>
    </row>
    <row r="78" spans="1:16" ht="27.6" x14ac:dyDescent="0.3">
      <c r="A78" s="50"/>
      <c r="B78" s="421">
        <v>30</v>
      </c>
      <c r="C78" s="406" t="s">
        <v>174</v>
      </c>
      <c r="D78" s="249" t="s">
        <v>34</v>
      </c>
      <c r="E78" s="409"/>
      <c r="F78" s="294"/>
      <c r="G78" s="294"/>
      <c r="H78" s="408"/>
      <c r="I78" s="408"/>
      <c r="J78" s="408"/>
      <c r="K78" s="408"/>
      <c r="L78" s="408"/>
      <c r="M78" s="408"/>
      <c r="N78" s="408"/>
      <c r="O78" s="408"/>
      <c r="P78" s="422">
        <f t="shared" si="0"/>
        <v>0</v>
      </c>
    </row>
    <row r="79" spans="1:16" ht="27.6" x14ac:dyDescent="0.3">
      <c r="A79" s="50"/>
      <c r="B79" s="421">
        <v>31</v>
      </c>
      <c r="C79" s="406" t="s">
        <v>175</v>
      </c>
      <c r="D79" s="249" t="s">
        <v>34</v>
      </c>
      <c r="E79" s="409"/>
      <c r="F79" s="294"/>
      <c r="G79" s="294"/>
      <c r="H79" s="408"/>
      <c r="I79" s="408"/>
      <c r="J79" s="408"/>
      <c r="K79" s="408"/>
      <c r="L79" s="408"/>
      <c r="M79" s="408"/>
      <c r="N79" s="408"/>
      <c r="O79" s="408"/>
      <c r="P79" s="422">
        <f t="shared" si="0"/>
        <v>0</v>
      </c>
    </row>
    <row r="80" spans="1:16" x14ac:dyDescent="0.3">
      <c r="A80" s="50"/>
      <c r="B80" s="421">
        <v>32</v>
      </c>
      <c r="C80" s="406" t="s">
        <v>176</v>
      </c>
      <c r="D80" s="249" t="s">
        <v>34</v>
      </c>
      <c r="E80" s="409"/>
      <c r="F80" s="294"/>
      <c r="G80" s="294"/>
      <c r="H80" s="408"/>
      <c r="I80" s="408"/>
      <c r="J80" s="408"/>
      <c r="K80" s="408"/>
      <c r="L80" s="408"/>
      <c r="M80" s="408"/>
      <c r="N80" s="408"/>
      <c r="O80" s="408"/>
      <c r="P80" s="422">
        <f t="shared" si="0"/>
        <v>0</v>
      </c>
    </row>
    <row r="81" spans="1:16" x14ac:dyDescent="0.3">
      <c r="A81" s="50"/>
      <c r="B81" s="423" t="s">
        <v>264</v>
      </c>
      <c r="C81" s="406"/>
      <c r="D81" s="249" t="s">
        <v>250</v>
      </c>
      <c r="E81" s="409"/>
      <c r="F81" s="294"/>
      <c r="G81" s="294"/>
      <c r="H81" s="408"/>
      <c r="I81" s="408"/>
      <c r="J81" s="408"/>
      <c r="K81" s="408"/>
      <c r="L81" s="408"/>
      <c r="M81" s="408"/>
      <c r="N81" s="408"/>
      <c r="O81" s="408"/>
      <c r="P81" s="422"/>
    </row>
    <row r="82" spans="1:16" x14ac:dyDescent="0.3">
      <c r="A82" s="50"/>
      <c r="B82" s="421"/>
      <c r="C82" s="640"/>
      <c r="D82" s="640"/>
      <c r="E82" s="264"/>
      <c r="F82" s="294"/>
      <c r="G82" s="294"/>
      <c r="H82" s="408"/>
      <c r="I82" s="408"/>
      <c r="J82" s="408"/>
      <c r="K82" s="408"/>
      <c r="L82" s="408"/>
      <c r="M82" s="408"/>
      <c r="N82" s="408"/>
      <c r="O82" s="408"/>
      <c r="P82" s="422"/>
    </row>
    <row r="83" spans="1:16" x14ac:dyDescent="0.3">
      <c r="A83" s="50"/>
      <c r="B83" s="421"/>
      <c r="C83" s="640"/>
      <c r="D83" s="640"/>
      <c r="E83" s="264"/>
      <c r="F83" s="294"/>
      <c r="G83" s="294"/>
      <c r="H83" s="408"/>
      <c r="I83" s="408"/>
      <c r="J83" s="408"/>
      <c r="K83" s="408"/>
      <c r="L83" s="408"/>
      <c r="M83" s="408"/>
      <c r="N83" s="408"/>
      <c r="O83" s="408"/>
      <c r="P83" s="422"/>
    </row>
    <row r="84" spans="1:16" x14ac:dyDescent="0.3">
      <c r="A84" s="50"/>
      <c r="B84" s="421"/>
      <c r="C84" s="640"/>
      <c r="D84" s="640"/>
      <c r="E84" s="264"/>
      <c r="F84" s="294"/>
      <c r="G84" s="294"/>
      <c r="H84" s="408"/>
      <c r="I84" s="408"/>
      <c r="J84" s="408"/>
      <c r="K84" s="408"/>
      <c r="L84" s="408"/>
      <c r="M84" s="408"/>
      <c r="N84" s="408"/>
      <c r="O84" s="408"/>
      <c r="P84" s="422">
        <f t="shared" ref="P84:P107" si="1">SUM(H84:O84)</f>
        <v>0</v>
      </c>
    </row>
    <row r="85" spans="1:16" ht="25.5" customHeight="1" x14ac:dyDescent="0.3">
      <c r="A85" s="50"/>
      <c r="B85" s="678" t="s">
        <v>177</v>
      </c>
      <c r="C85" s="679"/>
      <c r="D85" s="679"/>
      <c r="E85" s="679"/>
      <c r="F85" s="679"/>
      <c r="G85" s="679"/>
      <c r="H85" s="679"/>
      <c r="I85" s="679"/>
      <c r="J85" s="679"/>
      <c r="K85" s="679"/>
      <c r="L85" s="679"/>
      <c r="M85" s="679"/>
      <c r="N85" s="679"/>
      <c r="O85" s="679"/>
      <c r="P85" s="680"/>
    </row>
    <row r="86" spans="1:16" x14ac:dyDescent="0.3">
      <c r="A86" s="50"/>
      <c r="B86" s="421">
        <v>33</v>
      </c>
      <c r="C86" s="406" t="s">
        <v>178</v>
      </c>
      <c r="D86" s="249" t="s">
        <v>34</v>
      </c>
      <c r="E86" s="409"/>
      <c r="F86" s="294"/>
      <c r="G86" s="294"/>
      <c r="H86" s="414"/>
      <c r="I86" s="414"/>
      <c r="J86" s="414"/>
      <c r="K86" s="414"/>
      <c r="L86" s="414"/>
      <c r="M86" s="414"/>
      <c r="N86" s="414"/>
      <c r="O86" s="414"/>
      <c r="P86" s="422">
        <f t="shared" si="1"/>
        <v>0</v>
      </c>
    </row>
    <row r="87" spans="1:16" x14ac:dyDescent="0.3">
      <c r="A87" s="50"/>
      <c r="B87" s="421">
        <v>34</v>
      </c>
      <c r="C87" s="406" t="s">
        <v>179</v>
      </c>
      <c r="D87" s="249" t="s">
        <v>34</v>
      </c>
      <c r="E87" s="409"/>
      <c r="F87" s="294"/>
      <c r="G87" s="294"/>
      <c r="H87" s="414"/>
      <c r="I87" s="414"/>
      <c r="J87" s="414"/>
      <c r="K87" s="414"/>
      <c r="L87" s="414"/>
      <c r="M87" s="414"/>
      <c r="N87" s="414"/>
      <c r="O87" s="414"/>
      <c r="P87" s="422">
        <f t="shared" si="1"/>
        <v>0</v>
      </c>
    </row>
    <row r="88" spans="1:16" x14ac:dyDescent="0.3">
      <c r="A88" s="50"/>
      <c r="B88" s="421">
        <v>35</v>
      </c>
      <c r="C88" s="406" t="s">
        <v>180</v>
      </c>
      <c r="D88" s="249" t="s">
        <v>34</v>
      </c>
      <c r="E88" s="409"/>
      <c r="F88" s="294"/>
      <c r="G88" s="294"/>
      <c r="H88" s="414"/>
      <c r="I88" s="414"/>
      <c r="J88" s="414"/>
      <c r="K88" s="414"/>
      <c r="L88" s="414"/>
      <c r="M88" s="414"/>
      <c r="N88" s="414"/>
      <c r="O88" s="414"/>
      <c r="P88" s="422">
        <f t="shared" si="1"/>
        <v>0</v>
      </c>
    </row>
    <row r="89" spans="1:16" x14ac:dyDescent="0.3">
      <c r="A89" s="50"/>
      <c r="B89" s="423" t="s">
        <v>264</v>
      </c>
      <c r="C89" s="406"/>
      <c r="D89" s="249" t="s">
        <v>250</v>
      </c>
      <c r="E89" s="409"/>
      <c r="F89" s="294"/>
      <c r="G89" s="294"/>
      <c r="H89" s="414"/>
      <c r="I89" s="414"/>
      <c r="J89" s="414"/>
      <c r="K89" s="414"/>
      <c r="L89" s="414"/>
      <c r="M89" s="414"/>
      <c r="N89" s="414"/>
      <c r="O89" s="414"/>
      <c r="P89" s="422"/>
    </row>
    <row r="90" spans="1:16" x14ac:dyDescent="0.3">
      <c r="A90" s="50"/>
      <c r="B90" s="421"/>
      <c r="C90" s="640"/>
      <c r="D90" s="640"/>
      <c r="E90" s="264"/>
      <c r="F90" s="294"/>
      <c r="G90" s="294"/>
      <c r="H90" s="414"/>
      <c r="I90" s="414"/>
      <c r="J90" s="414"/>
      <c r="K90" s="414"/>
      <c r="L90" s="414"/>
      <c r="M90" s="414"/>
      <c r="N90" s="414"/>
      <c r="O90" s="414"/>
      <c r="P90" s="422"/>
    </row>
    <row r="91" spans="1:16" x14ac:dyDescent="0.3">
      <c r="A91" s="50"/>
      <c r="B91" s="421"/>
      <c r="C91" s="640"/>
      <c r="D91" s="640"/>
      <c r="E91" s="264"/>
      <c r="F91" s="294"/>
      <c r="G91" s="294"/>
      <c r="H91" s="414"/>
      <c r="I91" s="414"/>
      <c r="J91" s="414"/>
      <c r="K91" s="414"/>
      <c r="L91" s="414"/>
      <c r="M91" s="414"/>
      <c r="N91" s="414"/>
      <c r="O91" s="414"/>
      <c r="P91" s="422"/>
    </row>
    <row r="92" spans="1:16" x14ac:dyDescent="0.3">
      <c r="A92" s="50"/>
      <c r="B92" s="421"/>
      <c r="C92" s="640"/>
      <c r="D92" s="640"/>
      <c r="E92" s="264"/>
      <c r="F92" s="294"/>
      <c r="G92" s="294"/>
      <c r="H92" s="414"/>
      <c r="I92" s="414"/>
      <c r="J92" s="414"/>
      <c r="K92" s="414"/>
      <c r="L92" s="414"/>
      <c r="M92" s="414"/>
      <c r="N92" s="414"/>
      <c r="O92" s="414"/>
      <c r="P92" s="422">
        <f t="shared" si="1"/>
        <v>0</v>
      </c>
    </row>
    <row r="93" spans="1:16" ht="24" customHeight="1" x14ac:dyDescent="0.3">
      <c r="A93" s="50"/>
      <c r="B93" s="678" t="s">
        <v>181</v>
      </c>
      <c r="C93" s="679"/>
      <c r="D93" s="679"/>
      <c r="E93" s="679"/>
      <c r="F93" s="679"/>
      <c r="G93" s="679"/>
      <c r="H93" s="679"/>
      <c r="I93" s="679"/>
      <c r="J93" s="679"/>
      <c r="K93" s="679"/>
      <c r="L93" s="679"/>
      <c r="M93" s="679"/>
      <c r="N93" s="679"/>
      <c r="O93" s="679"/>
      <c r="P93" s="680"/>
    </row>
    <row r="94" spans="1:16" ht="41.4" x14ac:dyDescent="0.3">
      <c r="A94" s="50"/>
      <c r="B94" s="421">
        <v>36</v>
      </c>
      <c r="C94" s="406" t="s">
        <v>182</v>
      </c>
      <c r="D94" s="249" t="s">
        <v>34</v>
      </c>
      <c r="E94" s="409"/>
      <c r="F94" s="294"/>
      <c r="G94" s="294"/>
      <c r="H94" s="414"/>
      <c r="I94" s="414"/>
      <c r="J94" s="414"/>
      <c r="K94" s="414"/>
      <c r="L94" s="414"/>
      <c r="M94" s="414"/>
      <c r="N94" s="414"/>
      <c r="O94" s="414"/>
      <c r="P94" s="422">
        <f t="shared" si="1"/>
        <v>0</v>
      </c>
    </row>
    <row r="95" spans="1:16" x14ac:dyDescent="0.3">
      <c r="A95" s="50"/>
      <c r="B95" s="421">
        <v>37</v>
      </c>
      <c r="C95" s="406" t="s">
        <v>183</v>
      </c>
      <c r="D95" s="249" t="s">
        <v>34</v>
      </c>
      <c r="E95" s="409"/>
      <c r="F95" s="294"/>
      <c r="G95" s="294"/>
      <c r="H95" s="414"/>
      <c r="I95" s="414"/>
      <c r="J95" s="414"/>
      <c r="K95" s="414"/>
      <c r="L95" s="414"/>
      <c r="M95" s="414"/>
      <c r="N95" s="414"/>
      <c r="O95" s="414"/>
      <c r="P95" s="422">
        <f t="shared" si="1"/>
        <v>0</v>
      </c>
    </row>
    <row r="96" spans="1:16" x14ac:dyDescent="0.3">
      <c r="A96" s="50"/>
      <c r="B96" s="421">
        <v>38</v>
      </c>
      <c r="C96" s="406" t="s">
        <v>184</v>
      </c>
      <c r="D96" s="249" t="s">
        <v>34</v>
      </c>
      <c r="E96" s="409"/>
      <c r="F96" s="294"/>
      <c r="G96" s="294"/>
      <c r="H96" s="414"/>
      <c r="I96" s="414"/>
      <c r="J96" s="414"/>
      <c r="K96" s="414"/>
      <c r="L96" s="414"/>
      <c r="M96" s="414"/>
      <c r="N96" s="414"/>
      <c r="O96" s="414"/>
      <c r="P96" s="422">
        <f t="shared" si="1"/>
        <v>0</v>
      </c>
    </row>
    <row r="97" spans="1:16" ht="27.6" x14ac:dyDescent="0.3">
      <c r="A97" s="50"/>
      <c r="B97" s="421">
        <v>39</v>
      </c>
      <c r="C97" s="406" t="s">
        <v>185</v>
      </c>
      <c r="D97" s="249" t="s">
        <v>34</v>
      </c>
      <c r="E97" s="409"/>
      <c r="F97" s="294"/>
      <c r="G97" s="294"/>
      <c r="H97" s="414"/>
      <c r="I97" s="414"/>
      <c r="J97" s="414"/>
      <c r="K97" s="414"/>
      <c r="L97" s="414"/>
      <c r="M97" s="414"/>
      <c r="N97" s="414"/>
      <c r="O97" s="414"/>
      <c r="P97" s="422">
        <f t="shared" si="1"/>
        <v>0</v>
      </c>
    </row>
    <row r="98" spans="1:16" ht="27.6" x14ac:dyDescent="0.3">
      <c r="A98" s="50"/>
      <c r="B98" s="421">
        <v>40</v>
      </c>
      <c r="C98" s="406" t="s">
        <v>186</v>
      </c>
      <c r="D98" s="249" t="s">
        <v>34</v>
      </c>
      <c r="E98" s="409"/>
      <c r="F98" s="294"/>
      <c r="G98" s="294"/>
      <c r="H98" s="414"/>
      <c r="I98" s="414"/>
      <c r="J98" s="414"/>
      <c r="K98" s="414"/>
      <c r="L98" s="414"/>
      <c r="M98" s="414"/>
      <c r="N98" s="414"/>
      <c r="O98" s="414"/>
      <c r="P98" s="422">
        <f t="shared" si="1"/>
        <v>0</v>
      </c>
    </row>
    <row r="99" spans="1:16" ht="27.6" x14ac:dyDescent="0.3">
      <c r="A99" s="50"/>
      <c r="B99" s="421">
        <v>41</v>
      </c>
      <c r="C99" s="406" t="s">
        <v>187</v>
      </c>
      <c r="D99" s="249" t="s">
        <v>34</v>
      </c>
      <c r="E99" s="409"/>
      <c r="F99" s="294"/>
      <c r="G99" s="294"/>
      <c r="H99" s="414"/>
      <c r="I99" s="414"/>
      <c r="J99" s="414"/>
      <c r="K99" s="414"/>
      <c r="L99" s="414"/>
      <c r="M99" s="414"/>
      <c r="N99" s="414"/>
      <c r="O99" s="414"/>
      <c r="P99" s="422">
        <f t="shared" si="1"/>
        <v>0</v>
      </c>
    </row>
    <row r="100" spans="1:16" ht="27.6" x14ac:dyDescent="0.3">
      <c r="A100" s="50"/>
      <c r="B100" s="421">
        <v>42</v>
      </c>
      <c r="C100" s="406" t="s">
        <v>188</v>
      </c>
      <c r="D100" s="249" t="s">
        <v>34</v>
      </c>
      <c r="E100" s="409"/>
      <c r="F100" s="294"/>
      <c r="G100" s="294"/>
      <c r="H100" s="414"/>
      <c r="I100" s="414"/>
      <c r="J100" s="414"/>
      <c r="K100" s="414"/>
      <c r="L100" s="414"/>
      <c r="M100" s="414"/>
      <c r="N100" s="414"/>
      <c r="O100" s="414"/>
      <c r="P100" s="422">
        <f t="shared" si="1"/>
        <v>0</v>
      </c>
    </row>
    <row r="101" spans="1:16" x14ac:dyDescent="0.3">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1.4" x14ac:dyDescent="0.3">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7.6" x14ac:dyDescent="0.3">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7.6" x14ac:dyDescent="0.3">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7.6" x14ac:dyDescent="0.3">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7.6" x14ac:dyDescent="0.3">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7.6" x14ac:dyDescent="0.3">
      <c r="A107" s="50"/>
      <c r="B107" s="421">
        <v>49</v>
      </c>
      <c r="C107" s="406" t="s">
        <v>195</v>
      </c>
      <c r="D107" s="249" t="s">
        <v>34</v>
      </c>
      <c r="E107" s="409"/>
      <c r="F107" s="294"/>
      <c r="G107" s="294"/>
      <c r="H107" s="414"/>
      <c r="I107" s="414"/>
      <c r="J107" s="414"/>
      <c r="K107" s="414"/>
      <c r="L107" s="414"/>
      <c r="M107" s="414"/>
      <c r="N107" s="414"/>
      <c r="O107" s="414"/>
      <c r="P107" s="422">
        <f t="shared" si="1"/>
        <v>0</v>
      </c>
    </row>
    <row r="108" spans="1:16" x14ac:dyDescent="0.3">
      <c r="A108" s="50"/>
      <c r="B108" s="423" t="s">
        <v>264</v>
      </c>
      <c r="C108" s="406"/>
      <c r="D108" s="249" t="s">
        <v>250</v>
      </c>
      <c r="E108" s="409"/>
      <c r="F108" s="294"/>
      <c r="G108" s="294"/>
      <c r="H108" s="414"/>
      <c r="I108" s="414"/>
      <c r="J108" s="414"/>
      <c r="K108" s="414"/>
      <c r="L108" s="414"/>
      <c r="M108" s="414"/>
      <c r="N108" s="414"/>
      <c r="O108" s="414"/>
      <c r="P108" s="422"/>
    </row>
    <row r="109" spans="1:16" x14ac:dyDescent="0.3">
      <c r="A109" s="50"/>
      <c r="B109" s="421"/>
      <c r="C109" s="640"/>
      <c r="D109" s="640"/>
      <c r="E109" s="264"/>
      <c r="F109" s="294"/>
      <c r="G109" s="294"/>
      <c r="H109" s="414"/>
      <c r="I109" s="414"/>
      <c r="J109" s="414"/>
      <c r="K109" s="414"/>
      <c r="L109" s="414"/>
      <c r="M109" s="414"/>
      <c r="N109" s="414"/>
      <c r="O109" s="414"/>
      <c r="P109" s="422"/>
    </row>
    <row r="110" spans="1:16" x14ac:dyDescent="0.3">
      <c r="A110" s="50"/>
      <c r="B110" s="421"/>
      <c r="C110" s="640"/>
      <c r="D110" s="640"/>
      <c r="E110" s="264"/>
      <c r="F110" s="294"/>
      <c r="G110" s="294"/>
      <c r="H110" s="414"/>
      <c r="I110" s="414"/>
      <c r="J110" s="414"/>
      <c r="K110" s="414"/>
      <c r="L110" s="414"/>
      <c r="M110" s="414"/>
      <c r="N110" s="414"/>
      <c r="O110" s="414"/>
      <c r="P110" s="422"/>
    </row>
    <row r="111" spans="1:16" x14ac:dyDescent="0.3">
      <c r="A111" s="50"/>
      <c r="B111" s="421"/>
      <c r="C111" s="640"/>
      <c r="D111" s="640"/>
      <c r="E111" s="264"/>
      <c r="F111" s="294"/>
      <c r="G111" s="294"/>
      <c r="H111" s="414"/>
      <c r="I111" s="414"/>
      <c r="J111" s="414"/>
      <c r="K111" s="414"/>
      <c r="L111" s="414"/>
      <c r="M111" s="414"/>
      <c r="N111" s="414"/>
      <c r="O111" s="414"/>
      <c r="P111" s="422"/>
    </row>
    <row r="112" spans="1:16" x14ac:dyDescent="0.3">
      <c r="B112" s="350"/>
      <c r="C112" s="653" t="s">
        <v>218</v>
      </c>
      <c r="D112" s="653"/>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x14ac:dyDescent="0.3">
      <c r="B113" s="271"/>
      <c r="C113" s="640" t="s">
        <v>257</v>
      </c>
      <c r="D113" s="640"/>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x14ac:dyDescent="0.3">
      <c r="B114" s="271"/>
      <c r="C114" s="640" t="s">
        <v>258</v>
      </c>
      <c r="D114" s="640"/>
      <c r="E114" s="265"/>
      <c r="F114" s="263"/>
      <c r="G114" s="263"/>
      <c r="H114" s="265"/>
      <c r="I114" s="265"/>
      <c r="J114" s="266">
        <f>J113-(E32*G32*J32)</f>
        <v>300</v>
      </c>
      <c r="K114" s="265">
        <f>K113-(E32*G32*K32)</f>
        <v>180</v>
      </c>
      <c r="L114" s="265"/>
      <c r="M114" s="265"/>
      <c r="N114" s="265"/>
      <c r="O114" s="265"/>
      <c r="P114" s="272"/>
    </row>
    <row r="115" spans="2:16" x14ac:dyDescent="0.3">
      <c r="B115" s="273"/>
      <c r="C115" s="654"/>
      <c r="D115" s="654"/>
      <c r="E115" s="258"/>
      <c r="F115" s="256"/>
      <c r="G115" s="256"/>
      <c r="H115" s="258"/>
      <c r="I115" s="258"/>
      <c r="J115" s="258"/>
      <c r="K115" s="258"/>
      <c r="L115" s="258"/>
      <c r="M115" s="258"/>
      <c r="N115" s="258"/>
      <c r="O115" s="258"/>
      <c r="P115" s="274"/>
    </row>
    <row r="116" spans="2:16" x14ac:dyDescent="0.3">
      <c r="B116" s="273"/>
      <c r="C116" s="257"/>
      <c r="D116" s="258"/>
      <c r="E116" s="258"/>
      <c r="F116" s="256"/>
      <c r="G116" s="256"/>
      <c r="H116" s="258"/>
      <c r="I116" s="258"/>
      <c r="J116" s="258"/>
      <c r="K116" s="258"/>
      <c r="L116" s="258"/>
      <c r="M116" s="258"/>
      <c r="N116" s="258"/>
      <c r="O116" s="258"/>
      <c r="P116" s="274"/>
    </row>
    <row r="117" spans="2:16" x14ac:dyDescent="0.3">
      <c r="B117" s="377"/>
      <c r="C117" s="638" t="s">
        <v>323</v>
      </c>
      <c r="D117" s="638"/>
      <c r="E117" s="249"/>
      <c r="F117" s="260"/>
      <c r="G117" s="249"/>
      <c r="H117" s="261">
        <f>'3.  Distribution Rates'!$K33</f>
        <v>0</v>
      </c>
      <c r="I117" s="261">
        <f>'3.  Distribution Rates'!K34</f>
        <v>0</v>
      </c>
      <c r="J117" s="261">
        <f>'3.  Distribution Rates'!K35</f>
        <v>0</v>
      </c>
      <c r="K117" s="261">
        <f>'3.  Distribution Rates'!K36</f>
        <v>0</v>
      </c>
      <c r="L117" s="261">
        <f>'3.  Distribution Rates'!K37</f>
        <v>0</v>
      </c>
      <c r="M117" s="261">
        <f>'3.  Distribution Rates'!K38</f>
        <v>0</v>
      </c>
      <c r="N117" s="261">
        <f>'3.  Distribution Rates'!K39</f>
        <v>0</v>
      </c>
      <c r="O117" s="261"/>
      <c r="P117" s="378"/>
    </row>
    <row r="118" spans="2:16" x14ac:dyDescent="0.3">
      <c r="B118" s="377"/>
      <c r="C118" s="638" t="s">
        <v>265</v>
      </c>
      <c r="D118" s="638"/>
      <c r="E118" s="258"/>
      <c r="F118" s="260"/>
      <c r="G118" s="260"/>
      <c r="H118" s="294"/>
      <c r="I118" s="294"/>
      <c r="J118" s="294"/>
      <c r="K118" s="294"/>
      <c r="L118" s="294"/>
      <c r="M118" s="294"/>
      <c r="N118" s="294"/>
      <c r="O118" s="249"/>
      <c r="P118" s="275">
        <f>SUM(H118:O118)</f>
        <v>0</v>
      </c>
    </row>
    <row r="119" spans="2:16" x14ac:dyDescent="0.3">
      <c r="B119" s="377"/>
      <c r="C119" s="638" t="s">
        <v>266</v>
      </c>
      <c r="D119" s="638"/>
      <c r="E119" s="258"/>
      <c r="F119" s="260"/>
      <c r="G119" s="260"/>
      <c r="H119" s="294"/>
      <c r="I119" s="294"/>
      <c r="J119" s="294"/>
      <c r="K119" s="294"/>
      <c r="L119" s="294"/>
      <c r="M119" s="294"/>
      <c r="N119" s="294"/>
      <c r="O119" s="249"/>
      <c r="P119" s="275">
        <f>SUM(H119:O119)</f>
        <v>0</v>
      </c>
    </row>
    <row r="120" spans="2:16" x14ac:dyDescent="0.3">
      <c r="B120" s="377"/>
      <c r="C120" s="638" t="s">
        <v>267</v>
      </c>
      <c r="D120" s="638"/>
      <c r="E120" s="258"/>
      <c r="F120" s="260"/>
      <c r="G120" s="260"/>
      <c r="H120" s="294"/>
      <c r="I120" s="294"/>
      <c r="J120" s="294"/>
      <c r="K120" s="294"/>
      <c r="L120" s="294"/>
      <c r="M120" s="294"/>
      <c r="N120" s="294"/>
      <c r="O120" s="249"/>
      <c r="P120" s="275">
        <f t="shared" ref="P120" si="2">SUM(H120:O120)</f>
        <v>0</v>
      </c>
    </row>
    <row r="121" spans="2:16" x14ac:dyDescent="0.3">
      <c r="B121" s="377"/>
      <c r="C121" s="638" t="s">
        <v>268</v>
      </c>
      <c r="D121" s="638"/>
      <c r="E121" s="258"/>
      <c r="F121" s="260"/>
      <c r="G121" s="260"/>
      <c r="H121" s="294"/>
      <c r="I121" s="294"/>
      <c r="J121" s="294"/>
      <c r="K121" s="294"/>
      <c r="L121" s="294"/>
      <c r="M121" s="294"/>
      <c r="N121" s="294"/>
      <c r="O121" s="249"/>
      <c r="P121" s="275">
        <f>SUM(H121:O121)</f>
        <v>0</v>
      </c>
    </row>
    <row r="122" spans="2:16" x14ac:dyDescent="0.3">
      <c r="B122" s="377"/>
      <c r="C122" s="638" t="s">
        <v>269</v>
      </c>
      <c r="D122" s="638"/>
      <c r="E122" s="258"/>
      <c r="F122" s="260"/>
      <c r="G122" s="260"/>
      <c r="H122" s="374" t="e">
        <f>'5.  2015 LRAM'!H127*H117</f>
        <v>#DIV/0!</v>
      </c>
      <c r="I122" s="374" t="e">
        <f>'5.  2015 LRAM'!I127*I117</f>
        <v>#DIV/0!</v>
      </c>
      <c r="J122" s="374" t="e">
        <f>'5.  2015 LRAM'!J126*J117</f>
        <v>#DIV/0!</v>
      </c>
      <c r="K122" s="374" t="e">
        <f>'5.  2015 LRAM'!K126*K117</f>
        <v>#DIV/0!</v>
      </c>
      <c r="L122" s="374" t="e">
        <f>'5.  2015 LRAM'!L126*L117</f>
        <v>#DIV/0!</v>
      </c>
      <c r="M122" s="374" t="e">
        <f>'5.  2015 LRAM'!M126*M117</f>
        <v>#DIV/0!</v>
      </c>
      <c r="N122" s="374" t="e">
        <f>'5.  2015 LRAM'!N126*N117</f>
        <v>#DIV/0!</v>
      </c>
      <c r="O122" s="249"/>
      <c r="P122" s="275" t="e">
        <f t="shared" ref="P122:P123" si="3">SUM(H122:O122)</f>
        <v>#DIV/0!</v>
      </c>
    </row>
    <row r="123" spans="2:16" x14ac:dyDescent="0.3">
      <c r="B123" s="377"/>
      <c r="C123" s="638" t="s">
        <v>270</v>
      </c>
      <c r="D123" s="638"/>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x14ac:dyDescent="0.3">
      <c r="B124" s="377"/>
      <c r="C124" s="638" t="s">
        <v>275</v>
      </c>
      <c r="D124" s="638"/>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x14ac:dyDescent="0.3">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x14ac:dyDescent="0.3">
      <c r="B126" s="273"/>
      <c r="C126" s="375"/>
      <c r="D126" s="258"/>
      <c r="E126" s="258"/>
      <c r="F126" s="256"/>
      <c r="G126" s="256"/>
      <c r="H126" s="262"/>
      <c r="I126" s="262"/>
      <c r="J126" s="262"/>
      <c r="K126" s="262"/>
      <c r="L126" s="262"/>
      <c r="M126" s="262"/>
      <c r="N126" s="262"/>
      <c r="O126" s="258"/>
      <c r="P126" s="276"/>
    </row>
    <row r="127" spans="2:16" x14ac:dyDescent="0.3">
      <c r="B127" s="415"/>
      <c r="C127" s="638" t="s">
        <v>272</v>
      </c>
      <c r="D127" s="638"/>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x14ac:dyDescent="0.3">
      <c r="B128" s="415"/>
      <c r="C128" s="638" t="s">
        <v>273</v>
      </c>
      <c r="D128" s="638"/>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x14ac:dyDescent="0.3">
      <c r="B129" s="416"/>
      <c r="C129" s="639" t="s">
        <v>274</v>
      </c>
      <c r="D129" s="639"/>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7734375" defaultRowHeight="14.4" outlineLevelRow="1" x14ac:dyDescent="0.3"/>
  <cols>
    <col min="1" max="1" width="6.44140625" style="23" customWidth="1"/>
    <col min="2" max="2" width="5.109375" style="68" customWidth="1"/>
    <col min="3" max="3" width="44.33203125" style="432" customWidth="1"/>
    <col min="4" max="4" width="12.33203125" style="433" customWidth="1"/>
    <col min="5" max="5" width="13.33203125" style="433" customWidth="1"/>
    <col min="6" max="7" width="19.44140625" style="68" customWidth="1"/>
    <col min="8" max="14" width="12.6640625" style="68" customWidth="1"/>
    <col min="15" max="15" width="8.109375" style="68" customWidth="1"/>
    <col min="16" max="16" width="11.33203125" style="68" customWidth="1"/>
    <col min="17" max="17" width="13.109375" style="23" customWidth="1"/>
    <col min="18" max="16384" width="8.77734375" style="23"/>
  </cols>
  <sheetData>
    <row r="2" spans="1:18" ht="18.75" customHeight="1" x14ac:dyDescent="0.35">
      <c r="B2" s="689" t="s">
        <v>276</v>
      </c>
      <c r="C2" s="689"/>
      <c r="D2" s="689"/>
      <c r="E2" s="689"/>
      <c r="F2" s="689"/>
      <c r="G2" s="689"/>
      <c r="H2" s="689"/>
      <c r="I2" s="689"/>
      <c r="J2" s="689"/>
      <c r="K2" s="689"/>
      <c r="L2" s="689"/>
      <c r="M2" s="689"/>
      <c r="N2" s="689"/>
      <c r="O2" s="689"/>
      <c r="P2" s="689"/>
    </row>
    <row r="3" spans="1:18" ht="18" outlineLevel="1" x14ac:dyDescent="0.35">
      <c r="B3" s="435"/>
      <c r="C3" s="436"/>
      <c r="D3" s="436"/>
      <c r="E3" s="436"/>
      <c r="F3" s="436"/>
      <c r="G3" s="436"/>
      <c r="H3" s="436"/>
      <c r="I3" s="436"/>
      <c r="J3" s="436"/>
      <c r="K3" s="436"/>
      <c r="L3" s="436"/>
      <c r="M3" s="436"/>
      <c r="N3" s="436"/>
      <c r="O3" s="436"/>
      <c r="P3" s="436"/>
    </row>
    <row r="4" spans="1:18" ht="35.25" customHeight="1" outlineLevel="1" x14ac:dyDescent="0.35">
      <c r="A4" s="65"/>
      <c r="B4" s="435"/>
      <c r="C4" s="365" t="s">
        <v>384</v>
      </c>
      <c r="D4" s="436"/>
      <c r="E4" s="690" t="s">
        <v>359</v>
      </c>
      <c r="F4" s="690"/>
      <c r="G4" s="690"/>
      <c r="H4" s="690"/>
      <c r="I4" s="690"/>
      <c r="J4" s="690"/>
      <c r="K4" s="690"/>
      <c r="L4" s="690"/>
      <c r="M4" s="690"/>
      <c r="N4" s="690"/>
      <c r="O4" s="690"/>
      <c r="P4" s="690"/>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37"/>
      <c r="D8" s="436"/>
      <c r="E8" s="368"/>
      <c r="F8" s="436"/>
      <c r="G8" s="436"/>
      <c r="H8" s="436"/>
      <c r="I8" s="436"/>
      <c r="J8" s="436"/>
      <c r="K8" s="436"/>
      <c r="L8" s="436"/>
      <c r="M8" s="436"/>
      <c r="N8" s="436"/>
      <c r="O8" s="436"/>
      <c r="P8" s="436"/>
    </row>
    <row r="9" spans="1:18" ht="18.75" customHeight="1" outlineLevel="1" x14ac:dyDescent="0.35">
      <c r="B9" s="435"/>
      <c r="C9" s="231" t="s">
        <v>334</v>
      </c>
      <c r="D9" s="435"/>
      <c r="E9" s="677" t="s">
        <v>360</v>
      </c>
      <c r="F9" s="677"/>
      <c r="G9" s="435"/>
      <c r="H9" s="435"/>
      <c r="I9" s="435"/>
      <c r="J9" s="435"/>
      <c r="K9" s="435"/>
      <c r="L9" s="435"/>
      <c r="M9" s="435"/>
      <c r="N9" s="435"/>
      <c r="O9" s="435"/>
      <c r="P9" s="435"/>
      <c r="R9" s="82"/>
    </row>
    <row r="10" spans="1:18" ht="18.75" customHeight="1" outlineLevel="1" x14ac:dyDescent="0.35">
      <c r="B10" s="435"/>
      <c r="C10" s="435"/>
      <c r="D10" s="435"/>
      <c r="E10" s="605" t="s">
        <v>335</v>
      </c>
      <c r="F10" s="605"/>
      <c r="G10" s="435"/>
      <c r="H10" s="435"/>
      <c r="I10" s="435"/>
      <c r="J10" s="435"/>
      <c r="K10" s="435"/>
      <c r="L10" s="435"/>
      <c r="M10" s="435"/>
      <c r="N10" s="435"/>
      <c r="O10" s="435"/>
      <c r="P10" s="435"/>
    </row>
    <row r="11" spans="1:18" ht="18.75" customHeight="1" x14ac:dyDescent="0.35">
      <c r="B11" s="435"/>
      <c r="C11" s="435"/>
      <c r="D11" s="435"/>
      <c r="E11" s="134"/>
      <c r="G11" s="435"/>
      <c r="H11" s="435"/>
      <c r="I11" s="435"/>
      <c r="J11" s="435"/>
      <c r="K11" s="435"/>
      <c r="L11" s="435"/>
      <c r="M11" s="435"/>
      <c r="N11" s="435"/>
      <c r="O11" s="435"/>
      <c r="P11" s="435"/>
    </row>
    <row r="12" spans="1:18" ht="15.6" x14ac:dyDescent="0.3">
      <c r="A12" s="48"/>
      <c r="B12" s="438" t="s">
        <v>460</v>
      </c>
      <c r="C12" s="439"/>
      <c r="D12" s="440"/>
      <c r="E12" s="440"/>
    </row>
    <row r="13" spans="1:18" ht="41.4" x14ac:dyDescent="0.3">
      <c r="B13" s="681" t="s">
        <v>59</v>
      </c>
      <c r="C13" s="683" t="s">
        <v>0</v>
      </c>
      <c r="D13" s="683" t="s">
        <v>45</v>
      </c>
      <c r="E13" s="683" t="s">
        <v>202</v>
      </c>
      <c r="F13" s="234" t="s">
        <v>199</v>
      </c>
      <c r="G13" s="234" t="s">
        <v>46</v>
      </c>
      <c r="H13" s="685" t="s">
        <v>60</v>
      </c>
      <c r="I13" s="685"/>
      <c r="J13" s="685"/>
      <c r="K13" s="685"/>
      <c r="L13" s="685"/>
      <c r="M13" s="685"/>
      <c r="N13" s="685"/>
      <c r="O13" s="685"/>
      <c r="P13" s="686"/>
    </row>
    <row r="14" spans="1:18" ht="55.2" x14ac:dyDescent="0.3">
      <c r="B14" s="682"/>
      <c r="C14" s="684"/>
      <c r="D14" s="684"/>
      <c r="E14" s="68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6" t="s">
        <v>138</v>
      </c>
      <c r="C15" s="667"/>
      <c r="D15" s="667"/>
      <c r="E15" s="667"/>
      <c r="F15" s="667"/>
      <c r="G15" s="667"/>
      <c r="H15" s="667"/>
      <c r="I15" s="667"/>
      <c r="J15" s="667"/>
      <c r="K15" s="667"/>
      <c r="L15" s="667"/>
      <c r="M15" s="667"/>
      <c r="N15" s="667"/>
      <c r="O15" s="667"/>
      <c r="P15" s="668"/>
    </row>
    <row r="16" spans="1:18" ht="26.25" customHeight="1" x14ac:dyDescent="0.3">
      <c r="A16" s="50"/>
      <c r="B16" s="660" t="s">
        <v>139</v>
      </c>
      <c r="C16" s="661"/>
      <c r="D16" s="661"/>
      <c r="E16" s="661"/>
      <c r="F16" s="661"/>
      <c r="G16" s="661"/>
      <c r="H16" s="661"/>
      <c r="I16" s="661"/>
      <c r="J16" s="661"/>
      <c r="K16" s="661"/>
      <c r="L16" s="661"/>
      <c r="M16" s="661"/>
      <c r="N16" s="661"/>
      <c r="O16" s="661"/>
      <c r="P16" s="662"/>
    </row>
    <row r="17" spans="1:16" x14ac:dyDescent="0.3">
      <c r="A17" s="50"/>
      <c r="B17" s="421">
        <v>1</v>
      </c>
      <c r="C17" s="406" t="s">
        <v>140</v>
      </c>
      <c r="D17" s="249" t="s">
        <v>34</v>
      </c>
      <c r="E17" s="407"/>
      <c r="F17" s="294"/>
      <c r="G17" s="294"/>
      <c r="H17" s="418">
        <v>1</v>
      </c>
      <c r="I17" s="408"/>
      <c r="J17" s="408"/>
      <c r="K17" s="408"/>
      <c r="L17" s="408"/>
      <c r="M17" s="408"/>
      <c r="N17" s="408"/>
      <c r="O17" s="408"/>
      <c r="P17" s="422">
        <f>SUM(H17:O17)</f>
        <v>1</v>
      </c>
    </row>
    <row r="18" spans="1:16" x14ac:dyDescent="0.3">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x14ac:dyDescent="0.3">
      <c r="A19" s="50"/>
      <c r="B19" s="421">
        <v>3</v>
      </c>
      <c r="C19" s="406" t="s">
        <v>142</v>
      </c>
      <c r="D19" s="249" t="s">
        <v>34</v>
      </c>
      <c r="E19" s="409"/>
      <c r="F19" s="294"/>
      <c r="G19" s="294"/>
      <c r="H19" s="418">
        <v>1</v>
      </c>
      <c r="I19" s="408"/>
      <c r="J19" s="408"/>
      <c r="K19" s="408"/>
      <c r="L19" s="408"/>
      <c r="M19" s="408"/>
      <c r="N19" s="408"/>
      <c r="O19" s="408"/>
      <c r="P19" s="422">
        <f t="shared" si="0"/>
        <v>1</v>
      </c>
    </row>
    <row r="20" spans="1:16" x14ac:dyDescent="0.3">
      <c r="A20" s="50"/>
      <c r="B20" s="421">
        <v>4</v>
      </c>
      <c r="C20" s="406" t="s">
        <v>143</v>
      </c>
      <c r="D20" s="249" t="s">
        <v>34</v>
      </c>
      <c r="E20" s="409"/>
      <c r="F20" s="294"/>
      <c r="G20" s="294"/>
      <c r="H20" s="418">
        <v>1</v>
      </c>
      <c r="I20" s="408"/>
      <c r="J20" s="408"/>
      <c r="K20" s="408"/>
      <c r="L20" s="408"/>
      <c r="M20" s="408"/>
      <c r="N20" s="408"/>
      <c r="O20" s="408"/>
      <c r="P20" s="422">
        <f t="shared" si="0"/>
        <v>1</v>
      </c>
    </row>
    <row r="21" spans="1:16" x14ac:dyDescent="0.3">
      <c r="A21" s="50"/>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50"/>
      <c r="B22" s="421">
        <v>6</v>
      </c>
      <c r="C22" s="406" t="s">
        <v>145</v>
      </c>
      <c r="D22" s="249" t="s">
        <v>34</v>
      </c>
      <c r="E22" s="409"/>
      <c r="F22" s="294"/>
      <c r="G22" s="294"/>
      <c r="H22" s="418">
        <v>1</v>
      </c>
      <c r="I22" s="408"/>
      <c r="J22" s="408"/>
      <c r="K22" s="408"/>
      <c r="L22" s="408"/>
      <c r="M22" s="408"/>
      <c r="N22" s="408"/>
      <c r="O22" s="408"/>
      <c r="P22" s="422">
        <f t="shared" si="0"/>
        <v>1</v>
      </c>
    </row>
    <row r="23" spans="1:16" x14ac:dyDescent="0.3">
      <c r="A23" s="50"/>
      <c r="B23" s="423" t="s">
        <v>277</v>
      </c>
      <c r="C23" s="406"/>
      <c r="D23" s="249" t="s">
        <v>250</v>
      </c>
      <c r="E23" s="409"/>
      <c r="F23" s="294"/>
      <c r="G23" s="294"/>
      <c r="H23" s="418"/>
      <c r="I23" s="408"/>
      <c r="J23" s="408"/>
      <c r="K23" s="408"/>
      <c r="L23" s="408"/>
      <c r="M23" s="408"/>
      <c r="N23" s="408"/>
      <c r="O23" s="408"/>
      <c r="P23" s="422">
        <f t="shared" si="0"/>
        <v>0</v>
      </c>
    </row>
    <row r="24" spans="1:16" x14ac:dyDescent="0.3">
      <c r="A24" s="50"/>
      <c r="B24" s="421"/>
      <c r="C24" s="406"/>
      <c r="D24" s="249"/>
      <c r="E24" s="409"/>
      <c r="F24" s="294"/>
      <c r="G24" s="294"/>
      <c r="H24" s="418"/>
      <c r="I24" s="408"/>
      <c r="J24" s="408"/>
      <c r="K24" s="408"/>
      <c r="L24" s="408"/>
      <c r="M24" s="408"/>
      <c r="N24" s="408"/>
      <c r="O24" s="408"/>
      <c r="P24" s="422">
        <f t="shared" si="0"/>
        <v>0</v>
      </c>
    </row>
    <row r="25" spans="1:16" x14ac:dyDescent="0.3">
      <c r="A25" s="50"/>
      <c r="B25" s="421"/>
      <c r="C25" s="406"/>
      <c r="D25" s="249"/>
      <c r="E25" s="409"/>
      <c r="F25" s="294"/>
      <c r="G25" s="294"/>
      <c r="H25" s="418"/>
      <c r="I25" s="408"/>
      <c r="J25" s="408"/>
      <c r="K25" s="408"/>
      <c r="L25" s="408"/>
      <c r="M25" s="408"/>
      <c r="N25" s="408"/>
      <c r="O25" s="408"/>
      <c r="P25" s="422">
        <f t="shared" si="0"/>
        <v>0</v>
      </c>
    </row>
    <row r="26" spans="1:16" x14ac:dyDescent="0.3">
      <c r="A26" s="50"/>
      <c r="B26" s="421"/>
      <c r="C26" s="406"/>
      <c r="D26" s="249"/>
      <c r="E26" s="409"/>
      <c r="F26" s="294"/>
      <c r="G26" s="294"/>
      <c r="H26" s="418"/>
      <c r="I26" s="408"/>
      <c r="J26" s="408"/>
      <c r="K26" s="408"/>
      <c r="L26" s="408"/>
      <c r="M26" s="408"/>
      <c r="N26" s="408"/>
      <c r="O26" s="408"/>
      <c r="P26" s="422">
        <f t="shared" si="0"/>
        <v>0</v>
      </c>
    </row>
    <row r="27" spans="1:16" ht="25.5" customHeight="1" x14ac:dyDescent="0.3">
      <c r="A27" s="50"/>
      <c r="B27" s="660" t="s">
        <v>146</v>
      </c>
      <c r="C27" s="661"/>
      <c r="D27" s="661"/>
      <c r="E27" s="661"/>
      <c r="F27" s="661"/>
      <c r="G27" s="661"/>
      <c r="H27" s="661"/>
      <c r="I27" s="661"/>
      <c r="J27" s="661"/>
      <c r="K27" s="661"/>
      <c r="L27" s="661"/>
      <c r="M27" s="661"/>
      <c r="N27" s="661"/>
      <c r="O27" s="661"/>
      <c r="P27" s="662"/>
    </row>
    <row r="28" spans="1:16" x14ac:dyDescent="0.3">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50"/>
      <c r="B32" s="421">
        <v>11</v>
      </c>
      <c r="C32" s="406" t="s">
        <v>151</v>
      </c>
      <c r="D32" s="249" t="s">
        <v>34</v>
      </c>
      <c r="E32" s="409">
        <v>3</v>
      </c>
      <c r="F32" s="294"/>
      <c r="G32" s="294"/>
      <c r="H32" s="408"/>
      <c r="I32" s="408"/>
      <c r="J32" s="418">
        <v>1</v>
      </c>
      <c r="K32" s="408"/>
      <c r="L32" s="408"/>
      <c r="M32" s="408"/>
      <c r="N32" s="408"/>
      <c r="O32" s="408"/>
      <c r="P32" s="422">
        <f t="shared" si="0"/>
        <v>1</v>
      </c>
    </row>
    <row r="33" spans="1:16" x14ac:dyDescent="0.3">
      <c r="A33" s="50"/>
      <c r="B33" s="423" t="s">
        <v>277</v>
      </c>
      <c r="C33" s="406"/>
      <c r="D33" s="249" t="s">
        <v>250</v>
      </c>
      <c r="E33" s="409"/>
      <c r="F33" s="294"/>
      <c r="G33" s="294"/>
      <c r="H33" s="408"/>
      <c r="I33" s="408"/>
      <c r="J33" s="408"/>
      <c r="K33" s="408"/>
      <c r="L33" s="408"/>
      <c r="M33" s="408"/>
      <c r="N33" s="408"/>
      <c r="O33" s="408"/>
      <c r="P33" s="422">
        <f t="shared" si="0"/>
        <v>0</v>
      </c>
    </row>
    <row r="34" spans="1:16" x14ac:dyDescent="0.3">
      <c r="A34" s="50"/>
      <c r="B34" s="421"/>
      <c r="C34" s="406"/>
      <c r="D34" s="249"/>
      <c r="E34" s="409"/>
      <c r="F34" s="294"/>
      <c r="G34" s="294"/>
      <c r="H34" s="408"/>
      <c r="I34" s="408"/>
      <c r="J34" s="408"/>
      <c r="K34" s="408"/>
      <c r="L34" s="408"/>
      <c r="M34" s="408"/>
      <c r="N34" s="408"/>
      <c r="O34" s="408"/>
      <c r="P34" s="422">
        <f t="shared" si="0"/>
        <v>0</v>
      </c>
    </row>
    <row r="35" spans="1:16" x14ac:dyDescent="0.3">
      <c r="A35" s="50"/>
      <c r="B35" s="421"/>
      <c r="C35" s="406"/>
      <c r="D35" s="249"/>
      <c r="E35" s="409"/>
      <c r="F35" s="294"/>
      <c r="G35" s="294"/>
      <c r="H35" s="408"/>
      <c r="I35" s="408"/>
      <c r="J35" s="408"/>
      <c r="K35" s="408"/>
      <c r="L35" s="408"/>
      <c r="M35" s="408"/>
      <c r="N35" s="408"/>
      <c r="O35" s="408"/>
      <c r="P35" s="422">
        <f t="shared" si="0"/>
        <v>0</v>
      </c>
    </row>
    <row r="36" spans="1:16" x14ac:dyDescent="0.3">
      <c r="A36" s="50"/>
      <c r="B36" s="421"/>
      <c r="C36" s="406"/>
      <c r="D36" s="249"/>
      <c r="E36" s="409"/>
      <c r="F36" s="294"/>
      <c r="G36" s="294"/>
      <c r="H36" s="408"/>
      <c r="I36" s="408"/>
      <c r="J36" s="408"/>
      <c r="K36" s="408"/>
      <c r="L36" s="408"/>
      <c r="M36" s="408"/>
      <c r="N36" s="408"/>
      <c r="O36" s="408"/>
      <c r="P36" s="422">
        <f t="shared" si="0"/>
        <v>0</v>
      </c>
    </row>
    <row r="37" spans="1:16" ht="26.25" customHeight="1" x14ac:dyDescent="0.3">
      <c r="A37" s="50"/>
      <c r="B37" s="660" t="s">
        <v>11</v>
      </c>
      <c r="C37" s="661"/>
      <c r="D37" s="661"/>
      <c r="E37" s="661"/>
      <c r="F37" s="661"/>
      <c r="G37" s="661"/>
      <c r="H37" s="661"/>
      <c r="I37" s="661"/>
      <c r="J37" s="661"/>
      <c r="K37" s="661"/>
      <c r="L37" s="661"/>
      <c r="M37" s="661"/>
      <c r="N37" s="661"/>
      <c r="O37" s="661"/>
      <c r="P37" s="662"/>
    </row>
    <row r="38" spans="1:16" ht="27.6" x14ac:dyDescent="0.3">
      <c r="A38" s="50"/>
      <c r="B38" s="421">
        <v>12</v>
      </c>
      <c r="C38" s="406" t="s">
        <v>152</v>
      </c>
      <c r="D38" s="249" t="s">
        <v>34</v>
      </c>
      <c r="E38" s="409">
        <v>12</v>
      </c>
      <c r="F38" s="294"/>
      <c r="G38" s="294"/>
      <c r="H38" s="408"/>
      <c r="I38" s="408"/>
      <c r="J38" s="418">
        <v>1</v>
      </c>
      <c r="K38" s="408"/>
      <c r="L38" s="408"/>
      <c r="M38" s="408"/>
      <c r="N38" s="408"/>
      <c r="O38" s="408"/>
      <c r="P38" s="422">
        <f t="shared" si="0"/>
        <v>1</v>
      </c>
    </row>
    <row r="39" spans="1:16" ht="27.6" x14ac:dyDescent="0.3">
      <c r="A39" s="50"/>
      <c r="B39" s="421">
        <v>13</v>
      </c>
      <c r="C39" s="406" t="s">
        <v>153</v>
      </c>
      <c r="D39" s="249" t="s">
        <v>34</v>
      </c>
      <c r="E39" s="409">
        <v>12</v>
      </c>
      <c r="F39" s="294"/>
      <c r="G39" s="294"/>
      <c r="H39" s="408"/>
      <c r="I39" s="408"/>
      <c r="J39" s="418">
        <v>1</v>
      </c>
      <c r="K39" s="408"/>
      <c r="L39" s="408"/>
      <c r="M39" s="408"/>
      <c r="N39" s="408"/>
      <c r="O39" s="408"/>
      <c r="P39" s="422">
        <f t="shared" si="0"/>
        <v>1</v>
      </c>
    </row>
    <row r="40" spans="1:16" ht="27.6" x14ac:dyDescent="0.3">
      <c r="A40" s="50"/>
      <c r="B40" s="421">
        <v>14</v>
      </c>
      <c r="C40" s="406" t="s">
        <v>154</v>
      </c>
      <c r="D40" s="249" t="s">
        <v>34</v>
      </c>
      <c r="E40" s="409">
        <v>12</v>
      </c>
      <c r="F40" s="294"/>
      <c r="G40" s="294"/>
      <c r="H40" s="408"/>
      <c r="I40" s="408"/>
      <c r="J40" s="418">
        <v>1</v>
      </c>
      <c r="K40" s="408"/>
      <c r="L40" s="408"/>
      <c r="M40" s="408"/>
      <c r="N40" s="408"/>
      <c r="O40" s="408"/>
      <c r="P40" s="422">
        <f t="shared" si="0"/>
        <v>1</v>
      </c>
    </row>
    <row r="41" spans="1:16" x14ac:dyDescent="0.3">
      <c r="A41" s="50"/>
      <c r="B41" s="423" t="s">
        <v>277</v>
      </c>
      <c r="C41" s="406"/>
      <c r="D41" s="249" t="s">
        <v>250</v>
      </c>
      <c r="E41" s="409"/>
      <c r="F41" s="294"/>
      <c r="G41" s="294"/>
      <c r="H41" s="408"/>
      <c r="I41" s="408"/>
      <c r="J41" s="408"/>
      <c r="K41" s="408"/>
      <c r="L41" s="408"/>
      <c r="M41" s="408"/>
      <c r="N41" s="408"/>
      <c r="O41" s="408"/>
      <c r="P41" s="422">
        <f t="shared" si="0"/>
        <v>0</v>
      </c>
    </row>
    <row r="42" spans="1:16" x14ac:dyDescent="0.3">
      <c r="A42" s="50"/>
      <c r="B42" s="421"/>
      <c r="C42" s="406"/>
      <c r="D42" s="249"/>
      <c r="E42" s="409"/>
      <c r="F42" s="294"/>
      <c r="G42" s="294"/>
      <c r="H42" s="408"/>
      <c r="I42" s="408"/>
      <c r="J42" s="408"/>
      <c r="K42" s="408"/>
      <c r="L42" s="408"/>
      <c r="M42" s="408"/>
      <c r="N42" s="408"/>
      <c r="O42" s="408"/>
      <c r="P42" s="422">
        <f t="shared" si="0"/>
        <v>0</v>
      </c>
    </row>
    <row r="43" spans="1:16" x14ac:dyDescent="0.3">
      <c r="A43" s="50"/>
      <c r="B43" s="421"/>
      <c r="C43" s="406"/>
      <c r="D43" s="249"/>
      <c r="E43" s="409"/>
      <c r="F43" s="294"/>
      <c r="G43" s="294"/>
      <c r="H43" s="408"/>
      <c r="I43" s="408"/>
      <c r="J43" s="408"/>
      <c r="K43" s="408"/>
      <c r="L43" s="408"/>
      <c r="M43" s="408"/>
      <c r="N43" s="408"/>
      <c r="O43" s="408"/>
      <c r="P43" s="422">
        <f t="shared" si="0"/>
        <v>0</v>
      </c>
    </row>
    <row r="44" spans="1:16" x14ac:dyDescent="0.3">
      <c r="A44" s="50"/>
      <c r="B44" s="421"/>
      <c r="C44" s="406"/>
      <c r="D44" s="249"/>
      <c r="E44" s="409"/>
      <c r="F44" s="294"/>
      <c r="G44" s="294"/>
      <c r="H44" s="408"/>
      <c r="I44" s="408"/>
      <c r="J44" s="408"/>
      <c r="K44" s="408"/>
      <c r="L44" s="408"/>
      <c r="M44" s="408"/>
      <c r="N44" s="408"/>
      <c r="O44" s="408"/>
      <c r="P44" s="422">
        <f t="shared" si="0"/>
        <v>0</v>
      </c>
    </row>
    <row r="45" spans="1:16" ht="24" customHeight="1" x14ac:dyDescent="0.3">
      <c r="A45" s="50"/>
      <c r="B45" s="660" t="s">
        <v>155</v>
      </c>
      <c r="C45" s="661"/>
      <c r="D45" s="661"/>
      <c r="E45" s="661"/>
      <c r="F45" s="661"/>
      <c r="G45" s="661"/>
      <c r="H45" s="661"/>
      <c r="I45" s="661"/>
      <c r="J45" s="661"/>
      <c r="K45" s="661"/>
      <c r="L45" s="661"/>
      <c r="M45" s="661"/>
      <c r="N45" s="661"/>
      <c r="O45" s="661"/>
      <c r="P45" s="662"/>
    </row>
    <row r="46" spans="1:16" x14ac:dyDescent="0.3">
      <c r="A46" s="50"/>
      <c r="B46" s="421">
        <v>15</v>
      </c>
      <c r="C46" s="406" t="s">
        <v>156</v>
      </c>
      <c r="D46" s="249" t="s">
        <v>34</v>
      </c>
      <c r="E46" s="409"/>
      <c r="F46" s="294"/>
      <c r="G46" s="294"/>
      <c r="H46" s="418">
        <v>1</v>
      </c>
      <c r="I46" s="408"/>
      <c r="J46" s="408"/>
      <c r="K46" s="408"/>
      <c r="L46" s="408"/>
      <c r="M46" s="408"/>
      <c r="N46" s="408"/>
      <c r="O46" s="408"/>
      <c r="P46" s="422">
        <f t="shared" si="0"/>
        <v>1</v>
      </c>
    </row>
    <row r="47" spans="1:16" x14ac:dyDescent="0.3">
      <c r="A47" s="50"/>
      <c r="B47" s="423" t="s">
        <v>277</v>
      </c>
      <c r="C47" s="406"/>
      <c r="D47" s="249" t="s">
        <v>250</v>
      </c>
      <c r="E47" s="409"/>
      <c r="F47" s="294"/>
      <c r="G47" s="294"/>
      <c r="H47" s="418"/>
      <c r="I47" s="408"/>
      <c r="J47" s="408"/>
      <c r="K47" s="408"/>
      <c r="L47" s="408"/>
      <c r="M47" s="408"/>
      <c r="N47" s="408"/>
      <c r="O47" s="408"/>
      <c r="P47" s="422">
        <f t="shared" si="0"/>
        <v>0</v>
      </c>
    </row>
    <row r="48" spans="1:16" x14ac:dyDescent="0.3">
      <c r="A48" s="50"/>
      <c r="B48" s="421"/>
      <c r="C48" s="406"/>
      <c r="D48" s="249"/>
      <c r="E48" s="409"/>
      <c r="F48" s="294"/>
      <c r="G48" s="294"/>
      <c r="H48" s="418"/>
      <c r="I48" s="408"/>
      <c r="J48" s="408"/>
      <c r="K48" s="408"/>
      <c r="L48" s="408"/>
      <c r="M48" s="408"/>
      <c r="N48" s="408"/>
      <c r="O48" s="408"/>
      <c r="P48" s="422">
        <f t="shared" si="0"/>
        <v>0</v>
      </c>
    </row>
    <row r="49" spans="1:16" x14ac:dyDescent="0.3">
      <c r="A49" s="50"/>
      <c r="B49" s="421"/>
      <c r="C49" s="406"/>
      <c r="D49" s="249"/>
      <c r="E49" s="409"/>
      <c r="F49" s="294"/>
      <c r="G49" s="294"/>
      <c r="H49" s="418"/>
      <c r="I49" s="408"/>
      <c r="J49" s="408"/>
      <c r="K49" s="408"/>
      <c r="L49" s="408"/>
      <c r="M49" s="408"/>
      <c r="N49" s="408"/>
      <c r="O49" s="408"/>
      <c r="P49" s="422"/>
    </row>
    <row r="50" spans="1:16" x14ac:dyDescent="0.3">
      <c r="A50" s="50"/>
      <c r="B50" s="421"/>
      <c r="C50" s="406"/>
      <c r="D50" s="249"/>
      <c r="E50" s="409"/>
      <c r="F50" s="294"/>
      <c r="G50" s="294"/>
      <c r="H50" s="418"/>
      <c r="I50" s="408"/>
      <c r="J50" s="408"/>
      <c r="K50" s="408"/>
      <c r="L50" s="408"/>
      <c r="M50" s="408"/>
      <c r="N50" s="408"/>
      <c r="O50" s="408"/>
      <c r="P50" s="422">
        <f t="shared" si="0"/>
        <v>0</v>
      </c>
    </row>
    <row r="51" spans="1:16" ht="21" customHeight="1" x14ac:dyDescent="0.3">
      <c r="A51" s="48"/>
      <c r="B51" s="660" t="s">
        <v>157</v>
      </c>
      <c r="C51" s="661"/>
      <c r="D51" s="661"/>
      <c r="E51" s="661"/>
      <c r="F51" s="661"/>
      <c r="G51" s="661"/>
      <c r="H51" s="661"/>
      <c r="I51" s="661"/>
      <c r="J51" s="661"/>
      <c r="K51" s="661"/>
      <c r="L51" s="661"/>
      <c r="M51" s="661"/>
      <c r="N51" s="661"/>
      <c r="O51" s="661"/>
      <c r="P51" s="662"/>
    </row>
    <row r="52" spans="1:16" x14ac:dyDescent="0.3">
      <c r="A52" s="50"/>
      <c r="B52" s="421">
        <v>16</v>
      </c>
      <c r="C52" s="406" t="s">
        <v>158</v>
      </c>
      <c r="D52" s="249" t="s">
        <v>34</v>
      </c>
      <c r="E52" s="409"/>
      <c r="F52" s="294"/>
      <c r="G52" s="294"/>
      <c r="H52" s="408"/>
      <c r="I52" s="408"/>
      <c r="J52" s="408"/>
      <c r="K52" s="408"/>
      <c r="L52" s="408"/>
      <c r="M52" s="408"/>
      <c r="N52" s="408"/>
      <c r="O52" s="408"/>
      <c r="P52" s="422">
        <f t="shared" si="0"/>
        <v>0</v>
      </c>
    </row>
    <row r="53" spans="1:16" x14ac:dyDescent="0.3">
      <c r="A53" s="50"/>
      <c r="B53" s="421">
        <v>17</v>
      </c>
      <c r="C53" s="406" t="s">
        <v>159</v>
      </c>
      <c r="D53" s="249" t="s">
        <v>34</v>
      </c>
      <c r="E53" s="409"/>
      <c r="F53" s="294"/>
      <c r="G53" s="294"/>
      <c r="H53" s="408"/>
      <c r="I53" s="408"/>
      <c r="J53" s="408"/>
      <c r="K53" s="408"/>
      <c r="L53" s="408"/>
      <c r="M53" s="408"/>
      <c r="N53" s="408"/>
      <c r="O53" s="408"/>
      <c r="P53" s="422">
        <f t="shared" si="0"/>
        <v>0</v>
      </c>
    </row>
    <row r="54" spans="1:16" x14ac:dyDescent="0.3">
      <c r="A54" s="50"/>
      <c r="B54" s="421">
        <v>18</v>
      </c>
      <c r="C54" s="406" t="s">
        <v>160</v>
      </c>
      <c r="D54" s="249" t="s">
        <v>34</v>
      </c>
      <c r="E54" s="409"/>
      <c r="F54" s="294"/>
      <c r="G54" s="294"/>
      <c r="H54" s="408"/>
      <c r="I54" s="408"/>
      <c r="J54" s="408"/>
      <c r="K54" s="408"/>
      <c r="L54" s="408"/>
      <c r="M54" s="408"/>
      <c r="N54" s="408"/>
      <c r="O54" s="408"/>
      <c r="P54" s="422">
        <f t="shared" si="0"/>
        <v>0</v>
      </c>
    </row>
    <row r="55" spans="1:16" x14ac:dyDescent="0.3">
      <c r="A55" s="50"/>
      <c r="B55" s="421">
        <v>19</v>
      </c>
      <c r="C55" s="406" t="s">
        <v>161</v>
      </c>
      <c r="D55" s="249" t="s">
        <v>34</v>
      </c>
      <c r="E55" s="409"/>
      <c r="F55" s="294"/>
      <c r="G55" s="294"/>
      <c r="H55" s="408"/>
      <c r="I55" s="408"/>
      <c r="J55" s="408"/>
      <c r="K55" s="408"/>
      <c r="L55" s="408"/>
      <c r="M55" s="408"/>
      <c r="N55" s="408"/>
      <c r="O55" s="408"/>
      <c r="P55" s="422">
        <f t="shared" si="0"/>
        <v>0</v>
      </c>
    </row>
    <row r="56" spans="1:16" x14ac:dyDescent="0.3">
      <c r="A56" s="50"/>
      <c r="B56" s="423" t="s">
        <v>277</v>
      </c>
      <c r="C56" s="406"/>
      <c r="D56" s="249" t="s">
        <v>250</v>
      </c>
      <c r="E56" s="409"/>
      <c r="F56" s="294"/>
      <c r="G56" s="294"/>
      <c r="H56" s="408"/>
      <c r="I56" s="408"/>
      <c r="J56" s="408"/>
      <c r="K56" s="408"/>
      <c r="L56" s="408"/>
      <c r="M56" s="408"/>
      <c r="N56" s="408"/>
      <c r="O56" s="408"/>
      <c r="P56" s="422">
        <f t="shared" si="0"/>
        <v>0</v>
      </c>
    </row>
    <row r="57" spans="1:16" x14ac:dyDescent="0.3">
      <c r="A57" s="50"/>
      <c r="B57" s="423"/>
      <c r="C57" s="406"/>
      <c r="D57" s="249"/>
      <c r="E57" s="409"/>
      <c r="F57" s="294"/>
      <c r="G57" s="294"/>
      <c r="H57" s="408"/>
      <c r="I57" s="408"/>
      <c r="J57" s="408"/>
      <c r="K57" s="408"/>
      <c r="L57" s="408"/>
      <c r="M57" s="408"/>
      <c r="N57" s="408"/>
      <c r="O57" s="408"/>
      <c r="P57" s="422"/>
    </row>
    <row r="58" spans="1:16" x14ac:dyDescent="0.3">
      <c r="A58" s="50"/>
      <c r="B58" s="423"/>
      <c r="C58" s="406"/>
      <c r="D58" s="249"/>
      <c r="E58" s="409"/>
      <c r="F58" s="294"/>
      <c r="G58" s="294"/>
      <c r="H58" s="408"/>
      <c r="I58" s="408"/>
      <c r="J58" s="408"/>
      <c r="K58" s="408"/>
      <c r="L58" s="408"/>
      <c r="M58" s="408"/>
      <c r="N58" s="408"/>
      <c r="O58" s="408"/>
      <c r="P58" s="422"/>
    </row>
    <row r="59" spans="1:16" x14ac:dyDescent="0.3">
      <c r="A59" s="48"/>
      <c r="B59" s="424"/>
      <c r="C59" s="410"/>
      <c r="D59" s="411"/>
      <c r="E59" s="411"/>
      <c r="F59" s="294"/>
      <c r="G59" s="294"/>
      <c r="H59" s="412"/>
      <c r="I59" s="412"/>
      <c r="J59" s="412"/>
      <c r="K59" s="412"/>
      <c r="L59" s="412"/>
      <c r="M59" s="412"/>
      <c r="N59" s="412"/>
      <c r="O59" s="412"/>
      <c r="P59" s="422"/>
    </row>
    <row r="60" spans="1:16" ht="27" customHeight="1" x14ac:dyDescent="0.3">
      <c r="B60" s="666" t="s">
        <v>162</v>
      </c>
      <c r="C60" s="667"/>
      <c r="D60" s="667"/>
      <c r="E60" s="667"/>
      <c r="F60" s="667"/>
      <c r="G60" s="667"/>
      <c r="H60" s="667"/>
      <c r="I60" s="667"/>
      <c r="J60" s="667"/>
      <c r="K60" s="667"/>
      <c r="L60" s="667"/>
      <c r="M60" s="667"/>
      <c r="N60" s="667"/>
      <c r="O60" s="667"/>
      <c r="P60" s="668"/>
    </row>
    <row r="61" spans="1:16" ht="16.8" x14ac:dyDescent="0.3">
      <c r="B61" s="425"/>
      <c r="C61" s="406"/>
      <c r="D61" s="409"/>
      <c r="E61" s="409"/>
      <c r="F61" s="405"/>
      <c r="G61" s="405"/>
      <c r="H61" s="405"/>
      <c r="I61" s="405"/>
      <c r="J61" s="405"/>
      <c r="K61" s="405"/>
      <c r="L61" s="405"/>
      <c r="M61" s="405"/>
      <c r="N61" s="405"/>
      <c r="O61" s="405"/>
      <c r="P61" s="426"/>
    </row>
    <row r="62" spans="1:16" ht="25.5" customHeight="1" x14ac:dyDescent="0.3">
      <c r="A62" s="50"/>
      <c r="B62" s="678" t="s">
        <v>163</v>
      </c>
      <c r="C62" s="679"/>
      <c r="D62" s="679"/>
      <c r="E62" s="679"/>
      <c r="F62" s="679"/>
      <c r="G62" s="679"/>
      <c r="H62" s="679"/>
      <c r="I62" s="679"/>
      <c r="J62" s="679"/>
      <c r="K62" s="679"/>
      <c r="L62" s="679"/>
      <c r="M62" s="679"/>
      <c r="N62" s="679"/>
      <c r="O62" s="679"/>
      <c r="P62" s="680"/>
    </row>
    <row r="63" spans="1:16" x14ac:dyDescent="0.3">
      <c r="A63" s="50"/>
      <c r="B63" s="421">
        <v>21</v>
      </c>
      <c r="C63" s="406" t="s">
        <v>164</v>
      </c>
      <c r="D63" s="249" t="s">
        <v>34</v>
      </c>
      <c r="E63" s="409"/>
      <c r="F63" s="294"/>
      <c r="G63" s="294"/>
      <c r="H63" s="418">
        <v>1</v>
      </c>
      <c r="I63" s="408"/>
      <c r="J63" s="408"/>
      <c r="K63" s="408"/>
      <c r="L63" s="408"/>
      <c r="M63" s="408"/>
      <c r="N63" s="408"/>
      <c r="O63" s="408"/>
      <c r="P63" s="422">
        <f t="shared" si="0"/>
        <v>1</v>
      </c>
    </row>
    <row r="64" spans="1:16" x14ac:dyDescent="0.3">
      <c r="A64" s="50"/>
      <c r="B64" s="421">
        <v>22</v>
      </c>
      <c r="C64" s="406" t="s">
        <v>165</v>
      </c>
      <c r="D64" s="249" t="s">
        <v>34</v>
      </c>
      <c r="E64" s="409"/>
      <c r="F64" s="294"/>
      <c r="G64" s="294"/>
      <c r="H64" s="418">
        <v>1</v>
      </c>
      <c r="I64" s="408"/>
      <c r="J64" s="408"/>
      <c r="K64" s="408"/>
      <c r="L64" s="408"/>
      <c r="M64" s="408"/>
      <c r="N64" s="408"/>
      <c r="O64" s="408"/>
      <c r="P64" s="422">
        <f t="shared" si="0"/>
        <v>1</v>
      </c>
    </row>
    <row r="65" spans="1:16" x14ac:dyDescent="0.3">
      <c r="A65" s="50"/>
      <c r="B65" s="421">
        <v>23</v>
      </c>
      <c r="C65" s="406" t="s">
        <v>166</v>
      </c>
      <c r="D65" s="249" t="s">
        <v>34</v>
      </c>
      <c r="E65" s="409"/>
      <c r="F65" s="294"/>
      <c r="G65" s="294"/>
      <c r="H65" s="418">
        <v>1</v>
      </c>
      <c r="I65" s="408"/>
      <c r="J65" s="408"/>
      <c r="K65" s="408"/>
      <c r="L65" s="408"/>
      <c r="M65" s="408"/>
      <c r="N65" s="408"/>
      <c r="O65" s="408"/>
      <c r="P65" s="422">
        <f t="shared" si="0"/>
        <v>1</v>
      </c>
    </row>
    <row r="66" spans="1:16" x14ac:dyDescent="0.3">
      <c r="A66" s="50"/>
      <c r="B66" s="421">
        <v>24</v>
      </c>
      <c r="C66" s="406" t="s">
        <v>167</v>
      </c>
      <c r="D66" s="249" t="s">
        <v>34</v>
      </c>
      <c r="E66" s="409"/>
      <c r="F66" s="294"/>
      <c r="G66" s="294"/>
      <c r="H66" s="418">
        <v>1</v>
      </c>
      <c r="I66" s="408"/>
      <c r="J66" s="408"/>
      <c r="K66" s="408"/>
      <c r="L66" s="408"/>
      <c r="M66" s="408"/>
      <c r="N66" s="408"/>
      <c r="O66" s="408"/>
      <c r="P66" s="422">
        <f t="shared" si="0"/>
        <v>1</v>
      </c>
    </row>
    <row r="67" spans="1:16" x14ac:dyDescent="0.3">
      <c r="A67" s="50"/>
      <c r="B67" s="423" t="s">
        <v>277</v>
      </c>
      <c r="C67" s="406"/>
      <c r="D67" s="249" t="s">
        <v>250</v>
      </c>
      <c r="E67" s="409"/>
      <c r="F67" s="294"/>
      <c r="G67" s="294"/>
      <c r="H67" s="418"/>
      <c r="I67" s="408"/>
      <c r="J67" s="408"/>
      <c r="K67" s="408"/>
      <c r="L67" s="408"/>
      <c r="M67" s="408"/>
      <c r="N67" s="408"/>
      <c r="O67" s="408"/>
      <c r="P67" s="422"/>
    </row>
    <row r="68" spans="1:16" x14ac:dyDescent="0.3">
      <c r="A68" s="50"/>
      <c r="B68" s="421"/>
      <c r="C68" s="406"/>
      <c r="D68" s="249"/>
      <c r="E68" s="409"/>
      <c r="F68" s="294"/>
      <c r="G68" s="294"/>
      <c r="H68" s="418"/>
      <c r="I68" s="408"/>
      <c r="J68" s="408"/>
      <c r="K68" s="408"/>
      <c r="L68" s="408"/>
      <c r="M68" s="408"/>
      <c r="N68" s="408"/>
      <c r="O68" s="408"/>
      <c r="P68" s="422"/>
    </row>
    <row r="69" spans="1:16" x14ac:dyDescent="0.3">
      <c r="A69" s="50"/>
      <c r="B69" s="421"/>
      <c r="C69" s="406"/>
      <c r="D69" s="249"/>
      <c r="E69" s="409"/>
      <c r="F69" s="294"/>
      <c r="G69" s="294"/>
      <c r="H69" s="418"/>
      <c r="I69" s="408"/>
      <c r="J69" s="408"/>
      <c r="K69" s="408"/>
      <c r="L69" s="408"/>
      <c r="M69" s="408"/>
      <c r="N69" s="408"/>
      <c r="O69" s="408"/>
      <c r="P69" s="422"/>
    </row>
    <row r="70" spans="1:16" x14ac:dyDescent="0.3">
      <c r="A70" s="50"/>
      <c r="B70" s="421"/>
      <c r="C70" s="406"/>
      <c r="D70" s="249"/>
      <c r="E70" s="409"/>
      <c r="F70" s="294"/>
      <c r="G70" s="294"/>
      <c r="H70" s="408"/>
      <c r="I70" s="408"/>
      <c r="J70" s="408"/>
      <c r="K70" s="408"/>
      <c r="L70" s="408"/>
      <c r="M70" s="408"/>
      <c r="N70" s="408"/>
      <c r="O70" s="408"/>
      <c r="P70" s="422">
        <f t="shared" si="0"/>
        <v>0</v>
      </c>
    </row>
    <row r="71" spans="1:16" ht="28.5" customHeight="1" x14ac:dyDescent="0.3">
      <c r="A71" s="50"/>
      <c r="B71" s="678" t="s">
        <v>168</v>
      </c>
      <c r="C71" s="679"/>
      <c r="D71" s="679"/>
      <c r="E71" s="679"/>
      <c r="F71" s="679"/>
      <c r="G71" s="679"/>
      <c r="H71" s="679"/>
      <c r="I71" s="679"/>
      <c r="J71" s="679"/>
      <c r="K71" s="679"/>
      <c r="L71" s="679"/>
      <c r="M71" s="679"/>
      <c r="N71" s="679"/>
      <c r="O71" s="679"/>
      <c r="P71" s="680"/>
    </row>
    <row r="72" spans="1:16" x14ac:dyDescent="0.3">
      <c r="A72" s="50"/>
      <c r="B72" s="421">
        <v>25</v>
      </c>
      <c r="C72" s="406" t="s">
        <v>169</v>
      </c>
      <c r="D72" s="249" t="s">
        <v>34</v>
      </c>
      <c r="E72" s="409"/>
      <c r="F72" s="294"/>
      <c r="G72" s="294"/>
      <c r="H72" s="408"/>
      <c r="I72" s="418">
        <v>1</v>
      </c>
      <c r="J72" s="408"/>
      <c r="K72" s="408"/>
      <c r="L72" s="408"/>
      <c r="M72" s="408"/>
      <c r="N72" s="408"/>
      <c r="O72" s="408"/>
      <c r="P72" s="422">
        <f t="shared" si="0"/>
        <v>1</v>
      </c>
    </row>
    <row r="73" spans="1:16" x14ac:dyDescent="0.3">
      <c r="A73" s="50"/>
      <c r="B73" s="421">
        <v>26</v>
      </c>
      <c r="C73" s="406" t="s">
        <v>170</v>
      </c>
      <c r="D73" s="249" t="s">
        <v>34</v>
      </c>
      <c r="E73" s="409"/>
      <c r="F73" s="294"/>
      <c r="G73" s="294"/>
      <c r="H73" s="408"/>
      <c r="I73" s="418">
        <v>1</v>
      </c>
      <c r="J73" s="408"/>
      <c r="K73" s="408"/>
      <c r="L73" s="408"/>
      <c r="M73" s="408"/>
      <c r="N73" s="408"/>
      <c r="O73" s="408"/>
      <c r="P73" s="422">
        <f t="shared" si="0"/>
        <v>1</v>
      </c>
    </row>
    <row r="74" spans="1:16" ht="27.6" x14ac:dyDescent="0.3">
      <c r="A74" s="50"/>
      <c r="B74" s="421">
        <v>27</v>
      </c>
      <c r="C74" s="406" t="s">
        <v>171</v>
      </c>
      <c r="D74" s="249" t="s">
        <v>34</v>
      </c>
      <c r="E74" s="409"/>
      <c r="F74" s="294"/>
      <c r="G74" s="294"/>
      <c r="H74" s="408"/>
      <c r="I74" s="418">
        <v>0.8</v>
      </c>
      <c r="J74" s="418">
        <v>0.2</v>
      </c>
      <c r="K74" s="408"/>
      <c r="L74" s="408"/>
      <c r="M74" s="408"/>
      <c r="N74" s="408"/>
      <c r="O74" s="408"/>
      <c r="P74" s="422">
        <f t="shared" si="0"/>
        <v>1</v>
      </c>
    </row>
    <row r="75" spans="1:16" ht="27.6" x14ac:dyDescent="0.3">
      <c r="A75" s="50"/>
      <c r="B75" s="421">
        <v>28</v>
      </c>
      <c r="C75" s="406" t="s">
        <v>172</v>
      </c>
      <c r="D75" s="249" t="s">
        <v>34</v>
      </c>
      <c r="E75" s="409"/>
      <c r="F75" s="294"/>
      <c r="G75" s="294"/>
      <c r="H75" s="408"/>
      <c r="I75" s="408"/>
      <c r="J75" s="408"/>
      <c r="K75" s="408"/>
      <c r="L75" s="408"/>
      <c r="M75" s="408"/>
      <c r="N75" s="408"/>
      <c r="O75" s="408"/>
      <c r="P75" s="422">
        <f t="shared" si="0"/>
        <v>0</v>
      </c>
    </row>
    <row r="76" spans="1:16" ht="27.6" x14ac:dyDescent="0.3">
      <c r="A76" s="50"/>
      <c r="B76" s="421">
        <v>29</v>
      </c>
      <c r="C76" s="406" t="s">
        <v>173</v>
      </c>
      <c r="D76" s="249" t="s">
        <v>34</v>
      </c>
      <c r="E76" s="409"/>
      <c r="F76" s="294"/>
      <c r="G76" s="294"/>
      <c r="H76" s="408"/>
      <c r="I76" s="408"/>
      <c r="J76" s="408"/>
      <c r="K76" s="408"/>
      <c r="L76" s="408"/>
      <c r="M76" s="408"/>
      <c r="N76" s="408"/>
      <c r="O76" s="408"/>
      <c r="P76" s="422">
        <f t="shared" si="0"/>
        <v>0</v>
      </c>
    </row>
    <row r="77" spans="1:16" ht="27.6" x14ac:dyDescent="0.3">
      <c r="A77" s="50"/>
      <c r="B77" s="421">
        <v>30</v>
      </c>
      <c r="C77" s="406" t="s">
        <v>174</v>
      </c>
      <c r="D77" s="249" t="s">
        <v>34</v>
      </c>
      <c r="E77" s="409"/>
      <c r="F77" s="294"/>
      <c r="G77" s="294"/>
      <c r="H77" s="408"/>
      <c r="I77" s="408"/>
      <c r="J77" s="408"/>
      <c r="K77" s="408"/>
      <c r="L77" s="408"/>
      <c r="M77" s="408"/>
      <c r="N77" s="408"/>
      <c r="O77" s="408"/>
      <c r="P77" s="422">
        <f t="shared" si="0"/>
        <v>0</v>
      </c>
    </row>
    <row r="78" spans="1:16" ht="27.6" x14ac:dyDescent="0.3">
      <c r="A78" s="50"/>
      <c r="B78" s="421">
        <v>31</v>
      </c>
      <c r="C78" s="406" t="s">
        <v>175</v>
      </c>
      <c r="D78" s="249" t="s">
        <v>34</v>
      </c>
      <c r="E78" s="409"/>
      <c r="F78" s="294"/>
      <c r="G78" s="294"/>
      <c r="H78" s="408"/>
      <c r="I78" s="408"/>
      <c r="J78" s="408"/>
      <c r="K78" s="408"/>
      <c r="L78" s="408"/>
      <c r="M78" s="408"/>
      <c r="N78" s="408"/>
      <c r="O78" s="408"/>
      <c r="P78" s="422">
        <f t="shared" si="0"/>
        <v>0</v>
      </c>
    </row>
    <row r="79" spans="1:16" x14ac:dyDescent="0.3">
      <c r="A79" s="50"/>
      <c r="B79" s="421">
        <v>32</v>
      </c>
      <c r="C79" s="406" t="s">
        <v>176</v>
      </c>
      <c r="D79" s="249" t="s">
        <v>34</v>
      </c>
      <c r="E79" s="409"/>
      <c r="F79" s="294"/>
      <c r="G79" s="294"/>
      <c r="H79" s="408"/>
      <c r="I79" s="408"/>
      <c r="J79" s="408"/>
      <c r="K79" s="408"/>
      <c r="L79" s="408"/>
      <c r="M79" s="408"/>
      <c r="N79" s="408"/>
      <c r="O79" s="408"/>
      <c r="P79" s="422">
        <f t="shared" si="0"/>
        <v>0</v>
      </c>
    </row>
    <row r="80" spans="1:16" x14ac:dyDescent="0.3">
      <c r="A80" s="50"/>
      <c r="B80" s="423" t="s">
        <v>277</v>
      </c>
      <c r="C80" s="406"/>
      <c r="D80" s="249" t="s">
        <v>250</v>
      </c>
      <c r="E80" s="409"/>
      <c r="F80" s="294"/>
      <c r="G80" s="294"/>
      <c r="H80" s="408"/>
      <c r="I80" s="408"/>
      <c r="J80" s="408"/>
      <c r="K80" s="408"/>
      <c r="L80" s="408"/>
      <c r="M80" s="408"/>
      <c r="N80" s="408"/>
      <c r="O80" s="408"/>
      <c r="P80" s="422"/>
    </row>
    <row r="81" spans="1:16" x14ac:dyDescent="0.3">
      <c r="A81" s="50"/>
      <c r="B81" s="421"/>
      <c r="C81" s="406"/>
      <c r="D81" s="249"/>
      <c r="E81" s="409"/>
      <c r="F81" s="294"/>
      <c r="G81" s="294"/>
      <c r="H81" s="408"/>
      <c r="I81" s="408"/>
      <c r="J81" s="408"/>
      <c r="K81" s="408"/>
      <c r="L81" s="408"/>
      <c r="M81" s="408"/>
      <c r="N81" s="408"/>
      <c r="O81" s="408"/>
      <c r="P81" s="422"/>
    </row>
    <row r="82" spans="1:16" x14ac:dyDescent="0.3">
      <c r="A82" s="50"/>
      <c r="B82" s="421"/>
      <c r="C82" s="406"/>
      <c r="D82" s="249"/>
      <c r="E82" s="409"/>
      <c r="F82" s="294"/>
      <c r="G82" s="294"/>
      <c r="H82" s="408"/>
      <c r="I82" s="408"/>
      <c r="J82" s="408"/>
      <c r="K82" s="408"/>
      <c r="L82" s="408"/>
      <c r="M82" s="408"/>
      <c r="N82" s="408"/>
      <c r="O82" s="408"/>
      <c r="P82" s="422"/>
    </row>
    <row r="83" spans="1:16" x14ac:dyDescent="0.3">
      <c r="A83" s="50"/>
      <c r="B83" s="421"/>
      <c r="C83" s="406"/>
      <c r="D83" s="249"/>
      <c r="E83" s="409"/>
      <c r="F83" s="294"/>
      <c r="G83" s="294"/>
      <c r="H83" s="408"/>
      <c r="I83" s="408"/>
      <c r="J83" s="408"/>
      <c r="K83" s="408"/>
      <c r="L83" s="408"/>
      <c r="M83" s="408"/>
      <c r="N83" s="408"/>
      <c r="O83" s="408"/>
      <c r="P83" s="422">
        <f t="shared" ref="P83:P106" si="1">SUM(H83:O83)</f>
        <v>0</v>
      </c>
    </row>
    <row r="84" spans="1:16" ht="25.5" customHeight="1" x14ac:dyDescent="0.3">
      <c r="A84" s="50"/>
      <c r="B84" s="678" t="s">
        <v>177</v>
      </c>
      <c r="C84" s="679"/>
      <c r="D84" s="679"/>
      <c r="E84" s="679"/>
      <c r="F84" s="679"/>
      <c r="G84" s="679"/>
      <c r="H84" s="679"/>
      <c r="I84" s="679"/>
      <c r="J84" s="679"/>
      <c r="K84" s="679"/>
      <c r="L84" s="679"/>
      <c r="M84" s="679"/>
      <c r="N84" s="679"/>
      <c r="O84" s="679"/>
      <c r="P84" s="680"/>
    </row>
    <row r="85" spans="1:16" x14ac:dyDescent="0.3">
      <c r="A85" s="50"/>
      <c r="B85" s="421">
        <v>33</v>
      </c>
      <c r="C85" s="406" t="s">
        <v>178</v>
      </c>
      <c r="D85" s="249" t="s">
        <v>34</v>
      </c>
      <c r="E85" s="409"/>
      <c r="F85" s="294"/>
      <c r="G85" s="294"/>
      <c r="H85" s="414"/>
      <c r="I85" s="414"/>
      <c r="J85" s="414"/>
      <c r="K85" s="414"/>
      <c r="L85" s="414"/>
      <c r="M85" s="414"/>
      <c r="N85" s="414"/>
      <c r="O85" s="414"/>
      <c r="P85" s="422">
        <f t="shared" si="1"/>
        <v>0</v>
      </c>
    </row>
    <row r="86" spans="1:16" x14ac:dyDescent="0.3">
      <c r="A86" s="50"/>
      <c r="B86" s="421">
        <v>34</v>
      </c>
      <c r="C86" s="406" t="s">
        <v>179</v>
      </c>
      <c r="D86" s="249" t="s">
        <v>34</v>
      </c>
      <c r="E86" s="409"/>
      <c r="F86" s="294"/>
      <c r="G86" s="294"/>
      <c r="H86" s="414"/>
      <c r="I86" s="414"/>
      <c r="J86" s="414"/>
      <c r="K86" s="414"/>
      <c r="L86" s="414"/>
      <c r="M86" s="414"/>
      <c r="N86" s="414"/>
      <c r="O86" s="414"/>
      <c r="P86" s="422">
        <f t="shared" si="1"/>
        <v>0</v>
      </c>
    </row>
    <row r="87" spans="1:16" x14ac:dyDescent="0.3">
      <c r="A87" s="50"/>
      <c r="B87" s="421">
        <v>35</v>
      </c>
      <c r="C87" s="406" t="s">
        <v>180</v>
      </c>
      <c r="D87" s="249" t="s">
        <v>34</v>
      </c>
      <c r="E87" s="409"/>
      <c r="F87" s="294"/>
      <c r="G87" s="294"/>
      <c r="H87" s="414"/>
      <c r="I87" s="414"/>
      <c r="J87" s="414"/>
      <c r="K87" s="414"/>
      <c r="L87" s="414"/>
      <c r="M87" s="414"/>
      <c r="N87" s="414"/>
      <c r="O87" s="414"/>
      <c r="P87" s="422">
        <f t="shared" si="1"/>
        <v>0</v>
      </c>
    </row>
    <row r="88" spans="1:16" x14ac:dyDescent="0.3">
      <c r="A88" s="50"/>
      <c r="B88" s="423" t="s">
        <v>277</v>
      </c>
      <c r="C88" s="406"/>
      <c r="D88" s="249" t="s">
        <v>250</v>
      </c>
      <c r="E88" s="409"/>
      <c r="F88" s="294"/>
      <c r="G88" s="294"/>
      <c r="H88" s="414"/>
      <c r="I88" s="414"/>
      <c r="J88" s="414"/>
      <c r="K88" s="414"/>
      <c r="L88" s="414"/>
      <c r="M88" s="414"/>
      <c r="N88" s="414"/>
      <c r="O88" s="414"/>
      <c r="P88" s="422"/>
    </row>
    <row r="89" spans="1:16" x14ac:dyDescent="0.3">
      <c r="A89" s="50"/>
      <c r="B89" s="421"/>
      <c r="C89" s="406"/>
      <c r="D89" s="249"/>
      <c r="E89" s="409"/>
      <c r="F89" s="294"/>
      <c r="G89" s="294"/>
      <c r="H89" s="414"/>
      <c r="I89" s="414"/>
      <c r="J89" s="414"/>
      <c r="K89" s="414"/>
      <c r="L89" s="414"/>
      <c r="M89" s="414"/>
      <c r="N89" s="414"/>
      <c r="O89" s="414"/>
      <c r="P89" s="422"/>
    </row>
    <row r="90" spans="1:16" x14ac:dyDescent="0.3">
      <c r="A90" s="50"/>
      <c r="B90" s="421"/>
      <c r="C90" s="406"/>
      <c r="D90" s="249"/>
      <c r="E90" s="409"/>
      <c r="F90" s="294"/>
      <c r="G90" s="294"/>
      <c r="H90" s="414"/>
      <c r="I90" s="414"/>
      <c r="J90" s="414"/>
      <c r="K90" s="414"/>
      <c r="L90" s="414"/>
      <c r="M90" s="414"/>
      <c r="N90" s="414"/>
      <c r="O90" s="414"/>
      <c r="P90" s="422"/>
    </row>
    <row r="91" spans="1:16" x14ac:dyDescent="0.3">
      <c r="A91" s="50"/>
      <c r="B91" s="421"/>
      <c r="C91" s="406"/>
      <c r="D91" s="249"/>
      <c r="E91" s="409"/>
      <c r="F91" s="414"/>
      <c r="G91" s="414"/>
      <c r="H91" s="414"/>
      <c r="I91" s="414"/>
      <c r="J91" s="414"/>
      <c r="K91" s="414"/>
      <c r="L91" s="414"/>
      <c r="M91" s="414"/>
      <c r="N91" s="414"/>
      <c r="O91" s="414"/>
      <c r="P91" s="422">
        <f t="shared" si="1"/>
        <v>0</v>
      </c>
    </row>
    <row r="92" spans="1:16" ht="24" customHeight="1" x14ac:dyDescent="0.3">
      <c r="A92" s="50"/>
      <c r="B92" s="678" t="s">
        <v>181</v>
      </c>
      <c r="C92" s="679"/>
      <c r="D92" s="679"/>
      <c r="E92" s="679"/>
      <c r="F92" s="679"/>
      <c r="G92" s="679"/>
      <c r="H92" s="679"/>
      <c r="I92" s="679"/>
      <c r="J92" s="679"/>
      <c r="K92" s="679"/>
      <c r="L92" s="679"/>
      <c r="M92" s="679"/>
      <c r="N92" s="679"/>
      <c r="O92" s="679"/>
      <c r="P92" s="680"/>
    </row>
    <row r="93" spans="1:16" ht="41.4" x14ac:dyDescent="0.3">
      <c r="A93" s="50"/>
      <c r="B93" s="421">
        <v>36</v>
      </c>
      <c r="C93" s="406" t="s">
        <v>182</v>
      </c>
      <c r="D93" s="249" t="s">
        <v>34</v>
      </c>
      <c r="E93" s="409"/>
      <c r="F93" s="294"/>
      <c r="G93" s="294"/>
      <c r="H93" s="414"/>
      <c r="I93" s="414"/>
      <c r="J93" s="414"/>
      <c r="K93" s="414"/>
      <c r="L93" s="414"/>
      <c r="M93" s="414"/>
      <c r="N93" s="414"/>
      <c r="O93" s="414"/>
      <c r="P93" s="422">
        <f t="shared" si="1"/>
        <v>0</v>
      </c>
    </row>
    <row r="94" spans="1:16" x14ac:dyDescent="0.3">
      <c r="A94" s="50"/>
      <c r="B94" s="421">
        <v>37</v>
      </c>
      <c r="C94" s="406" t="s">
        <v>183</v>
      </c>
      <c r="D94" s="249" t="s">
        <v>34</v>
      </c>
      <c r="E94" s="409"/>
      <c r="F94" s="294"/>
      <c r="G94" s="294"/>
      <c r="H94" s="414"/>
      <c r="I94" s="414"/>
      <c r="J94" s="414"/>
      <c r="K94" s="414"/>
      <c r="L94" s="414"/>
      <c r="M94" s="414"/>
      <c r="N94" s="414"/>
      <c r="O94" s="414"/>
      <c r="P94" s="422">
        <f t="shared" si="1"/>
        <v>0</v>
      </c>
    </row>
    <row r="95" spans="1:16" x14ac:dyDescent="0.3">
      <c r="A95" s="50"/>
      <c r="B95" s="421">
        <v>38</v>
      </c>
      <c r="C95" s="406" t="s">
        <v>184</v>
      </c>
      <c r="D95" s="249" t="s">
        <v>34</v>
      </c>
      <c r="E95" s="409"/>
      <c r="F95" s="294"/>
      <c r="G95" s="294"/>
      <c r="H95" s="414"/>
      <c r="I95" s="414"/>
      <c r="J95" s="414"/>
      <c r="K95" s="414"/>
      <c r="L95" s="414"/>
      <c r="M95" s="414"/>
      <c r="N95" s="414"/>
      <c r="O95" s="414"/>
      <c r="P95" s="422">
        <f t="shared" si="1"/>
        <v>0</v>
      </c>
    </row>
    <row r="96" spans="1:16" ht="27.6" x14ac:dyDescent="0.3">
      <c r="A96" s="50"/>
      <c r="B96" s="421">
        <v>39</v>
      </c>
      <c r="C96" s="406" t="s">
        <v>185</v>
      </c>
      <c r="D96" s="249" t="s">
        <v>34</v>
      </c>
      <c r="E96" s="409"/>
      <c r="F96" s="294"/>
      <c r="G96" s="294"/>
      <c r="H96" s="414"/>
      <c r="I96" s="414"/>
      <c r="J96" s="414"/>
      <c r="K96" s="414"/>
      <c r="L96" s="414"/>
      <c r="M96" s="414"/>
      <c r="N96" s="414"/>
      <c r="O96" s="414"/>
      <c r="P96" s="422">
        <f t="shared" si="1"/>
        <v>0</v>
      </c>
    </row>
    <row r="97" spans="1:16" ht="27.6" x14ac:dyDescent="0.3">
      <c r="A97" s="50"/>
      <c r="B97" s="421">
        <v>40</v>
      </c>
      <c r="C97" s="406" t="s">
        <v>186</v>
      </c>
      <c r="D97" s="249" t="s">
        <v>34</v>
      </c>
      <c r="E97" s="409"/>
      <c r="F97" s="294"/>
      <c r="G97" s="294"/>
      <c r="H97" s="414"/>
      <c r="I97" s="414"/>
      <c r="J97" s="414"/>
      <c r="K97" s="414"/>
      <c r="L97" s="414"/>
      <c r="M97" s="414"/>
      <c r="N97" s="414"/>
      <c r="O97" s="414"/>
      <c r="P97" s="422">
        <f t="shared" si="1"/>
        <v>0</v>
      </c>
    </row>
    <row r="98" spans="1:16" ht="27.6" x14ac:dyDescent="0.3">
      <c r="A98" s="50"/>
      <c r="B98" s="421">
        <v>41</v>
      </c>
      <c r="C98" s="406" t="s">
        <v>187</v>
      </c>
      <c r="D98" s="249" t="s">
        <v>34</v>
      </c>
      <c r="E98" s="409"/>
      <c r="F98" s="294"/>
      <c r="G98" s="294"/>
      <c r="H98" s="414"/>
      <c r="I98" s="414"/>
      <c r="J98" s="414"/>
      <c r="K98" s="414"/>
      <c r="L98" s="414"/>
      <c r="M98" s="414"/>
      <c r="N98" s="414"/>
      <c r="O98" s="414"/>
      <c r="P98" s="422">
        <f t="shared" si="1"/>
        <v>0</v>
      </c>
    </row>
    <row r="99" spans="1:16" ht="27.6" x14ac:dyDescent="0.3">
      <c r="A99" s="50"/>
      <c r="B99" s="421">
        <v>42</v>
      </c>
      <c r="C99" s="406" t="s">
        <v>188</v>
      </c>
      <c r="D99" s="249" t="s">
        <v>34</v>
      </c>
      <c r="E99" s="409"/>
      <c r="F99" s="294"/>
      <c r="G99" s="294"/>
      <c r="H99" s="414"/>
      <c r="I99" s="414"/>
      <c r="J99" s="414"/>
      <c r="K99" s="414"/>
      <c r="L99" s="414"/>
      <c r="M99" s="414"/>
      <c r="N99" s="414"/>
      <c r="O99" s="414"/>
      <c r="P99" s="422">
        <f t="shared" si="1"/>
        <v>0</v>
      </c>
    </row>
    <row r="100" spans="1:16" x14ac:dyDescent="0.3">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1.4" x14ac:dyDescent="0.3">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7.6" x14ac:dyDescent="0.3">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7.6" x14ac:dyDescent="0.3">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7.6" x14ac:dyDescent="0.3">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7.6" x14ac:dyDescent="0.3">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7.6" x14ac:dyDescent="0.3">
      <c r="A106" s="50"/>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3">
      <c r="A107" s="50"/>
      <c r="B107" s="423" t="s">
        <v>277</v>
      </c>
      <c r="C107" s="406"/>
      <c r="D107" s="249" t="s">
        <v>250</v>
      </c>
      <c r="E107" s="409"/>
      <c r="F107" s="294"/>
      <c r="G107" s="294"/>
      <c r="H107" s="414"/>
      <c r="I107" s="414"/>
      <c r="J107" s="414"/>
      <c r="K107" s="414"/>
      <c r="L107" s="414"/>
      <c r="M107" s="414"/>
      <c r="N107" s="414"/>
      <c r="O107" s="414"/>
      <c r="P107" s="422"/>
    </row>
    <row r="108" spans="1:16" x14ac:dyDescent="0.3">
      <c r="A108" s="50"/>
      <c r="B108" s="421"/>
      <c r="C108" s="406"/>
      <c r="D108" s="249"/>
      <c r="E108" s="409"/>
      <c r="F108" s="294"/>
      <c r="G108" s="294"/>
      <c r="H108" s="414"/>
      <c r="I108" s="414"/>
      <c r="J108" s="414"/>
      <c r="K108" s="414"/>
      <c r="L108" s="414"/>
      <c r="M108" s="414"/>
      <c r="N108" s="414"/>
      <c r="O108" s="414"/>
      <c r="P108" s="422"/>
    </row>
    <row r="109" spans="1:16" x14ac:dyDescent="0.3">
      <c r="A109" s="50"/>
      <c r="B109" s="421"/>
      <c r="C109" s="406"/>
      <c r="D109" s="249"/>
      <c r="E109" s="409"/>
      <c r="F109" s="294"/>
      <c r="G109" s="294"/>
      <c r="H109" s="414"/>
      <c r="I109" s="414"/>
      <c r="J109" s="414"/>
      <c r="K109" s="414"/>
      <c r="L109" s="414"/>
      <c r="M109" s="414"/>
      <c r="N109" s="414"/>
      <c r="O109" s="414"/>
      <c r="P109" s="422"/>
    </row>
    <row r="110" spans="1:16" x14ac:dyDescent="0.3">
      <c r="A110" s="50"/>
      <c r="B110" s="421"/>
      <c r="C110" s="406"/>
      <c r="D110" s="249"/>
      <c r="E110" s="409"/>
      <c r="F110" s="294"/>
      <c r="G110" s="294"/>
      <c r="H110" s="414"/>
      <c r="I110" s="414"/>
      <c r="J110" s="414"/>
      <c r="K110" s="414"/>
      <c r="L110" s="414"/>
      <c r="M110" s="414"/>
      <c r="N110" s="414"/>
      <c r="O110" s="414"/>
      <c r="P110" s="422"/>
    </row>
    <row r="111" spans="1:16" x14ac:dyDescent="0.3">
      <c r="B111" s="350"/>
      <c r="C111" s="653" t="s">
        <v>218</v>
      </c>
      <c r="D111" s="65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3">
      <c r="B112" s="271"/>
      <c r="C112" s="640" t="s">
        <v>257</v>
      </c>
      <c r="D112" s="64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x14ac:dyDescent="0.3">
      <c r="B113" s="271"/>
      <c r="C113" s="640" t="s">
        <v>258</v>
      </c>
      <c r="D113" s="640"/>
      <c r="E113" s="265"/>
      <c r="F113" s="263"/>
      <c r="G113" s="263"/>
      <c r="H113" s="265"/>
      <c r="I113" s="265"/>
      <c r="J113" s="266">
        <f>J112-(E32*G32*J32)</f>
        <v>0</v>
      </c>
      <c r="K113" s="265">
        <f>K112-(E32*G32*K32)</f>
        <v>0</v>
      </c>
      <c r="L113" s="265"/>
      <c r="M113" s="265"/>
      <c r="N113" s="265"/>
      <c r="O113" s="265"/>
      <c r="P113" s="272"/>
    </row>
    <row r="114" spans="2:16" x14ac:dyDescent="0.3">
      <c r="B114" s="350"/>
      <c r="C114" s="653"/>
      <c r="D114" s="653"/>
      <c r="E114" s="351"/>
      <c r="F114" s="352"/>
      <c r="G114" s="352"/>
      <c r="H114" s="351"/>
      <c r="I114" s="351"/>
      <c r="J114" s="351"/>
      <c r="K114" s="351"/>
      <c r="L114" s="351"/>
      <c r="M114" s="351"/>
      <c r="N114" s="351"/>
      <c r="O114" s="351"/>
      <c r="P114" s="355"/>
    </row>
    <row r="115" spans="2:16" x14ac:dyDescent="0.3">
      <c r="B115" s="273"/>
      <c r="C115" s="257"/>
      <c r="D115" s="258"/>
      <c r="E115" s="258"/>
      <c r="F115" s="256"/>
      <c r="G115" s="256"/>
      <c r="H115" s="258"/>
      <c r="I115" s="258"/>
      <c r="J115" s="258"/>
      <c r="K115" s="258"/>
      <c r="L115" s="258"/>
      <c r="M115" s="258"/>
      <c r="N115" s="258"/>
      <c r="O115" s="258"/>
      <c r="P115" s="274"/>
    </row>
    <row r="116" spans="2:16" x14ac:dyDescent="0.3">
      <c r="B116" s="377"/>
      <c r="C116" s="638" t="s">
        <v>324</v>
      </c>
      <c r="D116" s="63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3">
      <c r="B117" s="377"/>
      <c r="C117" s="638" t="s">
        <v>278</v>
      </c>
      <c r="D117" s="638"/>
      <c r="E117" s="258"/>
      <c r="F117" s="260"/>
      <c r="G117" s="260"/>
      <c r="H117" s="353"/>
      <c r="I117" s="353"/>
      <c r="J117" s="353"/>
      <c r="K117" s="353"/>
      <c r="L117" s="353"/>
      <c r="M117" s="353"/>
      <c r="N117" s="353"/>
      <c r="O117" s="249"/>
      <c r="P117" s="275">
        <f>SUM(H117:O117)</f>
        <v>0</v>
      </c>
    </row>
    <row r="118" spans="2:16" x14ac:dyDescent="0.3">
      <c r="B118" s="377"/>
      <c r="C118" s="638" t="s">
        <v>279</v>
      </c>
      <c r="D118" s="638"/>
      <c r="E118" s="258"/>
      <c r="F118" s="260"/>
      <c r="G118" s="260"/>
      <c r="H118" s="353"/>
      <c r="I118" s="353"/>
      <c r="J118" s="353"/>
      <c r="K118" s="353"/>
      <c r="L118" s="353"/>
      <c r="M118" s="353"/>
      <c r="N118" s="353"/>
      <c r="O118" s="249"/>
      <c r="P118" s="275">
        <f>SUM(H118:O118)</f>
        <v>0</v>
      </c>
    </row>
    <row r="119" spans="2:16" x14ac:dyDescent="0.3">
      <c r="B119" s="377"/>
      <c r="C119" s="638" t="s">
        <v>280</v>
      </c>
      <c r="D119" s="638"/>
      <c r="E119" s="258"/>
      <c r="F119" s="260"/>
      <c r="G119" s="260"/>
      <c r="H119" s="353"/>
      <c r="I119" s="353"/>
      <c r="J119" s="353"/>
      <c r="K119" s="353"/>
      <c r="L119" s="353"/>
      <c r="M119" s="353"/>
      <c r="N119" s="353"/>
      <c r="O119" s="249"/>
      <c r="P119" s="275">
        <f t="shared" ref="P119" si="2">SUM(H119:O119)</f>
        <v>0</v>
      </c>
    </row>
    <row r="120" spans="2:16" x14ac:dyDescent="0.3">
      <c r="B120" s="377"/>
      <c r="C120" s="638" t="s">
        <v>281</v>
      </c>
      <c r="D120" s="638"/>
      <c r="E120" s="258"/>
      <c r="F120" s="260"/>
      <c r="G120" s="260"/>
      <c r="H120" s="353"/>
      <c r="I120" s="353"/>
      <c r="J120" s="353"/>
      <c r="K120" s="353"/>
      <c r="L120" s="353"/>
      <c r="M120" s="353"/>
      <c r="N120" s="353"/>
      <c r="O120" s="249"/>
      <c r="P120" s="275">
        <f>SUM(H120:O120)</f>
        <v>0</v>
      </c>
    </row>
    <row r="121" spans="2:16" x14ac:dyDescent="0.3">
      <c r="B121" s="377"/>
      <c r="C121" s="638" t="s">
        <v>282</v>
      </c>
      <c r="D121" s="638"/>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x14ac:dyDescent="0.3">
      <c r="B122" s="377"/>
      <c r="C122" s="638" t="s">
        <v>283</v>
      </c>
      <c r="D122" s="638"/>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x14ac:dyDescent="0.3">
      <c r="B123" s="377"/>
      <c r="C123" s="638" t="s">
        <v>284</v>
      </c>
      <c r="D123" s="638"/>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x14ac:dyDescent="0.3">
      <c r="B124" s="377"/>
      <c r="C124" s="638" t="s">
        <v>285</v>
      </c>
      <c r="D124" s="638"/>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x14ac:dyDescent="0.3">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x14ac:dyDescent="0.3">
      <c r="B126" s="273"/>
      <c r="C126" s="375"/>
      <c r="D126" s="258"/>
      <c r="E126" s="258"/>
      <c r="F126" s="256"/>
      <c r="G126" s="256"/>
      <c r="H126" s="262"/>
      <c r="I126" s="262"/>
      <c r="J126" s="262"/>
      <c r="K126" s="262"/>
      <c r="L126" s="262"/>
      <c r="M126" s="262"/>
      <c r="N126" s="262"/>
      <c r="O126" s="258"/>
      <c r="P126" s="276"/>
    </row>
    <row r="127" spans="2:16" x14ac:dyDescent="0.3">
      <c r="B127" s="415"/>
      <c r="C127" s="638" t="s">
        <v>287</v>
      </c>
      <c r="D127" s="638"/>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x14ac:dyDescent="0.3">
      <c r="B128" s="416"/>
      <c r="C128" s="639" t="s">
        <v>288</v>
      </c>
      <c r="D128" s="639"/>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x14ac:dyDescent="0.3"/>
  <cols>
    <col min="1" max="1" width="6.44140625" style="68" customWidth="1"/>
    <col min="2" max="2" width="5.109375" style="68" customWidth="1"/>
    <col min="3" max="3" width="44.33203125" style="432" customWidth="1"/>
    <col min="4" max="4" width="12.33203125" style="433" customWidth="1"/>
    <col min="5" max="5" width="13.33203125" style="433"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8.77734375" style="68"/>
  </cols>
  <sheetData>
    <row r="2" spans="1:18" ht="18.75" customHeight="1" x14ac:dyDescent="0.35">
      <c r="B2" s="689" t="s">
        <v>290</v>
      </c>
      <c r="C2" s="689"/>
      <c r="D2" s="689"/>
      <c r="E2" s="689"/>
      <c r="F2" s="689"/>
      <c r="G2" s="689"/>
      <c r="H2" s="689"/>
      <c r="I2" s="689"/>
      <c r="J2" s="689"/>
      <c r="K2" s="689"/>
      <c r="L2" s="689"/>
      <c r="M2" s="689"/>
      <c r="N2" s="689"/>
      <c r="O2" s="689"/>
      <c r="P2" s="689"/>
    </row>
    <row r="3" spans="1:18" ht="18" outlineLevel="1" x14ac:dyDescent="0.35">
      <c r="B3" s="435"/>
      <c r="C3" s="435"/>
      <c r="D3" s="435"/>
      <c r="E3" s="435"/>
      <c r="F3" s="435"/>
      <c r="G3" s="435"/>
      <c r="H3" s="435"/>
      <c r="I3" s="435"/>
      <c r="J3" s="435"/>
      <c r="K3" s="435"/>
      <c r="L3" s="435"/>
      <c r="M3" s="435"/>
      <c r="N3" s="435"/>
      <c r="O3" s="435"/>
      <c r="P3" s="435"/>
    </row>
    <row r="4" spans="1:18" ht="35.25" customHeight="1" outlineLevel="1" x14ac:dyDescent="0.35">
      <c r="A4" s="334"/>
      <c r="B4" s="435"/>
      <c r="C4" s="365" t="s">
        <v>384</v>
      </c>
      <c r="D4" s="436"/>
      <c r="E4" s="690" t="s">
        <v>359</v>
      </c>
      <c r="F4" s="690"/>
      <c r="G4" s="690"/>
      <c r="H4" s="690"/>
      <c r="I4" s="690"/>
      <c r="J4" s="690"/>
      <c r="K4" s="690"/>
      <c r="L4" s="690"/>
      <c r="M4" s="690"/>
      <c r="N4" s="690"/>
      <c r="O4" s="690"/>
      <c r="P4" s="690"/>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41"/>
      <c r="D8" s="435"/>
      <c r="E8" s="165"/>
      <c r="F8" s="435"/>
      <c r="G8" s="435"/>
      <c r="H8" s="435"/>
      <c r="I8" s="435"/>
      <c r="J8" s="435"/>
      <c r="K8" s="435"/>
      <c r="L8" s="435"/>
      <c r="M8" s="435"/>
      <c r="N8" s="435"/>
      <c r="O8" s="435"/>
      <c r="P8" s="435"/>
    </row>
    <row r="9" spans="1:18" ht="18.75" customHeight="1" outlineLevel="1" x14ac:dyDescent="0.35">
      <c r="B9" s="435"/>
      <c r="C9" s="231" t="s">
        <v>334</v>
      </c>
      <c r="D9" s="435"/>
      <c r="E9" s="677" t="s">
        <v>360</v>
      </c>
      <c r="F9" s="677"/>
      <c r="G9" s="435"/>
      <c r="H9" s="435"/>
      <c r="I9" s="435"/>
      <c r="J9" s="435"/>
      <c r="K9" s="435"/>
      <c r="L9" s="435"/>
      <c r="M9" s="435"/>
      <c r="N9" s="435"/>
      <c r="O9" s="435"/>
      <c r="P9" s="435"/>
      <c r="R9" s="82"/>
    </row>
    <row r="10" spans="1:18" ht="18.75" customHeight="1" outlineLevel="1" x14ac:dyDescent="0.35">
      <c r="B10" s="435"/>
      <c r="C10" s="435"/>
      <c r="D10" s="435"/>
      <c r="E10" s="691" t="s">
        <v>335</v>
      </c>
      <c r="F10" s="691"/>
      <c r="G10" s="435"/>
      <c r="H10" s="435"/>
      <c r="I10" s="435"/>
      <c r="J10" s="435"/>
      <c r="K10" s="435"/>
      <c r="L10" s="435"/>
      <c r="M10" s="435"/>
      <c r="N10" s="435"/>
      <c r="O10" s="435"/>
      <c r="P10" s="435"/>
    </row>
    <row r="11" spans="1:18" x14ac:dyDescent="0.3">
      <c r="A11" s="442"/>
      <c r="C11" s="439"/>
      <c r="D11" s="440"/>
      <c r="E11" s="440"/>
    </row>
    <row r="12" spans="1:18" ht="15.6" x14ac:dyDescent="0.3">
      <c r="A12" s="442"/>
      <c r="B12" s="438" t="s">
        <v>461</v>
      </c>
      <c r="C12" s="439"/>
      <c r="D12" s="440"/>
      <c r="E12" s="440"/>
    </row>
    <row r="13" spans="1:18" ht="41.4" x14ac:dyDescent="0.3">
      <c r="A13" s="442"/>
      <c r="B13" s="681" t="s">
        <v>59</v>
      </c>
      <c r="C13" s="683" t="s">
        <v>0</v>
      </c>
      <c r="D13" s="683" t="s">
        <v>45</v>
      </c>
      <c r="E13" s="683" t="s">
        <v>202</v>
      </c>
      <c r="F13" s="234" t="s">
        <v>199</v>
      </c>
      <c r="G13" s="234" t="s">
        <v>46</v>
      </c>
      <c r="H13" s="685" t="s">
        <v>60</v>
      </c>
      <c r="I13" s="685"/>
      <c r="J13" s="685"/>
      <c r="K13" s="685"/>
      <c r="L13" s="685"/>
      <c r="M13" s="685"/>
      <c r="N13" s="685"/>
      <c r="O13" s="685"/>
      <c r="P13" s="686"/>
    </row>
    <row r="14" spans="1:18" ht="55.2" x14ac:dyDescent="0.3">
      <c r="A14" s="442"/>
      <c r="B14" s="682"/>
      <c r="C14" s="684"/>
      <c r="D14" s="684"/>
      <c r="E14" s="68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6" t="s">
        <v>138</v>
      </c>
      <c r="C15" s="667"/>
      <c r="D15" s="667"/>
      <c r="E15" s="667"/>
      <c r="F15" s="667"/>
      <c r="G15" s="667"/>
      <c r="H15" s="667"/>
      <c r="I15" s="667"/>
      <c r="J15" s="667"/>
      <c r="K15" s="667"/>
      <c r="L15" s="667"/>
      <c r="M15" s="667"/>
      <c r="N15" s="667"/>
      <c r="O15" s="667"/>
      <c r="P15" s="668"/>
    </row>
    <row r="16" spans="1:18" ht="26.25" customHeight="1" x14ac:dyDescent="0.3">
      <c r="A16" s="443"/>
      <c r="B16" s="660" t="s">
        <v>139</v>
      </c>
      <c r="C16" s="661"/>
      <c r="D16" s="661"/>
      <c r="E16" s="661"/>
      <c r="F16" s="661"/>
      <c r="G16" s="661"/>
      <c r="H16" s="661"/>
      <c r="I16" s="661"/>
      <c r="J16" s="661"/>
      <c r="K16" s="661"/>
      <c r="L16" s="661"/>
      <c r="M16" s="661"/>
      <c r="N16" s="661"/>
      <c r="O16" s="661"/>
      <c r="P16" s="662"/>
    </row>
    <row r="17" spans="1:16" x14ac:dyDescent="0.3">
      <c r="A17" s="443"/>
      <c r="B17" s="421">
        <v>1</v>
      </c>
      <c r="C17" s="406" t="s">
        <v>140</v>
      </c>
      <c r="D17" s="249" t="s">
        <v>34</v>
      </c>
      <c r="E17" s="407"/>
      <c r="F17" s="294"/>
      <c r="G17" s="294"/>
      <c r="H17" s="418">
        <v>1</v>
      </c>
      <c r="I17" s="408"/>
      <c r="J17" s="408"/>
      <c r="K17" s="408"/>
      <c r="L17" s="408"/>
      <c r="M17" s="408"/>
      <c r="N17" s="408"/>
      <c r="O17" s="408"/>
      <c r="P17" s="422">
        <f>SUM(H17:O17)</f>
        <v>1</v>
      </c>
    </row>
    <row r="18" spans="1:16" x14ac:dyDescent="0.3">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x14ac:dyDescent="0.3">
      <c r="A19" s="443"/>
      <c r="B19" s="421">
        <v>3</v>
      </c>
      <c r="C19" s="406" t="s">
        <v>142</v>
      </c>
      <c r="D19" s="249" t="s">
        <v>34</v>
      </c>
      <c r="E19" s="409"/>
      <c r="F19" s="294"/>
      <c r="G19" s="294"/>
      <c r="H19" s="418">
        <v>1</v>
      </c>
      <c r="I19" s="408"/>
      <c r="J19" s="408"/>
      <c r="K19" s="408"/>
      <c r="L19" s="408"/>
      <c r="M19" s="408"/>
      <c r="N19" s="408"/>
      <c r="O19" s="408"/>
      <c r="P19" s="422">
        <f t="shared" si="0"/>
        <v>1</v>
      </c>
    </row>
    <row r="20" spans="1:16" x14ac:dyDescent="0.3">
      <c r="A20" s="443"/>
      <c r="B20" s="421">
        <v>4</v>
      </c>
      <c r="C20" s="406" t="s">
        <v>143</v>
      </c>
      <c r="D20" s="249" t="s">
        <v>34</v>
      </c>
      <c r="E20" s="409"/>
      <c r="F20" s="294"/>
      <c r="G20" s="294"/>
      <c r="H20" s="418">
        <v>1</v>
      </c>
      <c r="I20" s="408"/>
      <c r="J20" s="408"/>
      <c r="K20" s="408"/>
      <c r="L20" s="408"/>
      <c r="M20" s="408"/>
      <c r="N20" s="408"/>
      <c r="O20" s="408"/>
      <c r="P20" s="422">
        <f t="shared" si="0"/>
        <v>1</v>
      </c>
    </row>
    <row r="21" spans="1:16" x14ac:dyDescent="0.3">
      <c r="A21" s="443"/>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443"/>
      <c r="B22" s="421">
        <v>6</v>
      </c>
      <c r="C22" s="406" t="s">
        <v>145</v>
      </c>
      <c r="D22" s="249" t="s">
        <v>34</v>
      </c>
      <c r="E22" s="409"/>
      <c r="F22" s="294"/>
      <c r="G22" s="294"/>
      <c r="H22" s="418">
        <v>1</v>
      </c>
      <c r="I22" s="408"/>
      <c r="J22" s="408"/>
      <c r="K22" s="408"/>
      <c r="L22" s="408"/>
      <c r="M22" s="408"/>
      <c r="N22" s="408"/>
      <c r="O22" s="408"/>
      <c r="P22" s="422">
        <f t="shared" si="0"/>
        <v>1</v>
      </c>
    </row>
    <row r="23" spans="1:16" x14ac:dyDescent="0.3">
      <c r="A23" s="443"/>
      <c r="B23" s="423" t="s">
        <v>291</v>
      </c>
      <c r="C23" s="406"/>
      <c r="D23" s="249" t="s">
        <v>250</v>
      </c>
      <c r="E23" s="409"/>
      <c r="F23" s="294"/>
      <c r="G23" s="294"/>
      <c r="H23" s="418"/>
      <c r="I23" s="408"/>
      <c r="J23" s="408"/>
      <c r="K23" s="408"/>
      <c r="L23" s="408"/>
      <c r="M23" s="408"/>
      <c r="N23" s="408"/>
      <c r="O23" s="408"/>
      <c r="P23" s="422">
        <f t="shared" si="0"/>
        <v>0</v>
      </c>
    </row>
    <row r="24" spans="1:16" x14ac:dyDescent="0.3">
      <c r="A24" s="443"/>
      <c r="B24" s="421"/>
      <c r="C24" s="406"/>
      <c r="D24" s="249"/>
      <c r="E24" s="409"/>
      <c r="F24" s="294"/>
      <c r="G24" s="294"/>
      <c r="H24" s="418"/>
      <c r="I24" s="408"/>
      <c r="J24" s="408"/>
      <c r="K24" s="408"/>
      <c r="L24" s="408"/>
      <c r="M24" s="408"/>
      <c r="N24" s="408"/>
      <c r="O24" s="408"/>
      <c r="P24" s="422">
        <f t="shared" si="0"/>
        <v>0</v>
      </c>
    </row>
    <row r="25" spans="1:16" x14ac:dyDescent="0.3">
      <c r="A25" s="443"/>
      <c r="B25" s="421"/>
      <c r="C25" s="406"/>
      <c r="D25" s="249"/>
      <c r="E25" s="409"/>
      <c r="F25" s="294"/>
      <c r="G25" s="294"/>
      <c r="H25" s="418"/>
      <c r="I25" s="408"/>
      <c r="J25" s="408"/>
      <c r="K25" s="408"/>
      <c r="L25" s="408"/>
      <c r="M25" s="408"/>
      <c r="N25" s="408"/>
      <c r="O25" s="408"/>
      <c r="P25" s="422">
        <f t="shared" si="0"/>
        <v>0</v>
      </c>
    </row>
    <row r="26" spans="1:16" x14ac:dyDescent="0.3">
      <c r="A26" s="443"/>
      <c r="B26" s="421"/>
      <c r="C26" s="406"/>
      <c r="D26" s="249"/>
      <c r="E26" s="409"/>
      <c r="F26" s="294"/>
      <c r="G26" s="294"/>
      <c r="H26" s="418"/>
      <c r="I26" s="408"/>
      <c r="J26" s="408"/>
      <c r="K26" s="408"/>
      <c r="L26" s="408"/>
      <c r="M26" s="408"/>
      <c r="N26" s="408"/>
      <c r="O26" s="408"/>
      <c r="P26" s="422">
        <f t="shared" si="0"/>
        <v>0</v>
      </c>
    </row>
    <row r="27" spans="1:16" ht="25.5" customHeight="1" x14ac:dyDescent="0.3">
      <c r="A27" s="443"/>
      <c r="B27" s="660" t="s">
        <v>146</v>
      </c>
      <c r="C27" s="661"/>
      <c r="D27" s="661"/>
      <c r="E27" s="661"/>
      <c r="F27" s="661"/>
      <c r="G27" s="661"/>
      <c r="H27" s="661"/>
      <c r="I27" s="661"/>
      <c r="J27" s="661"/>
      <c r="K27" s="661"/>
      <c r="L27" s="661"/>
      <c r="M27" s="661"/>
      <c r="N27" s="661"/>
      <c r="O27" s="661"/>
      <c r="P27" s="662"/>
    </row>
    <row r="28" spans="1:16" x14ac:dyDescent="0.3">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443"/>
      <c r="B32" s="421">
        <v>11</v>
      </c>
      <c r="C32" s="406" t="s">
        <v>151</v>
      </c>
      <c r="D32" s="249" t="s">
        <v>34</v>
      </c>
      <c r="E32" s="409">
        <v>3</v>
      </c>
      <c r="F32" s="294"/>
      <c r="G32" s="294"/>
      <c r="H32" s="408"/>
      <c r="I32" s="408"/>
      <c r="J32" s="418">
        <v>1</v>
      </c>
      <c r="K32" s="408"/>
      <c r="L32" s="408"/>
      <c r="M32" s="408"/>
      <c r="N32" s="408"/>
      <c r="O32" s="408"/>
      <c r="P32" s="422">
        <f t="shared" si="0"/>
        <v>1</v>
      </c>
    </row>
    <row r="33" spans="1:16" x14ac:dyDescent="0.3">
      <c r="A33" s="443"/>
      <c r="B33" s="423" t="s">
        <v>291</v>
      </c>
      <c r="C33" s="406"/>
      <c r="D33" s="249" t="s">
        <v>250</v>
      </c>
      <c r="E33" s="409"/>
      <c r="F33" s="294"/>
      <c r="G33" s="294"/>
      <c r="H33" s="408"/>
      <c r="I33" s="408"/>
      <c r="J33" s="408"/>
      <c r="K33" s="408"/>
      <c r="L33" s="408"/>
      <c r="M33" s="408"/>
      <c r="N33" s="408"/>
      <c r="O33" s="408"/>
      <c r="P33" s="422">
        <f t="shared" si="0"/>
        <v>0</v>
      </c>
    </row>
    <row r="34" spans="1:16" x14ac:dyDescent="0.3">
      <c r="A34" s="443"/>
      <c r="B34" s="421"/>
      <c r="C34" s="406"/>
      <c r="D34" s="249"/>
      <c r="E34" s="409"/>
      <c r="F34" s="294"/>
      <c r="G34" s="294"/>
      <c r="H34" s="408"/>
      <c r="I34" s="408"/>
      <c r="J34" s="408"/>
      <c r="K34" s="408"/>
      <c r="L34" s="408"/>
      <c r="M34" s="408"/>
      <c r="N34" s="408"/>
      <c r="O34" s="408"/>
      <c r="P34" s="422">
        <f t="shared" si="0"/>
        <v>0</v>
      </c>
    </row>
    <row r="35" spans="1:16" x14ac:dyDescent="0.3">
      <c r="A35" s="443"/>
      <c r="B35" s="421"/>
      <c r="C35" s="406"/>
      <c r="D35" s="249"/>
      <c r="E35" s="409"/>
      <c r="F35" s="294"/>
      <c r="G35" s="294"/>
      <c r="H35" s="408"/>
      <c r="I35" s="408"/>
      <c r="J35" s="408"/>
      <c r="K35" s="408"/>
      <c r="L35" s="408"/>
      <c r="M35" s="408"/>
      <c r="N35" s="408"/>
      <c r="O35" s="408"/>
      <c r="P35" s="422">
        <f t="shared" si="0"/>
        <v>0</v>
      </c>
    </row>
    <row r="36" spans="1:16" x14ac:dyDescent="0.3">
      <c r="A36" s="443"/>
      <c r="B36" s="421"/>
      <c r="C36" s="406"/>
      <c r="D36" s="249"/>
      <c r="E36" s="409"/>
      <c r="F36" s="294"/>
      <c r="G36" s="294"/>
      <c r="H36" s="408"/>
      <c r="I36" s="408"/>
      <c r="J36" s="408"/>
      <c r="K36" s="408"/>
      <c r="L36" s="408"/>
      <c r="M36" s="408"/>
      <c r="N36" s="408"/>
      <c r="O36" s="408"/>
      <c r="P36" s="422">
        <f t="shared" si="0"/>
        <v>0</v>
      </c>
    </row>
    <row r="37" spans="1:16" ht="26.25" customHeight="1" x14ac:dyDescent="0.3">
      <c r="A37" s="443"/>
      <c r="B37" s="660" t="s">
        <v>11</v>
      </c>
      <c r="C37" s="661"/>
      <c r="D37" s="661"/>
      <c r="E37" s="661"/>
      <c r="F37" s="661"/>
      <c r="G37" s="661"/>
      <c r="H37" s="661"/>
      <c r="I37" s="661"/>
      <c r="J37" s="661"/>
      <c r="K37" s="661"/>
      <c r="L37" s="661"/>
      <c r="M37" s="661"/>
      <c r="N37" s="661"/>
      <c r="O37" s="661"/>
      <c r="P37" s="662"/>
    </row>
    <row r="38" spans="1:16" ht="27.6" x14ac:dyDescent="0.3">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x14ac:dyDescent="0.3">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x14ac:dyDescent="0.3">
      <c r="A40" s="443"/>
      <c r="B40" s="421">
        <v>14</v>
      </c>
      <c r="C40" s="406" t="s">
        <v>154</v>
      </c>
      <c r="D40" s="249" t="s">
        <v>34</v>
      </c>
      <c r="E40" s="409">
        <v>12</v>
      </c>
      <c r="F40" s="294"/>
      <c r="G40" s="294"/>
      <c r="H40" s="408"/>
      <c r="I40" s="408"/>
      <c r="J40" s="418">
        <v>1</v>
      </c>
      <c r="K40" s="408"/>
      <c r="L40" s="408"/>
      <c r="M40" s="408"/>
      <c r="N40" s="408"/>
      <c r="O40" s="408"/>
      <c r="P40" s="422">
        <f t="shared" si="0"/>
        <v>1</v>
      </c>
    </row>
    <row r="41" spans="1:16" x14ac:dyDescent="0.3">
      <c r="A41" s="443"/>
      <c r="B41" s="423" t="s">
        <v>291</v>
      </c>
      <c r="C41" s="406"/>
      <c r="D41" s="249" t="s">
        <v>250</v>
      </c>
      <c r="E41" s="409"/>
      <c r="F41" s="294"/>
      <c r="G41" s="294"/>
      <c r="H41" s="408"/>
      <c r="I41" s="408"/>
      <c r="J41" s="408"/>
      <c r="K41" s="408"/>
      <c r="L41" s="408"/>
      <c r="M41" s="408"/>
      <c r="N41" s="408"/>
      <c r="O41" s="408"/>
      <c r="P41" s="422">
        <f t="shared" si="0"/>
        <v>0</v>
      </c>
    </row>
    <row r="42" spans="1:16" x14ac:dyDescent="0.3">
      <c r="A42" s="443"/>
      <c r="B42" s="421"/>
      <c r="C42" s="406"/>
      <c r="D42" s="249"/>
      <c r="E42" s="409"/>
      <c r="F42" s="294"/>
      <c r="G42" s="294"/>
      <c r="H42" s="408"/>
      <c r="I42" s="408"/>
      <c r="J42" s="408"/>
      <c r="K42" s="408"/>
      <c r="L42" s="408"/>
      <c r="M42" s="408"/>
      <c r="N42" s="408"/>
      <c r="O42" s="408"/>
      <c r="P42" s="422">
        <f t="shared" si="0"/>
        <v>0</v>
      </c>
    </row>
    <row r="43" spans="1:16" x14ac:dyDescent="0.3">
      <c r="A43" s="443"/>
      <c r="B43" s="421"/>
      <c r="C43" s="406"/>
      <c r="D43" s="249"/>
      <c r="E43" s="409"/>
      <c r="F43" s="294"/>
      <c r="G43" s="294"/>
      <c r="H43" s="408"/>
      <c r="I43" s="408"/>
      <c r="J43" s="408"/>
      <c r="K43" s="408"/>
      <c r="L43" s="408"/>
      <c r="M43" s="408"/>
      <c r="N43" s="408"/>
      <c r="O43" s="408"/>
      <c r="P43" s="422">
        <f t="shared" si="0"/>
        <v>0</v>
      </c>
    </row>
    <row r="44" spans="1:16" x14ac:dyDescent="0.3">
      <c r="A44" s="443"/>
      <c r="B44" s="421"/>
      <c r="C44" s="406"/>
      <c r="D44" s="249"/>
      <c r="E44" s="409"/>
      <c r="F44" s="294"/>
      <c r="G44" s="294"/>
      <c r="H44" s="408"/>
      <c r="I44" s="408"/>
      <c r="J44" s="408"/>
      <c r="K44" s="408"/>
      <c r="L44" s="408"/>
      <c r="M44" s="408"/>
      <c r="N44" s="408"/>
      <c r="O44" s="408"/>
      <c r="P44" s="422">
        <f t="shared" si="0"/>
        <v>0</v>
      </c>
    </row>
    <row r="45" spans="1:16" ht="24" customHeight="1" x14ac:dyDescent="0.3">
      <c r="A45" s="443"/>
      <c r="B45" s="660" t="s">
        <v>155</v>
      </c>
      <c r="C45" s="661"/>
      <c r="D45" s="661"/>
      <c r="E45" s="661"/>
      <c r="F45" s="661"/>
      <c r="G45" s="661"/>
      <c r="H45" s="661"/>
      <c r="I45" s="661"/>
      <c r="J45" s="661"/>
      <c r="K45" s="661"/>
      <c r="L45" s="661"/>
      <c r="M45" s="661"/>
      <c r="N45" s="661"/>
      <c r="O45" s="661"/>
      <c r="P45" s="662"/>
    </row>
    <row r="46" spans="1:16" x14ac:dyDescent="0.3">
      <c r="A46" s="443"/>
      <c r="B46" s="421">
        <v>15</v>
      </c>
      <c r="C46" s="406" t="s">
        <v>156</v>
      </c>
      <c r="D46" s="249" t="s">
        <v>34</v>
      </c>
      <c r="E46" s="409"/>
      <c r="F46" s="294"/>
      <c r="G46" s="294"/>
      <c r="H46" s="418">
        <v>1</v>
      </c>
      <c r="I46" s="408"/>
      <c r="J46" s="408"/>
      <c r="K46" s="408"/>
      <c r="L46" s="408"/>
      <c r="M46" s="408"/>
      <c r="N46" s="408"/>
      <c r="O46" s="408"/>
      <c r="P46" s="422">
        <f t="shared" si="0"/>
        <v>1</v>
      </c>
    </row>
    <row r="47" spans="1:16" x14ac:dyDescent="0.3">
      <c r="A47" s="443"/>
      <c r="B47" s="423" t="s">
        <v>291</v>
      </c>
      <c r="C47" s="406"/>
      <c r="D47" s="249" t="s">
        <v>250</v>
      </c>
      <c r="E47" s="409"/>
      <c r="F47" s="294"/>
      <c r="G47" s="294"/>
      <c r="H47" s="418"/>
      <c r="I47" s="408"/>
      <c r="J47" s="408"/>
      <c r="K47" s="408"/>
      <c r="L47" s="408"/>
      <c r="M47" s="408"/>
      <c r="N47" s="408"/>
      <c r="O47" s="408"/>
      <c r="P47" s="422">
        <f t="shared" si="0"/>
        <v>0</v>
      </c>
    </row>
    <row r="48" spans="1:16" x14ac:dyDescent="0.3">
      <c r="A48" s="443"/>
      <c r="B48" s="421"/>
      <c r="C48" s="406"/>
      <c r="D48" s="249"/>
      <c r="E48" s="409"/>
      <c r="F48" s="294"/>
      <c r="G48" s="294"/>
      <c r="H48" s="418"/>
      <c r="I48" s="408"/>
      <c r="J48" s="408"/>
      <c r="K48" s="408"/>
      <c r="L48" s="408"/>
      <c r="M48" s="408"/>
      <c r="N48" s="408"/>
      <c r="O48" s="408"/>
      <c r="P48" s="422">
        <f t="shared" si="0"/>
        <v>0</v>
      </c>
    </row>
    <row r="49" spans="1:16" x14ac:dyDescent="0.3">
      <c r="A49" s="443"/>
      <c r="B49" s="421"/>
      <c r="C49" s="406"/>
      <c r="D49" s="249"/>
      <c r="E49" s="409"/>
      <c r="F49" s="294"/>
      <c r="G49" s="294"/>
      <c r="H49" s="418"/>
      <c r="I49" s="408"/>
      <c r="J49" s="408"/>
      <c r="K49" s="408"/>
      <c r="L49" s="408"/>
      <c r="M49" s="408"/>
      <c r="N49" s="408"/>
      <c r="O49" s="408"/>
      <c r="P49" s="422"/>
    </row>
    <row r="50" spans="1:16" x14ac:dyDescent="0.3">
      <c r="A50" s="443"/>
      <c r="B50" s="421"/>
      <c r="C50" s="406"/>
      <c r="D50" s="249"/>
      <c r="E50" s="409"/>
      <c r="F50" s="294"/>
      <c r="G50" s="294"/>
      <c r="H50" s="418"/>
      <c r="I50" s="408"/>
      <c r="J50" s="408"/>
      <c r="K50" s="408"/>
      <c r="L50" s="408"/>
      <c r="M50" s="408"/>
      <c r="N50" s="408"/>
      <c r="O50" s="408"/>
      <c r="P50" s="422">
        <f t="shared" si="0"/>
        <v>0</v>
      </c>
    </row>
    <row r="51" spans="1:16" ht="21" customHeight="1" x14ac:dyDescent="0.3">
      <c r="A51" s="442"/>
      <c r="B51" s="660" t="s">
        <v>157</v>
      </c>
      <c r="C51" s="661"/>
      <c r="D51" s="661"/>
      <c r="E51" s="661"/>
      <c r="F51" s="661"/>
      <c r="G51" s="661"/>
      <c r="H51" s="661"/>
      <c r="I51" s="661"/>
      <c r="J51" s="661"/>
      <c r="K51" s="661"/>
      <c r="L51" s="661"/>
      <c r="M51" s="661"/>
      <c r="N51" s="661"/>
      <c r="O51" s="661"/>
      <c r="P51" s="662"/>
    </row>
    <row r="52" spans="1:16" x14ac:dyDescent="0.3">
      <c r="A52" s="443"/>
      <c r="B52" s="421">
        <v>16</v>
      </c>
      <c r="C52" s="406" t="s">
        <v>158</v>
      </c>
      <c r="D52" s="249" t="s">
        <v>34</v>
      </c>
      <c r="E52" s="409"/>
      <c r="F52" s="294"/>
      <c r="G52" s="294"/>
      <c r="H52" s="408"/>
      <c r="I52" s="408"/>
      <c r="J52" s="408"/>
      <c r="K52" s="408"/>
      <c r="L52" s="408"/>
      <c r="M52" s="408"/>
      <c r="N52" s="408"/>
      <c r="O52" s="408"/>
      <c r="P52" s="422">
        <f t="shared" si="0"/>
        <v>0</v>
      </c>
    </row>
    <row r="53" spans="1:16" x14ac:dyDescent="0.3">
      <c r="A53" s="443"/>
      <c r="B53" s="421">
        <v>17</v>
      </c>
      <c r="C53" s="406" t="s">
        <v>159</v>
      </c>
      <c r="D53" s="249" t="s">
        <v>34</v>
      </c>
      <c r="E53" s="409"/>
      <c r="F53" s="294"/>
      <c r="G53" s="294"/>
      <c r="H53" s="408"/>
      <c r="I53" s="408"/>
      <c r="J53" s="408"/>
      <c r="K53" s="408"/>
      <c r="L53" s="408"/>
      <c r="M53" s="408"/>
      <c r="N53" s="408"/>
      <c r="O53" s="408"/>
      <c r="P53" s="422">
        <f t="shared" si="0"/>
        <v>0</v>
      </c>
    </row>
    <row r="54" spans="1:16" x14ac:dyDescent="0.3">
      <c r="A54" s="443"/>
      <c r="B54" s="421">
        <v>18</v>
      </c>
      <c r="C54" s="406" t="s">
        <v>160</v>
      </c>
      <c r="D54" s="249" t="s">
        <v>34</v>
      </c>
      <c r="E54" s="409"/>
      <c r="F54" s="294"/>
      <c r="G54" s="294"/>
      <c r="H54" s="408"/>
      <c r="I54" s="408"/>
      <c r="J54" s="408"/>
      <c r="K54" s="408"/>
      <c r="L54" s="408"/>
      <c r="M54" s="408"/>
      <c r="N54" s="408"/>
      <c r="O54" s="408"/>
      <c r="P54" s="422">
        <f t="shared" si="0"/>
        <v>0</v>
      </c>
    </row>
    <row r="55" spans="1:16" x14ac:dyDescent="0.3">
      <c r="A55" s="443"/>
      <c r="B55" s="421">
        <v>19</v>
      </c>
      <c r="C55" s="406" t="s">
        <v>161</v>
      </c>
      <c r="D55" s="249" t="s">
        <v>34</v>
      </c>
      <c r="E55" s="409"/>
      <c r="F55" s="294"/>
      <c r="G55" s="294"/>
      <c r="H55" s="408"/>
      <c r="I55" s="408"/>
      <c r="J55" s="408"/>
      <c r="K55" s="408"/>
      <c r="L55" s="408"/>
      <c r="M55" s="408"/>
      <c r="N55" s="408"/>
      <c r="O55" s="408"/>
      <c r="P55" s="422">
        <f t="shared" si="0"/>
        <v>0</v>
      </c>
    </row>
    <row r="56" spans="1:16" x14ac:dyDescent="0.3">
      <c r="A56" s="443"/>
      <c r="B56" s="423" t="s">
        <v>291</v>
      </c>
      <c r="C56" s="406"/>
      <c r="D56" s="249" t="s">
        <v>250</v>
      </c>
      <c r="E56" s="409"/>
      <c r="F56" s="294"/>
      <c r="G56" s="294"/>
      <c r="H56" s="408"/>
      <c r="I56" s="408"/>
      <c r="J56" s="408"/>
      <c r="K56" s="408"/>
      <c r="L56" s="408"/>
      <c r="M56" s="408"/>
      <c r="N56" s="408"/>
      <c r="O56" s="408"/>
      <c r="P56" s="422">
        <f t="shared" si="0"/>
        <v>0</v>
      </c>
    </row>
    <row r="57" spans="1:16" x14ac:dyDescent="0.3">
      <c r="A57" s="443"/>
      <c r="B57" s="423"/>
      <c r="C57" s="406"/>
      <c r="D57" s="249"/>
      <c r="E57" s="409"/>
      <c r="F57" s="294"/>
      <c r="G57" s="294"/>
      <c r="H57" s="408"/>
      <c r="I57" s="408"/>
      <c r="J57" s="408"/>
      <c r="K57" s="408"/>
      <c r="L57" s="408"/>
      <c r="M57" s="408"/>
      <c r="N57" s="408"/>
      <c r="O57" s="408"/>
      <c r="P57" s="422"/>
    </row>
    <row r="58" spans="1:16" x14ac:dyDescent="0.3">
      <c r="A58" s="443"/>
      <c r="B58" s="423"/>
      <c r="C58" s="406"/>
      <c r="D58" s="249"/>
      <c r="E58" s="409"/>
      <c r="F58" s="294"/>
      <c r="G58" s="294"/>
      <c r="H58" s="408"/>
      <c r="I58" s="408"/>
      <c r="J58" s="408"/>
      <c r="K58" s="408"/>
      <c r="L58" s="408"/>
      <c r="M58" s="408"/>
      <c r="N58" s="408"/>
      <c r="O58" s="408"/>
      <c r="P58" s="422"/>
    </row>
    <row r="59" spans="1:16" x14ac:dyDescent="0.3">
      <c r="A59" s="442"/>
      <c r="B59" s="424"/>
      <c r="C59" s="410"/>
      <c r="D59" s="411"/>
      <c r="E59" s="411"/>
      <c r="F59" s="294"/>
      <c r="G59" s="294"/>
      <c r="H59" s="412"/>
      <c r="I59" s="412"/>
      <c r="J59" s="412"/>
      <c r="K59" s="412"/>
      <c r="L59" s="412"/>
      <c r="M59" s="412"/>
      <c r="N59" s="412"/>
      <c r="O59" s="412"/>
      <c r="P59" s="422"/>
    </row>
    <row r="60" spans="1:16" ht="27" customHeight="1" x14ac:dyDescent="0.3">
      <c r="B60" s="666" t="s">
        <v>162</v>
      </c>
      <c r="C60" s="667"/>
      <c r="D60" s="667"/>
      <c r="E60" s="667"/>
      <c r="F60" s="667"/>
      <c r="G60" s="667"/>
      <c r="H60" s="667"/>
      <c r="I60" s="667"/>
      <c r="J60" s="667"/>
      <c r="K60" s="667"/>
      <c r="L60" s="667"/>
      <c r="M60" s="667"/>
      <c r="N60" s="667"/>
      <c r="O60" s="667"/>
      <c r="P60" s="668"/>
    </row>
    <row r="61" spans="1:16" ht="16.8" x14ac:dyDescent="0.3">
      <c r="B61" s="425"/>
      <c r="C61" s="406"/>
      <c r="D61" s="409"/>
      <c r="E61" s="409"/>
      <c r="F61" s="405"/>
      <c r="G61" s="405"/>
      <c r="H61" s="405"/>
      <c r="I61" s="405"/>
      <c r="J61" s="405"/>
      <c r="K61" s="405"/>
      <c r="L61" s="405"/>
      <c r="M61" s="405"/>
      <c r="N61" s="405"/>
      <c r="O61" s="405"/>
      <c r="P61" s="426"/>
    </row>
    <row r="62" spans="1:16" ht="25.5" customHeight="1" x14ac:dyDescent="0.3">
      <c r="A62" s="443"/>
      <c r="B62" s="678" t="s">
        <v>163</v>
      </c>
      <c r="C62" s="679"/>
      <c r="D62" s="679"/>
      <c r="E62" s="679"/>
      <c r="F62" s="679"/>
      <c r="G62" s="679"/>
      <c r="H62" s="679"/>
      <c r="I62" s="679"/>
      <c r="J62" s="679"/>
      <c r="K62" s="679"/>
      <c r="L62" s="679"/>
      <c r="M62" s="679"/>
      <c r="N62" s="679"/>
      <c r="O62" s="679"/>
      <c r="P62" s="680"/>
    </row>
    <row r="63" spans="1:16" x14ac:dyDescent="0.3">
      <c r="A63" s="443"/>
      <c r="B63" s="421">
        <v>21</v>
      </c>
      <c r="C63" s="406" t="s">
        <v>164</v>
      </c>
      <c r="D63" s="249" t="s">
        <v>34</v>
      </c>
      <c r="E63" s="409"/>
      <c r="F63" s="294"/>
      <c r="G63" s="294"/>
      <c r="H63" s="418">
        <v>1</v>
      </c>
      <c r="I63" s="408"/>
      <c r="J63" s="408"/>
      <c r="K63" s="408"/>
      <c r="L63" s="408"/>
      <c r="M63" s="408"/>
      <c r="N63" s="408"/>
      <c r="O63" s="408"/>
      <c r="P63" s="422">
        <f t="shared" si="0"/>
        <v>1</v>
      </c>
    </row>
    <row r="64" spans="1:16" x14ac:dyDescent="0.3">
      <c r="A64" s="443"/>
      <c r="B64" s="421">
        <v>22</v>
      </c>
      <c r="C64" s="406" t="s">
        <v>165</v>
      </c>
      <c r="D64" s="249" t="s">
        <v>34</v>
      </c>
      <c r="E64" s="409"/>
      <c r="F64" s="294"/>
      <c r="G64" s="294"/>
      <c r="H64" s="418">
        <v>1</v>
      </c>
      <c r="I64" s="408"/>
      <c r="J64" s="408"/>
      <c r="K64" s="408"/>
      <c r="L64" s="408"/>
      <c r="M64" s="408"/>
      <c r="N64" s="408"/>
      <c r="O64" s="408"/>
      <c r="P64" s="422">
        <f t="shared" si="0"/>
        <v>1</v>
      </c>
    </row>
    <row r="65" spans="1:16" x14ac:dyDescent="0.3">
      <c r="A65" s="443"/>
      <c r="B65" s="421">
        <v>23</v>
      </c>
      <c r="C65" s="406" t="s">
        <v>166</v>
      </c>
      <c r="D65" s="249" t="s">
        <v>34</v>
      </c>
      <c r="E65" s="409"/>
      <c r="F65" s="294"/>
      <c r="G65" s="294"/>
      <c r="H65" s="418">
        <v>1</v>
      </c>
      <c r="I65" s="408"/>
      <c r="J65" s="408"/>
      <c r="K65" s="408"/>
      <c r="L65" s="408"/>
      <c r="M65" s="408"/>
      <c r="N65" s="408"/>
      <c r="O65" s="408"/>
      <c r="P65" s="422">
        <f t="shared" si="0"/>
        <v>1</v>
      </c>
    </row>
    <row r="66" spans="1:16" x14ac:dyDescent="0.3">
      <c r="A66" s="443"/>
      <c r="B66" s="421">
        <v>24</v>
      </c>
      <c r="C66" s="406" t="s">
        <v>167</v>
      </c>
      <c r="D66" s="249" t="s">
        <v>34</v>
      </c>
      <c r="E66" s="409"/>
      <c r="F66" s="294"/>
      <c r="G66" s="294"/>
      <c r="H66" s="418">
        <v>1</v>
      </c>
      <c r="I66" s="408"/>
      <c r="J66" s="408"/>
      <c r="K66" s="408"/>
      <c r="L66" s="408"/>
      <c r="M66" s="408"/>
      <c r="N66" s="408"/>
      <c r="O66" s="408"/>
      <c r="P66" s="422">
        <f t="shared" si="0"/>
        <v>1</v>
      </c>
    </row>
    <row r="67" spans="1:16" x14ac:dyDescent="0.3">
      <c r="A67" s="443"/>
      <c r="B67" s="423" t="s">
        <v>291</v>
      </c>
      <c r="C67" s="406"/>
      <c r="D67" s="249" t="s">
        <v>250</v>
      </c>
      <c r="E67" s="409"/>
      <c r="F67" s="294"/>
      <c r="G67" s="294"/>
      <c r="H67" s="418"/>
      <c r="I67" s="408"/>
      <c r="J67" s="408"/>
      <c r="K67" s="408"/>
      <c r="L67" s="408"/>
      <c r="M67" s="408"/>
      <c r="N67" s="408"/>
      <c r="O67" s="408"/>
      <c r="P67" s="422"/>
    </row>
    <row r="68" spans="1:16" x14ac:dyDescent="0.3">
      <c r="A68" s="443"/>
      <c r="B68" s="421"/>
      <c r="C68" s="406"/>
      <c r="D68" s="249"/>
      <c r="E68" s="409"/>
      <c r="F68" s="294"/>
      <c r="G68" s="294"/>
      <c r="H68" s="418"/>
      <c r="I68" s="408"/>
      <c r="J68" s="408"/>
      <c r="K68" s="408"/>
      <c r="L68" s="408"/>
      <c r="M68" s="408"/>
      <c r="N68" s="408"/>
      <c r="O68" s="408"/>
      <c r="P68" s="422"/>
    </row>
    <row r="69" spans="1:16" x14ac:dyDescent="0.3">
      <c r="A69" s="443"/>
      <c r="B69" s="421"/>
      <c r="C69" s="406"/>
      <c r="D69" s="249"/>
      <c r="E69" s="409"/>
      <c r="F69" s="294"/>
      <c r="G69" s="294"/>
      <c r="H69" s="418"/>
      <c r="I69" s="408"/>
      <c r="J69" s="408"/>
      <c r="K69" s="408"/>
      <c r="L69" s="408"/>
      <c r="M69" s="408"/>
      <c r="N69" s="408"/>
      <c r="O69" s="408"/>
      <c r="P69" s="422"/>
    </row>
    <row r="70" spans="1:16" x14ac:dyDescent="0.3">
      <c r="A70" s="443"/>
      <c r="B70" s="421"/>
      <c r="C70" s="406"/>
      <c r="D70" s="249"/>
      <c r="E70" s="409"/>
      <c r="F70" s="294"/>
      <c r="G70" s="294"/>
      <c r="H70" s="408"/>
      <c r="I70" s="408"/>
      <c r="J70" s="408"/>
      <c r="K70" s="408"/>
      <c r="L70" s="408"/>
      <c r="M70" s="408"/>
      <c r="N70" s="408"/>
      <c r="O70" s="408"/>
      <c r="P70" s="422">
        <f t="shared" si="0"/>
        <v>0</v>
      </c>
    </row>
    <row r="71" spans="1:16" ht="28.5" customHeight="1" x14ac:dyDescent="0.3">
      <c r="A71" s="443"/>
      <c r="B71" s="678" t="s">
        <v>168</v>
      </c>
      <c r="C71" s="679"/>
      <c r="D71" s="679"/>
      <c r="E71" s="679"/>
      <c r="F71" s="679"/>
      <c r="G71" s="679"/>
      <c r="H71" s="679"/>
      <c r="I71" s="679"/>
      <c r="J71" s="679"/>
      <c r="K71" s="679"/>
      <c r="L71" s="679"/>
      <c r="M71" s="679"/>
      <c r="N71" s="679"/>
      <c r="O71" s="679"/>
      <c r="P71" s="680"/>
    </row>
    <row r="72" spans="1:16" x14ac:dyDescent="0.3">
      <c r="A72" s="443"/>
      <c r="B72" s="421">
        <v>25</v>
      </c>
      <c r="C72" s="406" t="s">
        <v>169</v>
      </c>
      <c r="D72" s="249" t="s">
        <v>34</v>
      </c>
      <c r="E72" s="409"/>
      <c r="F72" s="294"/>
      <c r="G72" s="294"/>
      <c r="H72" s="408"/>
      <c r="I72" s="418">
        <v>1</v>
      </c>
      <c r="J72" s="408"/>
      <c r="K72" s="408"/>
      <c r="L72" s="408"/>
      <c r="M72" s="408"/>
      <c r="N72" s="408"/>
      <c r="O72" s="408"/>
      <c r="P72" s="422">
        <f t="shared" si="0"/>
        <v>1</v>
      </c>
    </row>
    <row r="73" spans="1:16" x14ac:dyDescent="0.3">
      <c r="A73" s="443"/>
      <c r="B73" s="421">
        <v>26</v>
      </c>
      <c r="C73" s="406" t="s">
        <v>170</v>
      </c>
      <c r="D73" s="249" t="s">
        <v>34</v>
      </c>
      <c r="E73" s="409"/>
      <c r="F73" s="294"/>
      <c r="G73" s="294"/>
      <c r="H73" s="408"/>
      <c r="I73" s="418">
        <v>1</v>
      </c>
      <c r="J73" s="408"/>
      <c r="K73" s="408"/>
      <c r="L73" s="408"/>
      <c r="M73" s="408"/>
      <c r="N73" s="408"/>
      <c r="O73" s="408"/>
      <c r="P73" s="422">
        <f t="shared" si="0"/>
        <v>1</v>
      </c>
    </row>
    <row r="74" spans="1:16" ht="27.6" x14ac:dyDescent="0.3">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x14ac:dyDescent="0.3">
      <c r="A75" s="443"/>
      <c r="B75" s="421">
        <v>28</v>
      </c>
      <c r="C75" s="406" t="s">
        <v>172</v>
      </c>
      <c r="D75" s="249" t="s">
        <v>34</v>
      </c>
      <c r="E75" s="409"/>
      <c r="F75" s="294"/>
      <c r="G75" s="294"/>
      <c r="H75" s="408"/>
      <c r="I75" s="408"/>
      <c r="J75" s="408"/>
      <c r="K75" s="408"/>
      <c r="L75" s="408"/>
      <c r="M75" s="408"/>
      <c r="N75" s="408"/>
      <c r="O75" s="408"/>
      <c r="P75" s="422">
        <f t="shared" si="0"/>
        <v>0</v>
      </c>
    </row>
    <row r="76" spans="1:16" ht="27.6" x14ac:dyDescent="0.3">
      <c r="A76" s="443"/>
      <c r="B76" s="421">
        <v>29</v>
      </c>
      <c r="C76" s="406" t="s">
        <v>173</v>
      </c>
      <c r="D76" s="249" t="s">
        <v>34</v>
      </c>
      <c r="E76" s="409"/>
      <c r="F76" s="294"/>
      <c r="G76" s="294"/>
      <c r="H76" s="408"/>
      <c r="I76" s="408"/>
      <c r="J76" s="408"/>
      <c r="K76" s="408"/>
      <c r="L76" s="408"/>
      <c r="M76" s="408"/>
      <c r="N76" s="408"/>
      <c r="O76" s="408"/>
      <c r="P76" s="422">
        <f t="shared" si="0"/>
        <v>0</v>
      </c>
    </row>
    <row r="77" spans="1:16" ht="27.6" x14ac:dyDescent="0.3">
      <c r="A77" s="443"/>
      <c r="B77" s="421">
        <v>30</v>
      </c>
      <c r="C77" s="406" t="s">
        <v>174</v>
      </c>
      <c r="D77" s="249" t="s">
        <v>34</v>
      </c>
      <c r="E77" s="409"/>
      <c r="F77" s="294"/>
      <c r="G77" s="294"/>
      <c r="H77" s="408"/>
      <c r="I77" s="408"/>
      <c r="J77" s="408"/>
      <c r="K77" s="408"/>
      <c r="L77" s="408"/>
      <c r="M77" s="408"/>
      <c r="N77" s="408"/>
      <c r="O77" s="408"/>
      <c r="P77" s="422">
        <f t="shared" si="0"/>
        <v>0</v>
      </c>
    </row>
    <row r="78" spans="1:16" ht="27.6" x14ac:dyDescent="0.3">
      <c r="A78" s="443"/>
      <c r="B78" s="421">
        <v>31</v>
      </c>
      <c r="C78" s="406" t="s">
        <v>175</v>
      </c>
      <c r="D78" s="249" t="s">
        <v>34</v>
      </c>
      <c r="E78" s="409"/>
      <c r="F78" s="294"/>
      <c r="G78" s="294"/>
      <c r="H78" s="408"/>
      <c r="I78" s="408"/>
      <c r="J78" s="408"/>
      <c r="K78" s="408"/>
      <c r="L78" s="408"/>
      <c r="M78" s="408"/>
      <c r="N78" s="408"/>
      <c r="O78" s="408"/>
      <c r="P78" s="422">
        <f t="shared" si="0"/>
        <v>0</v>
      </c>
    </row>
    <row r="79" spans="1:16" x14ac:dyDescent="0.3">
      <c r="A79" s="443"/>
      <c r="B79" s="421">
        <v>32</v>
      </c>
      <c r="C79" s="406" t="s">
        <v>176</v>
      </c>
      <c r="D79" s="249" t="s">
        <v>34</v>
      </c>
      <c r="E79" s="409"/>
      <c r="F79" s="294"/>
      <c r="G79" s="294"/>
      <c r="H79" s="408"/>
      <c r="I79" s="408"/>
      <c r="J79" s="408"/>
      <c r="K79" s="408"/>
      <c r="L79" s="408"/>
      <c r="M79" s="408"/>
      <c r="N79" s="408"/>
      <c r="O79" s="408"/>
      <c r="P79" s="422">
        <f t="shared" si="0"/>
        <v>0</v>
      </c>
    </row>
    <row r="80" spans="1:16" x14ac:dyDescent="0.3">
      <c r="A80" s="443"/>
      <c r="B80" s="423" t="s">
        <v>291</v>
      </c>
      <c r="C80" s="406"/>
      <c r="D80" s="249" t="s">
        <v>250</v>
      </c>
      <c r="E80" s="409"/>
      <c r="F80" s="294"/>
      <c r="G80" s="294"/>
      <c r="H80" s="408"/>
      <c r="I80" s="408"/>
      <c r="J80" s="408"/>
      <c r="K80" s="408"/>
      <c r="L80" s="408"/>
      <c r="M80" s="408"/>
      <c r="N80" s="408"/>
      <c r="O80" s="408"/>
      <c r="P80" s="422"/>
    </row>
    <row r="81" spans="1:16" x14ac:dyDescent="0.3">
      <c r="A81" s="443"/>
      <c r="B81" s="421"/>
      <c r="C81" s="406"/>
      <c r="D81" s="249"/>
      <c r="E81" s="409"/>
      <c r="F81" s="294"/>
      <c r="G81" s="294"/>
      <c r="H81" s="408"/>
      <c r="I81" s="408"/>
      <c r="J81" s="408"/>
      <c r="K81" s="408"/>
      <c r="L81" s="408"/>
      <c r="M81" s="408"/>
      <c r="N81" s="408"/>
      <c r="O81" s="408"/>
      <c r="P81" s="422"/>
    </row>
    <row r="82" spans="1:16" x14ac:dyDescent="0.3">
      <c r="A82" s="443"/>
      <c r="B82" s="421"/>
      <c r="C82" s="406"/>
      <c r="D82" s="249"/>
      <c r="E82" s="409"/>
      <c r="F82" s="294"/>
      <c r="G82" s="294"/>
      <c r="H82" s="408"/>
      <c r="I82" s="408"/>
      <c r="J82" s="408"/>
      <c r="K82" s="408"/>
      <c r="L82" s="408"/>
      <c r="M82" s="408"/>
      <c r="N82" s="408"/>
      <c r="O82" s="408"/>
      <c r="P82" s="422"/>
    </row>
    <row r="83" spans="1:16" x14ac:dyDescent="0.3">
      <c r="A83" s="443"/>
      <c r="B83" s="421"/>
      <c r="C83" s="406"/>
      <c r="D83" s="249"/>
      <c r="E83" s="409"/>
      <c r="F83" s="294"/>
      <c r="G83" s="294"/>
      <c r="H83" s="408"/>
      <c r="I83" s="408"/>
      <c r="J83" s="408"/>
      <c r="K83" s="408"/>
      <c r="L83" s="408"/>
      <c r="M83" s="408"/>
      <c r="N83" s="408"/>
      <c r="O83" s="408"/>
      <c r="P83" s="422">
        <f t="shared" ref="P83:P106" si="1">SUM(H83:O83)</f>
        <v>0</v>
      </c>
    </row>
    <row r="84" spans="1:16" ht="25.5" customHeight="1" x14ac:dyDescent="0.3">
      <c r="A84" s="443"/>
      <c r="B84" s="678" t="s">
        <v>177</v>
      </c>
      <c r="C84" s="679"/>
      <c r="D84" s="679"/>
      <c r="E84" s="679"/>
      <c r="F84" s="679"/>
      <c r="G84" s="679"/>
      <c r="H84" s="679"/>
      <c r="I84" s="679"/>
      <c r="J84" s="679"/>
      <c r="K84" s="679"/>
      <c r="L84" s="679"/>
      <c r="M84" s="679"/>
      <c r="N84" s="679"/>
      <c r="O84" s="679"/>
      <c r="P84" s="680"/>
    </row>
    <row r="85" spans="1:16" x14ac:dyDescent="0.3">
      <c r="A85" s="443"/>
      <c r="B85" s="421">
        <v>33</v>
      </c>
      <c r="C85" s="406" t="s">
        <v>178</v>
      </c>
      <c r="D85" s="249" t="s">
        <v>34</v>
      </c>
      <c r="E85" s="409"/>
      <c r="F85" s="294"/>
      <c r="G85" s="294"/>
      <c r="H85" s="414"/>
      <c r="I85" s="414"/>
      <c r="J85" s="414"/>
      <c r="K85" s="414"/>
      <c r="L85" s="414"/>
      <c r="M85" s="414"/>
      <c r="N85" s="414"/>
      <c r="O85" s="414"/>
      <c r="P85" s="422">
        <f t="shared" si="1"/>
        <v>0</v>
      </c>
    </row>
    <row r="86" spans="1:16" x14ac:dyDescent="0.3">
      <c r="A86" s="443"/>
      <c r="B86" s="421">
        <v>34</v>
      </c>
      <c r="C86" s="406" t="s">
        <v>179</v>
      </c>
      <c r="D86" s="249" t="s">
        <v>34</v>
      </c>
      <c r="E86" s="409"/>
      <c r="F86" s="294"/>
      <c r="G86" s="294"/>
      <c r="H86" s="414"/>
      <c r="I86" s="414"/>
      <c r="J86" s="414"/>
      <c r="K86" s="414"/>
      <c r="L86" s="414"/>
      <c r="M86" s="414"/>
      <c r="N86" s="414"/>
      <c r="O86" s="414"/>
      <c r="P86" s="422">
        <f t="shared" si="1"/>
        <v>0</v>
      </c>
    </row>
    <row r="87" spans="1:16" x14ac:dyDescent="0.3">
      <c r="A87" s="443"/>
      <c r="B87" s="421">
        <v>35</v>
      </c>
      <c r="C87" s="406" t="s">
        <v>180</v>
      </c>
      <c r="D87" s="249" t="s">
        <v>34</v>
      </c>
      <c r="E87" s="409"/>
      <c r="F87" s="294"/>
      <c r="G87" s="294"/>
      <c r="H87" s="414"/>
      <c r="I87" s="414"/>
      <c r="J87" s="414"/>
      <c r="K87" s="414"/>
      <c r="L87" s="414"/>
      <c r="M87" s="414"/>
      <c r="N87" s="414"/>
      <c r="O87" s="414"/>
      <c r="P87" s="422">
        <f t="shared" si="1"/>
        <v>0</v>
      </c>
    </row>
    <row r="88" spans="1:16" x14ac:dyDescent="0.3">
      <c r="A88" s="443"/>
      <c r="B88" s="423" t="s">
        <v>291</v>
      </c>
      <c r="C88" s="406"/>
      <c r="D88" s="249" t="s">
        <v>250</v>
      </c>
      <c r="E88" s="409"/>
      <c r="F88" s="294"/>
      <c r="G88" s="294"/>
      <c r="H88" s="414"/>
      <c r="I88" s="414"/>
      <c r="J88" s="414"/>
      <c r="K88" s="414"/>
      <c r="L88" s="414"/>
      <c r="M88" s="414"/>
      <c r="N88" s="414"/>
      <c r="O88" s="414"/>
      <c r="P88" s="422"/>
    </row>
    <row r="89" spans="1:16" x14ac:dyDescent="0.3">
      <c r="A89" s="443"/>
      <c r="B89" s="421"/>
      <c r="C89" s="406"/>
      <c r="D89" s="249"/>
      <c r="E89" s="409"/>
      <c r="F89" s="294"/>
      <c r="G89" s="294"/>
      <c r="H89" s="414"/>
      <c r="I89" s="414"/>
      <c r="J89" s="414"/>
      <c r="K89" s="414"/>
      <c r="L89" s="414"/>
      <c r="M89" s="414"/>
      <c r="N89" s="414"/>
      <c r="O89" s="414"/>
      <c r="P89" s="422"/>
    </row>
    <row r="90" spans="1:16" x14ac:dyDescent="0.3">
      <c r="A90" s="443"/>
      <c r="B90" s="421"/>
      <c r="C90" s="406"/>
      <c r="D90" s="249"/>
      <c r="E90" s="409"/>
      <c r="F90" s="294"/>
      <c r="G90" s="294"/>
      <c r="H90" s="414"/>
      <c r="I90" s="414"/>
      <c r="J90" s="414"/>
      <c r="K90" s="414"/>
      <c r="L90" s="414"/>
      <c r="M90" s="414"/>
      <c r="N90" s="414"/>
      <c r="O90" s="414"/>
      <c r="P90" s="422"/>
    </row>
    <row r="91" spans="1:16" x14ac:dyDescent="0.3">
      <c r="A91" s="443"/>
      <c r="B91" s="421"/>
      <c r="C91" s="406"/>
      <c r="D91" s="249"/>
      <c r="E91" s="409"/>
      <c r="F91" s="294"/>
      <c r="G91" s="294"/>
      <c r="H91" s="414"/>
      <c r="I91" s="414"/>
      <c r="J91" s="414"/>
      <c r="K91" s="414"/>
      <c r="L91" s="414"/>
      <c r="M91" s="414"/>
      <c r="N91" s="414"/>
      <c r="O91" s="414"/>
      <c r="P91" s="422">
        <f t="shared" si="1"/>
        <v>0</v>
      </c>
    </row>
    <row r="92" spans="1:16" ht="24" customHeight="1" x14ac:dyDescent="0.3">
      <c r="A92" s="443"/>
      <c r="B92" s="678" t="s">
        <v>181</v>
      </c>
      <c r="C92" s="679"/>
      <c r="D92" s="679"/>
      <c r="E92" s="679"/>
      <c r="F92" s="679"/>
      <c r="G92" s="679"/>
      <c r="H92" s="679"/>
      <c r="I92" s="679"/>
      <c r="J92" s="679"/>
      <c r="K92" s="679"/>
      <c r="L92" s="679"/>
      <c r="M92" s="679"/>
      <c r="N92" s="679"/>
      <c r="O92" s="679"/>
      <c r="P92" s="680"/>
    </row>
    <row r="93" spans="1:16" ht="41.4" x14ac:dyDescent="0.3">
      <c r="A93" s="443"/>
      <c r="B93" s="421">
        <v>36</v>
      </c>
      <c r="C93" s="406" t="s">
        <v>182</v>
      </c>
      <c r="D93" s="249" t="s">
        <v>34</v>
      </c>
      <c r="E93" s="409"/>
      <c r="F93" s="294"/>
      <c r="G93" s="294"/>
      <c r="H93" s="414"/>
      <c r="I93" s="414"/>
      <c r="J93" s="414"/>
      <c r="K93" s="414"/>
      <c r="L93" s="414"/>
      <c r="M93" s="414"/>
      <c r="N93" s="414"/>
      <c r="O93" s="414"/>
      <c r="P93" s="422">
        <f t="shared" si="1"/>
        <v>0</v>
      </c>
    </row>
    <row r="94" spans="1:16" x14ac:dyDescent="0.3">
      <c r="A94" s="443"/>
      <c r="B94" s="421">
        <v>37</v>
      </c>
      <c r="C94" s="406" t="s">
        <v>183</v>
      </c>
      <c r="D94" s="249" t="s">
        <v>34</v>
      </c>
      <c r="E94" s="409"/>
      <c r="F94" s="294"/>
      <c r="G94" s="294"/>
      <c r="H94" s="414"/>
      <c r="I94" s="414"/>
      <c r="J94" s="414"/>
      <c r="K94" s="414"/>
      <c r="L94" s="414"/>
      <c r="M94" s="414"/>
      <c r="N94" s="414"/>
      <c r="O94" s="414"/>
      <c r="P94" s="422">
        <f t="shared" si="1"/>
        <v>0</v>
      </c>
    </row>
    <row r="95" spans="1:16" x14ac:dyDescent="0.3">
      <c r="A95" s="443"/>
      <c r="B95" s="421">
        <v>38</v>
      </c>
      <c r="C95" s="406" t="s">
        <v>184</v>
      </c>
      <c r="D95" s="249" t="s">
        <v>34</v>
      </c>
      <c r="E95" s="409"/>
      <c r="F95" s="294"/>
      <c r="G95" s="294"/>
      <c r="H95" s="414"/>
      <c r="I95" s="414"/>
      <c r="J95" s="414"/>
      <c r="K95" s="414"/>
      <c r="L95" s="414"/>
      <c r="M95" s="414"/>
      <c r="N95" s="414"/>
      <c r="O95" s="414"/>
      <c r="P95" s="422">
        <f t="shared" si="1"/>
        <v>0</v>
      </c>
    </row>
    <row r="96" spans="1:16" ht="27.6" x14ac:dyDescent="0.3">
      <c r="A96" s="443"/>
      <c r="B96" s="421">
        <v>39</v>
      </c>
      <c r="C96" s="406" t="s">
        <v>185</v>
      </c>
      <c r="D96" s="249" t="s">
        <v>34</v>
      </c>
      <c r="E96" s="409"/>
      <c r="F96" s="294"/>
      <c r="G96" s="294"/>
      <c r="H96" s="414"/>
      <c r="I96" s="414"/>
      <c r="J96" s="414"/>
      <c r="K96" s="414"/>
      <c r="L96" s="414"/>
      <c r="M96" s="414"/>
      <c r="N96" s="414"/>
      <c r="O96" s="414"/>
      <c r="P96" s="422">
        <f t="shared" si="1"/>
        <v>0</v>
      </c>
    </row>
    <row r="97" spans="1:16" ht="27.6" x14ac:dyDescent="0.3">
      <c r="A97" s="443"/>
      <c r="B97" s="421">
        <v>40</v>
      </c>
      <c r="C97" s="406" t="s">
        <v>186</v>
      </c>
      <c r="D97" s="249" t="s">
        <v>34</v>
      </c>
      <c r="E97" s="409"/>
      <c r="F97" s="294"/>
      <c r="G97" s="294"/>
      <c r="H97" s="414"/>
      <c r="I97" s="414"/>
      <c r="J97" s="414"/>
      <c r="K97" s="414"/>
      <c r="L97" s="414"/>
      <c r="M97" s="414"/>
      <c r="N97" s="414"/>
      <c r="O97" s="414"/>
      <c r="P97" s="422">
        <f t="shared" si="1"/>
        <v>0</v>
      </c>
    </row>
    <row r="98" spans="1:16" ht="27.6" x14ac:dyDescent="0.3">
      <c r="A98" s="443"/>
      <c r="B98" s="421">
        <v>41</v>
      </c>
      <c r="C98" s="406" t="s">
        <v>187</v>
      </c>
      <c r="D98" s="249" t="s">
        <v>34</v>
      </c>
      <c r="E98" s="409"/>
      <c r="F98" s="294"/>
      <c r="G98" s="294"/>
      <c r="H98" s="414"/>
      <c r="I98" s="414"/>
      <c r="J98" s="414"/>
      <c r="K98" s="414"/>
      <c r="L98" s="414"/>
      <c r="M98" s="414"/>
      <c r="N98" s="414"/>
      <c r="O98" s="414"/>
      <c r="P98" s="422">
        <f t="shared" si="1"/>
        <v>0</v>
      </c>
    </row>
    <row r="99" spans="1:16" ht="27.6" x14ac:dyDescent="0.3">
      <c r="A99" s="443"/>
      <c r="B99" s="421">
        <v>42</v>
      </c>
      <c r="C99" s="406" t="s">
        <v>188</v>
      </c>
      <c r="D99" s="249" t="s">
        <v>34</v>
      </c>
      <c r="E99" s="409"/>
      <c r="F99" s="294"/>
      <c r="G99" s="294"/>
      <c r="H99" s="414"/>
      <c r="I99" s="414"/>
      <c r="J99" s="414"/>
      <c r="K99" s="414"/>
      <c r="L99" s="414"/>
      <c r="M99" s="414"/>
      <c r="N99" s="414"/>
      <c r="O99" s="414"/>
      <c r="P99" s="422">
        <f t="shared" si="1"/>
        <v>0</v>
      </c>
    </row>
    <row r="100" spans="1:16" x14ac:dyDescent="0.3">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x14ac:dyDescent="0.3">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x14ac:dyDescent="0.3">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x14ac:dyDescent="0.3">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x14ac:dyDescent="0.3">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x14ac:dyDescent="0.3">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x14ac:dyDescent="0.3">
      <c r="A106" s="443"/>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3">
      <c r="A107" s="443"/>
      <c r="B107" s="423" t="s">
        <v>291</v>
      </c>
      <c r="C107" s="406"/>
      <c r="D107" s="249" t="s">
        <v>250</v>
      </c>
      <c r="E107" s="409"/>
      <c r="F107" s="294"/>
      <c r="G107" s="294"/>
      <c r="H107" s="414"/>
      <c r="I107" s="414"/>
      <c r="J107" s="414"/>
      <c r="K107" s="414"/>
      <c r="L107" s="414"/>
      <c r="M107" s="414"/>
      <c r="N107" s="414"/>
      <c r="O107" s="414"/>
      <c r="P107" s="422"/>
    </row>
    <row r="108" spans="1:16" x14ac:dyDescent="0.3">
      <c r="A108" s="443"/>
      <c r="B108" s="421"/>
      <c r="C108" s="406"/>
      <c r="D108" s="249"/>
      <c r="E108" s="409"/>
      <c r="F108" s="294"/>
      <c r="G108" s="294"/>
      <c r="H108" s="414"/>
      <c r="I108" s="414"/>
      <c r="J108" s="414"/>
      <c r="K108" s="414"/>
      <c r="L108" s="414"/>
      <c r="M108" s="414"/>
      <c r="N108" s="414"/>
      <c r="O108" s="414"/>
      <c r="P108" s="422"/>
    </row>
    <row r="109" spans="1:16" x14ac:dyDescent="0.3">
      <c r="A109" s="443"/>
      <c r="B109" s="421"/>
      <c r="C109" s="406"/>
      <c r="D109" s="249"/>
      <c r="E109" s="409"/>
      <c r="F109" s="294"/>
      <c r="G109" s="294"/>
      <c r="H109" s="414"/>
      <c r="I109" s="414"/>
      <c r="J109" s="414"/>
      <c r="K109" s="414"/>
      <c r="L109" s="414"/>
      <c r="M109" s="414"/>
      <c r="N109" s="414"/>
      <c r="O109" s="414"/>
      <c r="P109" s="422"/>
    </row>
    <row r="110" spans="1:16" x14ac:dyDescent="0.3">
      <c r="A110" s="443"/>
      <c r="B110" s="421"/>
      <c r="C110" s="406"/>
      <c r="D110" s="249"/>
      <c r="E110" s="409"/>
      <c r="F110" s="294"/>
      <c r="G110" s="294"/>
      <c r="H110" s="414"/>
      <c r="I110" s="414"/>
      <c r="J110" s="414"/>
      <c r="K110" s="414"/>
      <c r="L110" s="414"/>
      <c r="M110" s="414"/>
      <c r="N110" s="414"/>
      <c r="O110" s="414"/>
      <c r="P110" s="422"/>
    </row>
    <row r="111" spans="1:16" x14ac:dyDescent="0.3">
      <c r="B111" s="350"/>
      <c r="C111" s="653" t="s">
        <v>218</v>
      </c>
      <c r="D111" s="65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3">
      <c r="B112" s="271"/>
      <c r="C112" s="640" t="s">
        <v>257</v>
      </c>
      <c r="D112" s="64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x14ac:dyDescent="0.3">
      <c r="B113" s="271"/>
      <c r="C113" s="640" t="s">
        <v>258</v>
      </c>
      <c r="D113" s="640"/>
      <c r="E113" s="265"/>
      <c r="F113" s="263"/>
      <c r="G113" s="263"/>
      <c r="H113" s="265"/>
      <c r="I113" s="265"/>
      <c r="J113" s="266">
        <f>J112-(E32*G32*J32)</f>
        <v>0</v>
      </c>
      <c r="K113" s="265">
        <f>K112-(E32*G32*K32)</f>
        <v>0</v>
      </c>
      <c r="L113" s="265"/>
      <c r="M113" s="265"/>
      <c r="N113" s="265"/>
      <c r="O113" s="265"/>
      <c r="P113" s="272"/>
    </row>
    <row r="114" spans="2:16" x14ac:dyDescent="0.3">
      <c r="B114" s="273"/>
      <c r="C114" s="654"/>
      <c r="D114" s="654"/>
      <c r="E114" s="258"/>
      <c r="F114" s="256"/>
      <c r="G114" s="256"/>
      <c r="H114" s="258"/>
      <c r="I114" s="258"/>
      <c r="J114" s="258"/>
      <c r="K114" s="258"/>
      <c r="L114" s="258"/>
      <c r="M114" s="258"/>
      <c r="N114" s="258"/>
      <c r="O114" s="258"/>
      <c r="P114" s="274"/>
    </row>
    <row r="115" spans="2:16" x14ac:dyDescent="0.3">
      <c r="B115" s="273"/>
      <c r="C115" s="257"/>
      <c r="D115" s="258"/>
      <c r="E115" s="258"/>
      <c r="F115" s="256"/>
      <c r="G115" s="256"/>
      <c r="H115" s="258"/>
      <c r="I115" s="258"/>
      <c r="J115" s="258"/>
      <c r="K115" s="258"/>
      <c r="L115" s="258"/>
      <c r="M115" s="258"/>
      <c r="N115" s="258"/>
      <c r="O115" s="258"/>
      <c r="P115" s="274"/>
    </row>
    <row r="116" spans="2:16" x14ac:dyDescent="0.3">
      <c r="B116" s="377"/>
      <c r="C116" s="638" t="s">
        <v>325</v>
      </c>
      <c r="D116" s="63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3">
      <c r="B117" s="377"/>
      <c r="C117" s="638" t="s">
        <v>293</v>
      </c>
      <c r="D117" s="638"/>
      <c r="E117" s="258"/>
      <c r="F117" s="260"/>
      <c r="G117" s="260"/>
      <c r="H117" s="294"/>
      <c r="I117" s="294"/>
      <c r="J117" s="294"/>
      <c r="K117" s="294"/>
      <c r="L117" s="294"/>
      <c r="M117" s="294"/>
      <c r="N117" s="294"/>
      <c r="O117" s="249"/>
      <c r="P117" s="275">
        <f>SUM(H117:O117)</f>
        <v>0</v>
      </c>
    </row>
    <row r="118" spans="2:16" x14ac:dyDescent="0.3">
      <c r="B118" s="377"/>
      <c r="C118" s="638" t="s">
        <v>294</v>
      </c>
      <c r="D118" s="638"/>
      <c r="E118" s="258"/>
      <c r="F118" s="260"/>
      <c r="G118" s="260"/>
      <c r="H118" s="294"/>
      <c r="I118" s="294"/>
      <c r="J118" s="294"/>
      <c r="K118" s="294"/>
      <c r="L118" s="294"/>
      <c r="M118" s="294"/>
      <c r="N118" s="294"/>
      <c r="O118" s="249"/>
      <c r="P118" s="275">
        <f>SUM(H118:O118)</f>
        <v>0</v>
      </c>
    </row>
    <row r="119" spans="2:16" x14ac:dyDescent="0.3">
      <c r="B119" s="377"/>
      <c r="C119" s="638" t="s">
        <v>295</v>
      </c>
      <c r="D119" s="638"/>
      <c r="E119" s="258"/>
      <c r="F119" s="260"/>
      <c r="G119" s="260"/>
      <c r="H119" s="294"/>
      <c r="I119" s="294"/>
      <c r="J119" s="294"/>
      <c r="K119" s="294"/>
      <c r="L119" s="294"/>
      <c r="M119" s="294"/>
      <c r="N119" s="294"/>
      <c r="O119" s="249"/>
      <c r="P119" s="275">
        <f t="shared" ref="P119" si="2">SUM(H119:O119)</f>
        <v>0</v>
      </c>
    </row>
    <row r="120" spans="2:16" x14ac:dyDescent="0.3">
      <c r="B120" s="377"/>
      <c r="C120" s="638" t="s">
        <v>296</v>
      </c>
      <c r="D120" s="638"/>
      <c r="E120" s="258"/>
      <c r="F120" s="260"/>
      <c r="G120" s="260"/>
      <c r="H120" s="294"/>
      <c r="I120" s="294"/>
      <c r="J120" s="294"/>
      <c r="K120" s="294"/>
      <c r="L120" s="294"/>
      <c r="M120" s="294"/>
      <c r="N120" s="294"/>
      <c r="O120" s="249"/>
      <c r="P120" s="275">
        <f>SUM(H120:O120)</f>
        <v>0</v>
      </c>
    </row>
    <row r="121" spans="2:16" x14ac:dyDescent="0.3">
      <c r="B121" s="377"/>
      <c r="C121" s="638" t="s">
        <v>297</v>
      </c>
      <c r="D121" s="638"/>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x14ac:dyDescent="0.3">
      <c r="B122" s="377"/>
      <c r="C122" s="638" t="s">
        <v>298</v>
      </c>
      <c r="D122" s="638"/>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x14ac:dyDescent="0.3">
      <c r="B123" s="377"/>
      <c r="C123" s="638" t="s">
        <v>299</v>
      </c>
      <c r="D123" s="638"/>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x14ac:dyDescent="0.3">
      <c r="B124" s="377"/>
      <c r="C124" s="638" t="s">
        <v>300</v>
      </c>
      <c r="D124" s="638"/>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x14ac:dyDescent="0.3">
      <c r="B125" s="377"/>
      <c r="C125" s="638" t="s">
        <v>301</v>
      </c>
      <c r="D125" s="638"/>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x14ac:dyDescent="0.3">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x14ac:dyDescent="0.3">
      <c r="B127" s="273"/>
      <c r="C127" s="375"/>
      <c r="D127" s="258"/>
      <c r="E127" s="258"/>
      <c r="F127" s="256"/>
      <c r="G127" s="256"/>
      <c r="H127" s="262"/>
      <c r="I127" s="262"/>
      <c r="J127" s="262"/>
      <c r="K127" s="262"/>
      <c r="L127" s="262"/>
      <c r="M127" s="262"/>
      <c r="N127" s="262"/>
      <c r="O127" s="258"/>
      <c r="P127" s="276"/>
    </row>
    <row r="128" spans="2:16" x14ac:dyDescent="0.3">
      <c r="B128" s="416"/>
      <c r="C128" s="639" t="s">
        <v>302</v>
      </c>
      <c r="D128" s="639"/>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x14ac:dyDescent="0.3"/>
  <cols>
    <col min="1" max="1" width="6.44140625" style="68" customWidth="1"/>
    <col min="2" max="2" width="5.109375" style="68" customWidth="1"/>
    <col min="3" max="3" width="44.33203125" style="432" customWidth="1"/>
    <col min="4" max="4" width="12.33203125" style="433" customWidth="1"/>
    <col min="5" max="5" width="13.33203125" style="433"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8.77734375" style="68"/>
  </cols>
  <sheetData>
    <row r="2" spans="1:18" ht="18.75" customHeight="1" x14ac:dyDescent="0.35">
      <c r="B2" s="689" t="s">
        <v>303</v>
      </c>
      <c r="C2" s="689"/>
      <c r="D2" s="689"/>
      <c r="E2" s="689"/>
      <c r="F2" s="689"/>
      <c r="G2" s="689"/>
      <c r="H2" s="689"/>
      <c r="I2" s="689"/>
      <c r="J2" s="689"/>
      <c r="K2" s="689"/>
      <c r="L2" s="689"/>
      <c r="M2" s="689"/>
      <c r="N2" s="689"/>
      <c r="O2" s="689"/>
      <c r="P2" s="689"/>
    </row>
    <row r="3" spans="1:18" ht="18" outlineLevel="1" x14ac:dyDescent="0.35">
      <c r="B3" s="435"/>
      <c r="C3" s="435"/>
      <c r="D3" s="435"/>
      <c r="E3" s="435"/>
      <c r="F3" s="435"/>
      <c r="G3" s="435"/>
      <c r="H3" s="435"/>
      <c r="I3" s="435"/>
      <c r="J3" s="435"/>
      <c r="K3" s="435"/>
      <c r="L3" s="435"/>
      <c r="M3" s="435"/>
      <c r="N3" s="435"/>
      <c r="O3" s="435"/>
      <c r="P3" s="435"/>
    </row>
    <row r="4" spans="1:18" ht="35.25" customHeight="1" outlineLevel="1" x14ac:dyDescent="0.35">
      <c r="A4" s="334"/>
      <c r="B4" s="435"/>
      <c r="C4" s="365" t="s">
        <v>384</v>
      </c>
      <c r="D4" s="436"/>
      <c r="E4" s="690" t="s">
        <v>359</v>
      </c>
      <c r="F4" s="690"/>
      <c r="G4" s="690"/>
      <c r="H4" s="690"/>
      <c r="I4" s="690"/>
      <c r="J4" s="690"/>
      <c r="K4" s="690"/>
      <c r="L4" s="690"/>
      <c r="M4" s="690"/>
      <c r="N4" s="690"/>
      <c r="O4" s="690"/>
      <c r="P4" s="690"/>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37"/>
      <c r="D8" s="436"/>
      <c r="E8" s="368"/>
      <c r="F8" s="436"/>
      <c r="G8" s="436"/>
      <c r="H8" s="436"/>
      <c r="I8" s="436"/>
      <c r="J8" s="436"/>
      <c r="K8" s="436"/>
      <c r="L8" s="436"/>
      <c r="M8" s="436"/>
      <c r="N8" s="436"/>
      <c r="O8" s="436"/>
      <c r="P8" s="436"/>
    </row>
    <row r="9" spans="1:18" ht="18.75" customHeight="1" outlineLevel="1" x14ac:dyDescent="0.35">
      <c r="B9" s="435"/>
      <c r="C9" s="231" t="s">
        <v>334</v>
      </c>
      <c r="D9" s="435"/>
      <c r="E9" s="232" t="s">
        <v>360</v>
      </c>
      <c r="F9" s="444"/>
      <c r="G9" s="435"/>
      <c r="H9" s="435"/>
      <c r="I9" s="435"/>
      <c r="J9" s="435"/>
      <c r="K9" s="435"/>
      <c r="L9" s="435"/>
      <c r="M9" s="435"/>
      <c r="N9" s="435"/>
      <c r="O9" s="435"/>
      <c r="P9" s="435"/>
      <c r="R9" s="82"/>
    </row>
    <row r="10" spans="1:18" ht="18.75" customHeight="1" outlineLevel="1" x14ac:dyDescent="0.35">
      <c r="B10" s="435"/>
      <c r="C10" s="435"/>
      <c r="D10" s="435"/>
      <c r="E10" s="691" t="s">
        <v>335</v>
      </c>
      <c r="F10" s="691"/>
      <c r="G10" s="435"/>
      <c r="H10" s="435"/>
      <c r="I10" s="435"/>
      <c r="J10" s="435"/>
      <c r="K10" s="435"/>
      <c r="L10" s="435"/>
      <c r="M10" s="435"/>
      <c r="N10" s="435"/>
      <c r="O10" s="435"/>
      <c r="P10" s="435"/>
    </row>
    <row r="11" spans="1:18" x14ac:dyDescent="0.3">
      <c r="A11" s="442"/>
      <c r="C11" s="439"/>
      <c r="D11" s="440"/>
      <c r="E11" s="440"/>
    </row>
    <row r="12" spans="1:18" ht="18" x14ac:dyDescent="0.35">
      <c r="B12" s="438" t="s">
        <v>462</v>
      </c>
      <c r="C12" s="435"/>
      <c r="D12" s="435"/>
      <c r="E12" s="435"/>
      <c r="F12" s="435"/>
      <c r="G12" s="435"/>
      <c r="H12" s="435"/>
      <c r="I12" s="435"/>
      <c r="J12" s="435"/>
      <c r="K12" s="435"/>
      <c r="L12" s="435"/>
      <c r="M12" s="435"/>
      <c r="N12" s="435"/>
      <c r="O12" s="435"/>
      <c r="P12" s="435"/>
    </row>
    <row r="13" spans="1:18" ht="41.4" x14ac:dyDescent="0.3">
      <c r="B13" s="681" t="s">
        <v>59</v>
      </c>
      <c r="C13" s="683" t="s">
        <v>0</v>
      </c>
      <c r="D13" s="683" t="s">
        <v>45</v>
      </c>
      <c r="E13" s="683" t="s">
        <v>202</v>
      </c>
      <c r="F13" s="234" t="s">
        <v>199</v>
      </c>
      <c r="G13" s="234" t="s">
        <v>46</v>
      </c>
      <c r="H13" s="685" t="s">
        <v>60</v>
      </c>
      <c r="I13" s="685"/>
      <c r="J13" s="685"/>
      <c r="K13" s="685"/>
      <c r="L13" s="685"/>
      <c r="M13" s="685"/>
      <c r="N13" s="685"/>
      <c r="O13" s="685"/>
      <c r="P13" s="686"/>
    </row>
    <row r="14" spans="1:18" ht="55.2" x14ac:dyDescent="0.3">
      <c r="B14" s="682"/>
      <c r="C14" s="684"/>
      <c r="D14" s="684"/>
      <c r="E14" s="68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6" t="s">
        <v>138</v>
      </c>
      <c r="C15" s="667"/>
      <c r="D15" s="667"/>
      <c r="E15" s="667"/>
      <c r="F15" s="667"/>
      <c r="G15" s="667"/>
      <c r="H15" s="667"/>
      <c r="I15" s="667"/>
      <c r="J15" s="667"/>
      <c r="K15" s="667"/>
      <c r="L15" s="667"/>
      <c r="M15" s="667"/>
      <c r="N15" s="667"/>
      <c r="O15" s="667"/>
      <c r="P15" s="668"/>
    </row>
    <row r="16" spans="1:18" ht="26.25" customHeight="1" x14ac:dyDescent="0.3">
      <c r="A16" s="443"/>
      <c r="B16" s="660" t="s">
        <v>139</v>
      </c>
      <c r="C16" s="661"/>
      <c r="D16" s="661"/>
      <c r="E16" s="661"/>
      <c r="F16" s="661"/>
      <c r="G16" s="661"/>
      <c r="H16" s="661"/>
      <c r="I16" s="661"/>
      <c r="J16" s="661"/>
      <c r="K16" s="661"/>
      <c r="L16" s="661"/>
      <c r="M16" s="661"/>
      <c r="N16" s="661"/>
      <c r="O16" s="661"/>
      <c r="P16" s="662"/>
    </row>
    <row r="17" spans="1:16" x14ac:dyDescent="0.3">
      <c r="A17" s="443"/>
      <c r="B17" s="421">
        <v>1</v>
      </c>
      <c r="C17" s="406" t="s">
        <v>140</v>
      </c>
      <c r="D17" s="249" t="s">
        <v>34</v>
      </c>
      <c r="E17" s="407"/>
      <c r="F17" s="294"/>
      <c r="G17" s="294"/>
      <c r="H17" s="418">
        <v>1</v>
      </c>
      <c r="I17" s="408"/>
      <c r="J17" s="408"/>
      <c r="K17" s="408"/>
      <c r="L17" s="408"/>
      <c r="M17" s="408"/>
      <c r="N17" s="408"/>
      <c r="O17" s="408"/>
      <c r="P17" s="422">
        <f>SUM(H17:O17)</f>
        <v>1</v>
      </c>
    </row>
    <row r="18" spans="1:16" x14ac:dyDescent="0.3">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x14ac:dyDescent="0.3">
      <c r="A19" s="443"/>
      <c r="B19" s="421">
        <v>3</v>
      </c>
      <c r="C19" s="406" t="s">
        <v>142</v>
      </c>
      <c r="D19" s="249" t="s">
        <v>34</v>
      </c>
      <c r="E19" s="409"/>
      <c r="F19" s="294"/>
      <c r="G19" s="294"/>
      <c r="H19" s="418">
        <v>1</v>
      </c>
      <c r="I19" s="408"/>
      <c r="J19" s="408"/>
      <c r="K19" s="408"/>
      <c r="L19" s="408"/>
      <c r="M19" s="408"/>
      <c r="N19" s="408"/>
      <c r="O19" s="408"/>
      <c r="P19" s="422">
        <f t="shared" si="0"/>
        <v>1</v>
      </c>
    </row>
    <row r="20" spans="1:16" x14ac:dyDescent="0.3">
      <c r="A20" s="443"/>
      <c r="B20" s="421">
        <v>4</v>
      </c>
      <c r="C20" s="406" t="s">
        <v>143</v>
      </c>
      <c r="D20" s="249" t="s">
        <v>34</v>
      </c>
      <c r="E20" s="409"/>
      <c r="F20" s="294"/>
      <c r="G20" s="294"/>
      <c r="H20" s="418">
        <v>1</v>
      </c>
      <c r="I20" s="408"/>
      <c r="J20" s="408"/>
      <c r="K20" s="408"/>
      <c r="L20" s="408"/>
      <c r="M20" s="408"/>
      <c r="N20" s="408"/>
      <c r="O20" s="408"/>
      <c r="P20" s="422">
        <f t="shared" si="0"/>
        <v>1</v>
      </c>
    </row>
    <row r="21" spans="1:16" x14ac:dyDescent="0.3">
      <c r="A21" s="443"/>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443"/>
      <c r="B22" s="421">
        <v>6</v>
      </c>
      <c r="C22" s="406" t="s">
        <v>145</v>
      </c>
      <c r="D22" s="249" t="s">
        <v>34</v>
      </c>
      <c r="E22" s="409"/>
      <c r="F22" s="294"/>
      <c r="G22" s="294"/>
      <c r="H22" s="418">
        <v>1</v>
      </c>
      <c r="I22" s="408"/>
      <c r="J22" s="408"/>
      <c r="K22" s="408"/>
      <c r="L22" s="408"/>
      <c r="M22" s="408"/>
      <c r="N22" s="408"/>
      <c r="O22" s="408"/>
      <c r="P22" s="422">
        <f t="shared" si="0"/>
        <v>1</v>
      </c>
    </row>
    <row r="23" spans="1:16" x14ac:dyDescent="0.3">
      <c r="A23" s="443"/>
      <c r="B23" s="423" t="s">
        <v>316</v>
      </c>
      <c r="C23" s="406"/>
      <c r="D23" s="249" t="s">
        <v>250</v>
      </c>
      <c r="E23" s="409"/>
      <c r="F23" s="294"/>
      <c r="G23" s="294"/>
      <c r="H23" s="418"/>
      <c r="I23" s="408"/>
      <c r="J23" s="408"/>
      <c r="K23" s="408"/>
      <c r="L23" s="408"/>
      <c r="M23" s="408"/>
      <c r="N23" s="408"/>
      <c r="O23" s="408"/>
      <c r="P23" s="422">
        <f t="shared" si="0"/>
        <v>0</v>
      </c>
    </row>
    <row r="24" spans="1:16" x14ac:dyDescent="0.3">
      <c r="A24" s="443"/>
      <c r="B24" s="421"/>
      <c r="C24" s="406"/>
      <c r="D24" s="249"/>
      <c r="E24" s="409"/>
      <c r="F24" s="294"/>
      <c r="G24" s="294"/>
      <c r="H24" s="418"/>
      <c r="I24" s="408"/>
      <c r="J24" s="408"/>
      <c r="K24" s="408"/>
      <c r="L24" s="408"/>
      <c r="M24" s="408"/>
      <c r="N24" s="408"/>
      <c r="O24" s="408"/>
      <c r="P24" s="422">
        <f t="shared" si="0"/>
        <v>0</v>
      </c>
    </row>
    <row r="25" spans="1:16" x14ac:dyDescent="0.3">
      <c r="A25" s="443"/>
      <c r="B25" s="421"/>
      <c r="C25" s="406"/>
      <c r="D25" s="249"/>
      <c r="E25" s="409"/>
      <c r="F25" s="294"/>
      <c r="G25" s="294"/>
      <c r="H25" s="418"/>
      <c r="I25" s="408"/>
      <c r="J25" s="408"/>
      <c r="K25" s="408"/>
      <c r="L25" s="408"/>
      <c r="M25" s="408"/>
      <c r="N25" s="408"/>
      <c r="O25" s="408"/>
      <c r="P25" s="422">
        <f t="shared" si="0"/>
        <v>0</v>
      </c>
    </row>
    <row r="26" spans="1:16" x14ac:dyDescent="0.3">
      <c r="A26" s="443"/>
      <c r="B26" s="421"/>
      <c r="C26" s="406"/>
      <c r="D26" s="249"/>
      <c r="E26" s="409"/>
      <c r="F26" s="294"/>
      <c r="G26" s="294"/>
      <c r="H26" s="418"/>
      <c r="I26" s="408"/>
      <c r="J26" s="408"/>
      <c r="K26" s="408"/>
      <c r="L26" s="408"/>
      <c r="M26" s="408"/>
      <c r="N26" s="408"/>
      <c r="O26" s="408"/>
      <c r="P26" s="422">
        <f t="shared" si="0"/>
        <v>0</v>
      </c>
    </row>
    <row r="27" spans="1:16" ht="25.5" customHeight="1" x14ac:dyDescent="0.3">
      <c r="A27" s="443"/>
      <c r="B27" s="660" t="s">
        <v>146</v>
      </c>
      <c r="C27" s="661"/>
      <c r="D27" s="661"/>
      <c r="E27" s="661"/>
      <c r="F27" s="661"/>
      <c r="G27" s="661"/>
      <c r="H27" s="661"/>
      <c r="I27" s="661"/>
      <c r="J27" s="661"/>
      <c r="K27" s="661"/>
      <c r="L27" s="661"/>
      <c r="M27" s="661"/>
      <c r="N27" s="661"/>
      <c r="O27" s="661"/>
      <c r="P27" s="662"/>
    </row>
    <row r="28" spans="1:16" x14ac:dyDescent="0.3">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443"/>
      <c r="B32" s="421">
        <v>11</v>
      </c>
      <c r="C32" s="406" t="s">
        <v>151</v>
      </c>
      <c r="D32" s="249" t="s">
        <v>34</v>
      </c>
      <c r="E32" s="409">
        <v>3</v>
      </c>
      <c r="F32" s="294"/>
      <c r="G32" s="294"/>
      <c r="H32" s="408"/>
      <c r="I32" s="408"/>
      <c r="J32" s="418">
        <v>1</v>
      </c>
      <c r="K32" s="408"/>
      <c r="L32" s="408"/>
      <c r="M32" s="408"/>
      <c r="N32" s="408"/>
      <c r="O32" s="408"/>
      <c r="P32" s="422">
        <f t="shared" si="0"/>
        <v>1</v>
      </c>
    </row>
    <row r="33" spans="1:16" x14ac:dyDescent="0.3">
      <c r="A33" s="443"/>
      <c r="B33" s="423" t="s">
        <v>316</v>
      </c>
      <c r="C33" s="406"/>
      <c r="D33" s="249" t="s">
        <v>250</v>
      </c>
      <c r="E33" s="409"/>
      <c r="F33" s="294"/>
      <c r="G33" s="294"/>
      <c r="H33" s="408"/>
      <c r="I33" s="408"/>
      <c r="J33" s="408"/>
      <c r="K33" s="408"/>
      <c r="L33" s="408"/>
      <c r="M33" s="408"/>
      <c r="N33" s="408"/>
      <c r="O33" s="408"/>
      <c r="P33" s="422">
        <f t="shared" si="0"/>
        <v>0</v>
      </c>
    </row>
    <row r="34" spans="1:16" x14ac:dyDescent="0.3">
      <c r="A34" s="443"/>
      <c r="B34" s="421"/>
      <c r="C34" s="406"/>
      <c r="D34" s="249"/>
      <c r="E34" s="409"/>
      <c r="F34" s="294"/>
      <c r="G34" s="294"/>
      <c r="H34" s="408"/>
      <c r="I34" s="408"/>
      <c r="J34" s="408"/>
      <c r="K34" s="408"/>
      <c r="L34" s="408"/>
      <c r="M34" s="408"/>
      <c r="N34" s="408"/>
      <c r="O34" s="408"/>
      <c r="P34" s="422">
        <f t="shared" si="0"/>
        <v>0</v>
      </c>
    </row>
    <row r="35" spans="1:16" x14ac:dyDescent="0.3">
      <c r="A35" s="443"/>
      <c r="B35" s="421"/>
      <c r="C35" s="406"/>
      <c r="D35" s="249"/>
      <c r="E35" s="409"/>
      <c r="F35" s="294"/>
      <c r="G35" s="294"/>
      <c r="H35" s="408"/>
      <c r="I35" s="408"/>
      <c r="J35" s="408"/>
      <c r="K35" s="408"/>
      <c r="L35" s="408"/>
      <c r="M35" s="408"/>
      <c r="N35" s="408"/>
      <c r="O35" s="408"/>
      <c r="P35" s="422">
        <f t="shared" si="0"/>
        <v>0</v>
      </c>
    </row>
    <row r="36" spans="1:16" x14ac:dyDescent="0.3">
      <c r="A36" s="443"/>
      <c r="B36" s="421"/>
      <c r="C36" s="406"/>
      <c r="D36" s="249"/>
      <c r="E36" s="409"/>
      <c r="F36" s="294"/>
      <c r="G36" s="294"/>
      <c r="H36" s="408"/>
      <c r="I36" s="408"/>
      <c r="J36" s="408"/>
      <c r="K36" s="408"/>
      <c r="L36" s="408"/>
      <c r="M36" s="408"/>
      <c r="N36" s="408"/>
      <c r="O36" s="408"/>
      <c r="P36" s="422">
        <f t="shared" si="0"/>
        <v>0</v>
      </c>
    </row>
    <row r="37" spans="1:16" ht="26.25" customHeight="1" x14ac:dyDescent="0.3">
      <c r="A37" s="443"/>
      <c r="B37" s="660" t="s">
        <v>11</v>
      </c>
      <c r="C37" s="661"/>
      <c r="D37" s="661"/>
      <c r="E37" s="661"/>
      <c r="F37" s="661"/>
      <c r="G37" s="661"/>
      <c r="H37" s="661"/>
      <c r="I37" s="661"/>
      <c r="J37" s="661"/>
      <c r="K37" s="661"/>
      <c r="L37" s="661"/>
      <c r="M37" s="661"/>
      <c r="N37" s="661"/>
      <c r="O37" s="661"/>
      <c r="P37" s="662"/>
    </row>
    <row r="38" spans="1:16" ht="27.6" x14ac:dyDescent="0.3">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x14ac:dyDescent="0.3">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x14ac:dyDescent="0.3">
      <c r="A40" s="443"/>
      <c r="B40" s="421">
        <v>14</v>
      </c>
      <c r="C40" s="406" t="s">
        <v>154</v>
      </c>
      <c r="D40" s="249" t="s">
        <v>34</v>
      </c>
      <c r="E40" s="409">
        <v>12</v>
      </c>
      <c r="F40" s="294"/>
      <c r="G40" s="294"/>
      <c r="H40" s="408"/>
      <c r="I40" s="408"/>
      <c r="J40" s="418">
        <v>1</v>
      </c>
      <c r="K40" s="408"/>
      <c r="L40" s="408"/>
      <c r="M40" s="408"/>
      <c r="N40" s="408"/>
      <c r="O40" s="408"/>
      <c r="P40" s="422">
        <f t="shared" si="0"/>
        <v>1</v>
      </c>
    </row>
    <row r="41" spans="1:16" x14ac:dyDescent="0.3">
      <c r="A41" s="443"/>
      <c r="B41" s="423" t="s">
        <v>316</v>
      </c>
      <c r="C41" s="406"/>
      <c r="D41" s="249" t="s">
        <v>250</v>
      </c>
      <c r="E41" s="409"/>
      <c r="F41" s="294"/>
      <c r="G41" s="294"/>
      <c r="H41" s="408"/>
      <c r="I41" s="408"/>
      <c r="J41" s="408"/>
      <c r="K41" s="408"/>
      <c r="L41" s="408"/>
      <c r="M41" s="408"/>
      <c r="N41" s="408"/>
      <c r="O41" s="408"/>
      <c r="P41" s="422">
        <f t="shared" si="0"/>
        <v>0</v>
      </c>
    </row>
    <row r="42" spans="1:16" x14ac:dyDescent="0.3">
      <c r="A42" s="443"/>
      <c r="B42" s="421"/>
      <c r="C42" s="406"/>
      <c r="D42" s="249"/>
      <c r="E42" s="409"/>
      <c r="F42" s="294"/>
      <c r="G42" s="294"/>
      <c r="H42" s="408"/>
      <c r="I42" s="408"/>
      <c r="J42" s="408"/>
      <c r="K42" s="408"/>
      <c r="L42" s="408"/>
      <c r="M42" s="408"/>
      <c r="N42" s="408"/>
      <c r="O42" s="408"/>
      <c r="P42" s="422">
        <f t="shared" si="0"/>
        <v>0</v>
      </c>
    </row>
    <row r="43" spans="1:16" x14ac:dyDescent="0.3">
      <c r="A43" s="443"/>
      <c r="B43" s="421"/>
      <c r="C43" s="406"/>
      <c r="D43" s="249"/>
      <c r="E43" s="409"/>
      <c r="F43" s="294"/>
      <c r="G43" s="294"/>
      <c r="H43" s="408"/>
      <c r="I43" s="408"/>
      <c r="J43" s="408"/>
      <c r="K43" s="408"/>
      <c r="L43" s="408"/>
      <c r="M43" s="408"/>
      <c r="N43" s="408"/>
      <c r="O43" s="408"/>
      <c r="P43" s="422">
        <f t="shared" si="0"/>
        <v>0</v>
      </c>
    </row>
    <row r="44" spans="1:16" x14ac:dyDescent="0.3">
      <c r="A44" s="443"/>
      <c r="B44" s="421"/>
      <c r="C44" s="406"/>
      <c r="D44" s="249"/>
      <c r="E44" s="409"/>
      <c r="F44" s="294"/>
      <c r="G44" s="294"/>
      <c r="H44" s="408"/>
      <c r="I44" s="408"/>
      <c r="J44" s="408"/>
      <c r="K44" s="408"/>
      <c r="L44" s="408"/>
      <c r="M44" s="408"/>
      <c r="N44" s="408"/>
      <c r="O44" s="408"/>
      <c r="P44" s="422">
        <f t="shared" si="0"/>
        <v>0</v>
      </c>
    </row>
    <row r="45" spans="1:16" ht="24" customHeight="1" x14ac:dyDescent="0.3">
      <c r="A45" s="443"/>
      <c r="B45" s="660" t="s">
        <v>155</v>
      </c>
      <c r="C45" s="661"/>
      <c r="D45" s="661"/>
      <c r="E45" s="661"/>
      <c r="F45" s="661"/>
      <c r="G45" s="661"/>
      <c r="H45" s="661"/>
      <c r="I45" s="661"/>
      <c r="J45" s="661"/>
      <c r="K45" s="661"/>
      <c r="L45" s="661"/>
      <c r="M45" s="661"/>
      <c r="N45" s="661"/>
      <c r="O45" s="661"/>
      <c r="P45" s="662"/>
    </row>
    <row r="46" spans="1:16" x14ac:dyDescent="0.3">
      <c r="A46" s="443"/>
      <c r="B46" s="421">
        <v>15</v>
      </c>
      <c r="C46" s="406" t="s">
        <v>156</v>
      </c>
      <c r="D46" s="249" t="s">
        <v>34</v>
      </c>
      <c r="E46" s="409"/>
      <c r="F46" s="294"/>
      <c r="G46" s="294"/>
      <c r="H46" s="418">
        <v>1</v>
      </c>
      <c r="I46" s="408"/>
      <c r="J46" s="408"/>
      <c r="K46" s="408"/>
      <c r="L46" s="408"/>
      <c r="M46" s="408"/>
      <c r="N46" s="408"/>
      <c r="O46" s="408"/>
      <c r="P46" s="422">
        <f t="shared" si="0"/>
        <v>1</v>
      </c>
    </row>
    <row r="47" spans="1:16" x14ac:dyDescent="0.3">
      <c r="A47" s="443"/>
      <c r="B47" s="423" t="s">
        <v>316</v>
      </c>
      <c r="C47" s="406"/>
      <c r="D47" s="249" t="s">
        <v>250</v>
      </c>
      <c r="E47" s="409"/>
      <c r="F47" s="294"/>
      <c r="G47" s="294"/>
      <c r="H47" s="418"/>
      <c r="I47" s="408"/>
      <c r="J47" s="408"/>
      <c r="K47" s="408"/>
      <c r="L47" s="408"/>
      <c r="M47" s="408"/>
      <c r="N47" s="408"/>
      <c r="O47" s="408"/>
      <c r="P47" s="422">
        <f t="shared" si="0"/>
        <v>0</v>
      </c>
    </row>
    <row r="48" spans="1:16" x14ac:dyDescent="0.3">
      <c r="A48" s="443"/>
      <c r="B48" s="421"/>
      <c r="C48" s="406"/>
      <c r="D48" s="249"/>
      <c r="E48" s="409"/>
      <c r="F48" s="294"/>
      <c r="G48" s="294"/>
      <c r="H48" s="418"/>
      <c r="I48" s="408"/>
      <c r="J48" s="408"/>
      <c r="K48" s="408"/>
      <c r="L48" s="408"/>
      <c r="M48" s="408"/>
      <c r="N48" s="408"/>
      <c r="O48" s="408"/>
      <c r="P48" s="422">
        <f t="shared" si="0"/>
        <v>0</v>
      </c>
    </row>
    <row r="49" spans="1:16" x14ac:dyDescent="0.3">
      <c r="A49" s="443"/>
      <c r="B49" s="421"/>
      <c r="C49" s="406"/>
      <c r="D49" s="249"/>
      <c r="E49" s="409"/>
      <c r="F49" s="294"/>
      <c r="G49" s="294"/>
      <c r="H49" s="418"/>
      <c r="I49" s="408"/>
      <c r="J49" s="408"/>
      <c r="K49" s="408"/>
      <c r="L49" s="408"/>
      <c r="M49" s="408"/>
      <c r="N49" s="408"/>
      <c r="O49" s="408"/>
      <c r="P49" s="422"/>
    </row>
    <row r="50" spans="1:16" x14ac:dyDescent="0.3">
      <c r="A50" s="443"/>
      <c r="B50" s="421"/>
      <c r="C50" s="406"/>
      <c r="D50" s="249"/>
      <c r="E50" s="409"/>
      <c r="F50" s="294"/>
      <c r="G50" s="294"/>
      <c r="H50" s="418"/>
      <c r="I50" s="408"/>
      <c r="J50" s="408"/>
      <c r="K50" s="408"/>
      <c r="L50" s="408"/>
      <c r="M50" s="408"/>
      <c r="N50" s="408"/>
      <c r="O50" s="408"/>
      <c r="P50" s="422">
        <f t="shared" si="0"/>
        <v>0</v>
      </c>
    </row>
    <row r="51" spans="1:16" ht="21" customHeight="1" x14ac:dyDescent="0.3">
      <c r="A51" s="442"/>
      <c r="B51" s="660" t="s">
        <v>157</v>
      </c>
      <c r="C51" s="661"/>
      <c r="D51" s="661"/>
      <c r="E51" s="661"/>
      <c r="F51" s="661"/>
      <c r="G51" s="661"/>
      <c r="H51" s="661"/>
      <c r="I51" s="661"/>
      <c r="J51" s="661"/>
      <c r="K51" s="661"/>
      <c r="L51" s="661"/>
      <c r="M51" s="661"/>
      <c r="N51" s="661"/>
      <c r="O51" s="661"/>
      <c r="P51" s="662"/>
    </row>
    <row r="52" spans="1:16" x14ac:dyDescent="0.3">
      <c r="A52" s="443"/>
      <c r="B52" s="421">
        <v>16</v>
      </c>
      <c r="C52" s="406" t="s">
        <v>158</v>
      </c>
      <c r="D52" s="249" t="s">
        <v>34</v>
      </c>
      <c r="E52" s="409"/>
      <c r="F52" s="294"/>
      <c r="G52" s="294"/>
      <c r="H52" s="408"/>
      <c r="I52" s="408"/>
      <c r="J52" s="408"/>
      <c r="K52" s="408"/>
      <c r="L52" s="408"/>
      <c r="M52" s="408"/>
      <c r="N52" s="408"/>
      <c r="O52" s="408"/>
      <c r="P52" s="422">
        <f t="shared" si="0"/>
        <v>0</v>
      </c>
    </row>
    <row r="53" spans="1:16" x14ac:dyDescent="0.3">
      <c r="A53" s="443"/>
      <c r="B53" s="421">
        <v>17</v>
      </c>
      <c r="C53" s="406" t="s">
        <v>159</v>
      </c>
      <c r="D53" s="249" t="s">
        <v>34</v>
      </c>
      <c r="E53" s="409"/>
      <c r="F53" s="294"/>
      <c r="G53" s="294"/>
      <c r="H53" s="408"/>
      <c r="I53" s="408"/>
      <c r="J53" s="408"/>
      <c r="K53" s="408"/>
      <c r="L53" s="408"/>
      <c r="M53" s="408"/>
      <c r="N53" s="408"/>
      <c r="O53" s="408"/>
      <c r="P53" s="422">
        <f t="shared" si="0"/>
        <v>0</v>
      </c>
    </row>
    <row r="54" spans="1:16" x14ac:dyDescent="0.3">
      <c r="A54" s="443"/>
      <c r="B54" s="421">
        <v>18</v>
      </c>
      <c r="C54" s="406" t="s">
        <v>160</v>
      </c>
      <c r="D54" s="249" t="s">
        <v>34</v>
      </c>
      <c r="E54" s="409"/>
      <c r="F54" s="294"/>
      <c r="G54" s="294"/>
      <c r="H54" s="408"/>
      <c r="I54" s="408"/>
      <c r="J54" s="408"/>
      <c r="K54" s="408"/>
      <c r="L54" s="408"/>
      <c r="M54" s="408"/>
      <c r="N54" s="408"/>
      <c r="O54" s="408"/>
      <c r="P54" s="422">
        <f t="shared" si="0"/>
        <v>0</v>
      </c>
    </row>
    <row r="55" spans="1:16" x14ac:dyDescent="0.3">
      <c r="A55" s="443"/>
      <c r="B55" s="421">
        <v>19</v>
      </c>
      <c r="C55" s="406" t="s">
        <v>161</v>
      </c>
      <c r="D55" s="249" t="s">
        <v>34</v>
      </c>
      <c r="E55" s="409"/>
      <c r="F55" s="294"/>
      <c r="G55" s="294"/>
      <c r="H55" s="408"/>
      <c r="I55" s="408"/>
      <c r="J55" s="408"/>
      <c r="K55" s="408"/>
      <c r="L55" s="408"/>
      <c r="M55" s="408"/>
      <c r="N55" s="408"/>
      <c r="O55" s="408"/>
      <c r="P55" s="422">
        <f t="shared" si="0"/>
        <v>0</v>
      </c>
    </row>
    <row r="56" spans="1:16" x14ac:dyDescent="0.3">
      <c r="A56" s="443"/>
      <c r="B56" s="423" t="s">
        <v>316</v>
      </c>
      <c r="C56" s="406"/>
      <c r="D56" s="249" t="s">
        <v>250</v>
      </c>
      <c r="E56" s="409"/>
      <c r="F56" s="294"/>
      <c r="G56" s="294"/>
      <c r="H56" s="408"/>
      <c r="I56" s="408"/>
      <c r="J56" s="408"/>
      <c r="K56" s="408"/>
      <c r="L56" s="408"/>
      <c r="M56" s="408"/>
      <c r="N56" s="408"/>
      <c r="O56" s="408"/>
      <c r="P56" s="422">
        <f t="shared" si="0"/>
        <v>0</v>
      </c>
    </row>
    <row r="57" spans="1:16" x14ac:dyDescent="0.3">
      <c r="A57" s="443"/>
      <c r="B57" s="423"/>
      <c r="C57" s="406"/>
      <c r="D57" s="249"/>
      <c r="E57" s="409"/>
      <c r="F57" s="294"/>
      <c r="G57" s="294"/>
      <c r="H57" s="408"/>
      <c r="I57" s="408"/>
      <c r="J57" s="408"/>
      <c r="K57" s="408"/>
      <c r="L57" s="408"/>
      <c r="M57" s="408"/>
      <c r="N57" s="408"/>
      <c r="O57" s="408"/>
      <c r="P57" s="422"/>
    </row>
    <row r="58" spans="1:16" x14ac:dyDescent="0.3">
      <c r="A58" s="443"/>
      <c r="B58" s="423"/>
      <c r="C58" s="406"/>
      <c r="D58" s="249"/>
      <c r="E58" s="409"/>
      <c r="F58" s="294"/>
      <c r="G58" s="294"/>
      <c r="H58" s="408"/>
      <c r="I58" s="408"/>
      <c r="J58" s="408"/>
      <c r="K58" s="408"/>
      <c r="L58" s="408"/>
      <c r="M58" s="408"/>
      <c r="N58" s="408"/>
      <c r="O58" s="408"/>
      <c r="P58" s="422"/>
    </row>
    <row r="59" spans="1:16" x14ac:dyDescent="0.3">
      <c r="A59" s="442"/>
      <c r="B59" s="424"/>
      <c r="C59" s="410"/>
      <c r="D59" s="411"/>
      <c r="E59" s="411"/>
      <c r="F59" s="294"/>
      <c r="G59" s="294"/>
      <c r="H59" s="412"/>
      <c r="I59" s="412"/>
      <c r="J59" s="412"/>
      <c r="K59" s="412"/>
      <c r="L59" s="412"/>
      <c r="M59" s="412"/>
      <c r="N59" s="412"/>
      <c r="O59" s="412"/>
      <c r="P59" s="422"/>
    </row>
    <row r="60" spans="1:16" ht="27" customHeight="1" x14ac:dyDescent="0.3">
      <c r="B60" s="666" t="s">
        <v>162</v>
      </c>
      <c r="C60" s="667"/>
      <c r="D60" s="667"/>
      <c r="E60" s="667"/>
      <c r="F60" s="667"/>
      <c r="G60" s="667"/>
      <c r="H60" s="667"/>
      <c r="I60" s="667"/>
      <c r="J60" s="667"/>
      <c r="K60" s="667"/>
      <c r="L60" s="667"/>
      <c r="M60" s="667"/>
      <c r="N60" s="667"/>
      <c r="O60" s="667"/>
      <c r="P60" s="668"/>
    </row>
    <row r="61" spans="1:16" ht="16.8" x14ac:dyDescent="0.3">
      <c r="B61" s="425"/>
      <c r="C61" s="406"/>
      <c r="D61" s="409"/>
      <c r="E61" s="409"/>
      <c r="F61" s="405"/>
      <c r="G61" s="405"/>
      <c r="H61" s="405"/>
      <c r="I61" s="405"/>
      <c r="J61" s="405"/>
      <c r="K61" s="405"/>
      <c r="L61" s="405"/>
      <c r="M61" s="405"/>
      <c r="N61" s="405"/>
      <c r="O61" s="405"/>
      <c r="P61" s="426"/>
    </row>
    <row r="62" spans="1:16" ht="25.5" customHeight="1" x14ac:dyDescent="0.3">
      <c r="A62" s="443"/>
      <c r="B62" s="678" t="s">
        <v>163</v>
      </c>
      <c r="C62" s="679"/>
      <c r="D62" s="679"/>
      <c r="E62" s="679"/>
      <c r="F62" s="679"/>
      <c r="G62" s="679"/>
      <c r="H62" s="679"/>
      <c r="I62" s="679"/>
      <c r="J62" s="679"/>
      <c r="K62" s="679"/>
      <c r="L62" s="679"/>
      <c r="M62" s="679"/>
      <c r="N62" s="679"/>
      <c r="O62" s="679"/>
      <c r="P62" s="680"/>
    </row>
    <row r="63" spans="1:16" x14ac:dyDescent="0.3">
      <c r="A63" s="443"/>
      <c r="B63" s="421">
        <v>21</v>
      </c>
      <c r="C63" s="406" t="s">
        <v>164</v>
      </c>
      <c r="D63" s="249" t="s">
        <v>34</v>
      </c>
      <c r="E63" s="409"/>
      <c r="F63" s="294"/>
      <c r="G63" s="294"/>
      <c r="H63" s="418">
        <v>1</v>
      </c>
      <c r="I63" s="408"/>
      <c r="J63" s="408"/>
      <c r="K63" s="408"/>
      <c r="L63" s="408"/>
      <c r="M63" s="408"/>
      <c r="N63" s="408"/>
      <c r="O63" s="408"/>
      <c r="P63" s="422">
        <f t="shared" si="0"/>
        <v>1</v>
      </c>
    </row>
    <row r="64" spans="1:16" x14ac:dyDescent="0.3">
      <c r="A64" s="443"/>
      <c r="B64" s="421">
        <v>22</v>
      </c>
      <c r="C64" s="406" t="s">
        <v>165</v>
      </c>
      <c r="D64" s="249" t="s">
        <v>34</v>
      </c>
      <c r="E64" s="409"/>
      <c r="F64" s="294"/>
      <c r="G64" s="294"/>
      <c r="H64" s="418">
        <v>1</v>
      </c>
      <c r="I64" s="408"/>
      <c r="J64" s="408"/>
      <c r="K64" s="408"/>
      <c r="L64" s="408"/>
      <c r="M64" s="408"/>
      <c r="N64" s="408"/>
      <c r="O64" s="408"/>
      <c r="P64" s="422">
        <f t="shared" si="0"/>
        <v>1</v>
      </c>
    </row>
    <row r="65" spans="1:16" x14ac:dyDescent="0.3">
      <c r="A65" s="443"/>
      <c r="B65" s="421">
        <v>23</v>
      </c>
      <c r="C65" s="406" t="s">
        <v>166</v>
      </c>
      <c r="D65" s="249" t="s">
        <v>34</v>
      </c>
      <c r="E65" s="409"/>
      <c r="F65" s="294"/>
      <c r="G65" s="294"/>
      <c r="H65" s="418">
        <v>1</v>
      </c>
      <c r="I65" s="408"/>
      <c r="J65" s="408"/>
      <c r="K65" s="408"/>
      <c r="L65" s="408"/>
      <c r="M65" s="408"/>
      <c r="N65" s="408"/>
      <c r="O65" s="408"/>
      <c r="P65" s="422">
        <f t="shared" si="0"/>
        <v>1</v>
      </c>
    </row>
    <row r="66" spans="1:16" x14ac:dyDescent="0.3">
      <c r="A66" s="443"/>
      <c r="B66" s="421">
        <v>24</v>
      </c>
      <c r="C66" s="406" t="s">
        <v>167</v>
      </c>
      <c r="D66" s="249" t="s">
        <v>34</v>
      </c>
      <c r="E66" s="409"/>
      <c r="F66" s="294"/>
      <c r="G66" s="294"/>
      <c r="H66" s="418">
        <v>1</v>
      </c>
      <c r="I66" s="408"/>
      <c r="J66" s="408"/>
      <c r="K66" s="408"/>
      <c r="L66" s="408"/>
      <c r="M66" s="408"/>
      <c r="N66" s="408"/>
      <c r="O66" s="408"/>
      <c r="P66" s="422">
        <f t="shared" si="0"/>
        <v>1</v>
      </c>
    </row>
    <row r="67" spans="1:16" x14ac:dyDescent="0.3">
      <c r="A67" s="443"/>
      <c r="B67" s="423" t="s">
        <v>316</v>
      </c>
      <c r="C67" s="406"/>
      <c r="D67" s="249" t="s">
        <v>250</v>
      </c>
      <c r="E67" s="409"/>
      <c r="F67" s="294"/>
      <c r="G67" s="294"/>
      <c r="H67" s="418"/>
      <c r="I67" s="408"/>
      <c r="J67" s="408"/>
      <c r="K67" s="408"/>
      <c r="L67" s="408"/>
      <c r="M67" s="408"/>
      <c r="N67" s="408"/>
      <c r="O67" s="408"/>
      <c r="P67" s="422"/>
    </row>
    <row r="68" spans="1:16" x14ac:dyDescent="0.3">
      <c r="A68" s="443"/>
      <c r="B68" s="421"/>
      <c r="C68" s="406"/>
      <c r="D68" s="249"/>
      <c r="E68" s="409"/>
      <c r="F68" s="294"/>
      <c r="G68" s="294"/>
      <c r="H68" s="418"/>
      <c r="I68" s="408"/>
      <c r="J68" s="408"/>
      <c r="K68" s="408"/>
      <c r="L68" s="408"/>
      <c r="M68" s="408"/>
      <c r="N68" s="408"/>
      <c r="O68" s="408"/>
      <c r="P68" s="422"/>
    </row>
    <row r="69" spans="1:16" x14ac:dyDescent="0.3">
      <c r="A69" s="443"/>
      <c r="B69" s="421"/>
      <c r="C69" s="406"/>
      <c r="D69" s="249"/>
      <c r="E69" s="409"/>
      <c r="F69" s="294"/>
      <c r="G69" s="294"/>
      <c r="H69" s="418"/>
      <c r="I69" s="408"/>
      <c r="J69" s="408"/>
      <c r="K69" s="408"/>
      <c r="L69" s="408"/>
      <c r="M69" s="408"/>
      <c r="N69" s="408"/>
      <c r="O69" s="408"/>
      <c r="P69" s="422"/>
    </row>
    <row r="70" spans="1:16" x14ac:dyDescent="0.3">
      <c r="A70" s="443"/>
      <c r="B70" s="421"/>
      <c r="C70" s="406"/>
      <c r="D70" s="249"/>
      <c r="E70" s="409"/>
      <c r="F70" s="294"/>
      <c r="G70" s="294"/>
      <c r="H70" s="408"/>
      <c r="I70" s="408"/>
      <c r="J70" s="408"/>
      <c r="K70" s="408"/>
      <c r="L70" s="408"/>
      <c r="M70" s="408"/>
      <c r="N70" s="408"/>
      <c r="O70" s="408"/>
      <c r="P70" s="422">
        <f t="shared" si="0"/>
        <v>0</v>
      </c>
    </row>
    <row r="71" spans="1:16" ht="28.5" customHeight="1" x14ac:dyDescent="0.3">
      <c r="A71" s="443"/>
      <c r="B71" s="678" t="s">
        <v>168</v>
      </c>
      <c r="C71" s="679"/>
      <c r="D71" s="679"/>
      <c r="E71" s="679"/>
      <c r="F71" s="679"/>
      <c r="G71" s="679"/>
      <c r="H71" s="679"/>
      <c r="I71" s="679"/>
      <c r="J71" s="679"/>
      <c r="K71" s="679"/>
      <c r="L71" s="679"/>
      <c r="M71" s="679"/>
      <c r="N71" s="679"/>
      <c r="O71" s="679"/>
      <c r="P71" s="680"/>
    </row>
    <row r="72" spans="1:16" x14ac:dyDescent="0.3">
      <c r="A72" s="443"/>
      <c r="B72" s="421">
        <v>25</v>
      </c>
      <c r="C72" s="406" t="s">
        <v>169</v>
      </c>
      <c r="D72" s="249" t="s">
        <v>34</v>
      </c>
      <c r="E72" s="409"/>
      <c r="F72" s="294"/>
      <c r="G72" s="294"/>
      <c r="H72" s="408"/>
      <c r="I72" s="418">
        <v>1</v>
      </c>
      <c r="J72" s="408"/>
      <c r="K72" s="408"/>
      <c r="L72" s="408"/>
      <c r="M72" s="408"/>
      <c r="N72" s="408"/>
      <c r="O72" s="408"/>
      <c r="P72" s="422">
        <f t="shared" si="0"/>
        <v>1</v>
      </c>
    </row>
    <row r="73" spans="1:16" x14ac:dyDescent="0.3">
      <c r="A73" s="443"/>
      <c r="B73" s="421">
        <v>26</v>
      </c>
      <c r="C73" s="406" t="s">
        <v>170</v>
      </c>
      <c r="D73" s="249" t="s">
        <v>34</v>
      </c>
      <c r="E73" s="409"/>
      <c r="F73" s="294"/>
      <c r="G73" s="294"/>
      <c r="H73" s="408"/>
      <c r="I73" s="418">
        <v>1</v>
      </c>
      <c r="J73" s="408"/>
      <c r="K73" s="408"/>
      <c r="L73" s="408"/>
      <c r="M73" s="408"/>
      <c r="N73" s="408"/>
      <c r="O73" s="408"/>
      <c r="P73" s="422">
        <f t="shared" si="0"/>
        <v>1</v>
      </c>
    </row>
    <row r="74" spans="1:16" ht="27.6" x14ac:dyDescent="0.3">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x14ac:dyDescent="0.3">
      <c r="A75" s="443"/>
      <c r="B75" s="421">
        <v>28</v>
      </c>
      <c r="C75" s="406" t="s">
        <v>172</v>
      </c>
      <c r="D75" s="249" t="s">
        <v>34</v>
      </c>
      <c r="E75" s="409"/>
      <c r="F75" s="294"/>
      <c r="G75" s="294"/>
      <c r="H75" s="408"/>
      <c r="I75" s="408"/>
      <c r="J75" s="408"/>
      <c r="K75" s="408"/>
      <c r="L75" s="408"/>
      <c r="M75" s="408"/>
      <c r="N75" s="408"/>
      <c r="O75" s="408"/>
      <c r="P75" s="422">
        <f t="shared" si="0"/>
        <v>0</v>
      </c>
    </row>
    <row r="76" spans="1:16" ht="27.6" x14ac:dyDescent="0.3">
      <c r="A76" s="443"/>
      <c r="B76" s="421">
        <v>29</v>
      </c>
      <c r="C76" s="406" t="s">
        <v>173</v>
      </c>
      <c r="D76" s="249" t="s">
        <v>34</v>
      </c>
      <c r="E76" s="409"/>
      <c r="F76" s="294"/>
      <c r="G76" s="294"/>
      <c r="H76" s="408"/>
      <c r="I76" s="408"/>
      <c r="J76" s="408"/>
      <c r="K76" s="408"/>
      <c r="L76" s="408"/>
      <c r="M76" s="408"/>
      <c r="N76" s="408"/>
      <c r="O76" s="408"/>
      <c r="P76" s="422">
        <f t="shared" si="0"/>
        <v>0</v>
      </c>
    </row>
    <row r="77" spans="1:16" ht="27.6" x14ac:dyDescent="0.3">
      <c r="A77" s="443"/>
      <c r="B77" s="421">
        <v>30</v>
      </c>
      <c r="C77" s="406" t="s">
        <v>174</v>
      </c>
      <c r="D77" s="249" t="s">
        <v>34</v>
      </c>
      <c r="E77" s="409"/>
      <c r="F77" s="294"/>
      <c r="G77" s="294"/>
      <c r="H77" s="408"/>
      <c r="I77" s="408"/>
      <c r="J77" s="408"/>
      <c r="K77" s="408"/>
      <c r="L77" s="408"/>
      <c r="M77" s="408"/>
      <c r="N77" s="408"/>
      <c r="O77" s="408"/>
      <c r="P77" s="422">
        <f t="shared" si="0"/>
        <v>0</v>
      </c>
    </row>
    <row r="78" spans="1:16" ht="27.6" x14ac:dyDescent="0.3">
      <c r="A78" s="443"/>
      <c r="B78" s="421">
        <v>31</v>
      </c>
      <c r="C78" s="406" t="s">
        <v>175</v>
      </c>
      <c r="D78" s="249" t="s">
        <v>34</v>
      </c>
      <c r="E78" s="409"/>
      <c r="F78" s="294"/>
      <c r="G78" s="294"/>
      <c r="H78" s="408"/>
      <c r="I78" s="408"/>
      <c r="J78" s="408"/>
      <c r="K78" s="408"/>
      <c r="L78" s="408"/>
      <c r="M78" s="408"/>
      <c r="N78" s="408"/>
      <c r="O78" s="408"/>
      <c r="P78" s="422">
        <f t="shared" si="0"/>
        <v>0</v>
      </c>
    </row>
    <row r="79" spans="1:16" x14ac:dyDescent="0.3">
      <c r="A79" s="443"/>
      <c r="B79" s="421">
        <v>32</v>
      </c>
      <c r="C79" s="406" t="s">
        <v>176</v>
      </c>
      <c r="D79" s="249" t="s">
        <v>34</v>
      </c>
      <c r="E79" s="409"/>
      <c r="F79" s="294"/>
      <c r="G79" s="294"/>
      <c r="H79" s="408"/>
      <c r="I79" s="408"/>
      <c r="J79" s="408"/>
      <c r="K79" s="408"/>
      <c r="L79" s="408"/>
      <c r="M79" s="408"/>
      <c r="N79" s="408"/>
      <c r="O79" s="408"/>
      <c r="P79" s="422">
        <f t="shared" si="0"/>
        <v>0</v>
      </c>
    </row>
    <row r="80" spans="1:16" x14ac:dyDescent="0.3">
      <c r="A80" s="443"/>
      <c r="B80" s="423" t="s">
        <v>316</v>
      </c>
      <c r="C80" s="406"/>
      <c r="D80" s="249" t="s">
        <v>250</v>
      </c>
      <c r="E80" s="409"/>
      <c r="F80" s="294"/>
      <c r="G80" s="294"/>
      <c r="H80" s="408"/>
      <c r="I80" s="408"/>
      <c r="J80" s="408"/>
      <c r="K80" s="408"/>
      <c r="L80" s="408"/>
      <c r="M80" s="408"/>
      <c r="N80" s="408"/>
      <c r="O80" s="408"/>
      <c r="P80" s="422"/>
    </row>
    <row r="81" spans="1:16" x14ac:dyDescent="0.3">
      <c r="A81" s="443"/>
      <c r="B81" s="421"/>
      <c r="C81" s="406"/>
      <c r="D81" s="249"/>
      <c r="E81" s="409"/>
      <c r="F81" s="294"/>
      <c r="G81" s="294"/>
      <c r="H81" s="408"/>
      <c r="I81" s="408"/>
      <c r="J81" s="408"/>
      <c r="K81" s="408"/>
      <c r="L81" s="408"/>
      <c r="M81" s="408"/>
      <c r="N81" s="408"/>
      <c r="O81" s="408"/>
      <c r="P81" s="422"/>
    </row>
    <row r="82" spans="1:16" x14ac:dyDescent="0.3">
      <c r="A82" s="443"/>
      <c r="B82" s="421"/>
      <c r="C82" s="406"/>
      <c r="D82" s="249"/>
      <c r="E82" s="409"/>
      <c r="F82" s="294"/>
      <c r="G82" s="294"/>
      <c r="H82" s="408"/>
      <c r="I82" s="408"/>
      <c r="J82" s="408"/>
      <c r="K82" s="408"/>
      <c r="L82" s="408"/>
      <c r="M82" s="408"/>
      <c r="N82" s="408"/>
      <c r="O82" s="408"/>
      <c r="P82" s="422"/>
    </row>
    <row r="83" spans="1:16" x14ac:dyDescent="0.3">
      <c r="A83" s="443"/>
      <c r="B83" s="421"/>
      <c r="C83" s="406"/>
      <c r="D83" s="249"/>
      <c r="E83" s="409"/>
      <c r="F83" s="294"/>
      <c r="G83" s="294"/>
      <c r="H83" s="408"/>
      <c r="I83" s="408"/>
      <c r="J83" s="408"/>
      <c r="K83" s="408"/>
      <c r="L83" s="408"/>
      <c r="M83" s="408"/>
      <c r="N83" s="408"/>
      <c r="O83" s="408"/>
      <c r="P83" s="422">
        <f t="shared" ref="P83:P106" si="1">SUM(H83:O83)</f>
        <v>0</v>
      </c>
    </row>
    <row r="84" spans="1:16" ht="25.5" customHeight="1" x14ac:dyDescent="0.3">
      <c r="A84" s="443"/>
      <c r="B84" s="678" t="s">
        <v>177</v>
      </c>
      <c r="C84" s="679"/>
      <c r="D84" s="679"/>
      <c r="E84" s="679"/>
      <c r="F84" s="679"/>
      <c r="G84" s="679"/>
      <c r="H84" s="679"/>
      <c r="I84" s="679"/>
      <c r="J84" s="679"/>
      <c r="K84" s="679"/>
      <c r="L84" s="679"/>
      <c r="M84" s="679"/>
      <c r="N84" s="679"/>
      <c r="O84" s="679"/>
      <c r="P84" s="680"/>
    </row>
    <row r="85" spans="1:16" x14ac:dyDescent="0.3">
      <c r="A85" s="443"/>
      <c r="B85" s="421">
        <v>33</v>
      </c>
      <c r="C85" s="406" t="s">
        <v>178</v>
      </c>
      <c r="D85" s="249" t="s">
        <v>34</v>
      </c>
      <c r="E85" s="409"/>
      <c r="F85" s="294"/>
      <c r="G85" s="294"/>
      <c r="H85" s="414"/>
      <c r="I85" s="414"/>
      <c r="J85" s="414"/>
      <c r="K85" s="414"/>
      <c r="L85" s="414"/>
      <c r="M85" s="414"/>
      <c r="N85" s="414"/>
      <c r="O85" s="414"/>
      <c r="P85" s="422">
        <f t="shared" si="1"/>
        <v>0</v>
      </c>
    </row>
    <row r="86" spans="1:16" x14ac:dyDescent="0.3">
      <c r="A86" s="443"/>
      <c r="B86" s="421">
        <v>34</v>
      </c>
      <c r="C86" s="406" t="s">
        <v>179</v>
      </c>
      <c r="D86" s="249" t="s">
        <v>34</v>
      </c>
      <c r="E86" s="409"/>
      <c r="F86" s="294"/>
      <c r="G86" s="294"/>
      <c r="H86" s="414"/>
      <c r="I86" s="414"/>
      <c r="J86" s="414"/>
      <c r="K86" s="414"/>
      <c r="L86" s="414"/>
      <c r="M86" s="414"/>
      <c r="N86" s="414"/>
      <c r="O86" s="414"/>
      <c r="P86" s="422">
        <f t="shared" si="1"/>
        <v>0</v>
      </c>
    </row>
    <row r="87" spans="1:16" x14ac:dyDescent="0.3">
      <c r="A87" s="443"/>
      <c r="B87" s="421">
        <v>35</v>
      </c>
      <c r="C87" s="406" t="s">
        <v>180</v>
      </c>
      <c r="D87" s="249" t="s">
        <v>34</v>
      </c>
      <c r="E87" s="409"/>
      <c r="F87" s="294"/>
      <c r="G87" s="294"/>
      <c r="H87" s="414"/>
      <c r="I87" s="414"/>
      <c r="J87" s="414"/>
      <c r="K87" s="414"/>
      <c r="L87" s="414"/>
      <c r="M87" s="414"/>
      <c r="N87" s="414"/>
      <c r="O87" s="414"/>
      <c r="P87" s="422">
        <f t="shared" si="1"/>
        <v>0</v>
      </c>
    </row>
    <row r="88" spans="1:16" x14ac:dyDescent="0.3">
      <c r="A88" s="443"/>
      <c r="B88" s="423" t="s">
        <v>316</v>
      </c>
      <c r="C88" s="406"/>
      <c r="D88" s="249" t="s">
        <v>250</v>
      </c>
      <c r="E88" s="409"/>
      <c r="F88" s="294"/>
      <c r="G88" s="294"/>
      <c r="H88" s="414"/>
      <c r="I88" s="414"/>
      <c r="J88" s="414"/>
      <c r="K88" s="414"/>
      <c r="L88" s="414"/>
      <c r="M88" s="414"/>
      <c r="N88" s="414"/>
      <c r="O88" s="414"/>
      <c r="P88" s="422"/>
    </row>
    <row r="89" spans="1:16" x14ac:dyDescent="0.3">
      <c r="A89" s="443"/>
      <c r="B89" s="421"/>
      <c r="C89" s="406"/>
      <c r="D89" s="249"/>
      <c r="E89" s="409"/>
      <c r="F89" s="294"/>
      <c r="G89" s="294"/>
      <c r="H89" s="414"/>
      <c r="I89" s="414"/>
      <c r="J89" s="414"/>
      <c r="K89" s="414"/>
      <c r="L89" s="414"/>
      <c r="M89" s="414"/>
      <c r="N89" s="414"/>
      <c r="O89" s="414"/>
      <c r="P89" s="422"/>
    </row>
    <row r="90" spans="1:16" x14ac:dyDescent="0.3">
      <c r="A90" s="443"/>
      <c r="B90" s="421"/>
      <c r="C90" s="406"/>
      <c r="D90" s="249"/>
      <c r="E90" s="409"/>
      <c r="F90" s="294"/>
      <c r="G90" s="294"/>
      <c r="H90" s="414"/>
      <c r="I90" s="414"/>
      <c r="J90" s="414"/>
      <c r="K90" s="414"/>
      <c r="L90" s="414"/>
      <c r="M90" s="414"/>
      <c r="N90" s="414"/>
      <c r="O90" s="414"/>
      <c r="P90" s="422"/>
    </row>
    <row r="91" spans="1:16" x14ac:dyDescent="0.3">
      <c r="A91" s="443"/>
      <c r="B91" s="421"/>
      <c r="C91" s="406"/>
      <c r="D91" s="249"/>
      <c r="E91" s="409"/>
      <c r="F91" s="294"/>
      <c r="G91" s="294"/>
      <c r="H91" s="414"/>
      <c r="I91" s="414"/>
      <c r="J91" s="414"/>
      <c r="K91" s="414"/>
      <c r="L91" s="414"/>
      <c r="M91" s="414"/>
      <c r="N91" s="414"/>
      <c r="O91" s="414"/>
      <c r="P91" s="422">
        <f t="shared" si="1"/>
        <v>0</v>
      </c>
    </row>
    <row r="92" spans="1:16" ht="24" customHeight="1" x14ac:dyDescent="0.3">
      <c r="A92" s="443"/>
      <c r="B92" s="678" t="s">
        <v>181</v>
      </c>
      <c r="C92" s="679"/>
      <c r="D92" s="679"/>
      <c r="E92" s="679"/>
      <c r="F92" s="679"/>
      <c r="G92" s="679"/>
      <c r="H92" s="679"/>
      <c r="I92" s="679"/>
      <c r="J92" s="679"/>
      <c r="K92" s="679"/>
      <c r="L92" s="679"/>
      <c r="M92" s="679"/>
      <c r="N92" s="679"/>
      <c r="O92" s="679"/>
      <c r="P92" s="680"/>
    </row>
    <row r="93" spans="1:16" ht="41.4" x14ac:dyDescent="0.3">
      <c r="A93" s="443"/>
      <c r="B93" s="421">
        <v>36</v>
      </c>
      <c r="C93" s="406" t="s">
        <v>182</v>
      </c>
      <c r="D93" s="249" t="s">
        <v>34</v>
      </c>
      <c r="E93" s="409"/>
      <c r="F93" s="294"/>
      <c r="G93" s="294"/>
      <c r="H93" s="414"/>
      <c r="I93" s="414"/>
      <c r="J93" s="414"/>
      <c r="K93" s="414"/>
      <c r="L93" s="414"/>
      <c r="M93" s="414"/>
      <c r="N93" s="414"/>
      <c r="O93" s="414"/>
      <c r="P93" s="422">
        <f t="shared" si="1"/>
        <v>0</v>
      </c>
    </row>
    <row r="94" spans="1:16" x14ac:dyDescent="0.3">
      <c r="A94" s="443"/>
      <c r="B94" s="421">
        <v>37</v>
      </c>
      <c r="C94" s="406" t="s">
        <v>183</v>
      </c>
      <c r="D94" s="249" t="s">
        <v>34</v>
      </c>
      <c r="E94" s="409"/>
      <c r="F94" s="294"/>
      <c r="G94" s="294"/>
      <c r="H94" s="414"/>
      <c r="I94" s="414"/>
      <c r="J94" s="414"/>
      <c r="K94" s="414"/>
      <c r="L94" s="414"/>
      <c r="M94" s="414"/>
      <c r="N94" s="414"/>
      <c r="O94" s="414"/>
      <c r="P94" s="422">
        <f t="shared" si="1"/>
        <v>0</v>
      </c>
    </row>
    <row r="95" spans="1:16" x14ac:dyDescent="0.3">
      <c r="A95" s="443"/>
      <c r="B95" s="421">
        <v>38</v>
      </c>
      <c r="C95" s="406" t="s">
        <v>184</v>
      </c>
      <c r="D95" s="249" t="s">
        <v>34</v>
      </c>
      <c r="E95" s="409"/>
      <c r="F95" s="294"/>
      <c r="G95" s="294"/>
      <c r="H95" s="414"/>
      <c r="I95" s="414"/>
      <c r="J95" s="414"/>
      <c r="K95" s="414"/>
      <c r="L95" s="414"/>
      <c r="M95" s="414"/>
      <c r="N95" s="414"/>
      <c r="O95" s="414"/>
      <c r="P95" s="422">
        <f t="shared" si="1"/>
        <v>0</v>
      </c>
    </row>
    <row r="96" spans="1:16" ht="27.6" x14ac:dyDescent="0.3">
      <c r="A96" s="443"/>
      <c r="B96" s="421">
        <v>39</v>
      </c>
      <c r="C96" s="406" t="s">
        <v>185</v>
      </c>
      <c r="D96" s="249" t="s">
        <v>34</v>
      </c>
      <c r="E96" s="409"/>
      <c r="F96" s="294"/>
      <c r="G96" s="294"/>
      <c r="H96" s="414"/>
      <c r="I96" s="414"/>
      <c r="J96" s="414"/>
      <c r="K96" s="414"/>
      <c r="L96" s="414"/>
      <c r="M96" s="414"/>
      <c r="N96" s="414"/>
      <c r="O96" s="414"/>
      <c r="P96" s="422">
        <f t="shared" si="1"/>
        <v>0</v>
      </c>
    </row>
    <row r="97" spans="1:16" ht="27.6" x14ac:dyDescent="0.3">
      <c r="A97" s="443"/>
      <c r="B97" s="421">
        <v>40</v>
      </c>
      <c r="C97" s="406" t="s">
        <v>186</v>
      </c>
      <c r="D97" s="249" t="s">
        <v>34</v>
      </c>
      <c r="E97" s="409"/>
      <c r="F97" s="294"/>
      <c r="G97" s="294"/>
      <c r="H97" s="414"/>
      <c r="I97" s="414"/>
      <c r="J97" s="414"/>
      <c r="K97" s="414"/>
      <c r="L97" s="414"/>
      <c r="M97" s="414"/>
      <c r="N97" s="414"/>
      <c r="O97" s="414"/>
      <c r="P97" s="422">
        <f t="shared" si="1"/>
        <v>0</v>
      </c>
    </row>
    <row r="98" spans="1:16" ht="27.6" x14ac:dyDescent="0.3">
      <c r="A98" s="443"/>
      <c r="B98" s="421">
        <v>41</v>
      </c>
      <c r="C98" s="406" t="s">
        <v>187</v>
      </c>
      <c r="D98" s="249" t="s">
        <v>34</v>
      </c>
      <c r="E98" s="409"/>
      <c r="F98" s="294"/>
      <c r="G98" s="294"/>
      <c r="H98" s="414"/>
      <c r="I98" s="414"/>
      <c r="J98" s="414"/>
      <c r="K98" s="414"/>
      <c r="L98" s="414"/>
      <c r="M98" s="414"/>
      <c r="N98" s="414"/>
      <c r="O98" s="414"/>
      <c r="P98" s="422">
        <f t="shared" si="1"/>
        <v>0</v>
      </c>
    </row>
    <row r="99" spans="1:16" ht="27.6" x14ac:dyDescent="0.3">
      <c r="A99" s="443"/>
      <c r="B99" s="421">
        <v>42</v>
      </c>
      <c r="C99" s="406" t="s">
        <v>188</v>
      </c>
      <c r="D99" s="249" t="s">
        <v>34</v>
      </c>
      <c r="E99" s="409"/>
      <c r="F99" s="294"/>
      <c r="G99" s="294"/>
      <c r="H99" s="414"/>
      <c r="I99" s="414"/>
      <c r="J99" s="414"/>
      <c r="K99" s="414"/>
      <c r="L99" s="414"/>
      <c r="M99" s="414"/>
      <c r="N99" s="414"/>
      <c r="O99" s="414"/>
      <c r="P99" s="422">
        <f t="shared" si="1"/>
        <v>0</v>
      </c>
    </row>
    <row r="100" spans="1:16" x14ac:dyDescent="0.3">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x14ac:dyDescent="0.3">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x14ac:dyDescent="0.3">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x14ac:dyDescent="0.3">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x14ac:dyDescent="0.3">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x14ac:dyDescent="0.3">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x14ac:dyDescent="0.3">
      <c r="A106" s="443"/>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3">
      <c r="A107" s="443"/>
      <c r="B107" s="423" t="s">
        <v>316</v>
      </c>
      <c r="C107" s="406"/>
      <c r="D107" s="249" t="s">
        <v>250</v>
      </c>
      <c r="E107" s="409"/>
      <c r="F107" s="294"/>
      <c r="G107" s="294"/>
      <c r="H107" s="414"/>
      <c r="I107" s="414"/>
      <c r="J107" s="414"/>
      <c r="K107" s="414"/>
      <c r="L107" s="414"/>
      <c r="M107" s="414"/>
      <c r="N107" s="414"/>
      <c r="O107" s="414"/>
      <c r="P107" s="422"/>
    </row>
    <row r="108" spans="1:16" x14ac:dyDescent="0.3">
      <c r="A108" s="443"/>
      <c r="B108" s="421"/>
      <c r="C108" s="406"/>
      <c r="D108" s="249"/>
      <c r="E108" s="409"/>
      <c r="F108" s="294"/>
      <c r="G108" s="294"/>
      <c r="H108" s="414"/>
      <c r="I108" s="414"/>
      <c r="J108" s="414"/>
      <c r="K108" s="414"/>
      <c r="L108" s="414"/>
      <c r="M108" s="414"/>
      <c r="N108" s="414"/>
      <c r="O108" s="414"/>
      <c r="P108" s="422"/>
    </row>
    <row r="109" spans="1:16" x14ac:dyDescent="0.3">
      <c r="A109" s="443"/>
      <c r="B109" s="421"/>
      <c r="C109" s="406"/>
      <c r="D109" s="249"/>
      <c r="E109" s="409"/>
      <c r="F109" s="294"/>
      <c r="G109" s="294"/>
      <c r="H109" s="414"/>
      <c r="I109" s="414"/>
      <c r="J109" s="414"/>
      <c r="K109" s="414"/>
      <c r="L109" s="414"/>
      <c r="M109" s="414"/>
      <c r="N109" s="414"/>
      <c r="O109" s="414"/>
      <c r="P109" s="422"/>
    </row>
    <row r="110" spans="1:16" x14ac:dyDescent="0.3">
      <c r="A110" s="443"/>
      <c r="B110" s="421"/>
      <c r="C110" s="406"/>
      <c r="D110" s="249"/>
      <c r="E110" s="409"/>
      <c r="F110" s="294"/>
      <c r="G110" s="294"/>
      <c r="H110" s="414"/>
      <c r="I110" s="414"/>
      <c r="J110" s="414"/>
      <c r="K110" s="414"/>
      <c r="L110" s="414"/>
      <c r="M110" s="414"/>
      <c r="N110" s="414"/>
      <c r="O110" s="414"/>
      <c r="P110" s="422"/>
    </row>
    <row r="111" spans="1:16" x14ac:dyDescent="0.3">
      <c r="B111" s="350"/>
      <c r="C111" s="653" t="s">
        <v>218</v>
      </c>
      <c r="D111" s="65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3">
      <c r="B112" s="271"/>
      <c r="C112" s="640" t="s">
        <v>257</v>
      </c>
      <c r="D112" s="64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x14ac:dyDescent="0.3">
      <c r="B113" s="271"/>
      <c r="C113" s="640" t="s">
        <v>258</v>
      </c>
      <c r="D113" s="640"/>
      <c r="E113" s="265"/>
      <c r="F113" s="263"/>
      <c r="G113" s="263"/>
      <c r="H113" s="265"/>
      <c r="I113" s="265"/>
      <c r="J113" s="266">
        <f>J112-(E32*G32*J32)</f>
        <v>0</v>
      </c>
      <c r="K113" s="265">
        <f>K112-(E32*G32*K32)</f>
        <v>0</v>
      </c>
      <c r="L113" s="265"/>
      <c r="M113" s="265"/>
      <c r="N113" s="265"/>
      <c r="O113" s="265"/>
      <c r="P113" s="272"/>
    </row>
    <row r="114" spans="2:16" x14ac:dyDescent="0.3">
      <c r="B114" s="273"/>
      <c r="C114" s="654"/>
      <c r="D114" s="654"/>
      <c r="E114" s="258"/>
      <c r="F114" s="256"/>
      <c r="G114" s="256"/>
      <c r="H114" s="258"/>
      <c r="I114" s="258"/>
      <c r="J114" s="258"/>
      <c r="K114" s="258"/>
      <c r="L114" s="258"/>
      <c r="M114" s="258"/>
      <c r="N114" s="258"/>
      <c r="O114" s="258"/>
      <c r="P114" s="274"/>
    </row>
    <row r="115" spans="2:16" x14ac:dyDescent="0.3">
      <c r="B115" s="273"/>
      <c r="C115" s="257"/>
      <c r="D115" s="258"/>
      <c r="E115" s="258"/>
      <c r="F115" s="256"/>
      <c r="G115" s="256"/>
      <c r="H115" s="258"/>
      <c r="I115" s="258"/>
      <c r="J115" s="258"/>
      <c r="K115" s="258"/>
      <c r="L115" s="258"/>
      <c r="M115" s="258"/>
      <c r="N115" s="258"/>
      <c r="O115" s="258"/>
      <c r="P115" s="274"/>
    </row>
    <row r="116" spans="2:16" x14ac:dyDescent="0.3">
      <c r="B116" s="377"/>
      <c r="C116" s="638" t="s">
        <v>326</v>
      </c>
      <c r="D116" s="63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3">
      <c r="B117" s="377"/>
      <c r="C117" s="638" t="s">
        <v>305</v>
      </c>
      <c r="D117" s="638"/>
      <c r="E117" s="258"/>
      <c r="F117" s="260"/>
      <c r="G117" s="260"/>
      <c r="H117" s="396"/>
      <c r="I117" s="396"/>
      <c r="J117" s="396"/>
      <c r="K117" s="396"/>
      <c r="L117" s="396"/>
      <c r="M117" s="396"/>
      <c r="N117" s="396"/>
      <c r="O117" s="249"/>
      <c r="P117" s="275">
        <f>SUM(H117:O117)</f>
        <v>0</v>
      </c>
    </row>
    <row r="118" spans="2:16" x14ac:dyDescent="0.3">
      <c r="B118" s="377"/>
      <c r="C118" s="638" t="s">
        <v>306</v>
      </c>
      <c r="D118" s="638"/>
      <c r="E118" s="258"/>
      <c r="F118" s="260"/>
      <c r="G118" s="260"/>
      <c r="H118" s="396"/>
      <c r="I118" s="396"/>
      <c r="J118" s="396"/>
      <c r="K118" s="396"/>
      <c r="L118" s="396"/>
      <c r="M118" s="396"/>
      <c r="N118" s="396"/>
      <c r="O118" s="249"/>
      <c r="P118" s="275">
        <f>SUM(H118:O118)</f>
        <v>0</v>
      </c>
    </row>
    <row r="119" spans="2:16" x14ac:dyDescent="0.3">
      <c r="B119" s="377"/>
      <c r="C119" s="638" t="s">
        <v>307</v>
      </c>
      <c r="D119" s="638"/>
      <c r="E119" s="258"/>
      <c r="F119" s="260"/>
      <c r="G119" s="260"/>
      <c r="H119" s="396"/>
      <c r="I119" s="396"/>
      <c r="J119" s="396"/>
      <c r="K119" s="396"/>
      <c r="L119" s="396"/>
      <c r="M119" s="396"/>
      <c r="N119" s="396"/>
      <c r="O119" s="249"/>
      <c r="P119" s="275">
        <f t="shared" ref="P119" si="2">SUM(H119:O119)</f>
        <v>0</v>
      </c>
    </row>
    <row r="120" spans="2:16" x14ac:dyDescent="0.3">
      <c r="B120" s="377"/>
      <c r="C120" s="638" t="s">
        <v>308</v>
      </c>
      <c r="D120" s="638"/>
      <c r="E120" s="258"/>
      <c r="F120" s="260"/>
      <c r="G120" s="260"/>
      <c r="H120" s="396"/>
      <c r="I120" s="396"/>
      <c r="J120" s="396"/>
      <c r="K120" s="396"/>
      <c r="L120" s="396"/>
      <c r="M120" s="396"/>
      <c r="N120" s="396"/>
      <c r="O120" s="249"/>
      <c r="P120" s="275">
        <f>SUM(H120:O120)</f>
        <v>0</v>
      </c>
    </row>
    <row r="121" spans="2:16" x14ac:dyDescent="0.3">
      <c r="B121" s="377"/>
      <c r="C121" s="638" t="s">
        <v>309</v>
      </c>
      <c r="D121" s="638"/>
      <c r="E121" s="258"/>
      <c r="F121" s="260"/>
      <c r="G121" s="260"/>
      <c r="H121" s="374" t="e">
        <f>'5.  2015 LRAM'!H130*H116</f>
        <v>#DIV/0!</v>
      </c>
      <c r="I121" s="374" t="e">
        <f>'5.  2015 LRAM'!I130*I116</f>
        <v>#DIV/0!</v>
      </c>
      <c r="J121" s="374" t="e">
        <f>'5.  2015 LRAM'!J130*J116</f>
        <v>#DIV/0!</v>
      </c>
      <c r="K121" s="374" t="e">
        <f>'5.  2015 LRAM'!K130*K116</f>
        <v>#DIV/0!</v>
      </c>
      <c r="L121" s="374" t="e">
        <f>'5.  2015 LRAM'!L130*L116</f>
        <v>#DIV/0!</v>
      </c>
      <c r="M121" s="374" t="e">
        <f>'5.  2015 LRAM'!M130*M116</f>
        <v>#DIV/0!</v>
      </c>
      <c r="N121" s="374" t="e">
        <f>'5.  2015 LRAM'!N130*N116</f>
        <v>#DIV/0!</v>
      </c>
      <c r="O121" s="249"/>
      <c r="P121" s="275" t="e">
        <f t="shared" ref="P121:P122" si="3">SUM(H121:O121)</f>
        <v>#DIV/0!</v>
      </c>
    </row>
    <row r="122" spans="2:16" x14ac:dyDescent="0.3">
      <c r="B122" s="377"/>
      <c r="C122" s="638" t="s">
        <v>310</v>
      </c>
      <c r="D122" s="638"/>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x14ac:dyDescent="0.3">
      <c r="B123" s="377"/>
      <c r="C123" s="638" t="s">
        <v>311</v>
      </c>
      <c r="D123" s="638"/>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x14ac:dyDescent="0.3">
      <c r="B124" s="377"/>
      <c r="C124" s="638" t="s">
        <v>312</v>
      </c>
      <c r="D124" s="638"/>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x14ac:dyDescent="0.3">
      <c r="B125" s="377"/>
      <c r="C125" s="638" t="s">
        <v>313</v>
      </c>
      <c r="D125" s="638"/>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x14ac:dyDescent="0.3">
      <c r="B126" s="377"/>
      <c r="C126" s="638" t="s">
        <v>314</v>
      </c>
      <c r="D126" s="638"/>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x14ac:dyDescent="0.3">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335"/>
  <sheetViews>
    <sheetView showZeros="0" zoomScaleNormal="100" zoomScaleSheetLayoutView="40" zoomScalePageLayoutView="90" workbookViewId="0">
      <pane ySplit="2" topLeftCell="A3" activePane="bottomLeft" state="frozen"/>
      <selection activeCell="C42" sqref="C42"/>
      <selection pane="bottomLeft" activeCell="A3" sqref="A3"/>
    </sheetView>
  </sheetViews>
  <sheetFormatPr defaultColWidth="8.77734375" defaultRowHeight="13.8" outlineLevelRow="1" x14ac:dyDescent="0.25"/>
  <cols>
    <col min="1" max="1" width="3.33203125" style="66" customWidth="1"/>
    <col min="2" max="2" width="4" style="66" customWidth="1"/>
    <col min="3" max="3" width="26.44140625" style="69" customWidth="1"/>
    <col min="4" max="4" width="12.44140625" style="69" customWidth="1"/>
    <col min="5" max="13" width="11.109375" style="66" customWidth="1"/>
    <col min="14" max="14" width="4" style="66" customWidth="1"/>
    <col min="15" max="15" width="25.77734375" style="69" customWidth="1"/>
    <col min="16" max="16" width="10.77734375" style="66" customWidth="1"/>
    <col min="17" max="17" width="10.6640625" style="66" customWidth="1"/>
    <col min="18" max="18" width="11.109375" style="66" customWidth="1"/>
    <col min="19" max="19" width="11.33203125" style="66" customWidth="1"/>
    <col min="20" max="20" width="8.77734375" style="66"/>
    <col min="21" max="25" width="11.109375" style="66" customWidth="1"/>
    <col min="26" max="16384" width="8.77734375" style="66"/>
  </cols>
  <sheetData>
    <row r="1" spans="1:25" ht="155.25" customHeight="1" x14ac:dyDescent="0.25">
      <c r="C1" s="66"/>
      <c r="D1" s="66"/>
    </row>
    <row r="2" spans="1:25" ht="29.25" customHeight="1" x14ac:dyDescent="0.35">
      <c r="B2" s="69"/>
      <c r="C2" s="615" t="s">
        <v>346</v>
      </c>
      <c r="D2" s="615"/>
      <c r="E2" s="615"/>
      <c r="F2" s="615"/>
      <c r="G2" s="615"/>
      <c r="H2" s="615"/>
      <c r="I2" s="615"/>
      <c r="J2" s="615"/>
      <c r="K2" s="615"/>
      <c r="L2" s="615"/>
      <c r="M2" s="615"/>
      <c r="N2" s="615"/>
      <c r="O2" s="615"/>
      <c r="P2" s="615"/>
      <c r="Q2" s="615"/>
      <c r="R2" s="615"/>
      <c r="S2" s="615"/>
      <c r="T2" s="615"/>
      <c r="U2" s="615"/>
    </row>
    <row r="3" spans="1:25" ht="8.25" customHeight="1" outlineLevel="1" x14ac:dyDescent="0.35">
      <c r="B3" s="69"/>
      <c r="C3" s="126"/>
      <c r="D3" s="126"/>
      <c r="E3" s="126"/>
      <c r="F3" s="126"/>
      <c r="G3" s="126"/>
      <c r="H3" s="126"/>
      <c r="I3" s="126"/>
      <c r="J3" s="504"/>
      <c r="K3" s="504"/>
      <c r="L3" s="504"/>
      <c r="M3" s="504"/>
      <c r="N3" s="126"/>
      <c r="O3" s="126"/>
      <c r="P3" s="126"/>
      <c r="Q3" s="126"/>
      <c r="R3" s="126"/>
    </row>
    <row r="4" spans="1:25" ht="9" hidden="1" customHeight="1" outlineLevel="1" x14ac:dyDescent="0.25">
      <c r="C4" s="66"/>
      <c r="D4" s="380"/>
      <c r="E4" s="381"/>
      <c r="F4" s="381"/>
      <c r="G4" s="381"/>
      <c r="H4" s="381"/>
      <c r="I4" s="381"/>
      <c r="J4" s="381"/>
      <c r="K4" s="381"/>
      <c r="L4" s="381"/>
      <c r="M4" s="381"/>
      <c r="N4" s="381"/>
      <c r="O4" s="381"/>
      <c r="P4" s="381"/>
      <c r="Q4" s="381"/>
      <c r="R4" s="381"/>
      <c r="S4" s="382"/>
    </row>
    <row r="5" spans="1:25" ht="80.25" customHeight="1" outlineLevel="1" x14ac:dyDescent="0.25">
      <c r="D5" s="365" t="s">
        <v>384</v>
      </c>
      <c r="E5" s="70"/>
      <c r="F5" s="692" t="s">
        <v>482</v>
      </c>
      <c r="G5" s="692"/>
      <c r="H5" s="692"/>
      <c r="I5" s="692"/>
      <c r="J5" s="692"/>
      <c r="K5" s="692"/>
      <c r="L5" s="692"/>
      <c r="M5" s="692"/>
      <c r="N5" s="692"/>
      <c r="O5" s="692"/>
      <c r="P5" s="692"/>
      <c r="Q5" s="692"/>
      <c r="R5" s="692"/>
      <c r="S5" s="692"/>
    </row>
    <row r="6" spans="1:25" ht="14.25" customHeight="1" outlineLevel="1" x14ac:dyDescent="0.25">
      <c r="D6" s="380"/>
      <c r="E6" s="70"/>
      <c r="F6" s="167" t="s">
        <v>475</v>
      </c>
      <c r="G6" s="70"/>
      <c r="H6" s="163"/>
      <c r="I6" s="163"/>
      <c r="J6" s="163"/>
      <c r="K6" s="163"/>
      <c r="L6" s="163"/>
      <c r="M6" s="163"/>
      <c r="N6" s="163"/>
      <c r="O6" s="163"/>
      <c r="P6" s="285"/>
      <c r="Q6" s="163"/>
      <c r="R6" s="163"/>
      <c r="S6" s="70"/>
    </row>
    <row r="7" spans="1:25" ht="6.75" hidden="1" customHeight="1" outlineLevel="1" x14ac:dyDescent="0.25">
      <c r="D7" s="380"/>
      <c r="E7" s="70"/>
      <c r="F7" s="167"/>
      <c r="G7" s="70"/>
      <c r="H7" s="163"/>
      <c r="I7" s="163"/>
      <c r="J7" s="163"/>
      <c r="K7" s="163"/>
      <c r="L7" s="163"/>
      <c r="M7" s="163"/>
      <c r="N7" s="163"/>
      <c r="O7" s="163"/>
      <c r="P7" s="285"/>
      <c r="Q7" s="163"/>
      <c r="R7" s="163"/>
      <c r="S7" s="70"/>
    </row>
    <row r="8" spans="1:25" outlineLevel="1" x14ac:dyDescent="0.25">
      <c r="A8" s="124"/>
      <c r="D8" s="83"/>
      <c r="F8" s="163" t="s">
        <v>256</v>
      </c>
      <c r="H8" s="163"/>
      <c r="I8" s="163"/>
      <c r="J8" s="163"/>
      <c r="K8" s="163"/>
      <c r="L8" s="163"/>
      <c r="M8" s="163"/>
      <c r="N8" s="163"/>
      <c r="O8" s="163"/>
      <c r="P8" s="164"/>
      <c r="Q8" s="163"/>
      <c r="R8" s="163"/>
    </row>
    <row r="9" spans="1:25" ht="12" customHeight="1" outlineLevel="1" x14ac:dyDescent="0.35">
      <c r="A9" s="124"/>
      <c r="D9" s="83"/>
      <c r="F9" s="163"/>
      <c r="H9" s="163"/>
      <c r="I9" s="163"/>
      <c r="J9" s="163"/>
      <c r="K9" s="163"/>
      <c r="L9" s="163"/>
      <c r="M9" s="163"/>
      <c r="N9" s="163"/>
      <c r="O9" s="163"/>
      <c r="P9" s="164"/>
      <c r="Q9" s="163"/>
      <c r="R9" s="163"/>
      <c r="U9" s="63"/>
    </row>
    <row r="10" spans="1:25" ht="18" outlineLevel="1" x14ac:dyDescent="0.35">
      <c r="A10" s="124"/>
      <c r="D10" s="84" t="s">
        <v>334</v>
      </c>
      <c r="E10" s="63"/>
      <c r="F10" s="677" t="s">
        <v>360</v>
      </c>
      <c r="G10" s="677"/>
      <c r="H10" s="206"/>
      <c r="I10" s="163"/>
      <c r="J10" s="163"/>
      <c r="K10" s="163"/>
      <c r="L10" s="163"/>
      <c r="M10" s="163"/>
      <c r="N10" s="163"/>
      <c r="O10" s="163"/>
      <c r="P10" s="164"/>
      <c r="Q10" s="163"/>
      <c r="R10" s="163"/>
      <c r="U10" s="63"/>
    </row>
    <row r="11" spans="1:25" ht="16.5" customHeight="1" outlineLevel="1" x14ac:dyDescent="0.35">
      <c r="A11" s="124"/>
      <c r="D11" s="63"/>
      <c r="E11" s="63"/>
      <c r="F11" s="691" t="s">
        <v>335</v>
      </c>
      <c r="G11" s="691"/>
      <c r="H11" s="691"/>
      <c r="I11" s="163"/>
      <c r="J11" s="163"/>
      <c r="K11" s="163"/>
      <c r="L11" s="163"/>
      <c r="M11" s="163"/>
      <c r="N11" s="163"/>
      <c r="O11" s="164"/>
      <c r="P11" s="163"/>
      <c r="Q11" s="163"/>
    </row>
    <row r="12" spans="1:25" ht="12.75" customHeight="1" x14ac:dyDescent="0.25">
      <c r="A12" s="124"/>
    </row>
    <row r="13" spans="1:25" ht="9.75" customHeight="1" x14ac:dyDescent="0.25">
      <c r="A13" s="124"/>
    </row>
    <row r="14" spans="1:25" ht="15.6" x14ac:dyDescent="0.25">
      <c r="A14" s="124"/>
      <c r="C14" s="166" t="s">
        <v>470</v>
      </c>
    </row>
    <row r="15" spans="1:25" ht="11.25" customHeight="1" x14ac:dyDescent="0.25">
      <c r="A15" s="124"/>
    </row>
    <row r="16" spans="1:25" ht="15" customHeight="1" x14ac:dyDescent="0.25">
      <c r="A16" s="124"/>
      <c r="C16" s="235" t="s">
        <v>21</v>
      </c>
      <c r="D16" s="682" t="s">
        <v>357</v>
      </c>
      <c r="E16" s="684"/>
      <c r="F16" s="684"/>
      <c r="G16" s="684"/>
      <c r="H16" s="684"/>
      <c r="I16" s="684"/>
      <c r="J16" s="684"/>
      <c r="K16" s="684"/>
      <c r="L16" s="684"/>
      <c r="M16" s="684"/>
      <c r="O16" s="308" t="s">
        <v>21</v>
      </c>
      <c r="P16" s="693" t="s">
        <v>356</v>
      </c>
      <c r="Q16" s="694"/>
      <c r="R16" s="694"/>
      <c r="S16" s="694"/>
      <c r="T16" s="694"/>
      <c r="U16" s="694"/>
      <c r="V16" s="694"/>
      <c r="W16" s="694"/>
      <c r="X16" s="694"/>
      <c r="Y16" s="694"/>
    </row>
    <row r="17" spans="1:25" ht="15" customHeight="1" x14ac:dyDescent="0.25">
      <c r="A17" s="43"/>
      <c r="C17" s="235"/>
      <c r="D17" s="168">
        <v>2011</v>
      </c>
      <c r="E17" s="168">
        <v>2012</v>
      </c>
      <c r="F17" s="168">
        <v>2013</v>
      </c>
      <c r="G17" s="168">
        <v>2014</v>
      </c>
      <c r="H17" s="507">
        <v>2015</v>
      </c>
      <c r="I17" s="507">
        <v>2016</v>
      </c>
      <c r="J17" s="507">
        <v>2017</v>
      </c>
      <c r="K17" s="507">
        <v>2018</v>
      </c>
      <c r="L17" s="507">
        <v>2019</v>
      </c>
      <c r="M17" s="507">
        <v>2020</v>
      </c>
      <c r="O17" s="307"/>
      <c r="P17" s="168">
        <v>2011</v>
      </c>
      <c r="Q17" s="168">
        <v>2012</v>
      </c>
      <c r="R17" s="168">
        <v>2013</v>
      </c>
      <c r="S17" s="168">
        <v>2014</v>
      </c>
      <c r="T17" s="507">
        <v>2015</v>
      </c>
      <c r="U17" s="507">
        <v>2016</v>
      </c>
      <c r="V17" s="507">
        <v>2017</v>
      </c>
      <c r="W17" s="507">
        <v>2018</v>
      </c>
      <c r="X17" s="507">
        <v>2019</v>
      </c>
      <c r="Y17" s="507">
        <v>2020</v>
      </c>
    </row>
    <row r="18" spans="1:25" ht="15" customHeight="1" x14ac:dyDescent="0.25">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x14ac:dyDescent="0.25">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customHeight="1" x14ac:dyDescent="0.25">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customHeight="1" x14ac:dyDescent="0.25">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customHeight="1" x14ac:dyDescent="0.25">
      <c r="A22" s="43"/>
      <c r="C22" s="1"/>
      <c r="D22" s="1"/>
      <c r="E22" s="1"/>
      <c r="F22" s="1"/>
      <c r="G22" s="1"/>
      <c r="P22" s="69"/>
      <c r="Q22" s="69"/>
      <c r="R22" s="69"/>
      <c r="S22" s="69"/>
      <c r="W22" s="152"/>
    </row>
    <row r="23" spans="1:25" ht="15" customHeight="1" x14ac:dyDescent="0.25">
      <c r="A23" s="43"/>
      <c r="C23" s="235" t="s">
        <v>21</v>
      </c>
      <c r="D23" s="693" t="s">
        <v>44</v>
      </c>
      <c r="E23" s="694"/>
      <c r="F23" s="694"/>
      <c r="G23" s="694"/>
      <c r="H23" s="694"/>
      <c r="I23" s="694"/>
      <c r="J23" s="694"/>
      <c r="K23" s="694"/>
      <c r="L23" s="694"/>
      <c r="M23" s="694"/>
      <c r="O23" s="310" t="s">
        <v>21</v>
      </c>
      <c r="P23" s="682" t="s">
        <v>259</v>
      </c>
      <c r="Q23" s="684"/>
      <c r="R23" s="684"/>
      <c r="S23" s="684"/>
      <c r="T23" s="684"/>
      <c r="U23" s="684"/>
      <c r="V23" s="684"/>
      <c r="W23" s="684"/>
      <c r="X23" s="684"/>
      <c r="Y23" s="684"/>
    </row>
    <row r="24" spans="1:25" ht="15" customHeight="1" x14ac:dyDescent="0.25">
      <c r="A24" s="43"/>
      <c r="C24" s="235"/>
      <c r="D24" s="300">
        <v>2011</v>
      </c>
      <c r="E24" s="300">
        <v>2012</v>
      </c>
      <c r="F24" s="300">
        <v>2013</v>
      </c>
      <c r="G24" s="300">
        <v>2014</v>
      </c>
      <c r="H24" s="507">
        <v>2015</v>
      </c>
      <c r="I24" s="507">
        <v>2016</v>
      </c>
      <c r="J24" s="507">
        <v>2017</v>
      </c>
      <c r="K24" s="507">
        <v>2018</v>
      </c>
      <c r="L24" s="507">
        <v>2019</v>
      </c>
      <c r="M24" s="507">
        <v>2020</v>
      </c>
      <c r="O24" s="309"/>
      <c r="P24" s="300">
        <v>2011</v>
      </c>
      <c r="Q24" s="300">
        <v>2012</v>
      </c>
      <c r="R24" s="300">
        <v>2013</v>
      </c>
      <c r="S24" s="300">
        <v>2014</v>
      </c>
      <c r="T24" s="300">
        <v>2015</v>
      </c>
      <c r="U24" s="300">
        <v>2016</v>
      </c>
      <c r="V24" s="300">
        <v>2017</v>
      </c>
      <c r="W24" s="300">
        <v>2018</v>
      </c>
      <c r="X24" s="300">
        <v>2019</v>
      </c>
      <c r="Y24" s="300">
        <v>2020</v>
      </c>
    </row>
    <row r="25" spans="1:25" ht="16.5" customHeight="1" x14ac:dyDescent="0.25">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3">
        <v>2011</v>
      </c>
      <c r="P25" s="514"/>
      <c r="Q25" s="516" t="e">
        <f>Q18/$P$18</f>
        <v>#DIV/0!</v>
      </c>
      <c r="R25" s="516" t="e">
        <f>R18/$P$18</f>
        <v>#DIV/0!</v>
      </c>
      <c r="S25" s="516" t="e">
        <f>S18/$P$18</f>
        <v>#DIV/0!</v>
      </c>
      <c r="T25" s="516" t="e">
        <f t="shared" ref="T25:X25" si="2">T18/$P$18</f>
        <v>#DIV/0!</v>
      </c>
      <c r="U25" s="516" t="e">
        <f>U18/$P$18</f>
        <v>#DIV/0!</v>
      </c>
      <c r="V25" s="516" t="e">
        <f t="shared" si="2"/>
        <v>#DIV/0!</v>
      </c>
      <c r="W25" s="516" t="e">
        <f>W18/$P$18</f>
        <v>#DIV/0!</v>
      </c>
      <c r="X25" s="516" t="e">
        <f t="shared" si="2"/>
        <v>#DIV/0!</v>
      </c>
      <c r="Y25" s="516" t="e">
        <f>Y18/$P$18</f>
        <v>#DIV/0!</v>
      </c>
    </row>
    <row r="26" spans="1:25" ht="16.5" customHeight="1" x14ac:dyDescent="0.25">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3">
        <v>2012</v>
      </c>
      <c r="P26" s="514"/>
      <c r="Q26" s="517"/>
      <c r="R26" s="516" t="e">
        <f>R19/$Q$19</f>
        <v>#DIV/0!</v>
      </c>
      <c r="S26" s="516" t="e">
        <f>S19/$Q$19</f>
        <v>#DIV/0!</v>
      </c>
      <c r="T26" s="516" t="e">
        <f t="shared" ref="T26:X26" si="4">T19/$Q$19</f>
        <v>#DIV/0!</v>
      </c>
      <c r="U26" s="516" t="e">
        <f>U19/$Q$19</f>
        <v>#DIV/0!</v>
      </c>
      <c r="V26" s="516" t="e">
        <f t="shared" si="4"/>
        <v>#DIV/0!</v>
      </c>
      <c r="W26" s="516" t="e">
        <f>W19/$Q$19</f>
        <v>#DIV/0!</v>
      </c>
      <c r="X26" s="516" t="e">
        <f t="shared" si="4"/>
        <v>#DIV/0!</v>
      </c>
      <c r="Y26" s="516" t="e">
        <f>Y19/$Q$19</f>
        <v>#DIV/0!</v>
      </c>
    </row>
    <row r="27" spans="1:25" ht="16.5" customHeight="1" x14ac:dyDescent="0.25">
      <c r="A27" s="43"/>
      <c r="C27" s="513">
        <v>2013</v>
      </c>
      <c r="D27" s="514"/>
      <c r="E27" s="514"/>
      <c r="F27" s="515"/>
      <c r="G27" s="516" t="e">
        <f>G20/$F$20</f>
        <v>#DIV/0!</v>
      </c>
      <c r="H27" s="516" t="e">
        <f>H20/$F$20</f>
        <v>#DIV/0!</v>
      </c>
      <c r="I27" s="516" t="e">
        <f t="shared" ref="I27:M27" si="5">I20/$F$20</f>
        <v>#DIV/0!</v>
      </c>
      <c r="J27" s="516" t="e">
        <f t="shared" si="5"/>
        <v>#DIV/0!</v>
      </c>
      <c r="K27" s="516" t="e">
        <f t="shared" si="5"/>
        <v>#DIV/0!</v>
      </c>
      <c r="L27" s="516" t="e">
        <f t="shared" si="5"/>
        <v>#DIV/0!</v>
      </c>
      <c r="M27" s="516" t="e">
        <f t="shared" si="5"/>
        <v>#DIV/0!</v>
      </c>
      <c r="O27" s="513">
        <v>2013</v>
      </c>
      <c r="P27" s="514"/>
      <c r="Q27" s="514"/>
      <c r="R27" s="515"/>
      <c r="S27" s="516" t="e">
        <f>S20/$R$20</f>
        <v>#DIV/0!</v>
      </c>
      <c r="T27" s="516" t="e">
        <f t="shared" ref="T27:Y27" si="6">T20/$R$20</f>
        <v>#DIV/0!</v>
      </c>
      <c r="U27" s="516" t="e">
        <f t="shared" si="6"/>
        <v>#DIV/0!</v>
      </c>
      <c r="V27" s="516" t="e">
        <f t="shared" si="6"/>
        <v>#DIV/0!</v>
      </c>
      <c r="W27" s="516" t="e">
        <f t="shared" si="6"/>
        <v>#DIV/0!</v>
      </c>
      <c r="X27" s="516" t="e">
        <f t="shared" si="6"/>
        <v>#DIV/0!</v>
      </c>
      <c r="Y27" s="516" t="e">
        <f t="shared" si="6"/>
        <v>#DIV/0!</v>
      </c>
    </row>
    <row r="28" spans="1:25" ht="16.5" customHeight="1" x14ac:dyDescent="0.25">
      <c r="A28" s="43"/>
      <c r="C28" s="513">
        <v>2014</v>
      </c>
      <c r="D28" s="514"/>
      <c r="E28" s="514"/>
      <c r="F28" s="515"/>
      <c r="G28" s="516"/>
      <c r="H28" s="31" t="e">
        <f t="shared" ref="H28:M28" si="7">H21/$G$21</f>
        <v>#DIV/0!</v>
      </c>
      <c r="I28" s="31" t="e">
        <f t="shared" si="7"/>
        <v>#DIV/0!</v>
      </c>
      <c r="J28" s="31" t="e">
        <f t="shared" si="7"/>
        <v>#DIV/0!</v>
      </c>
      <c r="K28" s="31" t="e">
        <f t="shared" si="7"/>
        <v>#DIV/0!</v>
      </c>
      <c r="L28" s="31" t="e">
        <f t="shared" si="7"/>
        <v>#DIV/0!</v>
      </c>
      <c r="M28" s="31" t="e">
        <f t="shared" si="7"/>
        <v>#DIV/0!</v>
      </c>
      <c r="O28" s="513">
        <v>2014</v>
      </c>
      <c r="P28" s="514"/>
      <c r="Q28" s="514"/>
      <c r="R28" s="515"/>
      <c r="S28" s="516"/>
      <c r="T28" s="519" t="e">
        <f>T21/$S$21</f>
        <v>#DIV/0!</v>
      </c>
      <c r="U28" s="519" t="e">
        <f t="shared" ref="U28:X28" si="8">U21/$S$21</f>
        <v>#DIV/0!</v>
      </c>
      <c r="V28" s="519" t="e">
        <f t="shared" si="8"/>
        <v>#DIV/0!</v>
      </c>
      <c r="W28" s="519" t="e">
        <f t="shared" si="8"/>
        <v>#DIV/0!</v>
      </c>
      <c r="X28" s="519" t="e">
        <f t="shared" si="8"/>
        <v>#DIV/0!</v>
      </c>
      <c r="Y28" s="519" t="e">
        <f>Y21/$S$21</f>
        <v>#DIV/0!</v>
      </c>
    </row>
    <row r="29" spans="1:25" ht="9" customHeight="1" x14ac:dyDescent="0.25">
      <c r="A29" s="43"/>
      <c r="C29" s="32"/>
      <c r="D29" s="296"/>
      <c r="E29" s="296"/>
      <c r="F29" s="297"/>
      <c r="G29" s="298"/>
      <c r="O29" s="32"/>
      <c r="P29" s="296"/>
      <c r="Q29" s="296"/>
      <c r="R29" s="297"/>
      <c r="S29" s="298"/>
      <c r="V29" s="152"/>
      <c r="W29" s="152"/>
    </row>
    <row r="30" spans="1:25" ht="9.75" customHeight="1" x14ac:dyDescent="0.25">
      <c r="A30" s="43"/>
      <c r="U30" s="152"/>
      <c r="V30" s="152"/>
      <c r="W30" s="152"/>
    </row>
    <row r="31" spans="1:25" ht="17.399999999999999" x14ac:dyDescent="0.25">
      <c r="A31" s="43"/>
      <c r="C31" s="166" t="s">
        <v>471</v>
      </c>
      <c r="E31" s="148"/>
      <c r="F31" s="148"/>
      <c r="G31" s="148"/>
      <c r="H31" s="148"/>
      <c r="I31" s="148"/>
      <c r="J31" s="148"/>
      <c r="K31" s="148"/>
      <c r="L31" s="148"/>
      <c r="M31" s="148"/>
      <c r="N31" s="148"/>
      <c r="O31" s="148"/>
      <c r="P31" s="148"/>
      <c r="Q31" s="148"/>
      <c r="R31" s="148"/>
      <c r="S31" s="148"/>
    </row>
    <row r="32" spans="1:25" ht="8.25" customHeight="1" x14ac:dyDescent="0.25">
      <c r="D32" s="66"/>
      <c r="J32" s="148"/>
      <c r="K32" s="148"/>
      <c r="L32" s="148"/>
      <c r="M32" s="148"/>
    </row>
    <row r="33" spans="1:24" ht="17.399999999999999" x14ac:dyDescent="0.25">
      <c r="C33" s="697" t="s">
        <v>21</v>
      </c>
      <c r="D33" s="681" t="s">
        <v>357</v>
      </c>
      <c r="E33" s="683"/>
      <c r="F33" s="683"/>
      <c r="G33" s="683"/>
      <c r="H33" s="683"/>
      <c r="I33" s="696"/>
      <c r="J33" s="148"/>
      <c r="K33" s="148"/>
      <c r="L33" s="148"/>
      <c r="M33" s="148"/>
      <c r="N33" s="153"/>
      <c r="O33" s="699" t="s">
        <v>21</v>
      </c>
      <c r="P33" s="700" t="s">
        <v>356</v>
      </c>
      <c r="Q33" s="701"/>
      <c r="R33" s="701"/>
      <c r="S33" s="701"/>
      <c r="T33" s="701"/>
      <c r="U33" s="701"/>
      <c r="V33" s="702"/>
      <c r="W33" s="153"/>
    </row>
    <row r="34" spans="1:24" ht="14.25" customHeight="1" x14ac:dyDescent="0.25">
      <c r="C34" s="698"/>
      <c r="D34" s="168">
        <v>2015</v>
      </c>
      <c r="E34" s="168">
        <v>2016</v>
      </c>
      <c r="F34" s="168">
        <v>2017</v>
      </c>
      <c r="G34" s="168">
        <v>2018</v>
      </c>
      <c r="H34" s="170">
        <v>2019</v>
      </c>
      <c r="I34" s="168">
        <v>2020</v>
      </c>
      <c r="J34" s="148"/>
      <c r="K34" s="148"/>
      <c r="L34" s="148"/>
      <c r="M34" s="148"/>
      <c r="N34" s="154"/>
      <c r="O34" s="699"/>
      <c r="P34" s="169"/>
      <c r="Q34" s="169">
        <v>2015</v>
      </c>
      <c r="R34" s="169">
        <v>2016</v>
      </c>
      <c r="S34" s="169">
        <v>2017</v>
      </c>
      <c r="T34" s="169">
        <v>2018</v>
      </c>
      <c r="U34" s="169">
        <v>2019</v>
      </c>
      <c r="V34" s="169">
        <v>2020</v>
      </c>
      <c r="W34" s="155"/>
    </row>
    <row r="35" spans="1:24" ht="17.399999999999999" x14ac:dyDescent="0.25">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7.399999999999999" x14ac:dyDescent="0.25">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7.399999999999999" x14ac:dyDescent="0.25">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7.399999999999999" x14ac:dyDescent="0.25">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7.399999999999999" x14ac:dyDescent="0.25">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7.399999999999999" x14ac:dyDescent="0.25">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customHeight="1" x14ac:dyDescent="0.25">
      <c r="D41" s="83"/>
      <c r="E41" s="83"/>
      <c r="F41" s="83"/>
      <c r="G41" s="83"/>
      <c r="H41" s="83"/>
      <c r="I41" s="83"/>
      <c r="J41" s="148"/>
      <c r="K41" s="148"/>
      <c r="L41" s="148"/>
      <c r="M41" s="148"/>
      <c r="N41" s="83"/>
    </row>
    <row r="42" spans="1:24" ht="14.25" customHeight="1" x14ac:dyDescent="0.25">
      <c r="C42" s="697" t="s">
        <v>21</v>
      </c>
      <c r="D42" s="703" t="s">
        <v>44</v>
      </c>
      <c r="E42" s="704"/>
      <c r="F42" s="704"/>
      <c r="G42" s="704"/>
      <c r="H42" s="704"/>
      <c r="I42" s="705"/>
      <c r="J42" s="148"/>
      <c r="K42" s="148"/>
      <c r="L42" s="148"/>
      <c r="M42" s="148"/>
      <c r="O42" s="699" t="s">
        <v>21</v>
      </c>
      <c r="P42" s="693" t="s">
        <v>259</v>
      </c>
      <c r="Q42" s="694"/>
      <c r="R42" s="694"/>
      <c r="S42" s="694"/>
      <c r="T42" s="694"/>
      <c r="U42" s="694"/>
      <c r="V42" s="694"/>
      <c r="W42" s="155"/>
    </row>
    <row r="43" spans="1:24" ht="14.25" customHeight="1" x14ac:dyDescent="0.25">
      <c r="A43" s="695"/>
      <c r="C43" s="698"/>
      <c r="D43" s="169">
        <v>2015</v>
      </c>
      <c r="E43" s="169">
        <v>2016</v>
      </c>
      <c r="F43" s="169">
        <v>2017</v>
      </c>
      <c r="G43" s="169">
        <v>2018</v>
      </c>
      <c r="H43" s="169">
        <v>2019</v>
      </c>
      <c r="I43" s="169">
        <v>2020</v>
      </c>
      <c r="J43" s="148"/>
      <c r="K43" s="148"/>
      <c r="L43" s="148"/>
      <c r="M43" s="148"/>
      <c r="O43" s="699"/>
      <c r="P43" s="169"/>
      <c r="Q43" s="169">
        <v>2015</v>
      </c>
      <c r="R43" s="169">
        <v>2016</v>
      </c>
      <c r="S43" s="169">
        <v>2017</v>
      </c>
      <c r="T43" s="169">
        <v>2018</v>
      </c>
      <c r="U43" s="169">
        <v>2019</v>
      </c>
      <c r="V43" s="171">
        <v>2020</v>
      </c>
      <c r="W43" s="155"/>
      <c r="X43" s="13"/>
    </row>
    <row r="44" spans="1:24" ht="17.399999999999999" x14ac:dyDescent="0.25">
      <c r="A44" s="695"/>
      <c r="C44" s="156" t="s">
        <v>212</v>
      </c>
      <c r="D44" s="115"/>
      <c r="E44" s="496" t="e">
        <f>E35/$D$35</f>
        <v>#DIV/0!</v>
      </c>
      <c r="F44" s="496" t="e">
        <f>F35/$D$35</f>
        <v>#DIV/0!</v>
      </c>
      <c r="G44" s="496" t="e">
        <f>G35/$D$35</f>
        <v>#DIV/0!</v>
      </c>
      <c r="H44" s="496" t="e">
        <f>H35/$D$35</f>
        <v>#DIV/0!</v>
      </c>
      <c r="I44" s="496" t="e">
        <f>I35/$D$35</f>
        <v>#DIV/0!</v>
      </c>
      <c r="J44" s="148"/>
      <c r="K44" s="148"/>
      <c r="L44" s="148"/>
      <c r="M44" s="148"/>
      <c r="O44" s="156" t="s">
        <v>212</v>
      </c>
      <c r="P44" s="158"/>
      <c r="Q44" s="115"/>
      <c r="R44" s="496" t="e">
        <f>R35/$Q$35</f>
        <v>#DIV/0!</v>
      </c>
      <c r="S44" s="496" t="e">
        <f>S35/$Q$35</f>
        <v>#DIV/0!</v>
      </c>
      <c r="T44" s="496" t="e">
        <f>T35/$Q$35</f>
        <v>#DIV/0!</v>
      </c>
      <c r="U44" s="496" t="e">
        <f>U35/$Q$35</f>
        <v>#DIV/0!</v>
      </c>
      <c r="V44" s="496" t="e">
        <f>V35/$Q$35</f>
        <v>#DIV/0!</v>
      </c>
      <c r="W44" s="162"/>
      <c r="X44" s="13"/>
    </row>
    <row r="45" spans="1:24" ht="17.399999999999999" x14ac:dyDescent="0.25">
      <c r="A45" s="695"/>
      <c r="C45" s="156" t="s">
        <v>213</v>
      </c>
      <c r="D45" s="115"/>
      <c r="E45" s="496"/>
      <c r="F45" s="496" t="e">
        <f>F36/$E$36</f>
        <v>#DIV/0!</v>
      </c>
      <c r="G45" s="496" t="e">
        <f>G36/$E$36</f>
        <v>#DIV/0!</v>
      </c>
      <c r="H45" s="496" t="e">
        <f>H36/$E$36</f>
        <v>#DIV/0!</v>
      </c>
      <c r="I45" s="496" t="e">
        <f>I36/$E$36</f>
        <v>#DIV/0!</v>
      </c>
      <c r="J45" s="148"/>
      <c r="K45" s="148"/>
      <c r="L45" s="148"/>
      <c r="M45" s="148"/>
      <c r="O45" s="156" t="s">
        <v>213</v>
      </c>
      <c r="P45" s="158"/>
      <c r="Q45" s="115"/>
      <c r="R45" s="496"/>
      <c r="S45" s="496" t="e">
        <f>S36/$R$36</f>
        <v>#DIV/0!</v>
      </c>
      <c r="T45" s="496" t="e">
        <f>T36/$R$36</f>
        <v>#DIV/0!</v>
      </c>
      <c r="U45" s="496" t="e">
        <f>U36/$R$36</f>
        <v>#DIV/0!</v>
      </c>
      <c r="V45" s="496" t="e">
        <f>V36/$R$36</f>
        <v>#DIV/0!</v>
      </c>
      <c r="W45" s="155"/>
      <c r="X45" s="13"/>
    </row>
    <row r="46" spans="1:24" x14ac:dyDescent="0.25">
      <c r="A46" s="695"/>
      <c r="C46" s="156" t="s">
        <v>214</v>
      </c>
      <c r="D46" s="115"/>
      <c r="E46" s="496"/>
      <c r="F46" s="496"/>
      <c r="G46" s="496" t="e">
        <f>G37/$F$37</f>
        <v>#DIV/0!</v>
      </c>
      <c r="H46" s="496" t="e">
        <f>H37/$F$37</f>
        <v>#DIV/0!</v>
      </c>
      <c r="I46" s="496" t="e">
        <f>I37/$F$37</f>
        <v>#DIV/0!</v>
      </c>
      <c r="J46" s="512"/>
      <c r="K46" s="512"/>
      <c r="L46" s="512"/>
      <c r="M46" s="512"/>
      <c r="O46" s="156" t="s">
        <v>214</v>
      </c>
      <c r="P46" s="158"/>
      <c r="Q46" s="115"/>
      <c r="R46" s="496"/>
      <c r="S46" s="496"/>
      <c r="T46" s="496" t="e">
        <f>T37/$S$37</f>
        <v>#DIV/0!</v>
      </c>
      <c r="U46" s="496" t="e">
        <f>U37/$S$37</f>
        <v>#DIV/0!</v>
      </c>
      <c r="V46" s="496" t="e">
        <f>V37/$S$37</f>
        <v>#DIV/0!</v>
      </c>
      <c r="W46" s="162"/>
      <c r="X46" s="13"/>
    </row>
    <row r="47" spans="1:24" x14ac:dyDescent="0.25">
      <c r="C47" s="156" t="s">
        <v>215</v>
      </c>
      <c r="D47" s="115"/>
      <c r="E47" s="496"/>
      <c r="F47" s="496"/>
      <c r="G47" s="496"/>
      <c r="H47" s="496" t="e">
        <f>H38/$G$38</f>
        <v>#DIV/0!</v>
      </c>
      <c r="I47" s="496" t="e">
        <f>I38/$G$38</f>
        <v>#DIV/0!</v>
      </c>
      <c r="J47" s="512"/>
      <c r="K47" s="512"/>
      <c r="L47" s="512"/>
      <c r="M47" s="512"/>
      <c r="O47" s="156" t="s">
        <v>215</v>
      </c>
      <c r="P47" s="158"/>
      <c r="Q47" s="115"/>
      <c r="R47" s="496"/>
      <c r="S47" s="496"/>
      <c r="T47" s="496"/>
      <c r="U47" s="496" t="e">
        <f>U38/$T$38</f>
        <v>#DIV/0!</v>
      </c>
      <c r="V47" s="496" t="e">
        <f>V38/$T$38</f>
        <v>#DIV/0!</v>
      </c>
      <c r="W47" s="155"/>
    </row>
    <row r="48" spans="1:24" x14ac:dyDescent="0.25">
      <c r="C48" s="156" t="s">
        <v>216</v>
      </c>
      <c r="D48" s="115"/>
      <c r="E48" s="496"/>
      <c r="F48" s="496"/>
      <c r="G48" s="496"/>
      <c r="H48" s="496"/>
      <c r="I48" s="496" t="e">
        <f>I39/H39</f>
        <v>#DIV/0!</v>
      </c>
      <c r="J48" s="512"/>
      <c r="K48" s="512"/>
      <c r="L48" s="512"/>
      <c r="M48" s="512"/>
      <c r="O48" s="156" t="s">
        <v>216</v>
      </c>
      <c r="P48" s="158"/>
      <c r="Q48" s="115"/>
      <c r="R48" s="496"/>
      <c r="S48" s="496"/>
      <c r="T48" s="496"/>
      <c r="U48" s="496"/>
      <c r="V48" s="496" t="e">
        <f>V39/U39</f>
        <v>#DIV/0!</v>
      </c>
      <c r="W48" s="155"/>
    </row>
    <row r="49" spans="3:25" x14ac:dyDescent="0.25">
      <c r="C49" s="589"/>
      <c r="D49" s="155"/>
      <c r="E49" s="512"/>
      <c r="F49" s="512"/>
      <c r="G49" s="512"/>
      <c r="H49" s="512"/>
      <c r="I49" s="512"/>
      <c r="J49" s="512"/>
      <c r="K49" s="512"/>
      <c r="L49" s="512"/>
      <c r="M49" s="512"/>
      <c r="O49" s="589"/>
      <c r="P49" s="590"/>
      <c r="Q49" s="155"/>
      <c r="R49" s="512"/>
      <c r="S49" s="512"/>
      <c r="T49" s="512"/>
      <c r="U49" s="512"/>
      <c r="V49" s="512"/>
      <c r="W49" s="155"/>
    </row>
    <row r="50" spans="3:25" x14ac:dyDescent="0.25">
      <c r="C50" s="589" t="s">
        <v>518</v>
      </c>
      <c r="D50" s="155" t="s">
        <v>525</v>
      </c>
      <c r="E50" s="512"/>
      <c r="F50" s="512"/>
      <c r="G50" s="512"/>
      <c r="H50" s="512"/>
      <c r="I50" s="512"/>
      <c r="J50" s="512"/>
      <c r="K50" s="512"/>
      <c r="L50" s="512"/>
      <c r="M50" s="512"/>
      <c r="O50" s="589"/>
      <c r="P50" s="590"/>
      <c r="Q50" s="155"/>
      <c r="R50" s="512"/>
      <c r="S50" s="512"/>
      <c r="T50" s="512"/>
      <c r="U50" s="512"/>
      <c r="V50" s="512"/>
      <c r="W50" s="155"/>
    </row>
    <row r="52" spans="3:25" ht="17.399999999999999" x14ac:dyDescent="0.25">
      <c r="C52" s="166" t="s">
        <v>492</v>
      </c>
      <c r="D52" s="524"/>
      <c r="E52" s="148"/>
      <c r="O52" s="166" t="s">
        <v>520</v>
      </c>
    </row>
    <row r="53" spans="3:25" x14ac:dyDescent="0.25">
      <c r="C53" s="66"/>
      <c r="D53" s="66"/>
    </row>
    <row r="54" spans="3:25" ht="14.4" x14ac:dyDescent="0.3">
      <c r="C54" s="706" t="s">
        <v>0</v>
      </c>
      <c r="D54" s="710" t="s">
        <v>490</v>
      </c>
      <c r="E54" s="708"/>
      <c r="F54" s="708"/>
      <c r="G54" s="708"/>
      <c r="H54" s="708"/>
      <c r="I54" s="708" t="s">
        <v>491</v>
      </c>
      <c r="J54" s="708"/>
      <c r="K54" s="708"/>
      <c r="L54" s="708"/>
      <c r="M54" s="709"/>
      <c r="O54" s="706" t="s">
        <v>0</v>
      </c>
      <c r="P54" s="713" t="s">
        <v>490</v>
      </c>
      <c r="Q54" s="714"/>
      <c r="R54" s="714"/>
      <c r="S54" s="714"/>
      <c r="T54" s="715"/>
      <c r="U54" s="713" t="s">
        <v>491</v>
      </c>
      <c r="V54" s="714"/>
      <c r="W54" s="714"/>
      <c r="X54" s="714"/>
      <c r="Y54" s="715"/>
    </row>
    <row r="55" spans="3:25" ht="52.05" customHeight="1" x14ac:dyDescent="0.25">
      <c r="C55" s="707"/>
      <c r="D55" s="557">
        <v>2012</v>
      </c>
      <c r="E55" s="557">
        <v>2013</v>
      </c>
      <c r="F55" s="557">
        <v>2014</v>
      </c>
      <c r="G55" s="557">
        <v>2015</v>
      </c>
      <c r="H55" s="557">
        <v>2016</v>
      </c>
      <c r="I55" s="557">
        <v>2012</v>
      </c>
      <c r="J55" s="557">
        <v>2013</v>
      </c>
      <c r="K55" s="557">
        <v>2014</v>
      </c>
      <c r="L55" s="557">
        <v>2015</v>
      </c>
      <c r="M55" s="557">
        <v>2016</v>
      </c>
      <c r="O55" s="707"/>
      <c r="P55" s="554">
        <v>2012</v>
      </c>
      <c r="Q55" s="554">
        <v>2013</v>
      </c>
      <c r="R55" s="554">
        <v>2014</v>
      </c>
      <c r="S55" s="554">
        <v>2015</v>
      </c>
      <c r="T55" s="554">
        <v>2016</v>
      </c>
      <c r="U55" s="554">
        <v>2012</v>
      </c>
      <c r="V55" s="554">
        <v>2013</v>
      </c>
      <c r="W55" s="554">
        <v>2014</v>
      </c>
      <c r="X55" s="554">
        <v>2015</v>
      </c>
      <c r="Y55" s="554">
        <v>2016</v>
      </c>
    </row>
    <row r="56" spans="3:25" x14ac:dyDescent="0.25">
      <c r="C56" s="525" t="s">
        <v>1</v>
      </c>
      <c r="D56" s="525"/>
      <c r="E56" s="525"/>
      <c r="F56" s="525"/>
      <c r="G56" s="525"/>
      <c r="H56" s="525"/>
      <c r="I56" s="525"/>
      <c r="J56" s="525"/>
      <c r="K56" s="525"/>
      <c r="L56" s="525"/>
      <c r="M56" s="525"/>
      <c r="O56" s="525" t="s">
        <v>1</v>
      </c>
      <c r="P56" s="525"/>
      <c r="Q56" s="525"/>
      <c r="R56" s="525"/>
      <c r="S56" s="525"/>
      <c r="T56" s="525"/>
      <c r="U56" s="525"/>
      <c r="V56" s="525"/>
      <c r="W56" s="525"/>
      <c r="X56" s="525"/>
      <c r="Y56" s="525"/>
    </row>
    <row r="57" spans="3:25" x14ac:dyDescent="0.25">
      <c r="C57" s="526" t="s">
        <v>2</v>
      </c>
      <c r="D57" s="538"/>
      <c r="E57" s="538"/>
      <c r="F57" s="538"/>
      <c r="G57" s="538"/>
      <c r="H57" s="538"/>
      <c r="I57" s="538"/>
      <c r="J57" s="538"/>
      <c r="K57" s="538"/>
      <c r="L57" s="538"/>
      <c r="M57" s="538"/>
      <c r="O57" s="526" t="s">
        <v>2</v>
      </c>
      <c r="P57" s="538"/>
      <c r="Q57" s="538"/>
      <c r="R57" s="538"/>
      <c r="S57" s="538"/>
      <c r="T57" s="538"/>
      <c r="U57" s="538"/>
      <c r="V57" s="538"/>
      <c r="W57" s="538"/>
      <c r="X57" s="538"/>
      <c r="Y57" s="538"/>
    </row>
    <row r="58" spans="3:25" x14ac:dyDescent="0.25">
      <c r="C58" s="526" t="s">
        <v>3</v>
      </c>
      <c r="D58" s="538"/>
      <c r="E58" s="538"/>
      <c r="F58" s="538"/>
      <c r="G58" s="538"/>
      <c r="H58" s="538"/>
      <c r="I58" s="538"/>
      <c r="J58" s="538"/>
      <c r="K58" s="538"/>
      <c r="L58" s="538"/>
      <c r="M58" s="538"/>
      <c r="O58" s="526" t="s">
        <v>3</v>
      </c>
      <c r="P58" s="538"/>
      <c r="Q58" s="538"/>
      <c r="R58" s="538"/>
      <c r="S58" s="538"/>
      <c r="T58" s="538"/>
      <c r="U58" s="538"/>
      <c r="V58" s="538"/>
      <c r="W58" s="538"/>
      <c r="X58" s="538"/>
      <c r="Y58" s="538"/>
    </row>
    <row r="59" spans="3:25" x14ac:dyDescent="0.25">
      <c r="C59" s="526" t="s">
        <v>4</v>
      </c>
      <c r="D59" s="538"/>
      <c r="E59" s="538"/>
      <c r="F59" s="538"/>
      <c r="G59" s="538"/>
      <c r="H59" s="538"/>
      <c r="I59" s="538"/>
      <c r="J59" s="538"/>
      <c r="K59" s="538"/>
      <c r="L59" s="538"/>
      <c r="M59" s="538"/>
      <c r="O59" s="526" t="s">
        <v>4</v>
      </c>
      <c r="P59" s="538"/>
      <c r="Q59" s="538"/>
      <c r="R59" s="538"/>
      <c r="S59" s="538"/>
      <c r="T59" s="538"/>
      <c r="U59" s="538"/>
      <c r="V59" s="538"/>
      <c r="W59" s="538"/>
      <c r="X59" s="538"/>
      <c r="Y59" s="538"/>
    </row>
    <row r="60" spans="3:25" ht="27.6" x14ac:dyDescent="0.25">
      <c r="C60" s="526" t="s">
        <v>5</v>
      </c>
      <c r="D60" s="538"/>
      <c r="E60" s="538"/>
      <c r="F60" s="538"/>
      <c r="G60" s="538"/>
      <c r="H60" s="538"/>
      <c r="I60" s="538"/>
      <c r="J60" s="538"/>
      <c r="K60" s="538"/>
      <c r="L60" s="538"/>
      <c r="M60" s="538"/>
      <c r="O60" s="526" t="s">
        <v>5</v>
      </c>
      <c r="P60" s="538"/>
      <c r="Q60" s="538"/>
      <c r="R60" s="538"/>
      <c r="S60" s="538"/>
      <c r="T60" s="538"/>
      <c r="U60" s="538"/>
      <c r="V60" s="538"/>
      <c r="W60" s="538"/>
      <c r="X60" s="538"/>
      <c r="Y60" s="538"/>
    </row>
    <row r="61" spans="3:25" x14ac:dyDescent="0.25">
      <c r="C61" s="526" t="s">
        <v>6</v>
      </c>
      <c r="D61" s="538"/>
      <c r="E61" s="538"/>
      <c r="F61" s="538"/>
      <c r="G61" s="538"/>
      <c r="H61" s="538"/>
      <c r="I61" s="538"/>
      <c r="J61" s="538"/>
      <c r="K61" s="538"/>
      <c r="L61" s="538"/>
      <c r="M61" s="538"/>
      <c r="O61" s="526" t="s">
        <v>6</v>
      </c>
      <c r="P61" s="538"/>
      <c r="Q61" s="538"/>
      <c r="R61" s="538"/>
      <c r="S61" s="538"/>
      <c r="T61" s="538"/>
      <c r="U61" s="538"/>
      <c r="V61" s="538"/>
      <c r="W61" s="538"/>
      <c r="X61" s="538"/>
      <c r="Y61" s="538"/>
    </row>
    <row r="62" spans="3:25" x14ac:dyDescent="0.25">
      <c r="C62" s="526" t="s">
        <v>7</v>
      </c>
      <c r="D62" s="538"/>
      <c r="E62" s="538"/>
      <c r="F62" s="538"/>
      <c r="G62" s="538"/>
      <c r="H62" s="538"/>
      <c r="I62" s="538"/>
      <c r="J62" s="538"/>
      <c r="K62" s="538"/>
      <c r="L62" s="538"/>
      <c r="M62" s="538"/>
      <c r="O62" s="526" t="s">
        <v>555</v>
      </c>
      <c r="P62" s="538"/>
      <c r="Q62" s="538"/>
      <c r="R62" s="538"/>
      <c r="S62" s="538"/>
      <c r="T62" s="538"/>
      <c r="U62" s="538"/>
      <c r="V62" s="538"/>
      <c r="W62" s="538"/>
      <c r="X62" s="538"/>
      <c r="Y62" s="538"/>
    </row>
    <row r="63" spans="3:25" ht="27.6" x14ac:dyDescent="0.25">
      <c r="C63" s="526" t="s">
        <v>61</v>
      </c>
      <c r="D63" s="538">
        <v>0</v>
      </c>
      <c r="E63" s="538">
        <v>0</v>
      </c>
      <c r="F63" s="538">
        <v>0</v>
      </c>
      <c r="G63" s="538">
        <v>0</v>
      </c>
      <c r="H63" s="538">
        <v>0</v>
      </c>
      <c r="I63" s="538">
        <v>0</v>
      </c>
      <c r="J63" s="538">
        <v>0</v>
      </c>
      <c r="K63" s="538">
        <v>0</v>
      </c>
      <c r="L63" s="538">
        <v>0</v>
      </c>
      <c r="M63" s="538">
        <v>0</v>
      </c>
      <c r="O63" s="526" t="s">
        <v>33</v>
      </c>
      <c r="P63" s="538"/>
      <c r="Q63" s="538"/>
      <c r="R63" s="538"/>
      <c r="S63" s="538"/>
      <c r="T63" s="538"/>
      <c r="U63" s="538"/>
      <c r="V63" s="538"/>
      <c r="W63" s="538"/>
      <c r="X63" s="538"/>
      <c r="Y63" s="538"/>
    </row>
    <row r="64" spans="3:25" ht="27.6" x14ac:dyDescent="0.25">
      <c r="C64" s="526" t="s">
        <v>8</v>
      </c>
      <c r="D64" s="538">
        <v>0</v>
      </c>
      <c r="E64" s="538">
        <v>0</v>
      </c>
      <c r="F64" s="538">
        <v>0</v>
      </c>
      <c r="G64" s="538">
        <v>0</v>
      </c>
      <c r="H64" s="538">
        <v>0</v>
      </c>
      <c r="I64" s="538">
        <v>0</v>
      </c>
      <c r="J64" s="538">
        <v>0</v>
      </c>
      <c r="K64" s="538">
        <v>0</v>
      </c>
      <c r="L64" s="538">
        <v>0</v>
      </c>
      <c r="M64" s="538">
        <v>0</v>
      </c>
      <c r="O64" s="526" t="s">
        <v>8</v>
      </c>
      <c r="P64" s="538">
        <v>0</v>
      </c>
      <c r="Q64" s="538">
        <v>0</v>
      </c>
      <c r="R64" s="538">
        <v>0</v>
      </c>
      <c r="S64" s="538">
        <v>0</v>
      </c>
      <c r="T64" s="538">
        <v>0</v>
      </c>
      <c r="U64" s="538">
        <v>0</v>
      </c>
      <c r="V64" s="538">
        <v>0</v>
      </c>
      <c r="W64" s="538">
        <v>0</v>
      </c>
      <c r="X64" s="538">
        <v>0</v>
      </c>
      <c r="Y64" s="538">
        <v>0</v>
      </c>
    </row>
    <row r="65" spans="3:25" ht="27.6" hidden="1" x14ac:dyDescent="0.25">
      <c r="C65" s="583" t="s">
        <v>503</v>
      </c>
      <c r="D65" s="584"/>
      <c r="E65" s="584"/>
      <c r="F65" s="584"/>
      <c r="G65" s="584"/>
      <c r="H65" s="584"/>
      <c r="I65" s="584"/>
      <c r="J65" s="584"/>
      <c r="K65" s="584"/>
      <c r="L65" s="584"/>
      <c r="M65" s="584"/>
      <c r="O65" s="588"/>
      <c r="P65" s="584"/>
      <c r="Q65" s="584"/>
      <c r="R65" s="584"/>
      <c r="S65" s="584"/>
      <c r="T65" s="584"/>
      <c r="U65" s="584"/>
      <c r="V65" s="584"/>
      <c r="W65" s="584"/>
      <c r="X65" s="584"/>
      <c r="Y65" s="584"/>
    </row>
    <row r="66" spans="3:25" x14ac:dyDescent="0.25">
      <c r="C66" s="587" t="s">
        <v>548</v>
      </c>
      <c r="D66" s="546">
        <f t="shared" ref="D66:M66" si="9">SUM(D57:D64)</f>
        <v>0</v>
      </c>
      <c r="E66" s="546">
        <f t="shared" si="9"/>
        <v>0</v>
      </c>
      <c r="F66" s="546">
        <f t="shared" si="9"/>
        <v>0</v>
      </c>
      <c r="G66" s="546">
        <f t="shared" si="9"/>
        <v>0</v>
      </c>
      <c r="H66" s="546">
        <f t="shared" si="9"/>
        <v>0</v>
      </c>
      <c r="I66" s="546">
        <f t="shared" si="9"/>
        <v>0</v>
      </c>
      <c r="J66" s="546">
        <f t="shared" si="9"/>
        <v>0</v>
      </c>
      <c r="K66" s="546">
        <f t="shared" si="9"/>
        <v>0</v>
      </c>
      <c r="L66" s="546">
        <f t="shared" si="9"/>
        <v>0</v>
      </c>
      <c r="M66" s="546">
        <f t="shared" si="9"/>
        <v>0</v>
      </c>
      <c r="N66" s="332"/>
      <c r="O66" s="587" t="s">
        <v>548</v>
      </c>
      <c r="P66" s="546">
        <f t="shared" ref="P66:Y66" si="10">SUM(P57:P64)</f>
        <v>0</v>
      </c>
      <c r="Q66" s="546">
        <f t="shared" si="10"/>
        <v>0</v>
      </c>
      <c r="R66" s="546">
        <f t="shared" si="10"/>
        <v>0</v>
      </c>
      <c r="S66" s="546">
        <f t="shared" si="10"/>
        <v>0</v>
      </c>
      <c r="T66" s="546">
        <f t="shared" si="10"/>
        <v>0</v>
      </c>
      <c r="U66" s="546">
        <f t="shared" si="10"/>
        <v>0</v>
      </c>
      <c r="V66" s="546">
        <f t="shared" si="10"/>
        <v>0</v>
      </c>
      <c r="W66" s="546">
        <f t="shared" si="10"/>
        <v>0</v>
      </c>
      <c r="X66" s="546">
        <f t="shared" si="10"/>
        <v>0</v>
      </c>
      <c r="Y66" s="546">
        <f t="shared" si="10"/>
        <v>0</v>
      </c>
    </row>
    <row r="67" spans="3:25" x14ac:dyDescent="0.25">
      <c r="C67" s="585"/>
      <c r="D67" s="586"/>
      <c r="E67" s="586"/>
      <c r="F67" s="586"/>
      <c r="G67" s="586"/>
      <c r="H67" s="586"/>
      <c r="I67" s="586"/>
      <c r="J67" s="586"/>
      <c r="K67" s="586"/>
      <c r="L67" s="586"/>
      <c r="M67" s="586"/>
      <c r="O67" s="585"/>
      <c r="P67" s="586"/>
      <c r="Q67" s="586"/>
      <c r="R67" s="586"/>
      <c r="S67" s="586"/>
      <c r="T67" s="586"/>
      <c r="U67" s="586"/>
      <c r="V67" s="586"/>
      <c r="W67" s="586"/>
      <c r="X67" s="586"/>
      <c r="Y67" s="586"/>
    </row>
    <row r="68" spans="3:25" x14ac:dyDescent="0.25">
      <c r="C68" s="528" t="s">
        <v>9</v>
      </c>
      <c r="D68" s="528"/>
      <c r="E68" s="528"/>
      <c r="F68" s="528"/>
      <c r="G68" s="528"/>
      <c r="H68" s="528"/>
      <c r="I68" s="528"/>
      <c r="J68" s="528"/>
      <c r="K68" s="528"/>
      <c r="L68" s="528"/>
      <c r="M68" s="528"/>
      <c r="O68" s="528" t="s">
        <v>9</v>
      </c>
      <c r="P68" s="528"/>
      <c r="Q68" s="528"/>
      <c r="R68" s="528"/>
      <c r="S68" s="528"/>
      <c r="T68" s="528"/>
      <c r="U68" s="528"/>
      <c r="V68" s="528"/>
      <c r="W68" s="528"/>
      <c r="X68" s="528"/>
      <c r="Y68" s="528"/>
    </row>
    <row r="69" spans="3:25" x14ac:dyDescent="0.25">
      <c r="C69" s="526" t="s">
        <v>27</v>
      </c>
      <c r="D69" s="538"/>
      <c r="E69" s="538"/>
      <c r="F69" s="538"/>
      <c r="G69" s="538"/>
      <c r="H69" s="538"/>
      <c r="I69" s="538"/>
      <c r="J69" s="538"/>
      <c r="K69" s="538"/>
      <c r="L69" s="538"/>
      <c r="M69" s="538"/>
      <c r="O69" s="526" t="s">
        <v>27</v>
      </c>
      <c r="P69" s="538"/>
      <c r="Q69" s="538"/>
      <c r="R69" s="538"/>
      <c r="S69" s="538"/>
      <c r="T69" s="538"/>
      <c r="U69" s="538"/>
      <c r="V69" s="538"/>
      <c r="W69" s="538"/>
      <c r="X69" s="538"/>
      <c r="Y69" s="538"/>
    </row>
    <row r="70" spans="3:25" x14ac:dyDescent="0.25">
      <c r="C70" s="526" t="s">
        <v>25</v>
      </c>
      <c r="D70" s="538"/>
      <c r="E70" s="538"/>
      <c r="F70" s="538"/>
      <c r="G70" s="538"/>
      <c r="H70" s="538"/>
      <c r="I70" s="538"/>
      <c r="J70" s="538"/>
      <c r="K70" s="538"/>
      <c r="L70" s="538"/>
      <c r="M70" s="538"/>
      <c r="O70" s="526" t="s">
        <v>25</v>
      </c>
      <c r="P70" s="538"/>
      <c r="Q70" s="538"/>
      <c r="R70" s="538"/>
      <c r="S70" s="538"/>
      <c r="T70" s="538"/>
      <c r="U70" s="538"/>
      <c r="V70" s="538"/>
      <c r="W70" s="538"/>
      <c r="X70" s="538"/>
      <c r="Y70" s="538"/>
    </row>
    <row r="71" spans="3:25" x14ac:dyDescent="0.25">
      <c r="C71" s="526" t="s">
        <v>28</v>
      </c>
      <c r="D71" s="538"/>
      <c r="E71" s="538"/>
      <c r="F71" s="538"/>
      <c r="G71" s="538"/>
      <c r="H71" s="538"/>
      <c r="I71" s="538"/>
      <c r="J71" s="538"/>
      <c r="K71" s="538"/>
      <c r="L71" s="538"/>
      <c r="M71" s="538"/>
      <c r="O71" s="526" t="s">
        <v>28</v>
      </c>
      <c r="P71" s="538"/>
      <c r="Q71" s="538"/>
      <c r="R71" s="538"/>
      <c r="S71" s="538"/>
      <c r="T71" s="538"/>
      <c r="U71" s="538"/>
      <c r="V71" s="538"/>
      <c r="W71" s="538"/>
      <c r="X71" s="538"/>
      <c r="Y71" s="538"/>
    </row>
    <row r="72" spans="3:25" x14ac:dyDescent="0.25">
      <c r="C72" s="526" t="s">
        <v>29</v>
      </c>
      <c r="D72" s="538"/>
      <c r="E72" s="538"/>
      <c r="F72" s="538"/>
      <c r="G72" s="538"/>
      <c r="H72" s="538"/>
      <c r="I72" s="538"/>
      <c r="J72" s="538"/>
      <c r="K72" s="538"/>
      <c r="L72" s="538"/>
      <c r="M72" s="538"/>
      <c r="O72" s="526" t="s">
        <v>29</v>
      </c>
      <c r="P72" s="538"/>
      <c r="Q72" s="538"/>
      <c r="R72" s="538"/>
      <c r="S72" s="538"/>
      <c r="T72" s="538"/>
      <c r="U72" s="538"/>
      <c r="V72" s="538"/>
      <c r="W72" s="538"/>
      <c r="X72" s="538"/>
      <c r="Y72" s="538"/>
    </row>
    <row r="73" spans="3:25" x14ac:dyDescent="0.25">
      <c r="C73" s="526" t="s">
        <v>23</v>
      </c>
      <c r="D73" s="538"/>
      <c r="E73" s="538"/>
      <c r="F73" s="538"/>
      <c r="G73" s="538"/>
      <c r="H73" s="538"/>
      <c r="I73" s="538"/>
      <c r="J73" s="538"/>
      <c r="K73" s="538"/>
      <c r="L73" s="538"/>
      <c r="M73" s="538"/>
      <c r="O73" s="526" t="s">
        <v>23</v>
      </c>
      <c r="P73" s="538"/>
      <c r="Q73" s="538"/>
      <c r="R73" s="538"/>
      <c r="S73" s="538"/>
      <c r="T73" s="538"/>
      <c r="U73" s="538"/>
      <c r="V73" s="538"/>
      <c r="W73" s="538"/>
      <c r="X73" s="538"/>
      <c r="Y73" s="538"/>
    </row>
    <row r="74" spans="3:25" ht="27.6" x14ac:dyDescent="0.25">
      <c r="C74" s="526" t="s">
        <v>549</v>
      </c>
      <c r="D74" s="538"/>
      <c r="E74" s="538"/>
      <c r="F74" s="538"/>
      <c r="G74" s="538"/>
      <c r="H74" s="538"/>
      <c r="I74" s="538"/>
      <c r="J74" s="538"/>
      <c r="K74" s="538"/>
      <c r="L74" s="538"/>
      <c r="M74" s="538"/>
      <c r="O74" s="526" t="str">
        <f>C74</f>
        <v>Small Commercial Demand Response</v>
      </c>
      <c r="P74" s="538"/>
      <c r="Q74" s="538"/>
      <c r="R74" s="538"/>
      <c r="S74" s="538"/>
      <c r="T74" s="538"/>
      <c r="U74" s="538"/>
      <c r="V74" s="538"/>
      <c r="W74" s="538"/>
      <c r="X74" s="538"/>
      <c r="Y74" s="538"/>
    </row>
    <row r="75" spans="3:25" x14ac:dyDescent="0.25">
      <c r="C75" s="526" t="s">
        <v>10</v>
      </c>
      <c r="D75" s="538"/>
      <c r="E75" s="538"/>
      <c r="F75" s="538"/>
      <c r="G75" s="538"/>
      <c r="H75" s="538"/>
      <c r="I75" s="538"/>
      <c r="J75" s="538"/>
      <c r="K75" s="538"/>
      <c r="L75" s="538"/>
      <c r="M75" s="538"/>
      <c r="O75" s="526" t="s">
        <v>10</v>
      </c>
      <c r="P75" s="538"/>
      <c r="Q75" s="538"/>
      <c r="R75" s="538"/>
      <c r="S75" s="538"/>
      <c r="T75" s="538"/>
      <c r="U75" s="538"/>
      <c r="V75" s="538"/>
      <c r="W75" s="538"/>
      <c r="X75" s="538"/>
      <c r="Y75" s="538"/>
    </row>
    <row r="76" spans="3:25" ht="27.6" hidden="1" x14ac:dyDescent="0.25">
      <c r="C76" s="559" t="s">
        <v>503</v>
      </c>
      <c r="D76" s="538"/>
      <c r="E76" s="538"/>
      <c r="F76" s="538"/>
      <c r="G76" s="538"/>
      <c r="H76" s="538"/>
      <c r="I76" s="538"/>
      <c r="J76" s="538"/>
      <c r="K76" s="538"/>
      <c r="L76" s="538"/>
      <c r="M76" s="538"/>
      <c r="O76" s="526"/>
      <c r="P76" s="538"/>
      <c r="Q76" s="538"/>
      <c r="R76" s="538"/>
      <c r="S76" s="538"/>
      <c r="T76" s="538"/>
      <c r="U76" s="538"/>
      <c r="V76" s="538"/>
      <c r="W76" s="538"/>
      <c r="X76" s="538"/>
      <c r="Y76" s="538"/>
    </row>
    <row r="77" spans="3:25" x14ac:dyDescent="0.25">
      <c r="C77" s="587" t="s">
        <v>550</v>
      </c>
      <c r="D77" s="546"/>
      <c r="E77" s="546"/>
      <c r="F77" s="546"/>
      <c r="G77" s="546"/>
      <c r="H77" s="546"/>
      <c r="I77" s="546"/>
      <c r="J77" s="546"/>
      <c r="K77" s="546"/>
      <c r="L77" s="546"/>
      <c r="M77" s="546"/>
      <c r="N77" s="332"/>
      <c r="O77" s="587" t="s">
        <v>550</v>
      </c>
      <c r="P77" s="546">
        <f t="shared" ref="P77:Y77" si="11">SUM(P69:P75)</f>
        <v>0</v>
      </c>
      <c r="Q77" s="546">
        <f t="shared" si="11"/>
        <v>0</v>
      </c>
      <c r="R77" s="546">
        <f t="shared" si="11"/>
        <v>0</v>
      </c>
      <c r="S77" s="546">
        <f t="shared" si="11"/>
        <v>0</v>
      </c>
      <c r="T77" s="546">
        <f t="shared" si="11"/>
        <v>0</v>
      </c>
      <c r="U77" s="546">
        <f t="shared" si="11"/>
        <v>0</v>
      </c>
      <c r="V77" s="546">
        <f t="shared" si="11"/>
        <v>0</v>
      </c>
      <c r="W77" s="546">
        <f t="shared" si="11"/>
        <v>0</v>
      </c>
      <c r="X77" s="546">
        <f t="shared" si="11"/>
        <v>0</v>
      </c>
      <c r="Y77" s="546">
        <f t="shared" si="11"/>
        <v>0</v>
      </c>
    </row>
    <row r="78" spans="3:25" x14ac:dyDescent="0.25">
      <c r="C78" s="526"/>
      <c r="D78" s="527"/>
      <c r="E78" s="527"/>
      <c r="F78" s="527"/>
      <c r="G78" s="527"/>
      <c r="H78" s="527"/>
      <c r="I78" s="527"/>
      <c r="J78" s="527"/>
      <c r="K78" s="527"/>
      <c r="L78" s="527"/>
      <c r="M78" s="527"/>
      <c r="O78" s="526"/>
      <c r="P78" s="527"/>
      <c r="Q78" s="527"/>
      <c r="R78" s="527"/>
      <c r="S78" s="527"/>
      <c r="T78" s="527"/>
      <c r="U78" s="527"/>
      <c r="V78" s="527"/>
      <c r="W78" s="527"/>
      <c r="X78" s="527"/>
      <c r="Y78" s="527"/>
    </row>
    <row r="79" spans="3:25" x14ac:dyDescent="0.25">
      <c r="C79" s="528" t="s">
        <v>11</v>
      </c>
      <c r="D79" s="528"/>
      <c r="E79" s="528"/>
      <c r="F79" s="528"/>
      <c r="G79" s="528"/>
      <c r="H79" s="528"/>
      <c r="I79" s="528"/>
      <c r="J79" s="528"/>
      <c r="K79" s="528"/>
      <c r="L79" s="528"/>
      <c r="M79" s="528"/>
      <c r="O79" s="528" t="s">
        <v>11</v>
      </c>
      <c r="P79" s="528"/>
      <c r="Q79" s="528"/>
      <c r="R79" s="528"/>
      <c r="S79" s="528"/>
      <c r="T79" s="528"/>
      <c r="U79" s="528"/>
      <c r="V79" s="528"/>
      <c r="W79" s="528"/>
      <c r="X79" s="528"/>
      <c r="Y79" s="528"/>
    </row>
    <row r="80" spans="3:25" ht="27.6" x14ac:dyDescent="0.25">
      <c r="C80" s="526" t="s">
        <v>12</v>
      </c>
      <c r="D80" s="538"/>
      <c r="E80" s="538"/>
      <c r="F80" s="538"/>
      <c r="G80" s="538"/>
      <c r="H80" s="538"/>
      <c r="I80" s="538"/>
      <c r="J80" s="538"/>
      <c r="K80" s="538"/>
      <c r="L80" s="538"/>
      <c r="M80" s="538"/>
      <c r="O80" s="526" t="s">
        <v>12</v>
      </c>
      <c r="P80" s="538">
        <v>0</v>
      </c>
      <c r="Q80" s="538">
        <v>0</v>
      </c>
      <c r="R80" s="538">
        <v>0</v>
      </c>
      <c r="S80" s="538">
        <v>0</v>
      </c>
      <c r="T80" s="538">
        <v>0</v>
      </c>
      <c r="U80" s="538">
        <v>0</v>
      </c>
      <c r="V80" s="538">
        <v>0</v>
      </c>
      <c r="W80" s="538">
        <v>0</v>
      </c>
      <c r="X80" s="538">
        <v>0</v>
      </c>
      <c r="Y80" s="538">
        <v>0</v>
      </c>
    </row>
    <row r="81" spans="3:25" x14ac:dyDescent="0.25">
      <c r="C81" s="526" t="s">
        <v>13</v>
      </c>
      <c r="D81" s="538"/>
      <c r="E81" s="538"/>
      <c r="F81" s="538"/>
      <c r="G81" s="538"/>
      <c r="H81" s="538"/>
      <c r="I81" s="538"/>
      <c r="J81" s="538"/>
      <c r="K81" s="538"/>
      <c r="L81" s="538"/>
      <c r="M81" s="538"/>
      <c r="O81" s="526" t="s">
        <v>13</v>
      </c>
      <c r="P81" s="538">
        <v>0</v>
      </c>
      <c r="Q81" s="538">
        <v>0</v>
      </c>
      <c r="R81" s="538">
        <v>0</v>
      </c>
      <c r="S81" s="538">
        <v>0</v>
      </c>
      <c r="T81" s="538">
        <v>0</v>
      </c>
      <c r="U81" s="538">
        <v>0</v>
      </c>
      <c r="V81" s="538">
        <v>0</v>
      </c>
      <c r="W81" s="538">
        <v>0</v>
      </c>
      <c r="X81" s="538">
        <v>0</v>
      </c>
      <c r="Y81" s="538">
        <v>0</v>
      </c>
    </row>
    <row r="82" spans="3:25" x14ac:dyDescent="0.25">
      <c r="C82" s="526" t="s">
        <v>14</v>
      </c>
      <c r="D82" s="538"/>
      <c r="E82" s="538"/>
      <c r="F82" s="538"/>
      <c r="G82" s="538"/>
      <c r="H82" s="538"/>
      <c r="I82" s="538"/>
      <c r="J82" s="538"/>
      <c r="K82" s="538"/>
      <c r="L82" s="538"/>
      <c r="M82" s="538"/>
      <c r="O82" s="526" t="s">
        <v>14</v>
      </c>
      <c r="P82" s="538">
        <v>0</v>
      </c>
      <c r="Q82" s="538">
        <v>0</v>
      </c>
      <c r="R82" s="538">
        <v>0</v>
      </c>
      <c r="S82" s="538">
        <v>0</v>
      </c>
      <c r="T82" s="538">
        <v>0</v>
      </c>
      <c r="U82" s="538">
        <v>0</v>
      </c>
      <c r="V82" s="538">
        <v>0</v>
      </c>
      <c r="W82" s="538">
        <v>0</v>
      </c>
      <c r="X82" s="538">
        <v>0</v>
      </c>
      <c r="Y82" s="538">
        <v>0</v>
      </c>
    </row>
    <row r="83" spans="3:25" x14ac:dyDescent="0.25">
      <c r="C83" s="526" t="s">
        <v>27</v>
      </c>
      <c r="D83" s="538"/>
      <c r="E83" s="538"/>
      <c r="F83" s="538"/>
      <c r="G83" s="538"/>
      <c r="H83" s="538"/>
      <c r="I83" s="538"/>
      <c r="J83" s="538"/>
      <c r="K83" s="538"/>
      <c r="L83" s="538"/>
      <c r="M83" s="538"/>
      <c r="O83" s="526" t="s">
        <v>27</v>
      </c>
      <c r="P83" s="538">
        <v>0</v>
      </c>
      <c r="Q83" s="538">
        <v>0</v>
      </c>
      <c r="R83" s="538">
        <v>0</v>
      </c>
      <c r="S83" s="538">
        <v>0</v>
      </c>
      <c r="T83" s="538">
        <v>0</v>
      </c>
      <c r="U83" s="538">
        <v>0</v>
      </c>
      <c r="V83" s="538">
        <v>0</v>
      </c>
      <c r="W83" s="538">
        <v>0</v>
      </c>
      <c r="X83" s="538">
        <v>0</v>
      </c>
      <c r="Y83" s="538">
        <v>0</v>
      </c>
    </row>
    <row r="84" spans="3:25" x14ac:dyDescent="0.25">
      <c r="C84" s="526" t="s">
        <v>10</v>
      </c>
      <c r="D84" s="538"/>
      <c r="E84" s="538"/>
      <c r="F84" s="538"/>
      <c r="G84" s="538"/>
      <c r="H84" s="538"/>
      <c r="I84" s="538"/>
      <c r="J84" s="538"/>
      <c r="K84" s="538"/>
      <c r="L84" s="538"/>
      <c r="M84" s="538"/>
      <c r="O84" s="526" t="s">
        <v>10</v>
      </c>
      <c r="P84" s="538">
        <v>0</v>
      </c>
      <c r="Q84" s="538">
        <v>0</v>
      </c>
      <c r="R84" s="538">
        <v>0</v>
      </c>
      <c r="S84" s="538">
        <v>0</v>
      </c>
      <c r="T84" s="538">
        <v>0</v>
      </c>
      <c r="U84" s="538">
        <v>0</v>
      </c>
      <c r="V84" s="538">
        <v>0</v>
      </c>
      <c r="W84" s="538">
        <v>0</v>
      </c>
      <c r="X84" s="538">
        <v>0</v>
      </c>
      <c r="Y84" s="538">
        <v>0</v>
      </c>
    </row>
    <row r="85" spans="3:25" ht="27.6" hidden="1" x14ac:dyDescent="0.25">
      <c r="C85" s="559" t="s">
        <v>503</v>
      </c>
      <c r="D85" s="538"/>
      <c r="E85" s="538"/>
      <c r="F85" s="538"/>
      <c r="G85" s="538"/>
      <c r="H85" s="538"/>
      <c r="I85" s="538"/>
      <c r="J85" s="538"/>
      <c r="K85" s="538"/>
      <c r="L85" s="538"/>
      <c r="M85" s="538"/>
      <c r="O85" s="526"/>
      <c r="P85" s="538"/>
      <c r="Q85" s="538"/>
      <c r="R85" s="538"/>
      <c r="S85" s="538"/>
      <c r="T85" s="538"/>
      <c r="U85" s="538"/>
      <c r="V85" s="538"/>
      <c r="W85" s="538"/>
      <c r="X85" s="538"/>
      <c r="Y85" s="538"/>
    </row>
    <row r="86" spans="3:25" x14ac:dyDescent="0.25">
      <c r="C86" s="587" t="s">
        <v>551</v>
      </c>
      <c r="D86" s="546"/>
      <c r="E86" s="546"/>
      <c r="F86" s="546"/>
      <c r="G86" s="546"/>
      <c r="H86" s="546"/>
      <c r="I86" s="546"/>
      <c r="J86" s="546"/>
      <c r="K86" s="546"/>
      <c r="L86" s="546"/>
      <c r="M86" s="546"/>
      <c r="N86" s="332"/>
      <c r="O86" s="587" t="s">
        <v>551</v>
      </c>
      <c r="P86" s="546">
        <f t="shared" ref="P86:Y86" si="12">SUM(P80:P84)</f>
        <v>0</v>
      </c>
      <c r="Q86" s="546">
        <f t="shared" si="12"/>
        <v>0</v>
      </c>
      <c r="R86" s="546">
        <f t="shared" si="12"/>
        <v>0</v>
      </c>
      <c r="S86" s="546">
        <f t="shared" si="12"/>
        <v>0</v>
      </c>
      <c r="T86" s="546">
        <f t="shared" si="12"/>
        <v>0</v>
      </c>
      <c r="U86" s="546">
        <f t="shared" si="12"/>
        <v>0</v>
      </c>
      <c r="V86" s="546">
        <f t="shared" si="12"/>
        <v>0</v>
      </c>
      <c r="W86" s="546">
        <f t="shared" si="12"/>
        <v>0</v>
      </c>
      <c r="X86" s="546">
        <f t="shared" si="12"/>
        <v>0</v>
      </c>
      <c r="Y86" s="546">
        <f t="shared" si="12"/>
        <v>0</v>
      </c>
    </row>
    <row r="87" spans="3:25" x14ac:dyDescent="0.25">
      <c r="C87" s="526"/>
      <c r="D87" s="527"/>
      <c r="E87" s="527"/>
      <c r="F87" s="527"/>
      <c r="G87" s="527"/>
      <c r="H87" s="527"/>
      <c r="I87" s="527"/>
      <c r="J87" s="527"/>
      <c r="K87" s="527"/>
      <c r="L87" s="527"/>
      <c r="M87" s="527"/>
      <c r="O87" s="526"/>
      <c r="P87" s="527"/>
      <c r="Q87" s="527"/>
      <c r="R87" s="527"/>
      <c r="S87" s="527"/>
      <c r="T87" s="527"/>
      <c r="U87" s="527"/>
      <c r="V87" s="527"/>
      <c r="W87" s="527"/>
      <c r="X87" s="527"/>
      <c r="Y87" s="527"/>
    </row>
    <row r="88" spans="3:25" x14ac:dyDescent="0.25">
      <c r="C88" s="528" t="s">
        <v>15</v>
      </c>
      <c r="D88" s="528"/>
      <c r="E88" s="528"/>
      <c r="F88" s="528"/>
      <c r="G88" s="528"/>
      <c r="H88" s="528"/>
      <c r="I88" s="528"/>
      <c r="J88" s="528"/>
      <c r="K88" s="528"/>
      <c r="L88" s="528"/>
      <c r="M88" s="528"/>
      <c r="O88" s="528" t="s">
        <v>15</v>
      </c>
      <c r="P88" s="528"/>
      <c r="Q88" s="528"/>
      <c r="R88" s="528"/>
      <c r="S88" s="528"/>
      <c r="T88" s="528"/>
      <c r="U88" s="528"/>
      <c r="V88" s="528"/>
      <c r="W88" s="528"/>
      <c r="X88" s="528"/>
      <c r="Y88" s="528"/>
    </row>
    <row r="89" spans="3:25" x14ac:dyDescent="0.25">
      <c r="C89" s="526" t="s">
        <v>15</v>
      </c>
      <c r="D89" s="538">
        <v>0</v>
      </c>
      <c r="E89" s="538">
        <v>0</v>
      </c>
      <c r="F89" s="538">
        <v>0</v>
      </c>
      <c r="G89" s="538">
        <v>0</v>
      </c>
      <c r="H89" s="538">
        <v>0</v>
      </c>
      <c r="I89" s="538">
        <v>0</v>
      </c>
      <c r="J89" s="538">
        <v>0</v>
      </c>
      <c r="K89" s="538">
        <v>0</v>
      </c>
      <c r="L89" s="538">
        <v>0</v>
      </c>
      <c r="M89" s="538">
        <v>0</v>
      </c>
      <c r="O89" s="526" t="s">
        <v>15</v>
      </c>
      <c r="P89" s="538">
        <v>0</v>
      </c>
      <c r="Q89" s="538">
        <v>0</v>
      </c>
      <c r="R89" s="538">
        <v>0</v>
      </c>
      <c r="S89" s="538">
        <v>0</v>
      </c>
      <c r="T89" s="538">
        <v>0</v>
      </c>
      <c r="U89" s="538">
        <v>0</v>
      </c>
      <c r="V89" s="538">
        <v>0</v>
      </c>
      <c r="W89" s="538">
        <v>0</v>
      </c>
      <c r="X89" s="538">
        <v>0</v>
      </c>
      <c r="Y89" s="538">
        <v>0</v>
      </c>
    </row>
    <row r="90" spans="3:25" ht="27.6" hidden="1" x14ac:dyDescent="0.25">
      <c r="C90" s="560" t="s">
        <v>503</v>
      </c>
      <c r="D90" s="538"/>
      <c r="E90" s="538"/>
      <c r="F90" s="538"/>
      <c r="G90" s="538"/>
      <c r="H90" s="538"/>
      <c r="I90" s="538"/>
      <c r="J90" s="538"/>
      <c r="K90" s="538"/>
      <c r="L90" s="538"/>
      <c r="M90" s="538"/>
      <c r="O90" s="526"/>
      <c r="P90" s="538"/>
      <c r="Q90" s="538"/>
      <c r="R90" s="538"/>
      <c r="S90" s="538"/>
      <c r="T90" s="538"/>
      <c r="U90" s="538"/>
      <c r="V90" s="538"/>
      <c r="W90" s="538"/>
      <c r="X90" s="538"/>
      <c r="Y90" s="538"/>
    </row>
    <row r="91" spans="3:25" ht="27.6" x14ac:dyDescent="0.25">
      <c r="C91" s="587" t="s">
        <v>552</v>
      </c>
      <c r="D91" s="546">
        <v>0</v>
      </c>
      <c r="E91" s="546">
        <v>0</v>
      </c>
      <c r="F91" s="546">
        <v>0</v>
      </c>
      <c r="G91" s="546">
        <v>0</v>
      </c>
      <c r="H91" s="546">
        <v>0</v>
      </c>
      <c r="I91" s="546">
        <v>0</v>
      </c>
      <c r="J91" s="546">
        <v>0</v>
      </c>
      <c r="K91" s="546">
        <v>0</v>
      </c>
      <c r="L91" s="546">
        <v>0</v>
      </c>
      <c r="M91" s="546">
        <v>0</v>
      </c>
      <c r="N91" s="332"/>
      <c r="O91" s="587" t="s">
        <v>552</v>
      </c>
      <c r="P91" s="546">
        <f t="shared" ref="P91:Y91" si="13">P89</f>
        <v>0</v>
      </c>
      <c r="Q91" s="546">
        <f t="shared" si="13"/>
        <v>0</v>
      </c>
      <c r="R91" s="546">
        <f t="shared" si="13"/>
        <v>0</v>
      </c>
      <c r="S91" s="546">
        <f t="shared" si="13"/>
        <v>0</v>
      </c>
      <c r="T91" s="546">
        <f t="shared" si="13"/>
        <v>0</v>
      </c>
      <c r="U91" s="546">
        <f t="shared" si="13"/>
        <v>0</v>
      </c>
      <c r="V91" s="546">
        <f t="shared" si="13"/>
        <v>0</v>
      </c>
      <c r="W91" s="546">
        <f t="shared" si="13"/>
        <v>0</v>
      </c>
      <c r="X91" s="546">
        <f t="shared" si="13"/>
        <v>0</v>
      </c>
      <c r="Y91" s="546">
        <f t="shared" si="13"/>
        <v>0</v>
      </c>
    </row>
    <row r="92" spans="3:25" x14ac:dyDescent="0.25">
      <c r="C92" s="526"/>
      <c r="D92" s="538">
        <v>0</v>
      </c>
      <c r="E92" s="538">
        <v>0</v>
      </c>
      <c r="F92" s="538">
        <v>0</v>
      </c>
      <c r="G92" s="538">
        <v>0</v>
      </c>
      <c r="H92" s="538">
        <v>0</v>
      </c>
      <c r="I92" s="538">
        <v>0</v>
      </c>
      <c r="J92" s="538">
        <v>0</v>
      </c>
      <c r="K92" s="538">
        <v>0</v>
      </c>
      <c r="L92" s="538">
        <v>0</v>
      </c>
      <c r="M92" s="538">
        <v>0</v>
      </c>
      <c r="O92" s="526"/>
      <c r="P92" s="538"/>
      <c r="Q92" s="538"/>
      <c r="R92" s="538"/>
      <c r="S92" s="538"/>
      <c r="T92" s="538"/>
      <c r="U92" s="538"/>
      <c r="V92" s="538"/>
      <c r="W92" s="538"/>
      <c r="X92" s="538"/>
      <c r="Y92" s="538"/>
    </row>
    <row r="93" spans="3:25" x14ac:dyDescent="0.25">
      <c r="C93" s="528" t="s">
        <v>16</v>
      </c>
      <c r="D93" s="528"/>
      <c r="E93" s="528"/>
      <c r="F93" s="528"/>
      <c r="G93" s="528"/>
      <c r="H93" s="528"/>
      <c r="I93" s="528"/>
      <c r="J93" s="528"/>
      <c r="K93" s="528"/>
      <c r="L93" s="528"/>
      <c r="M93" s="528"/>
      <c r="O93" s="528" t="s">
        <v>16</v>
      </c>
      <c r="P93" s="528"/>
      <c r="Q93" s="528"/>
      <c r="R93" s="528"/>
      <c r="S93" s="528"/>
      <c r="T93" s="528"/>
      <c r="U93" s="528"/>
      <c r="V93" s="528"/>
      <c r="W93" s="528"/>
      <c r="X93" s="528"/>
      <c r="Y93" s="528"/>
    </row>
    <row r="94" spans="3:25" ht="27.6" x14ac:dyDescent="0.25">
      <c r="C94" s="526" t="s">
        <v>17</v>
      </c>
      <c r="D94" s="538"/>
      <c r="E94" s="538"/>
      <c r="F94" s="538"/>
      <c r="G94" s="538"/>
      <c r="H94" s="538"/>
      <c r="I94" s="538"/>
      <c r="J94" s="538"/>
      <c r="K94" s="538"/>
      <c r="L94" s="538"/>
      <c r="M94" s="538"/>
      <c r="O94" s="526" t="s">
        <v>17</v>
      </c>
      <c r="P94" s="538"/>
      <c r="Q94" s="538"/>
      <c r="R94" s="538"/>
      <c r="S94" s="538"/>
      <c r="T94" s="538"/>
      <c r="U94" s="538"/>
      <c r="V94" s="538"/>
      <c r="W94" s="538"/>
      <c r="X94" s="538"/>
      <c r="Y94" s="538"/>
    </row>
    <row r="95" spans="3:25" ht="27.6" x14ac:dyDescent="0.25">
      <c r="C95" s="526" t="s">
        <v>18</v>
      </c>
      <c r="D95" s="538"/>
      <c r="E95" s="538"/>
      <c r="F95" s="538"/>
      <c r="G95" s="538"/>
      <c r="H95" s="538"/>
      <c r="I95" s="538"/>
      <c r="J95" s="538"/>
      <c r="K95" s="538"/>
      <c r="L95" s="538"/>
      <c r="M95" s="538"/>
      <c r="O95" s="526" t="s">
        <v>18</v>
      </c>
      <c r="P95" s="538"/>
      <c r="Q95" s="538"/>
      <c r="R95" s="538"/>
      <c r="S95" s="538"/>
      <c r="T95" s="538"/>
      <c r="U95" s="538"/>
      <c r="V95" s="538"/>
      <c r="W95" s="538"/>
      <c r="X95" s="538"/>
      <c r="Y95" s="538"/>
    </row>
    <row r="96" spans="3:25" x14ac:dyDescent="0.25">
      <c r="C96" s="526" t="s">
        <v>19</v>
      </c>
      <c r="D96" s="538"/>
      <c r="E96" s="538"/>
      <c r="F96" s="538"/>
      <c r="G96" s="538"/>
      <c r="H96" s="538"/>
      <c r="I96" s="538"/>
      <c r="J96" s="538"/>
      <c r="K96" s="538"/>
      <c r="L96" s="538"/>
      <c r="M96" s="538"/>
      <c r="O96" s="526" t="s">
        <v>19</v>
      </c>
      <c r="P96" s="538"/>
      <c r="Q96" s="538"/>
      <c r="R96" s="538"/>
      <c r="S96" s="538"/>
      <c r="T96" s="538"/>
      <c r="U96" s="538"/>
      <c r="V96" s="538"/>
      <c r="W96" s="538"/>
      <c r="X96" s="538"/>
      <c r="Y96" s="538"/>
    </row>
    <row r="97" spans="3:25" ht="27.6" x14ac:dyDescent="0.25">
      <c r="C97" s="526" t="s">
        <v>20</v>
      </c>
      <c r="D97" s="538"/>
      <c r="E97" s="538"/>
      <c r="F97" s="538"/>
      <c r="G97" s="538"/>
      <c r="H97" s="538"/>
      <c r="I97" s="538"/>
      <c r="J97" s="538"/>
      <c r="K97" s="538"/>
      <c r="L97" s="538"/>
      <c r="M97" s="538"/>
      <c r="O97" s="526" t="s">
        <v>20</v>
      </c>
      <c r="P97" s="538"/>
      <c r="Q97" s="538"/>
      <c r="R97" s="538"/>
      <c r="S97" s="538"/>
      <c r="T97" s="538"/>
      <c r="U97" s="538"/>
      <c r="V97" s="538"/>
      <c r="W97" s="538"/>
      <c r="X97" s="538"/>
      <c r="Y97" s="538"/>
    </row>
    <row r="98" spans="3:25" x14ac:dyDescent="0.25">
      <c r="C98" s="526" t="s">
        <v>105</v>
      </c>
      <c r="D98" s="538"/>
      <c r="E98" s="538"/>
      <c r="F98" s="538"/>
      <c r="G98" s="538"/>
      <c r="H98" s="538"/>
      <c r="I98" s="538"/>
      <c r="J98" s="538"/>
      <c r="K98" s="538"/>
      <c r="L98" s="538"/>
      <c r="M98" s="538"/>
      <c r="O98" s="526" t="s">
        <v>105</v>
      </c>
      <c r="P98" s="538"/>
      <c r="Q98" s="538"/>
      <c r="R98" s="538"/>
      <c r="S98" s="538"/>
      <c r="T98" s="538"/>
      <c r="U98" s="538"/>
      <c r="V98" s="538"/>
      <c r="W98" s="538"/>
      <c r="X98" s="538"/>
      <c r="Y98" s="538"/>
    </row>
    <row r="99" spans="3:25" ht="27.6" hidden="1" x14ac:dyDescent="0.25">
      <c r="C99" s="560" t="s">
        <v>503</v>
      </c>
      <c r="D99" s="538"/>
      <c r="E99" s="538"/>
      <c r="F99" s="538"/>
      <c r="G99" s="538"/>
      <c r="H99" s="538"/>
      <c r="I99" s="538"/>
      <c r="J99" s="538"/>
      <c r="K99" s="538"/>
      <c r="L99" s="538"/>
      <c r="M99" s="538"/>
      <c r="O99" s="526"/>
      <c r="P99" s="538"/>
      <c r="Q99" s="538"/>
      <c r="R99" s="538"/>
      <c r="S99" s="538"/>
      <c r="T99" s="538"/>
      <c r="U99" s="538"/>
      <c r="V99" s="538"/>
      <c r="W99" s="538"/>
      <c r="X99" s="538"/>
      <c r="Y99" s="538"/>
    </row>
    <row r="100" spans="3:25" ht="27.6" x14ac:dyDescent="0.25">
      <c r="C100" s="587" t="s">
        <v>553</v>
      </c>
      <c r="D100" s="546"/>
      <c r="E100" s="546"/>
      <c r="F100" s="546"/>
      <c r="G100" s="546"/>
      <c r="H100" s="546"/>
      <c r="I100" s="546"/>
      <c r="J100" s="546"/>
      <c r="K100" s="546"/>
      <c r="L100" s="546"/>
      <c r="M100" s="546"/>
      <c r="N100" s="332"/>
      <c r="O100" s="587" t="s">
        <v>16</v>
      </c>
      <c r="P100" s="546">
        <f t="shared" ref="P100:Y100" si="14">SUM(P94:P98)</f>
        <v>0</v>
      </c>
      <c r="Q100" s="546">
        <f t="shared" si="14"/>
        <v>0</v>
      </c>
      <c r="R100" s="546">
        <f t="shared" si="14"/>
        <v>0</v>
      </c>
      <c r="S100" s="546">
        <f t="shared" si="14"/>
        <v>0</v>
      </c>
      <c r="T100" s="546">
        <f t="shared" si="14"/>
        <v>0</v>
      </c>
      <c r="U100" s="546">
        <f t="shared" si="14"/>
        <v>0</v>
      </c>
      <c r="V100" s="546">
        <f t="shared" si="14"/>
        <v>0</v>
      </c>
      <c r="W100" s="546">
        <f t="shared" si="14"/>
        <v>0</v>
      </c>
      <c r="X100" s="546">
        <f t="shared" si="14"/>
        <v>0</v>
      </c>
      <c r="Y100" s="546">
        <f t="shared" si="14"/>
        <v>0</v>
      </c>
    </row>
    <row r="101" spans="3:25" ht="27.6" hidden="1" x14ac:dyDescent="0.25">
      <c r="C101" s="560" t="s">
        <v>503</v>
      </c>
      <c r="D101" s="545"/>
      <c r="E101" s="545"/>
      <c r="F101" s="545"/>
      <c r="G101" s="545"/>
      <c r="H101" s="545"/>
      <c r="I101" s="545"/>
      <c r="J101" s="545"/>
      <c r="K101" s="545"/>
      <c r="L101" s="545"/>
      <c r="M101" s="545"/>
      <c r="O101" s="526"/>
      <c r="P101" s="545"/>
      <c r="Q101" s="545"/>
      <c r="R101" s="545"/>
      <c r="S101" s="545"/>
      <c r="T101" s="545"/>
      <c r="U101" s="545"/>
      <c r="V101" s="545"/>
      <c r="W101" s="545"/>
      <c r="X101" s="545"/>
      <c r="Y101" s="545"/>
    </row>
    <row r="102" spans="3:25" x14ac:dyDescent="0.25">
      <c r="C102" s="139"/>
      <c r="D102" s="66"/>
      <c r="O102" s="526"/>
    </row>
    <row r="103" spans="3:25" x14ac:dyDescent="0.25">
      <c r="C103" s="587" t="s">
        <v>554</v>
      </c>
      <c r="D103" s="546"/>
      <c r="E103" s="546"/>
      <c r="F103" s="546"/>
      <c r="G103" s="546"/>
      <c r="H103" s="546"/>
      <c r="I103" s="546"/>
      <c r="J103" s="546"/>
      <c r="K103" s="546"/>
      <c r="L103" s="546"/>
      <c r="M103" s="546"/>
      <c r="N103" s="332"/>
      <c r="O103" s="587" t="s">
        <v>554</v>
      </c>
      <c r="P103" s="546">
        <f t="shared" ref="P103:Y103" si="15">SUM(P56:P102)/2</f>
        <v>0</v>
      </c>
      <c r="Q103" s="546">
        <f t="shared" si="15"/>
        <v>0</v>
      </c>
      <c r="R103" s="546">
        <f t="shared" si="15"/>
        <v>0</v>
      </c>
      <c r="S103" s="546">
        <f t="shared" si="15"/>
        <v>0</v>
      </c>
      <c r="T103" s="546">
        <f t="shared" si="15"/>
        <v>0</v>
      </c>
      <c r="U103" s="546">
        <f t="shared" si="15"/>
        <v>0</v>
      </c>
      <c r="V103" s="546">
        <f t="shared" si="15"/>
        <v>0</v>
      </c>
      <c r="W103" s="546">
        <f t="shared" si="15"/>
        <v>0</v>
      </c>
      <c r="X103" s="546">
        <f t="shared" si="15"/>
        <v>0</v>
      </c>
      <c r="Y103" s="546">
        <f t="shared" si="15"/>
        <v>0</v>
      </c>
    </row>
    <row r="104" spans="3:25" x14ac:dyDescent="0.25">
      <c r="C104" s="544"/>
      <c r="D104" s="545"/>
      <c r="E104" s="545"/>
      <c r="F104" s="545"/>
      <c r="G104" s="545"/>
      <c r="H104" s="545"/>
      <c r="I104" s="545"/>
      <c r="J104" s="545"/>
      <c r="K104" s="545"/>
      <c r="L104" s="545"/>
      <c r="M104" s="545"/>
      <c r="O104" s="545"/>
      <c r="P104" s="545"/>
      <c r="Q104" s="545"/>
      <c r="R104" s="545"/>
      <c r="S104" s="545"/>
      <c r="T104" s="545"/>
      <c r="U104" s="545"/>
      <c r="V104" s="545"/>
      <c r="W104" s="545"/>
      <c r="X104" s="545"/>
      <c r="Y104" s="545"/>
    </row>
    <row r="105" spans="3:25" x14ac:dyDescent="0.25">
      <c r="C105" s="544"/>
      <c r="D105" s="545"/>
      <c r="E105" s="545"/>
      <c r="F105" s="545"/>
      <c r="G105" s="545"/>
      <c r="H105" s="545"/>
      <c r="I105" s="545"/>
      <c r="J105" s="545"/>
      <c r="K105" s="545"/>
      <c r="L105" s="545"/>
      <c r="M105" s="545"/>
      <c r="O105" s="545"/>
      <c r="P105" s="545"/>
      <c r="Q105" s="545"/>
      <c r="R105" s="545"/>
      <c r="S105" s="545"/>
      <c r="T105" s="545"/>
      <c r="U105" s="545"/>
      <c r="V105" s="545"/>
      <c r="W105" s="545"/>
      <c r="X105" s="545"/>
      <c r="Y105" s="545"/>
    </row>
    <row r="106" spans="3:25" x14ac:dyDescent="0.25">
      <c r="C106" s="544"/>
      <c r="D106" s="545"/>
      <c r="E106" s="545"/>
      <c r="F106" s="545"/>
      <c r="G106" s="545"/>
      <c r="H106" s="545"/>
      <c r="I106" s="545"/>
      <c r="J106" s="545"/>
      <c r="K106" s="545"/>
      <c r="L106" s="545"/>
      <c r="M106" s="545"/>
      <c r="O106" s="545"/>
      <c r="P106" s="545"/>
      <c r="Q106" s="545"/>
      <c r="R106" s="545"/>
      <c r="S106" s="545"/>
      <c r="T106" s="545"/>
      <c r="U106" s="545"/>
      <c r="V106" s="545"/>
      <c r="W106" s="545"/>
      <c r="X106" s="545"/>
      <c r="Y106" s="545"/>
    </row>
    <row r="107" spans="3:25" x14ac:dyDescent="0.25">
      <c r="C107" s="544"/>
      <c r="D107" s="545"/>
      <c r="E107" s="545"/>
      <c r="F107" s="545"/>
      <c r="G107" s="545"/>
      <c r="H107" s="545"/>
      <c r="I107" s="545"/>
      <c r="J107" s="545"/>
      <c r="K107" s="545"/>
      <c r="L107" s="545"/>
      <c r="M107" s="545"/>
      <c r="O107" s="545"/>
      <c r="P107" s="545"/>
      <c r="Q107" s="545"/>
      <c r="R107" s="545"/>
      <c r="S107" s="545"/>
      <c r="T107" s="545"/>
      <c r="U107" s="545"/>
      <c r="V107" s="545"/>
      <c r="W107" s="545"/>
      <c r="X107" s="545"/>
      <c r="Y107" s="545"/>
    </row>
    <row r="108" spans="3:25" x14ac:dyDescent="0.25">
      <c r="C108" s="139"/>
      <c r="D108" s="66"/>
    </row>
    <row r="109" spans="3:25" x14ac:dyDescent="0.25">
      <c r="C109" s="139"/>
      <c r="D109" s="66"/>
      <c r="O109" s="139"/>
    </row>
    <row r="110" spans="3:25" ht="17.399999999999999" x14ac:dyDescent="0.25">
      <c r="C110" s="166" t="s">
        <v>493</v>
      </c>
      <c r="D110" s="524"/>
      <c r="I110" s="148"/>
      <c r="O110" s="166" t="s">
        <v>521</v>
      </c>
      <c r="P110" s="524"/>
      <c r="U110" s="148"/>
    </row>
    <row r="111" spans="3:25" x14ac:dyDescent="0.25">
      <c r="C111" s="66"/>
      <c r="D111" s="66"/>
      <c r="O111" s="66"/>
    </row>
    <row r="112" spans="3:25" ht="14.4" x14ac:dyDescent="0.3">
      <c r="C112" s="706" t="s">
        <v>0</v>
      </c>
      <c r="D112" s="710" t="s">
        <v>490</v>
      </c>
      <c r="E112" s="708"/>
      <c r="F112" s="708"/>
      <c r="G112" s="708"/>
      <c r="H112" s="708"/>
      <c r="I112" s="708" t="s">
        <v>491</v>
      </c>
      <c r="J112" s="708"/>
      <c r="K112" s="708"/>
      <c r="L112" s="708"/>
      <c r="M112" s="709"/>
      <c r="O112" s="706" t="s">
        <v>0</v>
      </c>
      <c r="P112" s="710" t="s">
        <v>490</v>
      </c>
      <c r="Q112" s="708"/>
      <c r="R112" s="708"/>
      <c r="S112" s="708"/>
      <c r="T112" s="708"/>
      <c r="U112" s="708" t="s">
        <v>491</v>
      </c>
      <c r="V112" s="708"/>
      <c r="W112" s="708"/>
      <c r="X112" s="708"/>
      <c r="Y112" s="709"/>
    </row>
    <row r="113" spans="3:25" ht="40.049999999999997" customHeight="1" x14ac:dyDescent="0.25">
      <c r="C113" s="707"/>
      <c r="D113" s="557">
        <v>2012</v>
      </c>
      <c r="E113" s="557">
        <v>2013</v>
      </c>
      <c r="F113" s="557">
        <v>2014</v>
      </c>
      <c r="G113" s="557">
        <v>2015</v>
      </c>
      <c r="H113" s="557">
        <v>2016</v>
      </c>
      <c r="I113" s="557">
        <v>2012</v>
      </c>
      <c r="J113" s="557">
        <v>2013</v>
      </c>
      <c r="K113" s="557">
        <v>2014</v>
      </c>
      <c r="L113" s="557">
        <v>2015</v>
      </c>
      <c r="M113" s="557">
        <v>2016</v>
      </c>
      <c r="O113" s="707"/>
      <c r="P113" s="557">
        <v>2012</v>
      </c>
      <c r="Q113" s="557">
        <v>2013</v>
      </c>
      <c r="R113" s="557">
        <v>2014</v>
      </c>
      <c r="S113" s="557">
        <v>2015</v>
      </c>
      <c r="T113" s="557">
        <v>2016</v>
      </c>
      <c r="U113" s="557">
        <v>2012</v>
      </c>
      <c r="V113" s="557">
        <v>2013</v>
      </c>
      <c r="W113" s="557">
        <v>2014</v>
      </c>
      <c r="X113" s="557">
        <v>2015</v>
      </c>
      <c r="Y113" s="557">
        <v>2016</v>
      </c>
    </row>
    <row r="114" spans="3:25" ht="13.05" customHeight="1" x14ac:dyDescent="0.25">
      <c r="C114" s="525" t="s">
        <v>1</v>
      </c>
      <c r="D114" s="525"/>
      <c r="E114" s="525"/>
      <c r="F114" s="525"/>
      <c r="G114" s="525"/>
      <c r="H114" s="525"/>
      <c r="I114" s="525"/>
      <c r="J114" s="525"/>
      <c r="K114" s="525"/>
      <c r="L114" s="525"/>
      <c r="M114" s="525"/>
      <c r="O114" s="525" t="s">
        <v>1</v>
      </c>
      <c r="P114" s="525"/>
      <c r="Q114" s="525"/>
      <c r="R114" s="525"/>
      <c r="S114" s="525"/>
      <c r="T114" s="525"/>
      <c r="U114" s="525"/>
      <c r="V114" s="525"/>
      <c r="W114" s="525"/>
      <c r="X114" s="525"/>
      <c r="Y114" s="525"/>
    </row>
    <row r="115" spans="3:25" x14ac:dyDescent="0.25">
      <c r="C115" s="526" t="s">
        <v>2</v>
      </c>
      <c r="D115" s="527"/>
      <c r="E115" s="539"/>
      <c r="F115" s="539"/>
      <c r="G115" s="539"/>
      <c r="H115" s="539"/>
      <c r="I115" s="527"/>
      <c r="J115" s="539"/>
      <c r="K115" s="539"/>
      <c r="L115" s="539"/>
      <c r="M115" s="539"/>
      <c r="O115" s="526" t="s">
        <v>2</v>
      </c>
      <c r="P115" s="527"/>
      <c r="Q115" s="539"/>
      <c r="R115" s="539"/>
      <c r="S115" s="539"/>
      <c r="T115" s="539"/>
      <c r="U115" s="527"/>
      <c r="V115" s="539"/>
      <c r="W115" s="539"/>
      <c r="X115" s="539"/>
      <c r="Y115" s="539"/>
    </row>
    <row r="116" spans="3:25" x14ac:dyDescent="0.25">
      <c r="C116" s="526" t="s">
        <v>3</v>
      </c>
      <c r="D116" s="527"/>
      <c r="E116" s="539"/>
      <c r="F116" s="539"/>
      <c r="G116" s="539"/>
      <c r="H116" s="539"/>
      <c r="I116" s="527"/>
      <c r="J116" s="539"/>
      <c r="K116" s="539"/>
      <c r="L116" s="539"/>
      <c r="M116" s="539"/>
      <c r="O116" s="526" t="s">
        <v>3</v>
      </c>
      <c r="P116" s="527"/>
      <c r="Q116" s="539"/>
      <c r="R116" s="539"/>
      <c r="S116" s="539"/>
      <c r="T116" s="539"/>
      <c r="U116" s="527"/>
      <c r="V116" s="539"/>
      <c r="W116" s="539"/>
      <c r="X116" s="539"/>
      <c r="Y116" s="539"/>
    </row>
    <row r="117" spans="3:25" x14ac:dyDescent="0.25">
      <c r="C117" s="526" t="s">
        <v>4</v>
      </c>
      <c r="D117" s="527"/>
      <c r="E117" s="539"/>
      <c r="F117" s="539"/>
      <c r="G117" s="539"/>
      <c r="H117" s="539"/>
      <c r="I117" s="527"/>
      <c r="J117" s="539"/>
      <c r="K117" s="539"/>
      <c r="L117" s="539"/>
      <c r="M117" s="539"/>
      <c r="O117" s="526" t="s">
        <v>4</v>
      </c>
      <c r="P117" s="527"/>
      <c r="Q117" s="539"/>
      <c r="R117" s="539"/>
      <c r="S117" s="539"/>
      <c r="T117" s="539"/>
      <c r="U117" s="527"/>
      <c r="V117" s="539"/>
      <c r="W117" s="539"/>
      <c r="X117" s="539"/>
      <c r="Y117" s="539"/>
    </row>
    <row r="118" spans="3:25" ht="27.6" x14ac:dyDescent="0.25">
      <c r="C118" s="526" t="s">
        <v>5</v>
      </c>
      <c r="D118" s="527"/>
      <c r="E118" s="539"/>
      <c r="F118" s="539"/>
      <c r="G118" s="539"/>
      <c r="H118" s="539"/>
      <c r="I118" s="527"/>
      <c r="J118" s="539"/>
      <c r="K118" s="539"/>
      <c r="L118" s="539"/>
      <c r="M118" s="539"/>
      <c r="O118" s="526" t="s">
        <v>5</v>
      </c>
      <c r="P118" s="527"/>
      <c r="Q118" s="539"/>
      <c r="R118" s="539"/>
      <c r="S118" s="539"/>
      <c r="T118" s="539"/>
      <c r="U118" s="527"/>
      <c r="V118" s="539"/>
      <c r="W118" s="539"/>
      <c r="X118" s="539"/>
      <c r="Y118" s="539"/>
    </row>
    <row r="119" spans="3:25" x14ac:dyDescent="0.25">
      <c r="C119" s="526" t="s">
        <v>6</v>
      </c>
      <c r="D119" s="527"/>
      <c r="E119" s="539"/>
      <c r="F119" s="539"/>
      <c r="G119" s="539"/>
      <c r="H119" s="539"/>
      <c r="I119" s="527"/>
      <c r="J119" s="539"/>
      <c r="K119" s="539"/>
      <c r="L119" s="539"/>
      <c r="M119" s="539"/>
      <c r="O119" s="526" t="s">
        <v>6</v>
      </c>
      <c r="P119" s="527"/>
      <c r="Q119" s="539"/>
      <c r="R119" s="539"/>
      <c r="S119" s="539"/>
      <c r="T119" s="539"/>
      <c r="U119" s="527"/>
      <c r="V119" s="539"/>
      <c r="W119" s="539"/>
      <c r="X119" s="539"/>
      <c r="Y119" s="539"/>
    </row>
    <row r="120" spans="3:25" x14ac:dyDescent="0.25">
      <c r="C120" s="526" t="s">
        <v>555</v>
      </c>
      <c r="D120" s="527"/>
      <c r="E120" s="539"/>
      <c r="F120" s="539"/>
      <c r="G120" s="539"/>
      <c r="H120" s="539"/>
      <c r="I120" s="527"/>
      <c r="J120" s="539"/>
      <c r="K120" s="539"/>
      <c r="L120" s="539"/>
      <c r="M120" s="539"/>
      <c r="O120" s="526" t="s">
        <v>555</v>
      </c>
      <c r="P120" s="527"/>
      <c r="Q120" s="539"/>
      <c r="R120" s="539"/>
      <c r="S120" s="539"/>
      <c r="T120" s="539"/>
      <c r="U120" s="527"/>
      <c r="V120" s="539"/>
      <c r="W120" s="539"/>
      <c r="X120" s="539"/>
      <c r="Y120" s="539"/>
    </row>
    <row r="121" spans="3:25" ht="27.6" x14ac:dyDescent="0.25">
      <c r="C121" s="526" t="s">
        <v>33</v>
      </c>
      <c r="D121" s="527"/>
      <c r="E121" s="539"/>
      <c r="F121" s="539"/>
      <c r="G121" s="539"/>
      <c r="H121" s="539"/>
      <c r="I121" s="527"/>
      <c r="J121" s="539"/>
      <c r="K121" s="539"/>
      <c r="L121" s="539"/>
      <c r="M121" s="539"/>
      <c r="O121" s="526" t="s">
        <v>33</v>
      </c>
      <c r="P121" s="527"/>
      <c r="Q121" s="539"/>
      <c r="R121" s="539"/>
      <c r="S121" s="539"/>
      <c r="T121" s="539"/>
      <c r="U121" s="527"/>
      <c r="V121" s="539"/>
      <c r="W121" s="539"/>
      <c r="X121" s="539"/>
      <c r="Y121" s="539"/>
    </row>
    <row r="122" spans="3:25" ht="27.6" x14ac:dyDescent="0.25">
      <c r="C122" s="526" t="s">
        <v>26</v>
      </c>
      <c r="D122" s="527"/>
      <c r="E122" s="539"/>
      <c r="F122" s="539"/>
      <c r="G122" s="539"/>
      <c r="H122" s="539"/>
      <c r="I122" s="527"/>
      <c r="J122" s="539"/>
      <c r="K122" s="539"/>
      <c r="L122" s="539"/>
      <c r="M122" s="539"/>
      <c r="O122" s="526" t="s">
        <v>26</v>
      </c>
      <c r="P122" s="527"/>
      <c r="Q122" s="539"/>
      <c r="R122" s="539"/>
      <c r="S122" s="539"/>
      <c r="T122" s="539"/>
      <c r="U122" s="527"/>
      <c r="V122" s="539"/>
      <c r="W122" s="539"/>
      <c r="X122" s="539"/>
      <c r="Y122" s="539"/>
    </row>
    <row r="123" spans="3:25" ht="27.6" x14ac:dyDescent="0.25">
      <c r="C123" s="526" t="s">
        <v>8</v>
      </c>
      <c r="D123" s="527"/>
      <c r="E123" s="539"/>
      <c r="F123" s="539"/>
      <c r="G123" s="539"/>
      <c r="H123" s="539"/>
      <c r="I123" s="527"/>
      <c r="J123" s="539"/>
      <c r="K123" s="539"/>
      <c r="L123" s="539"/>
      <c r="M123" s="539"/>
      <c r="O123" s="526" t="s">
        <v>8</v>
      </c>
      <c r="P123" s="527"/>
      <c r="Q123" s="539"/>
      <c r="R123" s="539"/>
      <c r="S123" s="539"/>
      <c r="T123" s="539"/>
      <c r="U123" s="527"/>
      <c r="V123" s="539"/>
      <c r="W123" s="539"/>
      <c r="X123" s="539"/>
      <c r="Y123" s="539"/>
    </row>
    <row r="124" spans="3:25" ht="27.6" hidden="1" x14ac:dyDescent="0.25">
      <c r="C124" s="560" t="s">
        <v>504</v>
      </c>
      <c r="D124" s="527"/>
      <c r="E124" s="539"/>
      <c r="F124" s="539"/>
      <c r="G124" s="539"/>
      <c r="H124" s="539"/>
      <c r="I124" s="527"/>
      <c r="J124" s="539"/>
      <c r="K124" s="539"/>
      <c r="L124" s="539"/>
      <c r="M124" s="539"/>
      <c r="O124" s="526"/>
      <c r="P124" s="527"/>
      <c r="Q124" s="539"/>
      <c r="R124" s="539"/>
      <c r="S124" s="539"/>
      <c r="T124" s="539"/>
      <c r="U124" s="527"/>
      <c r="V124" s="539"/>
      <c r="W124" s="539"/>
      <c r="X124" s="539"/>
      <c r="Y124" s="539"/>
    </row>
    <row r="125" spans="3:25" x14ac:dyDescent="0.25">
      <c r="C125" s="587" t="s">
        <v>548</v>
      </c>
      <c r="D125" s="546"/>
      <c r="E125" s="546">
        <f>SUM(E115:E123)</f>
        <v>0</v>
      </c>
      <c r="F125" s="546">
        <f>SUM(F115:F123)</f>
        <v>0</v>
      </c>
      <c r="G125" s="546">
        <f>SUM(G115:G123)</f>
        <v>0</v>
      </c>
      <c r="H125" s="546">
        <f>SUM(H115:H123)</f>
        <v>0</v>
      </c>
      <c r="I125" s="546"/>
      <c r="J125" s="546">
        <f>SUM(J115:J123)</f>
        <v>0</v>
      </c>
      <c r="K125" s="546">
        <f>SUM(K115:K123)</f>
        <v>0</v>
      </c>
      <c r="L125" s="546">
        <f>SUM(L115:L123)</f>
        <v>0</v>
      </c>
      <c r="M125" s="546">
        <f>SUM(M115:M123)</f>
        <v>0</v>
      </c>
      <c r="N125" s="332"/>
      <c r="O125" s="587" t="s">
        <v>548</v>
      </c>
      <c r="P125" s="546"/>
      <c r="Q125" s="546">
        <f>SUM(Q115:Q123)</f>
        <v>0</v>
      </c>
      <c r="R125" s="546">
        <f>SUM(R115:R123)</f>
        <v>0</v>
      </c>
      <c r="S125" s="546">
        <f>SUM(S115:S123)</f>
        <v>0</v>
      </c>
      <c r="T125" s="546">
        <f>SUM(T115:T123)</f>
        <v>0</v>
      </c>
      <c r="U125" s="546"/>
      <c r="V125" s="546">
        <f>SUM(V115:V123)</f>
        <v>0</v>
      </c>
      <c r="W125" s="546">
        <f>SUM(W115:W123)</f>
        <v>0</v>
      </c>
      <c r="X125" s="546">
        <f>SUM(X115:X123)</f>
        <v>0</v>
      </c>
      <c r="Y125" s="546">
        <f>SUM(Y115:Y123)</f>
        <v>0</v>
      </c>
    </row>
    <row r="126" spans="3:25" x14ac:dyDescent="0.25">
      <c r="C126" s="526"/>
      <c r="D126" s="527"/>
      <c r="E126" s="527"/>
      <c r="F126" s="527"/>
      <c r="G126" s="527"/>
      <c r="H126" s="538"/>
      <c r="I126" s="538"/>
      <c r="J126" s="538"/>
      <c r="K126" s="538"/>
      <c r="L126" s="538"/>
      <c r="M126" s="538"/>
      <c r="O126" s="526"/>
      <c r="P126" s="527"/>
      <c r="Q126" s="527"/>
      <c r="R126" s="527"/>
      <c r="S126" s="527"/>
      <c r="T126" s="527"/>
      <c r="U126" s="527"/>
      <c r="V126" s="527"/>
      <c r="W126" s="527"/>
      <c r="X126" s="527"/>
      <c r="Y126" s="527"/>
    </row>
    <row r="127" spans="3:25" x14ac:dyDescent="0.25">
      <c r="C127" s="528" t="s">
        <v>9</v>
      </c>
      <c r="D127" s="528"/>
      <c r="E127" s="528"/>
      <c r="F127" s="528"/>
      <c r="G127" s="528"/>
      <c r="H127" s="528"/>
      <c r="I127" s="528"/>
      <c r="J127" s="528"/>
      <c r="K127" s="528"/>
      <c r="L127" s="528"/>
      <c r="M127" s="528"/>
      <c r="O127" s="528" t="s">
        <v>9</v>
      </c>
      <c r="P127" s="528"/>
      <c r="Q127" s="528"/>
      <c r="R127" s="528"/>
      <c r="S127" s="528"/>
      <c r="T127" s="528"/>
      <c r="U127" s="528"/>
      <c r="V127" s="528"/>
      <c r="W127" s="528"/>
      <c r="X127" s="528"/>
      <c r="Y127" s="528"/>
    </row>
    <row r="128" spans="3:25" x14ac:dyDescent="0.25">
      <c r="C128" s="526" t="s">
        <v>27</v>
      </c>
      <c r="D128" s="527"/>
      <c r="E128" s="539"/>
      <c r="F128" s="539"/>
      <c r="G128" s="539"/>
      <c r="H128" s="539"/>
      <c r="I128" s="527"/>
      <c r="J128" s="539"/>
      <c r="K128" s="539"/>
      <c r="L128" s="539"/>
      <c r="M128" s="539"/>
      <c r="O128" s="526" t="s">
        <v>27</v>
      </c>
      <c r="P128" s="527"/>
      <c r="Q128" s="539"/>
      <c r="R128" s="539"/>
      <c r="S128" s="539"/>
      <c r="T128" s="539"/>
      <c r="U128" s="527"/>
      <c r="V128" s="539"/>
      <c r="W128" s="539"/>
      <c r="X128" s="539"/>
      <c r="Y128" s="539"/>
    </row>
    <row r="129" spans="3:25" x14ac:dyDescent="0.25">
      <c r="C129" s="526" t="s">
        <v>25</v>
      </c>
      <c r="D129" s="527"/>
      <c r="E129" s="539"/>
      <c r="F129" s="539"/>
      <c r="G129" s="539"/>
      <c r="H129" s="539"/>
      <c r="I129" s="527"/>
      <c r="J129" s="539"/>
      <c r="K129" s="539"/>
      <c r="L129" s="539"/>
      <c r="M129" s="539"/>
      <c r="O129" s="526" t="s">
        <v>25</v>
      </c>
      <c r="P129" s="527"/>
      <c r="Q129" s="539"/>
      <c r="R129" s="539"/>
      <c r="S129" s="539"/>
      <c r="T129" s="539"/>
      <c r="U129" s="527"/>
      <c r="V129" s="539"/>
      <c r="W129" s="539"/>
      <c r="X129" s="539"/>
      <c r="Y129" s="539"/>
    </row>
    <row r="130" spans="3:25" x14ac:dyDescent="0.25">
      <c r="C130" s="526" t="s">
        <v>28</v>
      </c>
      <c r="D130" s="527"/>
      <c r="E130" s="539"/>
      <c r="F130" s="539"/>
      <c r="G130" s="539"/>
      <c r="H130" s="539"/>
      <c r="I130" s="527"/>
      <c r="J130" s="539"/>
      <c r="K130" s="539"/>
      <c r="L130" s="539"/>
      <c r="M130" s="539"/>
      <c r="O130" s="526" t="s">
        <v>28</v>
      </c>
      <c r="P130" s="527"/>
      <c r="Q130" s="539"/>
      <c r="R130" s="539"/>
      <c r="S130" s="539"/>
      <c r="T130" s="539"/>
      <c r="U130" s="527"/>
      <c r="V130" s="539"/>
      <c r="W130" s="539"/>
      <c r="X130" s="539"/>
      <c r="Y130" s="539"/>
    </row>
    <row r="131" spans="3:25" x14ac:dyDescent="0.25">
      <c r="C131" s="526" t="s">
        <v>29</v>
      </c>
      <c r="D131" s="527"/>
      <c r="E131" s="539"/>
      <c r="F131" s="539"/>
      <c r="G131" s="539"/>
      <c r="H131" s="539"/>
      <c r="I131" s="527"/>
      <c r="J131" s="539"/>
      <c r="K131" s="539"/>
      <c r="L131" s="539"/>
      <c r="M131" s="539"/>
      <c r="O131" s="526" t="s">
        <v>29</v>
      </c>
      <c r="P131" s="527"/>
      <c r="Q131" s="539"/>
      <c r="R131" s="539"/>
      <c r="S131" s="539"/>
      <c r="T131" s="539"/>
      <c r="U131" s="527"/>
      <c r="V131" s="539"/>
      <c r="W131" s="539"/>
      <c r="X131" s="539"/>
      <c r="Y131" s="539"/>
    </row>
    <row r="132" spans="3:25" x14ac:dyDescent="0.25">
      <c r="C132" s="526" t="s">
        <v>23</v>
      </c>
      <c r="D132" s="527"/>
      <c r="E132" s="539"/>
      <c r="F132" s="539"/>
      <c r="G132" s="539"/>
      <c r="H132" s="539"/>
      <c r="I132" s="527"/>
      <c r="J132" s="539"/>
      <c r="K132" s="539"/>
      <c r="L132" s="539"/>
      <c r="M132" s="539"/>
      <c r="O132" s="526" t="s">
        <v>23</v>
      </c>
      <c r="P132" s="527"/>
      <c r="Q132" s="539"/>
      <c r="R132" s="539"/>
      <c r="S132" s="539"/>
      <c r="T132" s="539"/>
      <c r="U132" s="527"/>
      <c r="V132" s="539"/>
      <c r="W132" s="539"/>
      <c r="X132" s="539"/>
      <c r="Y132" s="539"/>
    </row>
    <row r="133" spans="3:25" ht="27.6" x14ac:dyDescent="0.25">
      <c r="C133" s="526" t="s">
        <v>556</v>
      </c>
      <c r="D133" s="527"/>
      <c r="E133" s="539"/>
      <c r="F133" s="539"/>
      <c r="G133" s="539"/>
      <c r="H133" s="539"/>
      <c r="I133" s="527"/>
      <c r="J133" s="539"/>
      <c r="K133" s="539"/>
      <c r="L133" s="539"/>
      <c r="M133" s="539"/>
      <c r="O133" s="526" t="s">
        <v>556</v>
      </c>
      <c r="P133" s="527"/>
      <c r="Q133" s="539"/>
      <c r="R133" s="539"/>
      <c r="S133" s="539"/>
      <c r="T133" s="539"/>
      <c r="U133" s="527"/>
      <c r="V133" s="539"/>
      <c r="W133" s="539"/>
      <c r="X133" s="539"/>
      <c r="Y133" s="539"/>
    </row>
    <row r="134" spans="3:25" ht="27.6" x14ac:dyDescent="0.25">
      <c r="C134" s="526" t="s">
        <v>31</v>
      </c>
      <c r="D134" s="527"/>
      <c r="E134" s="539"/>
      <c r="F134" s="539"/>
      <c r="G134" s="539"/>
      <c r="H134" s="539"/>
      <c r="I134" s="527"/>
      <c r="J134" s="539"/>
      <c r="K134" s="539"/>
      <c r="L134" s="539"/>
      <c r="M134" s="539"/>
      <c r="O134" s="526" t="s">
        <v>31</v>
      </c>
      <c r="P134" s="527"/>
      <c r="Q134" s="539"/>
      <c r="R134" s="539"/>
      <c r="S134" s="539"/>
      <c r="T134" s="539"/>
      <c r="U134" s="527"/>
      <c r="V134" s="539"/>
      <c r="W134" s="539"/>
      <c r="X134" s="539"/>
      <c r="Y134" s="539"/>
    </row>
    <row r="135" spans="3:25" x14ac:dyDescent="0.25">
      <c r="C135" s="526" t="s">
        <v>10</v>
      </c>
      <c r="D135" s="527"/>
      <c r="E135" s="539"/>
      <c r="F135" s="539"/>
      <c r="G135" s="539"/>
      <c r="H135" s="539"/>
      <c r="I135" s="527"/>
      <c r="J135" s="539"/>
      <c r="K135" s="539"/>
      <c r="L135" s="539"/>
      <c r="M135" s="539"/>
      <c r="O135" s="526" t="s">
        <v>10</v>
      </c>
      <c r="P135" s="527"/>
      <c r="Q135" s="539"/>
      <c r="R135" s="539"/>
      <c r="S135" s="539"/>
      <c r="T135" s="539"/>
      <c r="U135" s="527"/>
      <c r="V135" s="539"/>
      <c r="W135" s="539"/>
      <c r="X135" s="539"/>
      <c r="Y135" s="539"/>
    </row>
    <row r="136" spans="3:25" ht="27.6" hidden="1" x14ac:dyDescent="0.25">
      <c r="C136" s="560" t="s">
        <v>504</v>
      </c>
      <c r="D136" s="527"/>
      <c r="E136" s="539"/>
      <c r="F136" s="539"/>
      <c r="G136" s="539"/>
      <c r="H136" s="539"/>
      <c r="I136" s="527"/>
      <c r="J136" s="539"/>
      <c r="K136" s="539"/>
      <c r="L136" s="539"/>
      <c r="M136" s="539"/>
      <c r="O136" s="526"/>
      <c r="P136" s="527"/>
      <c r="Q136" s="539"/>
      <c r="R136" s="539"/>
      <c r="S136" s="539"/>
      <c r="T136" s="539"/>
      <c r="U136" s="527"/>
      <c r="V136" s="539"/>
      <c r="W136" s="539"/>
      <c r="X136" s="539"/>
      <c r="Y136" s="539"/>
    </row>
    <row r="137" spans="3:25" x14ac:dyDescent="0.25">
      <c r="C137" s="587" t="s">
        <v>550</v>
      </c>
      <c r="D137" s="546"/>
      <c r="E137" s="546">
        <f>SUM(E128:E135)</f>
        <v>0</v>
      </c>
      <c r="F137" s="546">
        <f t="shared" ref="F137:M137" si="16">SUM(F128:F135)</f>
        <v>0</v>
      </c>
      <c r="G137" s="546">
        <f t="shared" si="16"/>
        <v>0</v>
      </c>
      <c r="H137" s="546">
        <f t="shared" si="16"/>
        <v>0</v>
      </c>
      <c r="I137" s="546"/>
      <c r="J137" s="546">
        <f t="shared" si="16"/>
        <v>0</v>
      </c>
      <c r="K137" s="546">
        <f t="shared" si="16"/>
        <v>0</v>
      </c>
      <c r="L137" s="546">
        <f t="shared" si="16"/>
        <v>0</v>
      </c>
      <c r="M137" s="546">
        <f t="shared" si="16"/>
        <v>0</v>
      </c>
      <c r="N137" s="332"/>
      <c r="O137" s="587" t="s">
        <v>550</v>
      </c>
      <c r="P137" s="546"/>
      <c r="Q137" s="546">
        <f>SUM(Q128:Q135)</f>
        <v>0</v>
      </c>
      <c r="R137" s="546">
        <f>SUM(R128:R135)</f>
        <v>0</v>
      </c>
      <c r="S137" s="546">
        <f>SUM(S128:S135)</f>
        <v>0</v>
      </c>
      <c r="T137" s="546">
        <f>SUM(T128:T135)</f>
        <v>0</v>
      </c>
      <c r="U137" s="546"/>
      <c r="V137" s="546">
        <f>SUM(V128:V135)</f>
        <v>0</v>
      </c>
      <c r="W137" s="546">
        <f>SUM(W128:W135)</f>
        <v>0</v>
      </c>
      <c r="X137" s="546">
        <f>SUM(X128:X135)</f>
        <v>0</v>
      </c>
      <c r="Y137" s="546">
        <f>SUM(Y128:Y135)</f>
        <v>0</v>
      </c>
    </row>
    <row r="138" spans="3:25" x14ac:dyDescent="0.25">
      <c r="C138" s="526"/>
      <c r="D138" s="527"/>
      <c r="E138" s="527"/>
      <c r="F138" s="527"/>
      <c r="G138" s="527"/>
      <c r="H138" s="527"/>
      <c r="I138" s="527"/>
      <c r="J138" s="527"/>
      <c r="K138" s="527"/>
      <c r="L138" s="527"/>
      <c r="M138" s="527"/>
      <c r="O138" s="526"/>
      <c r="P138" s="527"/>
      <c r="Q138" s="527"/>
      <c r="R138" s="527"/>
      <c r="S138" s="527"/>
      <c r="T138" s="527"/>
      <c r="U138" s="527"/>
      <c r="V138" s="527"/>
      <c r="W138" s="527"/>
      <c r="X138" s="527"/>
      <c r="Y138" s="527"/>
    </row>
    <row r="139" spans="3:25" x14ac:dyDescent="0.25">
      <c r="C139" s="528" t="s">
        <v>11</v>
      </c>
      <c r="D139" s="528"/>
      <c r="E139" s="528"/>
      <c r="F139" s="528"/>
      <c r="G139" s="528"/>
      <c r="H139" s="528"/>
      <c r="I139" s="528"/>
      <c r="J139" s="528"/>
      <c r="K139" s="528"/>
      <c r="L139" s="528"/>
      <c r="M139" s="528"/>
      <c r="O139" s="528" t="s">
        <v>11</v>
      </c>
      <c r="P139" s="528"/>
      <c r="Q139" s="528"/>
      <c r="R139" s="528"/>
      <c r="S139" s="528"/>
      <c r="T139" s="528"/>
      <c r="U139" s="528"/>
      <c r="V139" s="528"/>
      <c r="W139" s="528"/>
      <c r="X139" s="528"/>
      <c r="Y139" s="528"/>
    </row>
    <row r="140" spans="3:25" ht="27.6" x14ac:dyDescent="0.25">
      <c r="C140" s="526" t="s">
        <v>12</v>
      </c>
      <c r="D140" s="527"/>
      <c r="E140" s="539">
        <v>0</v>
      </c>
      <c r="F140" s="539">
        <v>0</v>
      </c>
      <c r="G140" s="539">
        <v>0</v>
      </c>
      <c r="H140" s="539">
        <v>0</v>
      </c>
      <c r="I140" s="527"/>
      <c r="J140" s="539">
        <v>0</v>
      </c>
      <c r="K140" s="539">
        <v>0</v>
      </c>
      <c r="L140" s="539">
        <v>0</v>
      </c>
      <c r="M140" s="539">
        <v>0</v>
      </c>
      <c r="O140" s="526" t="s">
        <v>12</v>
      </c>
      <c r="P140" s="527"/>
      <c r="Q140" s="539">
        <v>0</v>
      </c>
      <c r="R140" s="539">
        <v>0</v>
      </c>
      <c r="S140" s="539">
        <v>0</v>
      </c>
      <c r="T140" s="539">
        <v>0</v>
      </c>
      <c r="U140" s="527"/>
      <c r="V140" s="539">
        <v>0</v>
      </c>
      <c r="W140" s="539">
        <v>0</v>
      </c>
      <c r="X140" s="539">
        <v>0</v>
      </c>
      <c r="Y140" s="539">
        <v>0</v>
      </c>
    </row>
    <row r="141" spans="3:25" x14ac:dyDescent="0.25">
      <c r="C141" s="526" t="s">
        <v>13</v>
      </c>
      <c r="D141" s="527"/>
      <c r="E141" s="539">
        <v>0</v>
      </c>
      <c r="F141" s="539">
        <v>0</v>
      </c>
      <c r="G141" s="539">
        <v>0</v>
      </c>
      <c r="H141" s="539">
        <v>0</v>
      </c>
      <c r="I141" s="527"/>
      <c r="J141" s="539">
        <v>0</v>
      </c>
      <c r="K141" s="539">
        <v>0</v>
      </c>
      <c r="L141" s="539">
        <v>0</v>
      </c>
      <c r="M141" s="539">
        <v>0</v>
      </c>
      <c r="O141" s="526" t="s">
        <v>13</v>
      </c>
      <c r="P141" s="527"/>
      <c r="Q141" s="539">
        <v>0</v>
      </c>
      <c r="R141" s="539">
        <v>0</v>
      </c>
      <c r="S141" s="539">
        <v>0</v>
      </c>
      <c r="T141" s="539">
        <v>0</v>
      </c>
      <c r="U141" s="527"/>
      <c r="V141" s="539">
        <v>0</v>
      </c>
      <c r="W141" s="539">
        <v>0</v>
      </c>
      <c r="X141" s="539">
        <v>0</v>
      </c>
      <c r="Y141" s="539">
        <v>0</v>
      </c>
    </row>
    <row r="142" spans="3:25" x14ac:dyDescent="0.25">
      <c r="C142" s="526" t="s">
        <v>14</v>
      </c>
      <c r="D142" s="527"/>
      <c r="E142" s="539">
        <v>0</v>
      </c>
      <c r="F142" s="539">
        <v>0</v>
      </c>
      <c r="G142" s="539">
        <v>0</v>
      </c>
      <c r="H142" s="539">
        <v>0</v>
      </c>
      <c r="I142" s="527"/>
      <c r="J142" s="539">
        <v>0</v>
      </c>
      <c r="K142" s="539">
        <v>0</v>
      </c>
      <c r="L142" s="539">
        <v>0</v>
      </c>
      <c r="M142" s="539">
        <v>0</v>
      </c>
      <c r="O142" s="526" t="s">
        <v>14</v>
      </c>
      <c r="P142" s="527"/>
      <c r="Q142" s="539">
        <v>0</v>
      </c>
      <c r="R142" s="539">
        <v>0</v>
      </c>
      <c r="S142" s="539">
        <v>0</v>
      </c>
      <c r="T142" s="539">
        <v>0</v>
      </c>
      <c r="U142" s="527"/>
      <c r="V142" s="539">
        <v>0</v>
      </c>
      <c r="W142" s="539">
        <v>0</v>
      </c>
      <c r="X142" s="539">
        <v>0</v>
      </c>
      <c r="Y142" s="539">
        <v>0</v>
      </c>
    </row>
    <row r="143" spans="3:25" x14ac:dyDescent="0.25">
      <c r="C143" s="526" t="s">
        <v>27</v>
      </c>
      <c r="D143" s="527"/>
      <c r="E143" s="539">
        <v>0</v>
      </c>
      <c r="F143" s="539">
        <v>0</v>
      </c>
      <c r="G143" s="539">
        <v>0</v>
      </c>
      <c r="H143" s="539">
        <v>0</v>
      </c>
      <c r="I143" s="527"/>
      <c r="J143" s="539">
        <v>0</v>
      </c>
      <c r="K143" s="539">
        <v>0</v>
      </c>
      <c r="L143" s="539">
        <v>0</v>
      </c>
      <c r="M143" s="539">
        <v>0</v>
      </c>
      <c r="O143" s="526" t="s">
        <v>27</v>
      </c>
      <c r="P143" s="527"/>
      <c r="Q143" s="539">
        <v>0</v>
      </c>
      <c r="R143" s="539">
        <v>0</v>
      </c>
      <c r="S143" s="539">
        <v>0</v>
      </c>
      <c r="T143" s="539">
        <v>0</v>
      </c>
      <c r="U143" s="527"/>
      <c r="V143" s="539">
        <v>0</v>
      </c>
      <c r="W143" s="539">
        <v>0</v>
      </c>
      <c r="X143" s="539">
        <v>0</v>
      </c>
      <c r="Y143" s="539">
        <v>0</v>
      </c>
    </row>
    <row r="144" spans="3:25" x14ac:dyDescent="0.25">
      <c r="C144" s="526" t="s">
        <v>10</v>
      </c>
      <c r="D144" s="527"/>
      <c r="E144" s="539">
        <v>0</v>
      </c>
      <c r="F144" s="539">
        <v>0</v>
      </c>
      <c r="G144" s="539">
        <v>0</v>
      </c>
      <c r="H144" s="539">
        <v>0</v>
      </c>
      <c r="I144" s="527"/>
      <c r="J144" s="539">
        <v>0</v>
      </c>
      <c r="K144" s="539">
        <v>0</v>
      </c>
      <c r="L144" s="539">
        <v>0</v>
      </c>
      <c r="M144" s="539">
        <v>0</v>
      </c>
      <c r="O144" s="526" t="s">
        <v>10</v>
      </c>
      <c r="P144" s="527"/>
      <c r="Q144" s="539">
        <v>0</v>
      </c>
      <c r="R144" s="539">
        <v>0</v>
      </c>
      <c r="S144" s="539">
        <v>0</v>
      </c>
      <c r="T144" s="539">
        <v>0</v>
      </c>
      <c r="U144" s="527"/>
      <c r="V144" s="539">
        <v>0</v>
      </c>
      <c r="W144" s="539">
        <v>0</v>
      </c>
      <c r="X144" s="539">
        <v>0</v>
      </c>
      <c r="Y144" s="539">
        <v>0</v>
      </c>
    </row>
    <row r="145" spans="3:25" ht="27.6" hidden="1" x14ac:dyDescent="0.25">
      <c r="C145" s="560" t="s">
        <v>504</v>
      </c>
      <c r="D145" s="527"/>
      <c r="E145" s="539"/>
      <c r="F145" s="539"/>
      <c r="G145" s="539"/>
      <c r="H145" s="539"/>
      <c r="I145" s="527"/>
      <c r="J145" s="539"/>
      <c r="K145" s="539"/>
      <c r="L145" s="539"/>
      <c r="M145" s="539"/>
      <c r="O145" s="526"/>
      <c r="P145" s="527"/>
      <c r="Q145" s="539"/>
      <c r="R145" s="539"/>
      <c r="S145" s="539"/>
      <c r="T145" s="539"/>
      <c r="U145" s="527"/>
      <c r="V145" s="539"/>
      <c r="W145" s="539"/>
      <c r="X145" s="539"/>
      <c r="Y145" s="539"/>
    </row>
    <row r="146" spans="3:25" x14ac:dyDescent="0.25">
      <c r="C146" s="587" t="s">
        <v>551</v>
      </c>
      <c r="D146" s="546"/>
      <c r="E146" s="546">
        <f>SUM(E140:E144)</f>
        <v>0</v>
      </c>
      <c r="F146" s="546">
        <f t="shared" ref="F146:M146" si="17">SUM(F140:F144)</f>
        <v>0</v>
      </c>
      <c r="G146" s="546">
        <f t="shared" si="17"/>
        <v>0</v>
      </c>
      <c r="H146" s="546">
        <f t="shared" si="17"/>
        <v>0</v>
      </c>
      <c r="I146" s="546"/>
      <c r="J146" s="546">
        <f t="shared" si="17"/>
        <v>0</v>
      </c>
      <c r="K146" s="546">
        <f t="shared" si="17"/>
        <v>0</v>
      </c>
      <c r="L146" s="546">
        <f t="shared" si="17"/>
        <v>0</v>
      </c>
      <c r="M146" s="546">
        <f t="shared" si="17"/>
        <v>0</v>
      </c>
      <c r="N146" s="332"/>
      <c r="O146" s="587" t="s">
        <v>551</v>
      </c>
      <c r="P146" s="546"/>
      <c r="Q146" s="546">
        <f>SUM(Q140:Q144)</f>
        <v>0</v>
      </c>
      <c r="R146" s="546">
        <f>SUM(R140:R144)</f>
        <v>0</v>
      </c>
      <c r="S146" s="546">
        <f>SUM(S140:S144)</f>
        <v>0</v>
      </c>
      <c r="T146" s="546">
        <f>SUM(T140:T144)</f>
        <v>0</v>
      </c>
      <c r="U146" s="546"/>
      <c r="V146" s="546">
        <f>SUM(V140:V144)</f>
        <v>0</v>
      </c>
      <c r="W146" s="546">
        <f>SUM(W140:W144)</f>
        <v>0</v>
      </c>
      <c r="X146" s="546">
        <f>SUM(X140:X144)</f>
        <v>0</v>
      </c>
      <c r="Y146" s="546">
        <f>SUM(Y140:Y144)</f>
        <v>0</v>
      </c>
    </row>
    <row r="147" spans="3:25" ht="27.6" hidden="1" x14ac:dyDescent="0.25">
      <c r="C147" s="560" t="s">
        <v>504</v>
      </c>
      <c r="D147" s="527"/>
      <c r="E147" s="539"/>
      <c r="F147" s="539"/>
      <c r="G147" s="539"/>
      <c r="H147" s="539"/>
      <c r="I147" s="539"/>
      <c r="J147" s="539"/>
      <c r="K147" s="539"/>
      <c r="L147" s="539"/>
      <c r="M147" s="539"/>
      <c r="O147" s="526"/>
      <c r="P147" s="527"/>
      <c r="Q147" s="539"/>
      <c r="R147" s="539"/>
      <c r="S147" s="539"/>
      <c r="T147" s="539"/>
      <c r="U147" s="527"/>
      <c r="V147" s="539"/>
      <c r="W147" s="539"/>
      <c r="X147" s="539"/>
      <c r="Y147" s="539"/>
    </row>
    <row r="148" spans="3:25" x14ac:dyDescent="0.25">
      <c r="C148" s="526"/>
      <c r="D148" s="527"/>
      <c r="E148" s="527"/>
      <c r="F148" s="527"/>
      <c r="G148" s="527"/>
      <c r="H148" s="527"/>
      <c r="I148" s="527"/>
      <c r="J148" s="527"/>
      <c r="K148" s="527"/>
      <c r="L148" s="527"/>
      <c r="M148" s="527"/>
      <c r="O148" s="526"/>
      <c r="P148" s="527"/>
      <c r="Q148" s="527"/>
      <c r="R148" s="527"/>
      <c r="S148" s="527"/>
      <c r="T148" s="527"/>
      <c r="U148" s="527"/>
      <c r="V148" s="527"/>
      <c r="W148" s="527"/>
      <c r="X148" s="527"/>
      <c r="Y148" s="527"/>
    </row>
    <row r="149" spans="3:25" x14ac:dyDescent="0.25">
      <c r="C149" s="528" t="s">
        <v>15</v>
      </c>
      <c r="D149" s="528"/>
      <c r="E149" s="528"/>
      <c r="F149" s="528"/>
      <c r="G149" s="528"/>
      <c r="H149" s="528"/>
      <c r="I149" s="528"/>
      <c r="J149" s="528"/>
      <c r="K149" s="528"/>
      <c r="L149" s="528"/>
      <c r="M149" s="528"/>
      <c r="O149" s="528" t="s">
        <v>15</v>
      </c>
      <c r="P149" s="528"/>
      <c r="Q149" s="528"/>
      <c r="R149" s="528"/>
      <c r="S149" s="528"/>
      <c r="T149" s="528"/>
      <c r="U149" s="528"/>
      <c r="V149" s="528"/>
      <c r="W149" s="528"/>
      <c r="X149" s="528"/>
      <c r="Y149" s="528"/>
    </row>
    <row r="150" spans="3:25" x14ac:dyDescent="0.25">
      <c r="C150" s="526" t="s">
        <v>15</v>
      </c>
      <c r="D150" s="527"/>
      <c r="E150" s="539">
        <v>0</v>
      </c>
      <c r="F150" s="539">
        <v>0</v>
      </c>
      <c r="G150" s="539">
        <v>0</v>
      </c>
      <c r="H150" s="539">
        <v>0</v>
      </c>
      <c r="I150" s="527"/>
      <c r="J150" s="539">
        <v>0</v>
      </c>
      <c r="K150" s="539">
        <v>0</v>
      </c>
      <c r="L150" s="539">
        <v>0</v>
      </c>
      <c r="M150" s="539">
        <v>0</v>
      </c>
      <c r="O150" s="526" t="s">
        <v>15</v>
      </c>
      <c r="P150" s="527"/>
      <c r="Q150" s="539"/>
      <c r="R150" s="539"/>
      <c r="S150" s="539"/>
      <c r="T150" s="539"/>
      <c r="U150" s="527"/>
      <c r="V150" s="539"/>
      <c r="W150" s="539"/>
      <c r="X150" s="539"/>
      <c r="Y150" s="539"/>
    </row>
    <row r="151" spans="3:25" ht="27.6" hidden="1" x14ac:dyDescent="0.25">
      <c r="C151" s="560" t="s">
        <v>504</v>
      </c>
      <c r="D151" s="527"/>
      <c r="E151" s="539"/>
      <c r="F151" s="539"/>
      <c r="G151" s="539"/>
      <c r="H151" s="539"/>
      <c r="I151" s="527"/>
      <c r="J151" s="539"/>
      <c r="K151" s="539"/>
      <c r="L151" s="539"/>
      <c r="M151" s="539"/>
      <c r="O151" s="526"/>
      <c r="P151" s="527"/>
      <c r="Q151" s="539"/>
      <c r="R151" s="539"/>
      <c r="S151" s="539"/>
      <c r="T151" s="539"/>
      <c r="U151" s="527"/>
      <c r="V151" s="539"/>
      <c r="W151" s="539"/>
      <c r="X151" s="539"/>
      <c r="Y151" s="539"/>
    </row>
    <row r="152" spans="3:25" ht="27.6" x14ac:dyDescent="0.25">
      <c r="C152" s="587" t="s">
        <v>552</v>
      </c>
      <c r="D152" s="546"/>
      <c r="E152" s="546">
        <f>E150</f>
        <v>0</v>
      </c>
      <c r="F152" s="546">
        <f>F150</f>
        <v>0</v>
      </c>
      <c r="G152" s="546">
        <f>G150</f>
        <v>0</v>
      </c>
      <c r="H152" s="546">
        <f>H150</f>
        <v>0</v>
      </c>
      <c r="I152" s="546"/>
      <c r="J152" s="546">
        <v>0</v>
      </c>
      <c r="K152" s="546">
        <v>0</v>
      </c>
      <c r="L152" s="546">
        <v>0</v>
      </c>
      <c r="M152" s="546">
        <v>0</v>
      </c>
      <c r="N152" s="332"/>
      <c r="O152" s="587" t="s">
        <v>552</v>
      </c>
      <c r="P152" s="546"/>
      <c r="Q152" s="546">
        <f>Q150</f>
        <v>0</v>
      </c>
      <c r="R152" s="546">
        <f>R150</f>
        <v>0</v>
      </c>
      <c r="S152" s="546">
        <f>S150</f>
        <v>0</v>
      </c>
      <c r="T152" s="546">
        <f>T150</f>
        <v>0</v>
      </c>
      <c r="U152" s="546"/>
      <c r="V152" s="546">
        <f>V150</f>
        <v>0</v>
      </c>
      <c r="W152" s="546">
        <f>W150</f>
        <v>0</v>
      </c>
      <c r="X152" s="546">
        <f>X150</f>
        <v>0</v>
      </c>
      <c r="Y152" s="546">
        <f>Y150</f>
        <v>0</v>
      </c>
    </row>
    <row r="153" spans="3:25" x14ac:dyDescent="0.25">
      <c r="C153" s="526"/>
      <c r="D153" s="527"/>
      <c r="E153" s="527"/>
      <c r="F153" s="527"/>
      <c r="G153" s="527"/>
      <c r="H153" s="527"/>
      <c r="I153" s="527"/>
      <c r="J153" s="527"/>
      <c r="K153" s="527"/>
      <c r="L153" s="527"/>
      <c r="M153" s="527"/>
      <c r="O153" s="526"/>
      <c r="P153" s="527"/>
      <c r="Q153" s="527"/>
      <c r="R153" s="527"/>
      <c r="S153" s="527"/>
      <c r="T153" s="527"/>
      <c r="U153" s="527"/>
      <c r="V153" s="527"/>
      <c r="W153" s="527"/>
      <c r="X153" s="527"/>
      <c r="Y153" s="527"/>
    </row>
    <row r="154" spans="3:25" x14ac:dyDescent="0.25">
      <c r="C154" s="528" t="s">
        <v>16</v>
      </c>
      <c r="D154" s="528"/>
      <c r="E154" s="528"/>
      <c r="F154" s="528"/>
      <c r="G154" s="528"/>
      <c r="H154" s="528"/>
      <c r="I154" s="528"/>
      <c r="J154" s="528"/>
      <c r="K154" s="528"/>
      <c r="L154" s="528"/>
      <c r="M154" s="528"/>
      <c r="O154" s="528" t="s">
        <v>16</v>
      </c>
      <c r="P154" s="528"/>
      <c r="Q154" s="528"/>
      <c r="R154" s="528"/>
      <c r="S154" s="528"/>
      <c r="T154" s="528"/>
      <c r="U154" s="528"/>
      <c r="V154" s="528"/>
      <c r="W154" s="528"/>
      <c r="X154" s="528"/>
      <c r="Y154" s="528"/>
    </row>
    <row r="155" spans="3:25" ht="27.6" x14ac:dyDescent="0.25">
      <c r="C155" s="526" t="s">
        <v>17</v>
      </c>
      <c r="D155" s="527"/>
      <c r="E155" s="539"/>
      <c r="F155" s="539"/>
      <c r="G155" s="539"/>
      <c r="H155" s="539"/>
      <c r="I155" s="527"/>
      <c r="J155" s="539"/>
      <c r="K155" s="539"/>
      <c r="L155" s="539"/>
      <c r="M155" s="539"/>
      <c r="O155" s="526" t="s">
        <v>17</v>
      </c>
      <c r="P155" s="527"/>
      <c r="Q155" s="539">
        <v>0</v>
      </c>
      <c r="R155" s="539">
        <v>0</v>
      </c>
      <c r="S155" s="539">
        <v>0</v>
      </c>
      <c r="T155" s="539">
        <v>0</v>
      </c>
      <c r="U155" s="527"/>
      <c r="V155" s="539">
        <v>0</v>
      </c>
      <c r="W155" s="539">
        <v>0</v>
      </c>
      <c r="X155" s="539">
        <v>0</v>
      </c>
      <c r="Y155" s="539">
        <v>0</v>
      </c>
    </row>
    <row r="156" spans="3:25" ht="27.6" x14ac:dyDescent="0.25">
      <c r="C156" s="526" t="s">
        <v>18</v>
      </c>
      <c r="D156" s="527"/>
      <c r="E156" s="539"/>
      <c r="F156" s="539"/>
      <c r="G156" s="539"/>
      <c r="H156" s="539"/>
      <c r="I156" s="527"/>
      <c r="J156" s="539"/>
      <c r="K156" s="539"/>
      <c r="L156" s="539"/>
      <c r="M156" s="539"/>
      <c r="O156" s="526" t="s">
        <v>18</v>
      </c>
      <c r="P156" s="527"/>
      <c r="Q156" s="539">
        <v>0</v>
      </c>
      <c r="R156" s="539">
        <v>0</v>
      </c>
      <c r="S156" s="539">
        <v>0</v>
      </c>
      <c r="T156" s="539">
        <v>0</v>
      </c>
      <c r="U156" s="527"/>
      <c r="V156" s="539">
        <v>0</v>
      </c>
      <c r="W156" s="539">
        <v>0</v>
      </c>
      <c r="X156" s="539">
        <v>0</v>
      </c>
      <c r="Y156" s="539">
        <v>0</v>
      </c>
    </row>
    <row r="157" spans="3:25" x14ac:dyDescent="0.25">
      <c r="C157" s="526" t="s">
        <v>19</v>
      </c>
      <c r="D157" s="527"/>
      <c r="E157" s="539"/>
      <c r="F157" s="539"/>
      <c r="G157" s="539"/>
      <c r="H157" s="539"/>
      <c r="I157" s="527"/>
      <c r="J157" s="539"/>
      <c r="K157" s="539"/>
      <c r="L157" s="539"/>
      <c r="M157" s="539"/>
      <c r="O157" s="526" t="s">
        <v>19</v>
      </c>
      <c r="P157" s="527"/>
      <c r="Q157" s="539">
        <v>0</v>
      </c>
      <c r="R157" s="539">
        <v>0</v>
      </c>
      <c r="S157" s="539">
        <v>0</v>
      </c>
      <c r="T157" s="539">
        <v>0</v>
      </c>
      <c r="U157" s="527"/>
      <c r="V157" s="539">
        <v>0</v>
      </c>
      <c r="W157" s="539">
        <v>0</v>
      </c>
      <c r="X157" s="539">
        <v>0</v>
      </c>
      <c r="Y157" s="539">
        <v>0</v>
      </c>
    </row>
    <row r="158" spans="3:25" ht="27.6" x14ac:dyDescent="0.25">
      <c r="C158" s="526" t="s">
        <v>20</v>
      </c>
      <c r="D158" s="527"/>
      <c r="E158" s="539"/>
      <c r="F158" s="539"/>
      <c r="G158" s="539"/>
      <c r="H158" s="539"/>
      <c r="I158" s="527"/>
      <c r="J158" s="539"/>
      <c r="K158" s="539"/>
      <c r="L158" s="539"/>
      <c r="M158" s="539"/>
      <c r="O158" s="526" t="s">
        <v>20</v>
      </c>
      <c r="P158" s="527"/>
      <c r="Q158" s="539">
        <v>0</v>
      </c>
      <c r="R158" s="539">
        <v>0</v>
      </c>
      <c r="S158" s="539">
        <v>0</v>
      </c>
      <c r="T158" s="539">
        <v>0</v>
      </c>
      <c r="U158" s="527"/>
      <c r="V158" s="539">
        <v>0</v>
      </c>
      <c r="W158" s="539">
        <v>0</v>
      </c>
      <c r="X158" s="539">
        <v>0</v>
      </c>
      <c r="Y158" s="539">
        <v>0</v>
      </c>
    </row>
    <row r="159" spans="3:25" x14ac:dyDescent="0.25">
      <c r="C159" s="526" t="s">
        <v>105</v>
      </c>
      <c r="D159" s="527"/>
      <c r="E159" s="539"/>
      <c r="F159" s="539"/>
      <c r="G159" s="539"/>
      <c r="H159" s="539"/>
      <c r="I159" s="527"/>
      <c r="J159" s="539"/>
      <c r="K159" s="539"/>
      <c r="L159" s="539"/>
      <c r="M159" s="539"/>
      <c r="O159" s="526" t="s">
        <v>105</v>
      </c>
      <c r="P159" s="527"/>
      <c r="Q159" s="539">
        <v>0</v>
      </c>
      <c r="R159" s="539">
        <v>0</v>
      </c>
      <c r="S159" s="539">
        <v>0</v>
      </c>
      <c r="T159" s="539">
        <v>0</v>
      </c>
      <c r="U159" s="527"/>
      <c r="V159" s="539">
        <v>0</v>
      </c>
      <c r="W159" s="539">
        <v>0</v>
      </c>
      <c r="X159" s="539">
        <v>0</v>
      </c>
      <c r="Y159" s="539">
        <v>0</v>
      </c>
    </row>
    <row r="160" spans="3:25" ht="27.6" hidden="1" x14ac:dyDescent="0.25">
      <c r="C160" s="560" t="s">
        <v>504</v>
      </c>
      <c r="D160" s="527"/>
      <c r="E160" s="539"/>
      <c r="F160" s="539"/>
      <c r="G160" s="539"/>
      <c r="H160" s="539"/>
      <c r="I160" s="527"/>
      <c r="J160" s="539"/>
      <c r="K160" s="539"/>
      <c r="L160" s="539"/>
      <c r="M160" s="539"/>
      <c r="O160" s="526"/>
      <c r="P160" s="527"/>
      <c r="Q160" s="539"/>
      <c r="R160" s="539"/>
      <c r="S160" s="539"/>
      <c r="T160" s="539"/>
      <c r="U160" s="527"/>
      <c r="V160" s="539"/>
      <c r="W160" s="539"/>
      <c r="X160" s="539"/>
      <c r="Y160" s="539"/>
    </row>
    <row r="161" spans="3:25" ht="27.6" x14ac:dyDescent="0.25">
      <c r="C161" s="587" t="s">
        <v>553</v>
      </c>
      <c r="D161" s="546"/>
      <c r="E161" s="546">
        <f>SUM(E155:E159)</f>
        <v>0</v>
      </c>
      <c r="F161" s="546">
        <f t="shared" ref="F161:M161" si="18">SUM(F155:F159)</f>
        <v>0</v>
      </c>
      <c r="G161" s="546">
        <f t="shared" si="18"/>
        <v>0</v>
      </c>
      <c r="H161" s="546">
        <f t="shared" si="18"/>
        <v>0</v>
      </c>
      <c r="I161" s="546"/>
      <c r="J161" s="546">
        <f t="shared" si="18"/>
        <v>0</v>
      </c>
      <c r="K161" s="546">
        <f t="shared" si="18"/>
        <v>0</v>
      </c>
      <c r="L161" s="546">
        <f t="shared" si="18"/>
        <v>0</v>
      </c>
      <c r="M161" s="546">
        <f t="shared" si="18"/>
        <v>0</v>
      </c>
      <c r="N161" s="332"/>
      <c r="O161" s="587" t="s">
        <v>16</v>
      </c>
      <c r="P161" s="546"/>
      <c r="Q161" s="546">
        <f>SUM(Q155:Q159)</f>
        <v>0</v>
      </c>
      <c r="R161" s="546">
        <f>SUM(R155:R159)</f>
        <v>0</v>
      </c>
      <c r="S161" s="546">
        <f>SUM(S155:S159)</f>
        <v>0</v>
      </c>
      <c r="T161" s="546">
        <f>SUM(T155:T159)</f>
        <v>0</v>
      </c>
      <c r="U161" s="546"/>
      <c r="V161" s="546">
        <f>SUM(V155:V159)</f>
        <v>0</v>
      </c>
      <c r="W161" s="546">
        <f>SUM(W155:W159)</f>
        <v>0</v>
      </c>
      <c r="X161" s="546">
        <f>SUM(X155:X159)</f>
        <v>0</v>
      </c>
      <c r="Y161" s="546">
        <f>SUM(Y155:Y159)</f>
        <v>0</v>
      </c>
    </row>
    <row r="162" spans="3:25" ht="27.6" hidden="1" x14ac:dyDescent="0.25">
      <c r="C162" s="560" t="s">
        <v>504</v>
      </c>
      <c r="D162" s="155"/>
      <c r="E162" s="502"/>
      <c r="F162" s="502"/>
      <c r="G162" s="502"/>
      <c r="H162" s="502"/>
      <c r="I162" s="502"/>
      <c r="J162" s="502"/>
      <c r="K162" s="502"/>
      <c r="L162" s="502"/>
      <c r="M162" s="502"/>
      <c r="O162" s="526"/>
      <c r="P162" s="155"/>
      <c r="Q162" s="502"/>
      <c r="R162" s="502"/>
      <c r="S162" s="502"/>
      <c r="T162" s="502"/>
      <c r="U162" s="155"/>
      <c r="V162" s="502"/>
      <c r="W162" s="502"/>
      <c r="X162" s="502"/>
      <c r="Y162" s="502"/>
    </row>
    <row r="163" spans="3:25" x14ac:dyDescent="0.25">
      <c r="C163" s="526"/>
      <c r="D163" s="155"/>
      <c r="E163" s="502"/>
      <c r="F163" s="502"/>
      <c r="G163" s="502"/>
      <c r="H163" s="502"/>
      <c r="I163" s="502"/>
      <c r="J163" s="502"/>
      <c r="K163" s="502"/>
      <c r="L163" s="502"/>
      <c r="M163" s="502"/>
      <c r="O163" s="526"/>
      <c r="P163" s="155"/>
      <c r="Q163" s="502"/>
      <c r="R163" s="502"/>
      <c r="S163" s="502"/>
      <c r="T163" s="502"/>
      <c r="U163" s="155"/>
      <c r="V163" s="502"/>
      <c r="W163" s="502"/>
      <c r="X163" s="502"/>
      <c r="Y163" s="502"/>
    </row>
    <row r="164" spans="3:25" x14ac:dyDescent="0.25">
      <c r="C164" s="528" t="s">
        <v>106</v>
      </c>
      <c r="D164" s="528"/>
      <c r="E164" s="528"/>
      <c r="F164" s="528"/>
      <c r="G164" s="528"/>
      <c r="H164" s="528"/>
      <c r="I164" s="528"/>
      <c r="J164" s="528"/>
      <c r="K164" s="528"/>
      <c r="L164" s="528"/>
      <c r="M164" s="528"/>
      <c r="O164" s="528" t="s">
        <v>106</v>
      </c>
      <c r="P164" s="528"/>
      <c r="Q164" s="528"/>
      <c r="R164" s="528"/>
      <c r="S164" s="528"/>
      <c r="T164" s="528"/>
      <c r="U164" s="528"/>
      <c r="V164" s="528"/>
      <c r="W164" s="528"/>
      <c r="X164" s="528"/>
      <c r="Y164" s="528"/>
    </row>
    <row r="165" spans="3:25" x14ac:dyDescent="0.25">
      <c r="C165" s="526" t="s">
        <v>108</v>
      </c>
      <c r="D165" s="539"/>
      <c r="E165" s="539">
        <v>0</v>
      </c>
      <c r="F165" s="539">
        <v>0</v>
      </c>
      <c r="G165" s="539">
        <v>0</v>
      </c>
      <c r="H165" s="539">
        <v>0</v>
      </c>
      <c r="I165" s="527"/>
      <c r="J165" s="539">
        <v>0</v>
      </c>
      <c r="K165" s="539">
        <v>0</v>
      </c>
      <c r="L165" s="539">
        <v>0</v>
      </c>
      <c r="M165" s="539">
        <v>0</v>
      </c>
      <c r="O165" s="574" t="s">
        <v>108</v>
      </c>
      <c r="P165" s="539"/>
      <c r="Q165" s="539">
        <v>0</v>
      </c>
      <c r="R165" s="539">
        <v>0</v>
      </c>
      <c r="S165" s="539">
        <v>0</v>
      </c>
      <c r="T165" s="539">
        <v>0</v>
      </c>
      <c r="U165" s="539"/>
      <c r="V165" s="539">
        <v>0</v>
      </c>
      <c r="W165" s="539">
        <v>0</v>
      </c>
      <c r="X165" s="539">
        <v>0</v>
      </c>
      <c r="Y165" s="539">
        <v>0</v>
      </c>
    </row>
    <row r="166" spans="3:25" x14ac:dyDescent="0.25">
      <c r="C166" s="526" t="s">
        <v>107</v>
      </c>
      <c r="D166" s="539"/>
      <c r="E166" s="539">
        <v>0</v>
      </c>
      <c r="F166" s="539">
        <v>0</v>
      </c>
      <c r="G166" s="539">
        <v>0</v>
      </c>
      <c r="H166" s="539">
        <v>0</v>
      </c>
      <c r="I166" s="527"/>
      <c r="J166" s="539">
        <v>0</v>
      </c>
      <c r="K166" s="539">
        <v>0</v>
      </c>
      <c r="L166" s="539">
        <v>0</v>
      </c>
      <c r="M166" s="539">
        <v>0</v>
      </c>
      <c r="O166" s="574" t="s">
        <v>107</v>
      </c>
      <c r="P166" s="539"/>
      <c r="Q166" s="539">
        <v>0</v>
      </c>
      <c r="R166" s="539">
        <v>0</v>
      </c>
      <c r="S166" s="539">
        <v>0</v>
      </c>
      <c r="T166" s="539">
        <v>0</v>
      </c>
      <c r="U166" s="539"/>
      <c r="V166" s="539">
        <v>0</v>
      </c>
      <c r="W166" s="539">
        <v>0</v>
      </c>
      <c r="X166" s="539">
        <v>0</v>
      </c>
      <c r="Y166" s="539">
        <v>0</v>
      </c>
    </row>
    <row r="167" spans="3:25" ht="27.6" hidden="1" x14ac:dyDescent="0.25">
      <c r="C167" s="560" t="s">
        <v>504</v>
      </c>
      <c r="D167" s="539"/>
      <c r="E167" s="539"/>
      <c r="F167" s="539"/>
      <c r="G167" s="539"/>
      <c r="H167" s="539"/>
      <c r="I167" s="527"/>
      <c r="J167" s="539"/>
      <c r="K167" s="539"/>
      <c r="L167" s="539"/>
      <c r="M167" s="539"/>
      <c r="O167" s="526"/>
      <c r="P167" s="539"/>
      <c r="Q167" s="539"/>
      <c r="R167" s="539"/>
      <c r="S167" s="539"/>
      <c r="T167" s="539"/>
      <c r="U167" s="539"/>
      <c r="V167" s="539"/>
      <c r="W167" s="539"/>
      <c r="X167" s="539"/>
      <c r="Y167" s="539"/>
    </row>
    <row r="168" spans="3:25" x14ac:dyDescent="0.25">
      <c r="C168" s="587" t="s">
        <v>557</v>
      </c>
      <c r="D168" s="546"/>
      <c r="E168" s="546">
        <f>SUM(E165:E166)</f>
        <v>0</v>
      </c>
      <c r="F168" s="546">
        <f t="shared" ref="F168:M168" si="19">SUM(F165:F166)</f>
        <v>0</v>
      </c>
      <c r="G168" s="546">
        <f t="shared" si="19"/>
        <v>0</v>
      </c>
      <c r="H168" s="546">
        <f t="shared" si="19"/>
        <v>0</v>
      </c>
      <c r="I168" s="546"/>
      <c r="J168" s="546">
        <f t="shared" si="19"/>
        <v>0</v>
      </c>
      <c r="K168" s="546">
        <f t="shared" si="19"/>
        <v>0</v>
      </c>
      <c r="L168" s="546">
        <f t="shared" si="19"/>
        <v>0</v>
      </c>
      <c r="M168" s="546">
        <f t="shared" si="19"/>
        <v>0</v>
      </c>
      <c r="N168" s="332"/>
      <c r="O168" s="587" t="s">
        <v>557</v>
      </c>
      <c r="P168" s="546"/>
      <c r="Q168" s="546">
        <f>SUM(Q165:Q166)</f>
        <v>0</v>
      </c>
      <c r="R168" s="546">
        <f>SUM(R165:R166)</f>
        <v>0</v>
      </c>
      <c r="S168" s="546">
        <f>SUM(S165:S166)</f>
        <v>0</v>
      </c>
      <c r="T168" s="546">
        <f>SUM(T165:T166)</f>
        <v>0</v>
      </c>
      <c r="U168" s="546"/>
      <c r="V168" s="546">
        <f>SUM(V165:V166)</f>
        <v>0</v>
      </c>
      <c r="W168" s="546">
        <f>SUM(W165:W166)</f>
        <v>0</v>
      </c>
      <c r="X168" s="546">
        <f>SUM(X165:X166)</f>
        <v>0</v>
      </c>
      <c r="Y168" s="546">
        <f>SUM(Y165:Y166)</f>
        <v>0</v>
      </c>
    </row>
    <row r="169" spans="3:25" x14ac:dyDescent="0.25">
      <c r="C169" s="547"/>
      <c r="D169" s="547"/>
      <c r="E169" s="547"/>
      <c r="F169" s="547"/>
      <c r="G169" s="547"/>
      <c r="H169" s="547"/>
      <c r="I169" s="547"/>
      <c r="J169" s="547"/>
      <c r="K169" s="547"/>
      <c r="L169" s="547"/>
      <c r="M169" s="547"/>
      <c r="O169" s="547"/>
      <c r="P169" s="547"/>
      <c r="Q169" s="547"/>
      <c r="R169" s="547"/>
      <c r="S169" s="547"/>
      <c r="T169" s="547"/>
      <c r="U169" s="547"/>
      <c r="V169" s="547"/>
      <c r="W169" s="547"/>
      <c r="X169" s="547"/>
      <c r="Y169" s="547"/>
    </row>
    <row r="170" spans="3:25" x14ac:dyDescent="0.25">
      <c r="C170" s="587" t="s">
        <v>558</v>
      </c>
      <c r="D170" s="546"/>
      <c r="E170" s="546">
        <f>SUM(E115:E169)/2</f>
        <v>0</v>
      </c>
      <c r="F170" s="546">
        <f>SUM(F115:F169)/2</f>
        <v>0</v>
      </c>
      <c r="G170" s="546">
        <f>SUM(G115:G169)/2</f>
        <v>0</v>
      </c>
      <c r="H170" s="546">
        <f>SUM(H115:H169)/2</f>
        <v>0</v>
      </c>
      <c r="I170" s="546"/>
      <c r="J170" s="546">
        <f>SUM(J115:J169)/2</f>
        <v>0</v>
      </c>
      <c r="K170" s="546">
        <f>SUM(K115:K169)/2</f>
        <v>0</v>
      </c>
      <c r="L170" s="546">
        <f>SUM(L115:L169)/2</f>
        <v>0</v>
      </c>
      <c r="M170" s="546">
        <f>SUM(M115:M169)/2</f>
        <v>0</v>
      </c>
      <c r="N170" s="332"/>
      <c r="O170" s="587" t="s">
        <v>554</v>
      </c>
      <c r="P170" s="546"/>
      <c r="Q170" s="546">
        <f>SUM(Q115:Q169)/2</f>
        <v>0</v>
      </c>
      <c r="R170" s="546">
        <f>SUM(R115:R169)/2</f>
        <v>0</v>
      </c>
      <c r="S170" s="546">
        <f>SUM(S115:S169)/2</f>
        <v>0</v>
      </c>
      <c r="T170" s="546">
        <f>SUM(T115:T169)/2</f>
        <v>0</v>
      </c>
      <c r="U170" s="546"/>
      <c r="V170" s="546">
        <f>SUM(V115:V169)/2</f>
        <v>0</v>
      </c>
      <c r="W170" s="546">
        <f>SUM(W115:W169)/2</f>
        <v>0</v>
      </c>
      <c r="X170" s="546">
        <f>SUM(X115:X169)/2</f>
        <v>0</v>
      </c>
      <c r="Y170" s="546">
        <f>SUM(Y115:Y169)/2</f>
        <v>0</v>
      </c>
    </row>
    <row r="171" spans="3:25" x14ac:dyDescent="0.25">
      <c r="H171" s="545"/>
      <c r="I171" s="545"/>
      <c r="J171" s="545"/>
      <c r="K171" s="545"/>
      <c r="L171" s="545"/>
      <c r="M171" s="545"/>
      <c r="O171" s="524"/>
      <c r="P171" s="524"/>
    </row>
    <row r="172" spans="3:25" x14ac:dyDescent="0.25">
      <c r="H172" s="545"/>
      <c r="I172" s="545"/>
      <c r="J172" s="545"/>
      <c r="K172" s="545"/>
      <c r="L172" s="545"/>
      <c r="M172" s="545"/>
      <c r="P172" s="524"/>
    </row>
    <row r="173" spans="3:25" ht="15.6" x14ac:dyDescent="0.25">
      <c r="C173" s="529" t="s">
        <v>494</v>
      </c>
      <c r="D173" s="529"/>
      <c r="E173" s="529"/>
      <c r="F173" s="530"/>
      <c r="G173" s="530"/>
      <c r="H173" s="545"/>
      <c r="I173" s="545"/>
      <c r="J173" s="545"/>
      <c r="K173" s="545"/>
      <c r="L173" s="545"/>
      <c r="M173" s="545"/>
      <c r="O173" s="529" t="s">
        <v>522</v>
      </c>
      <c r="P173" s="529"/>
      <c r="Q173" s="529"/>
      <c r="R173" s="530"/>
      <c r="S173" s="530"/>
      <c r="T173" s="530"/>
      <c r="U173" s="529"/>
      <c r="V173" s="529"/>
      <c r="W173" s="530"/>
      <c r="X173" s="530"/>
      <c r="Y173" s="530"/>
    </row>
    <row r="174" spans="3:25" x14ac:dyDescent="0.25">
      <c r="C174" s="530"/>
      <c r="D174" s="530"/>
      <c r="E174" s="530"/>
      <c r="F174" s="530"/>
      <c r="G174" s="530"/>
      <c r="O174" s="530"/>
      <c r="P174" s="530"/>
      <c r="Q174" s="530"/>
      <c r="R174" s="530"/>
      <c r="S174" s="530"/>
      <c r="T174" s="530"/>
      <c r="U174" s="530"/>
      <c r="V174" s="530"/>
      <c r="W174" s="530"/>
      <c r="X174" s="530"/>
      <c r="Y174" s="530"/>
    </row>
    <row r="175" spans="3:25" ht="14.4" x14ac:dyDescent="0.3">
      <c r="C175" s="706" t="s">
        <v>0</v>
      </c>
      <c r="D175" s="710" t="s">
        <v>490</v>
      </c>
      <c r="E175" s="708"/>
      <c r="F175" s="708"/>
      <c r="G175" s="708"/>
      <c r="H175" s="708"/>
      <c r="I175" s="708" t="s">
        <v>491</v>
      </c>
      <c r="J175" s="708"/>
      <c r="K175" s="708"/>
      <c r="L175" s="708"/>
      <c r="M175" s="709"/>
      <c r="N175" s="555"/>
      <c r="O175" s="706" t="s">
        <v>0</v>
      </c>
      <c r="P175" s="710" t="s">
        <v>490</v>
      </c>
      <c r="Q175" s="708"/>
      <c r="R175" s="708"/>
      <c r="S175" s="708"/>
      <c r="T175" s="708"/>
      <c r="U175" s="708" t="s">
        <v>491</v>
      </c>
      <c r="V175" s="708"/>
      <c r="W175" s="708"/>
      <c r="X175" s="708"/>
      <c r="Y175" s="709"/>
    </row>
    <row r="176" spans="3:25" x14ac:dyDescent="0.25">
      <c r="C176" s="707"/>
      <c r="D176" s="557">
        <v>2012</v>
      </c>
      <c r="E176" s="557">
        <v>2013</v>
      </c>
      <c r="F176" s="557">
        <v>2014</v>
      </c>
      <c r="G176" s="557">
        <v>2015</v>
      </c>
      <c r="H176" s="557">
        <v>2016</v>
      </c>
      <c r="I176" s="557">
        <v>2012</v>
      </c>
      <c r="J176" s="557">
        <v>2013</v>
      </c>
      <c r="K176" s="557">
        <v>2014</v>
      </c>
      <c r="L176" s="557">
        <v>2015</v>
      </c>
      <c r="M176" s="557">
        <v>2016</v>
      </c>
      <c r="N176" s="555"/>
      <c r="O176" s="707"/>
      <c r="P176" s="557">
        <v>2012</v>
      </c>
      <c r="Q176" s="557">
        <v>2013</v>
      </c>
      <c r="R176" s="557">
        <v>2014</v>
      </c>
      <c r="S176" s="557">
        <v>2015</v>
      </c>
      <c r="T176" s="557">
        <v>2016</v>
      </c>
      <c r="U176" s="557">
        <v>2012</v>
      </c>
      <c r="V176" s="557">
        <v>2013</v>
      </c>
      <c r="W176" s="557">
        <v>2014</v>
      </c>
      <c r="X176" s="557">
        <v>2015</v>
      </c>
      <c r="Y176" s="557">
        <v>2016</v>
      </c>
    </row>
    <row r="177" spans="3:25" x14ac:dyDescent="0.25">
      <c r="C177" s="531" t="s">
        <v>1</v>
      </c>
      <c r="D177" s="531"/>
      <c r="E177" s="531"/>
      <c r="F177" s="531"/>
      <c r="G177" s="531"/>
      <c r="H177" s="531"/>
      <c r="I177" s="531"/>
      <c r="J177" s="531"/>
      <c r="K177" s="531"/>
      <c r="L177" s="531"/>
      <c r="M177" s="531"/>
      <c r="O177" s="531" t="s">
        <v>1</v>
      </c>
      <c r="P177" s="531"/>
      <c r="Q177" s="531"/>
      <c r="R177" s="531"/>
      <c r="S177" s="531"/>
      <c r="T177" s="531"/>
      <c r="U177" s="531"/>
      <c r="V177" s="531"/>
      <c r="W177" s="531"/>
      <c r="X177" s="531"/>
      <c r="Y177" s="531"/>
    </row>
    <row r="178" spans="3:25" x14ac:dyDescent="0.25">
      <c r="C178" s="532" t="s">
        <v>2</v>
      </c>
      <c r="D178" s="533"/>
      <c r="E178" s="533"/>
      <c r="F178" s="543">
        <v>22.960983617363727</v>
      </c>
      <c r="G178" s="543">
        <v>22.960983617363727</v>
      </c>
      <c r="H178" s="543">
        <v>22.017927350363728</v>
      </c>
      <c r="I178" s="543"/>
      <c r="J178" s="543"/>
      <c r="K178" s="543">
        <v>150147.50028046107</v>
      </c>
      <c r="L178" s="543">
        <v>150147.50028046107</v>
      </c>
      <c r="M178" s="543">
        <v>149224.59961546105</v>
      </c>
      <c r="O178" s="532" t="s">
        <v>2</v>
      </c>
      <c r="P178" s="533"/>
      <c r="Q178" s="533"/>
      <c r="R178" s="543">
        <v>0</v>
      </c>
      <c r="S178" s="543">
        <v>0</v>
      </c>
      <c r="T178" s="543">
        <v>0</v>
      </c>
      <c r="U178" s="533"/>
      <c r="V178" s="533"/>
      <c r="W178" s="543">
        <v>0</v>
      </c>
      <c r="X178" s="543">
        <v>0</v>
      </c>
      <c r="Y178" s="543">
        <v>0</v>
      </c>
    </row>
    <row r="179" spans="3:25" x14ac:dyDescent="0.25">
      <c r="C179" s="534" t="s">
        <v>3</v>
      </c>
      <c r="D179" s="535"/>
      <c r="E179" s="535"/>
      <c r="F179" s="543">
        <v>15.953945630000002</v>
      </c>
      <c r="G179" s="543">
        <v>15.953945630000002</v>
      </c>
      <c r="H179" s="543">
        <v>15.953945630000002</v>
      </c>
      <c r="I179" s="543"/>
      <c r="J179" s="543"/>
      <c r="K179" s="543">
        <v>28446.870599999998</v>
      </c>
      <c r="L179" s="543">
        <v>28446.870599999998</v>
      </c>
      <c r="M179" s="543">
        <v>28446.870599999998</v>
      </c>
      <c r="O179" s="534" t="s">
        <v>3</v>
      </c>
      <c r="P179" s="535"/>
      <c r="Q179" s="535"/>
      <c r="R179" s="543">
        <v>0</v>
      </c>
      <c r="S179" s="543">
        <v>0</v>
      </c>
      <c r="T179" s="543">
        <v>0</v>
      </c>
      <c r="U179" s="535"/>
      <c r="V179" s="535"/>
      <c r="W179" s="543">
        <v>0</v>
      </c>
      <c r="X179" s="543">
        <v>0</v>
      </c>
      <c r="Y179" s="543">
        <v>0</v>
      </c>
    </row>
    <row r="180" spans="3:25" x14ac:dyDescent="0.25">
      <c r="C180" s="534" t="s">
        <v>4</v>
      </c>
      <c r="D180" s="535"/>
      <c r="E180" s="535"/>
      <c r="F180" s="543">
        <v>805.93680856699996</v>
      </c>
      <c r="G180" s="543">
        <v>805.93680856699996</v>
      </c>
      <c r="H180" s="543">
        <v>805.93680856699996</v>
      </c>
      <c r="I180" s="543"/>
      <c r="J180" s="543"/>
      <c r="K180" s="543">
        <v>1367673.5858560719</v>
      </c>
      <c r="L180" s="543">
        <v>1367673.5858560719</v>
      </c>
      <c r="M180" s="543">
        <v>1367673.5858560719</v>
      </c>
      <c r="O180" s="534" t="s">
        <v>4</v>
      </c>
      <c r="P180" s="535"/>
      <c r="Q180" s="535"/>
      <c r="R180" s="543">
        <v>49.077025599999999</v>
      </c>
      <c r="S180" s="543">
        <v>49.077025599999999</v>
      </c>
      <c r="T180" s="543">
        <v>49.077025599999999</v>
      </c>
      <c r="U180" s="535"/>
      <c r="V180" s="535"/>
      <c r="W180" s="543">
        <v>86301.991175999996</v>
      </c>
      <c r="X180" s="543">
        <v>86301.991175999996</v>
      </c>
      <c r="Y180" s="543">
        <v>86301.991175999996</v>
      </c>
    </row>
    <row r="181" spans="3:25" ht="27.6" x14ac:dyDescent="0.25">
      <c r="C181" s="534" t="s">
        <v>5</v>
      </c>
      <c r="D181" s="535"/>
      <c r="E181" s="535"/>
      <c r="F181" s="543">
        <v>14.557500849</v>
      </c>
      <c r="G181" s="543">
        <v>14.032052713000001</v>
      </c>
      <c r="H181" s="543">
        <v>12.0289512</v>
      </c>
      <c r="I181" s="543"/>
      <c r="J181" s="543"/>
      <c r="K181" s="543">
        <v>217201.077418959</v>
      </c>
      <c r="L181" s="543">
        <v>208831.04327977699</v>
      </c>
      <c r="M181" s="543">
        <v>176922.988241799</v>
      </c>
      <c r="O181" s="534" t="s">
        <v>5</v>
      </c>
      <c r="P181" s="535"/>
      <c r="Q181" s="535"/>
      <c r="R181" s="543">
        <v>4.7E-2</v>
      </c>
      <c r="S181" s="543">
        <v>4.4999999999999998E-2</v>
      </c>
      <c r="T181" s="543">
        <v>0.04</v>
      </c>
      <c r="U181" s="535"/>
      <c r="V181" s="535"/>
      <c r="W181" s="543">
        <v>664</v>
      </c>
      <c r="X181" s="543">
        <v>632</v>
      </c>
      <c r="Y181" s="543">
        <v>546</v>
      </c>
    </row>
    <row r="182" spans="3:25" x14ac:dyDescent="0.25">
      <c r="C182" s="534" t="s">
        <v>6</v>
      </c>
      <c r="D182" s="535"/>
      <c r="E182" s="535"/>
      <c r="F182" s="543">
        <v>33.355839650999997</v>
      </c>
      <c r="G182" s="543">
        <v>31.524619731000001</v>
      </c>
      <c r="H182" s="543">
        <v>25.275130964999999</v>
      </c>
      <c r="I182" s="543"/>
      <c r="J182" s="543"/>
      <c r="K182" s="543">
        <v>484131.64446824102</v>
      </c>
      <c r="L182" s="543">
        <v>454961.54719735502</v>
      </c>
      <c r="M182" s="543">
        <v>355411.409476339</v>
      </c>
      <c r="O182" s="534" t="s">
        <v>6</v>
      </c>
      <c r="P182" s="535"/>
      <c r="Q182" s="535"/>
      <c r="R182" s="543">
        <v>0</v>
      </c>
      <c r="S182" s="543">
        <v>0</v>
      </c>
      <c r="T182" s="543">
        <v>0</v>
      </c>
      <c r="U182" s="535"/>
      <c r="V182" s="535"/>
      <c r="W182" s="543">
        <v>0</v>
      </c>
      <c r="X182" s="543">
        <v>0</v>
      </c>
      <c r="Y182" s="543">
        <v>0</v>
      </c>
    </row>
    <row r="183" spans="3:25" x14ac:dyDescent="0.25">
      <c r="C183" s="534" t="s">
        <v>555</v>
      </c>
      <c r="D183" s="535"/>
      <c r="E183" s="535"/>
      <c r="F183" s="543">
        <v>0</v>
      </c>
      <c r="G183" s="543">
        <v>0</v>
      </c>
      <c r="H183" s="543">
        <v>0</v>
      </c>
      <c r="I183" s="543"/>
      <c r="J183" s="543"/>
      <c r="K183" s="543">
        <v>0</v>
      </c>
      <c r="L183" s="543">
        <v>0</v>
      </c>
      <c r="M183" s="543">
        <v>0</v>
      </c>
      <c r="O183" s="534" t="s">
        <v>555</v>
      </c>
      <c r="P183" s="535"/>
      <c r="Q183" s="535"/>
      <c r="R183" s="543">
        <v>0</v>
      </c>
      <c r="S183" s="543">
        <v>0</v>
      </c>
      <c r="T183" s="543">
        <v>0</v>
      </c>
      <c r="U183" s="535"/>
      <c r="V183" s="535"/>
      <c r="W183" s="543">
        <v>0</v>
      </c>
      <c r="X183" s="543">
        <v>0</v>
      </c>
      <c r="Y183" s="543">
        <v>0</v>
      </c>
    </row>
    <row r="184" spans="3:25" ht="27.6" x14ac:dyDescent="0.25">
      <c r="C184" s="534" t="s">
        <v>33</v>
      </c>
      <c r="D184" s="535"/>
      <c r="E184" s="535"/>
      <c r="F184" s="543">
        <v>0</v>
      </c>
      <c r="G184" s="543">
        <v>0</v>
      </c>
      <c r="H184" s="543">
        <v>0</v>
      </c>
      <c r="I184" s="543"/>
      <c r="J184" s="543"/>
      <c r="K184" s="543">
        <v>0</v>
      </c>
      <c r="L184" s="543">
        <v>0</v>
      </c>
      <c r="M184" s="543">
        <v>0</v>
      </c>
      <c r="O184" s="534" t="s">
        <v>33</v>
      </c>
      <c r="P184" s="535"/>
      <c r="Q184" s="535"/>
      <c r="R184" s="543">
        <v>0</v>
      </c>
      <c r="S184" s="543">
        <v>0</v>
      </c>
      <c r="T184" s="543">
        <v>0</v>
      </c>
      <c r="U184" s="535"/>
      <c r="V184" s="535"/>
      <c r="W184" s="543">
        <v>0</v>
      </c>
      <c r="X184" s="543">
        <v>0</v>
      </c>
      <c r="Y184" s="543">
        <v>0</v>
      </c>
    </row>
    <row r="185" spans="3:25" ht="27.6" x14ac:dyDescent="0.25">
      <c r="C185" s="534" t="s">
        <v>26</v>
      </c>
      <c r="D185" s="535"/>
      <c r="E185" s="535"/>
      <c r="F185" s="543">
        <v>0</v>
      </c>
      <c r="G185" s="543">
        <v>0</v>
      </c>
      <c r="H185" s="543">
        <v>0</v>
      </c>
      <c r="I185" s="543"/>
      <c r="J185" s="543"/>
      <c r="K185" s="543">
        <v>0</v>
      </c>
      <c r="L185" s="543">
        <v>0</v>
      </c>
      <c r="M185" s="543">
        <v>0</v>
      </c>
      <c r="O185" s="534" t="s">
        <v>26</v>
      </c>
      <c r="P185" s="535"/>
      <c r="Q185" s="535"/>
      <c r="R185" s="543">
        <v>0</v>
      </c>
      <c r="S185" s="543">
        <v>0</v>
      </c>
      <c r="T185" s="543">
        <v>0</v>
      </c>
      <c r="U185" s="535"/>
      <c r="V185" s="535"/>
      <c r="W185" s="543">
        <v>0</v>
      </c>
      <c r="X185" s="543">
        <v>0</v>
      </c>
      <c r="Y185" s="543">
        <v>0</v>
      </c>
    </row>
    <row r="186" spans="3:25" ht="27.6" x14ac:dyDescent="0.25">
      <c r="C186" s="534" t="s">
        <v>8</v>
      </c>
      <c r="D186" s="535"/>
      <c r="E186" s="535"/>
      <c r="F186" s="543">
        <v>0</v>
      </c>
      <c r="G186" s="543">
        <v>0</v>
      </c>
      <c r="H186" s="543">
        <v>0</v>
      </c>
      <c r="I186" s="543"/>
      <c r="J186" s="543"/>
      <c r="K186" s="543">
        <v>0</v>
      </c>
      <c r="L186" s="543">
        <v>0</v>
      </c>
      <c r="M186" s="543">
        <v>0</v>
      </c>
      <c r="O186" s="534" t="s">
        <v>8</v>
      </c>
      <c r="P186" s="535"/>
      <c r="Q186" s="535"/>
      <c r="R186" s="543">
        <v>0</v>
      </c>
      <c r="S186" s="543">
        <v>0</v>
      </c>
      <c r="T186" s="543">
        <v>0</v>
      </c>
      <c r="U186" s="535"/>
      <c r="V186" s="535"/>
      <c r="W186" s="543">
        <v>0</v>
      </c>
      <c r="X186" s="543">
        <v>0</v>
      </c>
      <c r="Y186" s="543">
        <v>0</v>
      </c>
    </row>
    <row r="187" spans="3:25" ht="27.6" hidden="1" x14ac:dyDescent="0.25">
      <c r="C187" s="560" t="s">
        <v>505</v>
      </c>
      <c r="D187" s="535"/>
      <c r="E187" s="535"/>
      <c r="F187" s="543"/>
      <c r="G187" s="543"/>
      <c r="H187" s="543"/>
      <c r="I187" s="543"/>
      <c r="J187" s="543"/>
      <c r="K187" s="543"/>
      <c r="L187" s="543"/>
      <c r="M187" s="543"/>
      <c r="O187" s="534"/>
      <c r="P187" s="535"/>
      <c r="Q187" s="535"/>
      <c r="R187" s="543"/>
      <c r="S187" s="543"/>
      <c r="T187" s="543"/>
      <c r="U187" s="535"/>
      <c r="V187" s="535"/>
      <c r="W187" s="543"/>
      <c r="X187" s="543"/>
      <c r="Y187" s="543"/>
    </row>
    <row r="188" spans="3:25" x14ac:dyDescent="0.25">
      <c r="C188" s="587" t="s">
        <v>548</v>
      </c>
      <c r="D188" s="546"/>
      <c r="E188" s="546"/>
      <c r="F188" s="546">
        <f>SUM(F178:F186)</f>
        <v>892.76507831436368</v>
      </c>
      <c r="G188" s="546">
        <f t="shared" ref="G188:H188" si="20">SUM(G178:G186)</f>
        <v>890.40841025836369</v>
      </c>
      <c r="H188" s="546">
        <f t="shared" si="20"/>
        <v>881.21276371236377</v>
      </c>
      <c r="I188" s="546"/>
      <c r="J188" s="546"/>
      <c r="K188" s="546">
        <f t="shared" ref="K188" si="21">SUM(K178:K186)</f>
        <v>2247600.6786237331</v>
      </c>
      <c r="L188" s="546">
        <f t="shared" ref="L188" si="22">SUM(L178:L186)</f>
        <v>2210060.5472136652</v>
      </c>
      <c r="M188" s="546">
        <f t="shared" ref="M188" si="23">SUM(M178:M186)</f>
        <v>2077679.453789671</v>
      </c>
      <c r="N188" s="332"/>
      <c r="O188" s="587" t="s">
        <v>548</v>
      </c>
      <c r="P188" s="546"/>
      <c r="Q188" s="546"/>
      <c r="R188" s="546">
        <f>SUM(R178:R186)</f>
        <v>49.124025599999996</v>
      </c>
      <c r="S188" s="546">
        <f>SUM(S178:S186)</f>
        <v>49.122025600000001</v>
      </c>
      <c r="T188" s="546">
        <f>SUM(T178:T186)</f>
        <v>49.117025599999998</v>
      </c>
      <c r="U188" s="546"/>
      <c r="V188" s="546"/>
      <c r="W188" s="546">
        <f>SUM(W178:W186)</f>
        <v>86965.991175999996</v>
      </c>
      <c r="X188" s="546">
        <f>SUM(X178:X186)</f>
        <v>86933.991175999996</v>
      </c>
      <c r="Y188" s="546">
        <f>SUM(Y178:Y186)</f>
        <v>86847.991175999996</v>
      </c>
    </row>
    <row r="189" spans="3:25" ht="27.6" hidden="1" x14ac:dyDescent="0.25">
      <c r="C189" s="560" t="s">
        <v>505</v>
      </c>
      <c r="D189" s="535"/>
      <c r="E189" s="535"/>
      <c r="F189" s="558"/>
      <c r="G189" s="558"/>
      <c r="H189" s="558"/>
      <c r="I189" s="543"/>
      <c r="J189" s="543"/>
      <c r="K189" s="558"/>
      <c r="L189" s="558"/>
      <c r="M189" s="558"/>
      <c r="O189" s="534"/>
      <c r="P189" s="535"/>
      <c r="Q189" s="535"/>
      <c r="R189" s="558"/>
      <c r="S189" s="558"/>
      <c r="T189" s="558"/>
      <c r="U189" s="535"/>
      <c r="V189" s="535"/>
      <c r="W189" s="558"/>
      <c r="X189" s="558"/>
      <c r="Y189" s="558"/>
    </row>
    <row r="190" spans="3:25" x14ac:dyDescent="0.25">
      <c r="C190" s="534"/>
      <c r="D190" s="535"/>
      <c r="E190" s="535"/>
      <c r="F190" s="535"/>
      <c r="G190" s="535"/>
      <c r="H190" s="535"/>
      <c r="I190" s="543"/>
      <c r="J190" s="543"/>
      <c r="K190" s="535"/>
      <c r="L190" s="535"/>
      <c r="M190" s="535"/>
      <c r="O190" s="534"/>
      <c r="P190" s="535"/>
      <c r="Q190" s="535"/>
      <c r="R190" s="535"/>
      <c r="S190" s="535"/>
      <c r="T190" s="535"/>
      <c r="U190" s="535"/>
      <c r="V190" s="535"/>
      <c r="W190" s="535"/>
      <c r="X190" s="535"/>
      <c r="Y190" s="535"/>
    </row>
    <row r="191" spans="3:25" x14ac:dyDescent="0.25">
      <c r="C191" s="536" t="s">
        <v>9</v>
      </c>
      <c r="D191" s="536"/>
      <c r="E191" s="536"/>
      <c r="F191" s="536"/>
      <c r="G191" s="536"/>
      <c r="H191" s="536"/>
      <c r="I191" s="536"/>
      <c r="J191" s="536"/>
      <c r="K191" s="536"/>
      <c r="L191" s="536"/>
      <c r="M191" s="536"/>
      <c r="O191" s="536" t="s">
        <v>9</v>
      </c>
      <c r="P191" s="536"/>
      <c r="Q191" s="536"/>
      <c r="R191" s="536"/>
      <c r="S191" s="536"/>
      <c r="T191" s="536"/>
      <c r="U191" s="536"/>
      <c r="V191" s="536"/>
      <c r="W191" s="536"/>
      <c r="X191" s="536"/>
      <c r="Y191" s="536"/>
    </row>
    <row r="192" spans="3:25" x14ac:dyDescent="0.25">
      <c r="C192" s="534" t="s">
        <v>27</v>
      </c>
      <c r="D192" s="535"/>
      <c r="E192" s="535"/>
      <c r="F192" s="543">
        <v>2348.419691009</v>
      </c>
      <c r="G192" s="543">
        <v>2348.1405035759999</v>
      </c>
      <c r="H192" s="543">
        <v>2337.252601357</v>
      </c>
      <c r="I192" s="543"/>
      <c r="J192" s="543"/>
      <c r="K192" s="543">
        <v>15903257.9896779</v>
      </c>
      <c r="L192" s="543">
        <v>15902383.3647008</v>
      </c>
      <c r="M192" s="543">
        <v>15868525.9244652</v>
      </c>
      <c r="O192" s="534" t="s">
        <v>27</v>
      </c>
      <c r="P192" s="535"/>
      <c r="Q192" s="535"/>
      <c r="R192" s="543">
        <v>3033.8973970000002</v>
      </c>
      <c r="S192" s="543">
        <v>3033.7419679999998</v>
      </c>
      <c r="T192" s="543">
        <v>3033.7419679999998</v>
      </c>
      <c r="U192" s="535"/>
      <c r="V192" s="535"/>
      <c r="W192" s="543">
        <v>25368147.739999998</v>
      </c>
      <c r="X192" s="543">
        <v>25367606.309999999</v>
      </c>
      <c r="Y192" s="543">
        <v>25367606.309999999</v>
      </c>
    </row>
    <row r="193" spans="3:25" x14ac:dyDescent="0.25">
      <c r="C193" s="534" t="s">
        <v>25</v>
      </c>
      <c r="D193" s="535"/>
      <c r="E193" s="535"/>
      <c r="F193" s="543">
        <v>694.45195067500003</v>
      </c>
      <c r="G193" s="543">
        <v>685.77140338599997</v>
      </c>
      <c r="H193" s="543">
        <v>606.60496135899996</v>
      </c>
      <c r="I193" s="543"/>
      <c r="J193" s="543"/>
      <c r="K193" s="543">
        <v>2383867.23384048</v>
      </c>
      <c r="L193" s="543">
        <v>2350252.7035361002</v>
      </c>
      <c r="M193" s="543">
        <v>2039095.98351864</v>
      </c>
      <c r="O193" s="534" t="s">
        <v>25</v>
      </c>
      <c r="P193" s="535"/>
      <c r="Q193" s="535"/>
      <c r="R193" s="543">
        <v>0</v>
      </c>
      <c r="S193" s="543">
        <v>0</v>
      </c>
      <c r="T193" s="543">
        <v>0</v>
      </c>
      <c r="U193" s="535"/>
      <c r="V193" s="535"/>
      <c r="W193" s="543">
        <v>0</v>
      </c>
      <c r="X193" s="543">
        <v>0</v>
      </c>
      <c r="Y193" s="543">
        <v>0</v>
      </c>
    </row>
    <row r="194" spans="3:25" x14ac:dyDescent="0.25">
      <c r="C194" s="534" t="s">
        <v>28</v>
      </c>
      <c r="D194" s="535"/>
      <c r="E194" s="535"/>
      <c r="F194" s="543">
        <v>0</v>
      </c>
      <c r="G194" s="543">
        <v>0</v>
      </c>
      <c r="H194" s="543">
        <v>0</v>
      </c>
      <c r="I194" s="543"/>
      <c r="J194" s="543"/>
      <c r="K194" s="543">
        <v>0</v>
      </c>
      <c r="L194" s="543">
        <v>0</v>
      </c>
      <c r="M194" s="543">
        <v>0</v>
      </c>
      <c r="O194" s="534" t="s">
        <v>28</v>
      </c>
      <c r="P194" s="535"/>
      <c r="Q194" s="535"/>
      <c r="R194" s="543">
        <v>0</v>
      </c>
      <c r="S194" s="543">
        <v>0</v>
      </c>
      <c r="T194" s="543">
        <v>0</v>
      </c>
      <c r="U194" s="535"/>
      <c r="V194" s="535"/>
      <c r="W194" s="543">
        <v>0</v>
      </c>
      <c r="X194" s="543">
        <v>0</v>
      </c>
      <c r="Y194" s="543">
        <v>0</v>
      </c>
    </row>
    <row r="195" spans="3:25" x14ac:dyDescent="0.25">
      <c r="C195" s="534" t="s">
        <v>29</v>
      </c>
      <c r="D195" s="535"/>
      <c r="E195" s="535"/>
      <c r="F195" s="543">
        <v>52.38</v>
      </c>
      <c r="G195" s="543">
        <v>52.38</v>
      </c>
      <c r="H195" s="543">
        <v>52.38</v>
      </c>
      <c r="I195" s="543"/>
      <c r="J195" s="543"/>
      <c r="K195" s="543">
        <v>92807.1</v>
      </c>
      <c r="L195" s="543">
        <v>92807.1</v>
      </c>
      <c r="M195" s="543">
        <v>92807.1</v>
      </c>
      <c r="O195" s="534" t="s">
        <v>29</v>
      </c>
      <c r="P195" s="535"/>
      <c r="Q195" s="535"/>
      <c r="R195" s="543">
        <v>30.91488369</v>
      </c>
      <c r="S195" s="543">
        <v>30.91488369</v>
      </c>
      <c r="T195" s="543">
        <v>30.91488369</v>
      </c>
      <c r="U195" s="535"/>
      <c r="V195" s="535"/>
      <c r="W195" s="543">
        <v>36769.080600000001</v>
      </c>
      <c r="X195" s="543">
        <v>36769.080600000001</v>
      </c>
      <c r="Y195" s="543">
        <v>36769.080600000001</v>
      </c>
    </row>
    <row r="196" spans="3:25" x14ac:dyDescent="0.25">
      <c r="C196" s="534" t="s">
        <v>23</v>
      </c>
      <c r="D196" s="535"/>
      <c r="E196" s="535"/>
      <c r="F196" s="543">
        <v>35.250706491000003</v>
      </c>
      <c r="G196" s="543">
        <v>35.250706491000003</v>
      </c>
      <c r="H196" s="543">
        <v>35.250706491000003</v>
      </c>
      <c r="I196" s="543"/>
      <c r="J196" s="543"/>
      <c r="K196" s="543">
        <v>193803.07118789799</v>
      </c>
      <c r="L196" s="543">
        <v>193803.07118789799</v>
      </c>
      <c r="M196" s="543">
        <v>193803.07118789799</v>
      </c>
      <c r="O196" s="534" t="s">
        <v>23</v>
      </c>
      <c r="P196" s="535"/>
      <c r="Q196" s="535"/>
      <c r="R196" s="543">
        <v>2.3380121E-2</v>
      </c>
      <c r="S196" s="543">
        <v>2.3380121E-2</v>
      </c>
      <c r="T196" s="543">
        <v>2.3380121E-2</v>
      </c>
      <c r="U196" s="535"/>
      <c r="V196" s="535"/>
      <c r="W196" s="543">
        <v>128.54037959999999</v>
      </c>
      <c r="X196" s="543">
        <v>128.54037959999999</v>
      </c>
      <c r="Y196" s="543">
        <v>128.54037959999999</v>
      </c>
    </row>
    <row r="197" spans="3:25" ht="27.6" x14ac:dyDescent="0.25">
      <c r="C197" s="534" t="s">
        <v>556</v>
      </c>
      <c r="D197" s="535"/>
      <c r="E197" s="535"/>
      <c r="F197" s="543">
        <v>0</v>
      </c>
      <c r="G197" s="543">
        <v>0</v>
      </c>
      <c r="H197" s="543">
        <v>0</v>
      </c>
      <c r="I197" s="543"/>
      <c r="J197" s="543"/>
      <c r="K197" s="543">
        <v>0</v>
      </c>
      <c r="L197" s="543">
        <v>0</v>
      </c>
      <c r="M197" s="543">
        <v>0</v>
      </c>
      <c r="O197" s="534" t="s">
        <v>556</v>
      </c>
      <c r="P197" s="535"/>
      <c r="Q197" s="535"/>
      <c r="R197" s="543">
        <v>0</v>
      </c>
      <c r="S197" s="543">
        <v>0</v>
      </c>
      <c r="T197" s="543">
        <v>0</v>
      </c>
      <c r="U197" s="535"/>
      <c r="V197" s="535"/>
      <c r="W197" s="543">
        <v>0</v>
      </c>
      <c r="X197" s="543">
        <v>0</v>
      </c>
      <c r="Y197" s="543">
        <v>0</v>
      </c>
    </row>
    <row r="198" spans="3:25" ht="27.6" x14ac:dyDescent="0.25">
      <c r="C198" s="534" t="s">
        <v>31</v>
      </c>
      <c r="D198" s="535"/>
      <c r="E198" s="535"/>
      <c r="F198" s="543">
        <v>0</v>
      </c>
      <c r="G198" s="543">
        <v>0</v>
      </c>
      <c r="H198" s="543">
        <v>0</v>
      </c>
      <c r="I198" s="543"/>
      <c r="J198" s="543"/>
      <c r="K198" s="543">
        <v>0</v>
      </c>
      <c r="L198" s="543">
        <v>0</v>
      </c>
      <c r="M198" s="543">
        <v>0</v>
      </c>
      <c r="O198" s="534" t="s">
        <v>31</v>
      </c>
      <c r="P198" s="535"/>
      <c r="Q198" s="535"/>
      <c r="R198" s="543">
        <v>0</v>
      </c>
      <c r="S198" s="543">
        <v>0</v>
      </c>
      <c r="T198" s="543">
        <v>0</v>
      </c>
      <c r="U198" s="535"/>
      <c r="V198" s="535"/>
      <c r="W198" s="543">
        <v>0</v>
      </c>
      <c r="X198" s="543">
        <v>0</v>
      </c>
      <c r="Y198" s="543">
        <v>0</v>
      </c>
    </row>
    <row r="199" spans="3:25" x14ac:dyDescent="0.25">
      <c r="C199" s="534" t="s">
        <v>10</v>
      </c>
      <c r="D199" s="535"/>
      <c r="E199" s="535"/>
      <c r="F199" s="543">
        <v>0</v>
      </c>
      <c r="G199" s="543">
        <v>0</v>
      </c>
      <c r="H199" s="543">
        <v>0</v>
      </c>
      <c r="I199" s="543"/>
      <c r="J199" s="543"/>
      <c r="K199" s="543">
        <v>0</v>
      </c>
      <c r="L199" s="543">
        <v>0</v>
      </c>
      <c r="M199" s="543">
        <v>0</v>
      </c>
      <c r="O199" s="534" t="s">
        <v>10</v>
      </c>
      <c r="P199" s="535"/>
      <c r="Q199" s="535"/>
      <c r="R199" s="543">
        <v>0</v>
      </c>
      <c r="S199" s="543">
        <v>0</v>
      </c>
      <c r="T199" s="543">
        <v>0</v>
      </c>
      <c r="U199" s="535"/>
      <c r="V199" s="535"/>
      <c r="W199" s="543">
        <v>0</v>
      </c>
      <c r="X199" s="543">
        <v>0</v>
      </c>
      <c r="Y199" s="543">
        <v>0</v>
      </c>
    </row>
    <row r="200" spans="3:25" ht="27.6" hidden="1" x14ac:dyDescent="0.25">
      <c r="C200" s="560" t="s">
        <v>505</v>
      </c>
      <c r="D200" s="535"/>
      <c r="E200" s="535"/>
      <c r="F200" s="543"/>
      <c r="G200" s="543"/>
      <c r="H200" s="543"/>
      <c r="I200" s="543"/>
      <c r="J200" s="543"/>
      <c r="K200" s="543"/>
      <c r="L200" s="543"/>
      <c r="M200" s="543"/>
      <c r="O200" s="534"/>
      <c r="P200" s="535"/>
      <c r="Q200" s="535"/>
      <c r="R200" s="543"/>
      <c r="S200" s="543"/>
      <c r="T200" s="543"/>
      <c r="U200" s="535"/>
      <c r="V200" s="535"/>
      <c r="W200" s="543"/>
      <c r="X200" s="543"/>
      <c r="Y200" s="543"/>
    </row>
    <row r="201" spans="3:25" x14ac:dyDescent="0.25">
      <c r="C201" s="587" t="s">
        <v>550</v>
      </c>
      <c r="D201" s="546"/>
      <c r="E201" s="546"/>
      <c r="F201" s="546">
        <f>SUM(F192:F199)</f>
        <v>3130.502348175</v>
      </c>
      <c r="G201" s="546">
        <f>SUM(G192:G199)</f>
        <v>3121.5426134530003</v>
      </c>
      <c r="H201" s="546">
        <f>SUM(H192:H199)</f>
        <v>3031.488269207</v>
      </c>
      <c r="I201" s="546"/>
      <c r="J201" s="546"/>
      <c r="K201" s="546">
        <f>SUM(K192:K199)</f>
        <v>18573735.394706279</v>
      </c>
      <c r="L201" s="546">
        <f>SUM(L192:L199)</f>
        <v>18539246.239424799</v>
      </c>
      <c r="M201" s="546">
        <f>SUM(M192:M199)</f>
        <v>18194232.07917174</v>
      </c>
      <c r="N201" s="332"/>
      <c r="O201" s="587" t="s">
        <v>550</v>
      </c>
      <c r="P201" s="546"/>
      <c r="Q201" s="546"/>
      <c r="R201" s="546">
        <f>SUM(R192:R199)</f>
        <v>3064.8356608110003</v>
      </c>
      <c r="S201" s="546">
        <f>SUM(S192:S199)</f>
        <v>3064.6802318109999</v>
      </c>
      <c r="T201" s="546">
        <f>SUM(T192:T199)</f>
        <v>3064.6802318109999</v>
      </c>
      <c r="U201" s="546"/>
      <c r="V201" s="546"/>
      <c r="W201" s="546">
        <f>SUM(W192:W199)</f>
        <v>25405045.360979598</v>
      </c>
      <c r="X201" s="546">
        <f>SUM(X192:X199)</f>
        <v>25404503.930979598</v>
      </c>
      <c r="Y201" s="546">
        <f>SUM(Y192:Y199)</f>
        <v>25404503.930979598</v>
      </c>
    </row>
    <row r="202" spans="3:25" ht="27.6" hidden="1" x14ac:dyDescent="0.25">
      <c r="C202" s="560" t="s">
        <v>505</v>
      </c>
      <c r="D202" s="535"/>
      <c r="E202" s="535"/>
      <c r="F202" s="558"/>
      <c r="G202" s="558"/>
      <c r="H202" s="543"/>
      <c r="I202" s="543"/>
      <c r="J202" s="543"/>
      <c r="K202" s="543"/>
      <c r="L202" s="543"/>
      <c r="M202" s="543"/>
      <c r="O202" s="534"/>
      <c r="P202" s="535"/>
      <c r="Q202" s="535"/>
      <c r="R202" s="558"/>
      <c r="S202" s="558"/>
      <c r="T202" s="558"/>
      <c r="U202" s="535"/>
      <c r="V202" s="535"/>
      <c r="W202" s="558"/>
      <c r="X202" s="558"/>
      <c r="Y202" s="558"/>
    </row>
    <row r="203" spans="3:25" x14ac:dyDescent="0.25">
      <c r="C203" s="534"/>
      <c r="D203" s="535"/>
      <c r="E203" s="535"/>
      <c r="F203" s="535"/>
      <c r="G203" s="535"/>
      <c r="H203" s="538"/>
      <c r="I203" s="538"/>
      <c r="J203" s="538"/>
      <c r="K203" s="538"/>
      <c r="L203" s="538"/>
      <c r="M203" s="538"/>
      <c r="O203" s="534"/>
      <c r="P203" s="535"/>
      <c r="Q203" s="535"/>
      <c r="R203" s="535"/>
      <c r="S203" s="535"/>
      <c r="T203" s="535"/>
      <c r="U203" s="535"/>
      <c r="V203" s="535"/>
      <c r="W203" s="535"/>
      <c r="X203" s="535"/>
      <c r="Y203" s="535"/>
    </row>
    <row r="204" spans="3:25" x14ac:dyDescent="0.25">
      <c r="C204" s="536" t="s">
        <v>11</v>
      </c>
      <c r="D204" s="536"/>
      <c r="E204" s="536"/>
      <c r="F204" s="536"/>
      <c r="G204" s="536"/>
      <c r="H204" s="536"/>
      <c r="I204" s="536"/>
      <c r="J204" s="536"/>
      <c r="K204" s="536"/>
      <c r="L204" s="536"/>
      <c r="M204" s="536"/>
      <c r="O204" s="536" t="s">
        <v>11</v>
      </c>
      <c r="P204" s="536"/>
      <c r="Q204" s="536"/>
      <c r="R204" s="536"/>
      <c r="S204" s="536"/>
      <c r="T204" s="536"/>
      <c r="U204" s="536"/>
      <c r="V204" s="536"/>
      <c r="W204" s="536"/>
      <c r="X204" s="536"/>
      <c r="Y204" s="536"/>
    </row>
    <row r="205" spans="3:25" ht="27.6" x14ac:dyDescent="0.25">
      <c r="C205" s="534" t="s">
        <v>12</v>
      </c>
      <c r="D205" s="535"/>
      <c r="E205" s="535"/>
      <c r="F205" s="543">
        <v>0</v>
      </c>
      <c r="G205" s="543">
        <v>0</v>
      </c>
      <c r="H205" s="543">
        <v>0</v>
      </c>
      <c r="I205" s="543"/>
      <c r="J205" s="543"/>
      <c r="K205" s="543">
        <v>0</v>
      </c>
      <c r="L205" s="543">
        <v>0</v>
      </c>
      <c r="M205" s="543">
        <v>0</v>
      </c>
      <c r="O205" s="534" t="s">
        <v>12</v>
      </c>
      <c r="P205" s="535"/>
      <c r="Q205" s="535"/>
      <c r="R205" s="543">
        <v>345.072</v>
      </c>
      <c r="S205" s="543">
        <v>345.072</v>
      </c>
      <c r="T205" s="543">
        <v>345.072</v>
      </c>
      <c r="U205" s="535"/>
      <c r="V205" s="535"/>
      <c r="W205" s="543">
        <v>1035720</v>
      </c>
      <c r="X205" s="543">
        <v>1035720</v>
      </c>
      <c r="Y205" s="543">
        <v>1035720</v>
      </c>
    </row>
    <row r="206" spans="3:25" x14ac:dyDescent="0.25">
      <c r="C206" s="534" t="s">
        <v>13</v>
      </c>
      <c r="D206" s="535"/>
      <c r="E206" s="535"/>
      <c r="F206" s="543">
        <v>0</v>
      </c>
      <c r="G206" s="543">
        <v>0</v>
      </c>
      <c r="H206" s="543">
        <v>0</v>
      </c>
      <c r="I206" s="543"/>
      <c r="J206" s="543"/>
      <c r="K206" s="543">
        <v>0</v>
      </c>
      <c r="L206" s="543">
        <v>0</v>
      </c>
      <c r="M206" s="543">
        <v>0</v>
      </c>
      <c r="O206" s="534" t="s">
        <v>13</v>
      </c>
      <c r="P206" s="535"/>
      <c r="Q206" s="535"/>
      <c r="R206" s="543">
        <v>0</v>
      </c>
      <c r="S206" s="543">
        <v>0</v>
      </c>
      <c r="T206" s="543">
        <v>0</v>
      </c>
      <c r="U206" s="535"/>
      <c r="V206" s="535"/>
      <c r="W206" s="543">
        <v>0</v>
      </c>
      <c r="X206" s="543">
        <v>0</v>
      </c>
      <c r="Y206" s="543">
        <v>0</v>
      </c>
    </row>
    <row r="207" spans="3:25" x14ac:dyDescent="0.25">
      <c r="C207" s="534" t="s">
        <v>14</v>
      </c>
      <c r="D207" s="535"/>
      <c r="E207" s="535"/>
      <c r="F207" s="543">
        <v>0</v>
      </c>
      <c r="G207" s="543">
        <v>0</v>
      </c>
      <c r="H207" s="543">
        <v>0</v>
      </c>
      <c r="I207" s="543"/>
      <c r="J207" s="543"/>
      <c r="K207" s="543">
        <v>0</v>
      </c>
      <c r="L207" s="543">
        <v>0</v>
      </c>
      <c r="M207" s="543">
        <v>0</v>
      </c>
      <c r="O207" s="534" t="s">
        <v>14</v>
      </c>
      <c r="P207" s="535"/>
      <c r="Q207" s="535"/>
      <c r="R207" s="543">
        <v>459.99</v>
      </c>
      <c r="S207" s="543">
        <v>459.99</v>
      </c>
      <c r="T207" s="543">
        <v>459.99</v>
      </c>
      <c r="U207" s="535"/>
      <c r="V207" s="535"/>
      <c r="W207" s="543">
        <v>4243500</v>
      </c>
      <c r="X207" s="543">
        <v>4243500</v>
      </c>
      <c r="Y207" s="543">
        <v>4243500</v>
      </c>
    </row>
    <row r="208" spans="3:25" x14ac:dyDescent="0.25">
      <c r="C208" s="534" t="s">
        <v>27</v>
      </c>
      <c r="D208" s="535"/>
      <c r="E208" s="535"/>
      <c r="F208" s="543">
        <v>0</v>
      </c>
      <c r="G208" s="543">
        <v>0</v>
      </c>
      <c r="H208" s="543">
        <v>0</v>
      </c>
      <c r="I208" s="543"/>
      <c r="J208" s="543"/>
      <c r="K208" s="543">
        <v>0</v>
      </c>
      <c r="L208" s="543">
        <v>0</v>
      </c>
      <c r="M208" s="543">
        <v>0</v>
      </c>
      <c r="O208" s="534" t="s">
        <v>27</v>
      </c>
      <c r="P208" s="535"/>
      <c r="Q208" s="535"/>
      <c r="R208" s="543">
        <v>0</v>
      </c>
      <c r="S208" s="543">
        <v>0</v>
      </c>
      <c r="T208" s="543">
        <v>0</v>
      </c>
      <c r="U208" s="535"/>
      <c r="V208" s="535"/>
      <c r="W208" s="543">
        <v>0</v>
      </c>
      <c r="X208" s="543">
        <v>0</v>
      </c>
      <c r="Y208" s="543">
        <v>0</v>
      </c>
    </row>
    <row r="209" spans="3:25" x14ac:dyDescent="0.25">
      <c r="C209" s="534" t="s">
        <v>10</v>
      </c>
      <c r="D209" s="535"/>
      <c r="E209" s="535"/>
      <c r="F209" s="543">
        <v>0</v>
      </c>
      <c r="G209" s="543">
        <v>0</v>
      </c>
      <c r="H209" s="543">
        <v>0</v>
      </c>
      <c r="I209" s="543"/>
      <c r="J209" s="543"/>
      <c r="K209" s="543">
        <v>0</v>
      </c>
      <c r="L209" s="543">
        <v>0</v>
      </c>
      <c r="M209" s="543">
        <v>0</v>
      </c>
      <c r="O209" s="534" t="s">
        <v>10</v>
      </c>
      <c r="P209" s="535"/>
      <c r="Q209" s="535"/>
      <c r="R209" s="543">
        <v>0</v>
      </c>
      <c r="S209" s="543">
        <v>0</v>
      </c>
      <c r="T209" s="543">
        <v>0</v>
      </c>
      <c r="U209" s="535"/>
      <c r="V209" s="535"/>
      <c r="W209" s="543">
        <v>0</v>
      </c>
      <c r="X209" s="543">
        <v>0</v>
      </c>
      <c r="Y209" s="543">
        <v>0</v>
      </c>
    </row>
    <row r="210" spans="3:25" ht="27.6" hidden="1" x14ac:dyDescent="0.25">
      <c r="C210" s="560" t="s">
        <v>505</v>
      </c>
      <c r="D210" s="535"/>
      <c r="E210" s="535"/>
      <c r="F210" s="543"/>
      <c r="G210" s="543"/>
      <c r="H210" s="543"/>
      <c r="I210" s="543"/>
      <c r="J210" s="543"/>
      <c r="K210" s="543"/>
      <c r="L210" s="543"/>
      <c r="M210" s="543"/>
      <c r="O210" s="534"/>
      <c r="P210" s="535"/>
      <c r="Q210" s="535"/>
      <c r="R210" s="543"/>
      <c r="S210" s="543"/>
      <c r="T210" s="543"/>
      <c r="U210" s="535"/>
      <c r="V210" s="535"/>
      <c r="W210" s="543"/>
      <c r="X210" s="543"/>
      <c r="Y210" s="543"/>
    </row>
    <row r="211" spans="3:25" x14ac:dyDescent="0.25">
      <c r="C211" s="587" t="s">
        <v>551</v>
      </c>
      <c r="D211" s="546"/>
      <c r="E211" s="546"/>
      <c r="F211" s="546">
        <f>SUM(F205:F209)</f>
        <v>0</v>
      </c>
      <c r="G211" s="546">
        <f>SUM(G205:G209)</f>
        <v>0</v>
      </c>
      <c r="H211" s="546">
        <f>SUM(H205:H209)</f>
        <v>0</v>
      </c>
      <c r="I211" s="546"/>
      <c r="J211" s="546"/>
      <c r="K211" s="546">
        <f>SUM(K205:K209)</f>
        <v>0</v>
      </c>
      <c r="L211" s="546">
        <f>SUM(L205:L209)</f>
        <v>0</v>
      </c>
      <c r="M211" s="546">
        <f>SUM(M205:M209)</f>
        <v>0</v>
      </c>
      <c r="N211" s="332"/>
      <c r="O211" s="587" t="s">
        <v>551</v>
      </c>
      <c r="P211" s="546"/>
      <c r="Q211" s="546"/>
      <c r="R211" s="546">
        <f>SUM(R205:R209)</f>
        <v>805.06200000000001</v>
      </c>
      <c r="S211" s="546">
        <f>SUM(S205:S209)</f>
        <v>805.06200000000001</v>
      </c>
      <c r="T211" s="546">
        <f>SUM(T205:T209)</f>
        <v>805.06200000000001</v>
      </c>
      <c r="U211" s="546"/>
      <c r="V211" s="546"/>
      <c r="W211" s="546">
        <f>SUM(W205:W209)</f>
        <v>5279220</v>
      </c>
      <c r="X211" s="546">
        <f>SUM(X205:X209)</f>
        <v>5279220</v>
      </c>
      <c r="Y211" s="546">
        <f>SUM(Y205:Y209)</f>
        <v>5279220</v>
      </c>
    </row>
    <row r="212" spans="3:25" ht="27.6" hidden="1" x14ac:dyDescent="0.25">
      <c r="C212" s="560" t="s">
        <v>505</v>
      </c>
      <c r="D212" s="535"/>
      <c r="E212" s="535"/>
      <c r="F212" s="558"/>
      <c r="G212" s="558"/>
      <c r="H212" s="558"/>
      <c r="I212" s="558"/>
      <c r="J212" s="558"/>
      <c r="K212" s="558"/>
      <c r="L212" s="558"/>
      <c r="M212" s="558"/>
      <c r="O212" s="534"/>
      <c r="P212" s="535"/>
      <c r="Q212" s="535"/>
      <c r="R212" s="558"/>
      <c r="S212" s="558"/>
      <c r="T212" s="558"/>
      <c r="U212" s="535"/>
      <c r="V212" s="535"/>
      <c r="W212" s="558"/>
      <c r="X212" s="558"/>
      <c r="Y212" s="558"/>
    </row>
    <row r="213" spans="3:25" x14ac:dyDescent="0.25">
      <c r="C213" s="534"/>
      <c r="D213" s="535"/>
      <c r="E213" s="535"/>
      <c r="F213" s="535"/>
      <c r="G213" s="535"/>
      <c r="H213" s="535"/>
      <c r="I213" s="535"/>
      <c r="J213" s="535"/>
      <c r="K213" s="535"/>
      <c r="L213" s="535"/>
      <c r="M213" s="535"/>
      <c r="O213" s="534"/>
      <c r="P213" s="535"/>
      <c r="Q213" s="535"/>
      <c r="R213" s="535"/>
      <c r="S213" s="535"/>
      <c r="T213" s="535"/>
      <c r="U213" s="535"/>
      <c r="V213" s="535"/>
      <c r="W213" s="535"/>
      <c r="X213" s="535"/>
      <c r="Y213" s="535"/>
    </row>
    <row r="214" spans="3:25" x14ac:dyDescent="0.25">
      <c r="C214" s="536" t="s">
        <v>15</v>
      </c>
      <c r="D214" s="536"/>
      <c r="E214" s="536"/>
      <c r="F214" s="536"/>
      <c r="G214" s="536"/>
      <c r="H214" s="536"/>
      <c r="I214" s="536"/>
      <c r="J214" s="536"/>
      <c r="K214" s="536"/>
      <c r="L214" s="536"/>
      <c r="M214" s="536"/>
      <c r="O214" s="536" t="s">
        <v>15</v>
      </c>
      <c r="P214" s="536"/>
      <c r="Q214" s="536"/>
      <c r="R214" s="536"/>
      <c r="S214" s="536"/>
      <c r="T214" s="536"/>
      <c r="U214" s="536"/>
      <c r="V214" s="536"/>
      <c r="W214" s="536"/>
      <c r="X214" s="536"/>
      <c r="Y214" s="536"/>
    </row>
    <row r="215" spans="3:25" x14ac:dyDescent="0.25">
      <c r="C215" s="534" t="s">
        <v>15</v>
      </c>
      <c r="D215" s="535"/>
      <c r="E215" s="535"/>
      <c r="F215" s="543">
        <v>0</v>
      </c>
      <c r="G215" s="543">
        <v>0</v>
      </c>
      <c r="H215" s="543">
        <v>0</v>
      </c>
      <c r="I215" s="543"/>
      <c r="J215" s="543"/>
      <c r="K215" s="543">
        <v>0</v>
      </c>
      <c r="L215" s="543">
        <v>0</v>
      </c>
      <c r="M215" s="543">
        <v>0</v>
      </c>
      <c r="O215" s="534" t="s">
        <v>15</v>
      </c>
      <c r="P215" s="535"/>
      <c r="Q215" s="535"/>
      <c r="R215" s="543">
        <v>0</v>
      </c>
      <c r="S215" s="543">
        <v>0</v>
      </c>
      <c r="T215" s="543">
        <v>0</v>
      </c>
      <c r="U215" s="535"/>
      <c r="V215" s="535"/>
      <c r="W215" s="543">
        <v>0</v>
      </c>
      <c r="X215" s="543">
        <v>0</v>
      </c>
      <c r="Y215" s="543">
        <v>0</v>
      </c>
    </row>
    <row r="216" spans="3:25" ht="27.6" hidden="1" x14ac:dyDescent="0.25">
      <c r="C216" s="560" t="s">
        <v>505</v>
      </c>
      <c r="D216" s="535"/>
      <c r="E216" s="535"/>
      <c r="F216" s="543"/>
      <c r="G216" s="543"/>
      <c r="H216" s="543"/>
      <c r="I216" s="543"/>
      <c r="J216" s="543"/>
      <c r="K216" s="543"/>
      <c r="L216" s="543"/>
      <c r="M216" s="543"/>
      <c r="O216" s="534"/>
      <c r="P216" s="535"/>
      <c r="Q216" s="535"/>
      <c r="R216" s="543"/>
      <c r="S216" s="543"/>
      <c r="T216" s="543"/>
      <c r="U216" s="535"/>
      <c r="V216" s="535"/>
      <c r="W216" s="543"/>
      <c r="X216" s="543"/>
      <c r="Y216" s="543"/>
    </row>
    <row r="217" spans="3:25" ht="27.6" x14ac:dyDescent="0.25">
      <c r="C217" s="587" t="s">
        <v>552</v>
      </c>
      <c r="D217" s="546"/>
      <c r="E217" s="546"/>
      <c r="F217" s="546">
        <f>F215</f>
        <v>0</v>
      </c>
      <c r="G217" s="546">
        <f>G215</f>
        <v>0</v>
      </c>
      <c r="H217" s="546">
        <f>H215</f>
        <v>0</v>
      </c>
      <c r="I217" s="546"/>
      <c r="J217" s="546"/>
      <c r="K217" s="546">
        <v>0</v>
      </c>
      <c r="L217" s="546">
        <v>0</v>
      </c>
      <c r="M217" s="546">
        <v>0</v>
      </c>
      <c r="N217" s="332"/>
      <c r="O217" s="587" t="s">
        <v>552</v>
      </c>
      <c r="P217" s="546"/>
      <c r="Q217" s="546"/>
      <c r="R217" s="546">
        <f>R215</f>
        <v>0</v>
      </c>
      <c r="S217" s="546">
        <f>S215</f>
        <v>0</v>
      </c>
      <c r="T217" s="546">
        <f>T215</f>
        <v>0</v>
      </c>
      <c r="U217" s="546"/>
      <c r="V217" s="546"/>
      <c r="W217" s="546">
        <f>W215</f>
        <v>0</v>
      </c>
      <c r="X217" s="546">
        <f>X215</f>
        <v>0</v>
      </c>
      <c r="Y217" s="546">
        <f>Y215</f>
        <v>0</v>
      </c>
    </row>
    <row r="218" spans="3:25" x14ac:dyDescent="0.25">
      <c r="C218" s="534"/>
      <c r="D218" s="535"/>
      <c r="E218" s="535"/>
      <c r="F218" s="535"/>
      <c r="G218" s="535"/>
      <c r="H218" s="535"/>
      <c r="I218" s="535"/>
      <c r="J218" s="535"/>
      <c r="K218" s="535"/>
      <c r="L218" s="535"/>
      <c r="M218" s="535"/>
      <c r="O218" s="534"/>
      <c r="P218" s="535"/>
      <c r="Q218" s="535"/>
      <c r="R218" s="535"/>
      <c r="S218" s="535"/>
      <c r="T218" s="535"/>
      <c r="U218" s="535"/>
      <c r="V218" s="535"/>
      <c r="W218" s="535"/>
      <c r="X218" s="535"/>
      <c r="Y218" s="535"/>
    </row>
    <row r="219" spans="3:25" x14ac:dyDescent="0.25">
      <c r="C219" s="537" t="s">
        <v>16</v>
      </c>
      <c r="D219" s="537"/>
      <c r="E219" s="536"/>
      <c r="F219" s="536"/>
      <c r="G219" s="536"/>
      <c r="H219" s="536"/>
      <c r="I219" s="536"/>
      <c r="J219" s="536"/>
      <c r="K219" s="536"/>
      <c r="L219" s="536"/>
      <c r="M219" s="536"/>
      <c r="O219" s="537" t="s">
        <v>16</v>
      </c>
      <c r="P219" s="537"/>
      <c r="Q219" s="536"/>
      <c r="R219" s="536"/>
      <c r="S219" s="536"/>
      <c r="T219" s="536"/>
      <c r="U219" s="536"/>
      <c r="V219" s="536"/>
      <c r="W219" s="536"/>
      <c r="X219" s="536"/>
      <c r="Y219" s="536"/>
    </row>
    <row r="220" spans="3:25" ht="27.6" x14ac:dyDescent="0.25">
      <c r="C220" s="534" t="s">
        <v>17</v>
      </c>
      <c r="D220" s="535"/>
      <c r="E220" s="535"/>
      <c r="F220" s="543">
        <v>0</v>
      </c>
      <c r="G220" s="543">
        <v>0</v>
      </c>
      <c r="H220" s="543">
        <v>0</v>
      </c>
      <c r="I220" s="543"/>
      <c r="J220" s="543"/>
      <c r="K220" s="543">
        <v>0</v>
      </c>
      <c r="L220" s="543">
        <v>0</v>
      </c>
      <c r="M220" s="543">
        <v>0</v>
      </c>
      <c r="O220" s="534" t="s">
        <v>17</v>
      </c>
      <c r="P220" s="535"/>
      <c r="Q220" s="535"/>
      <c r="R220" s="543">
        <v>0</v>
      </c>
      <c r="S220" s="543">
        <v>0</v>
      </c>
      <c r="T220" s="543">
        <v>0</v>
      </c>
      <c r="U220" s="535"/>
      <c r="V220" s="535"/>
      <c r="W220" s="543">
        <v>0</v>
      </c>
      <c r="X220" s="543">
        <v>0</v>
      </c>
      <c r="Y220" s="543">
        <v>0</v>
      </c>
    </row>
    <row r="221" spans="3:25" ht="27.6" x14ac:dyDescent="0.25">
      <c r="C221" s="534" t="s">
        <v>18</v>
      </c>
      <c r="D221" s="535"/>
      <c r="E221" s="535"/>
      <c r="F221" s="543">
        <v>0</v>
      </c>
      <c r="G221" s="543">
        <v>0</v>
      </c>
      <c r="H221" s="543">
        <v>0</v>
      </c>
      <c r="I221" s="543"/>
      <c r="J221" s="543"/>
      <c r="K221" s="543">
        <v>0</v>
      </c>
      <c r="L221" s="543">
        <v>0</v>
      </c>
      <c r="M221" s="543">
        <v>0</v>
      </c>
      <c r="O221" s="534" t="s">
        <v>18</v>
      </c>
      <c r="P221" s="535"/>
      <c r="Q221" s="535"/>
      <c r="R221" s="543">
        <v>0</v>
      </c>
      <c r="S221" s="543">
        <v>0</v>
      </c>
      <c r="T221" s="543">
        <v>0</v>
      </c>
      <c r="U221" s="535"/>
      <c r="V221" s="535"/>
      <c r="W221" s="543">
        <v>0</v>
      </c>
      <c r="X221" s="543">
        <v>0</v>
      </c>
      <c r="Y221" s="543">
        <v>0</v>
      </c>
    </row>
    <row r="222" spans="3:25" x14ac:dyDescent="0.25">
      <c r="C222" s="534" t="s">
        <v>19</v>
      </c>
      <c r="D222" s="535"/>
      <c r="E222" s="535"/>
      <c r="F222" s="543">
        <v>0</v>
      </c>
      <c r="G222" s="543">
        <v>0</v>
      </c>
      <c r="H222" s="543">
        <v>0</v>
      </c>
      <c r="I222" s="543"/>
      <c r="J222" s="543"/>
      <c r="K222" s="543">
        <v>0</v>
      </c>
      <c r="L222" s="543">
        <v>0</v>
      </c>
      <c r="M222" s="543">
        <v>0</v>
      </c>
      <c r="O222" s="534" t="s">
        <v>19</v>
      </c>
      <c r="P222" s="535"/>
      <c r="Q222" s="535"/>
      <c r="R222" s="543">
        <v>0</v>
      </c>
      <c r="S222" s="543">
        <v>0</v>
      </c>
      <c r="T222" s="543">
        <v>0</v>
      </c>
      <c r="U222" s="535"/>
      <c r="V222" s="535"/>
      <c r="W222" s="543">
        <v>0</v>
      </c>
      <c r="X222" s="543">
        <v>0</v>
      </c>
      <c r="Y222" s="543">
        <v>0</v>
      </c>
    </row>
    <row r="223" spans="3:25" ht="27.6" x14ac:dyDescent="0.25">
      <c r="C223" s="534" t="s">
        <v>20</v>
      </c>
      <c r="D223" s="535"/>
      <c r="E223" s="535"/>
      <c r="F223" s="543">
        <v>0</v>
      </c>
      <c r="G223" s="543">
        <v>0</v>
      </c>
      <c r="H223" s="543">
        <v>0</v>
      </c>
      <c r="I223" s="543"/>
      <c r="J223" s="543"/>
      <c r="K223" s="543">
        <v>0</v>
      </c>
      <c r="L223" s="543">
        <v>0</v>
      </c>
      <c r="M223" s="543">
        <v>0</v>
      </c>
      <c r="O223" s="534" t="s">
        <v>20</v>
      </c>
      <c r="P223" s="535"/>
      <c r="Q223" s="535"/>
      <c r="R223" s="543">
        <v>0</v>
      </c>
      <c r="S223" s="543">
        <v>0</v>
      </c>
      <c r="T223" s="543">
        <v>0</v>
      </c>
      <c r="U223" s="535"/>
      <c r="V223" s="535"/>
      <c r="W223" s="543">
        <v>0</v>
      </c>
      <c r="X223" s="543">
        <v>0</v>
      </c>
      <c r="Y223" s="543">
        <v>0</v>
      </c>
    </row>
    <row r="224" spans="3:25" x14ac:dyDescent="0.25">
      <c r="C224" s="534" t="s">
        <v>105</v>
      </c>
      <c r="D224" s="535"/>
      <c r="E224" s="535"/>
      <c r="F224" s="543">
        <v>0</v>
      </c>
      <c r="G224" s="543">
        <v>0</v>
      </c>
      <c r="H224" s="543">
        <v>0</v>
      </c>
      <c r="I224" s="543"/>
      <c r="J224" s="543"/>
      <c r="K224" s="543">
        <v>0</v>
      </c>
      <c r="L224" s="543">
        <v>0</v>
      </c>
      <c r="M224" s="543">
        <v>0</v>
      </c>
      <c r="O224" s="534" t="s">
        <v>105</v>
      </c>
      <c r="P224" s="535"/>
      <c r="Q224" s="535"/>
      <c r="R224" s="543">
        <v>0</v>
      </c>
      <c r="S224" s="543">
        <v>0</v>
      </c>
      <c r="T224" s="543">
        <v>0</v>
      </c>
      <c r="U224" s="535"/>
      <c r="V224" s="535"/>
      <c r="W224" s="543">
        <v>0</v>
      </c>
      <c r="X224" s="543">
        <v>0</v>
      </c>
      <c r="Y224" s="543">
        <v>0</v>
      </c>
    </row>
    <row r="225" spans="3:25" ht="27.6" hidden="1" x14ac:dyDescent="0.25">
      <c r="C225" s="560" t="s">
        <v>505</v>
      </c>
      <c r="D225" s="535"/>
      <c r="E225" s="535"/>
      <c r="F225" s="543"/>
      <c r="G225" s="543"/>
      <c r="H225" s="543"/>
      <c r="I225" s="543"/>
      <c r="J225" s="543"/>
      <c r="K225" s="543"/>
      <c r="L225" s="543"/>
      <c r="M225" s="543"/>
      <c r="O225" s="534"/>
      <c r="P225" s="535"/>
      <c r="Q225" s="535"/>
      <c r="R225" s="543"/>
      <c r="S225" s="543"/>
      <c r="T225" s="543"/>
      <c r="U225" s="535"/>
      <c r="V225" s="535"/>
      <c r="W225" s="543"/>
      <c r="X225" s="543"/>
      <c r="Y225" s="543"/>
    </row>
    <row r="226" spans="3:25" ht="27.6" x14ac:dyDescent="0.25">
      <c r="C226" s="587" t="s">
        <v>553</v>
      </c>
      <c r="D226" s="546"/>
      <c r="E226" s="546"/>
      <c r="F226" s="546">
        <f>SUM(F220:F224)</f>
        <v>0</v>
      </c>
      <c r="G226" s="546">
        <f>SUM(G220:G224)</f>
        <v>0</v>
      </c>
      <c r="H226" s="546">
        <f>SUM(H220:H224)</f>
        <v>0</v>
      </c>
      <c r="I226" s="546"/>
      <c r="J226" s="546"/>
      <c r="K226" s="546">
        <f>SUM(K220:K224)</f>
        <v>0</v>
      </c>
      <c r="L226" s="546">
        <f>SUM(L220:L224)</f>
        <v>0</v>
      </c>
      <c r="M226" s="546">
        <f>SUM(M220:M224)</f>
        <v>0</v>
      </c>
      <c r="N226" s="332"/>
      <c r="O226" s="587" t="s">
        <v>16</v>
      </c>
      <c r="P226" s="546"/>
      <c r="Q226" s="546"/>
      <c r="R226" s="546">
        <f>SUM(R220:R224)</f>
        <v>0</v>
      </c>
      <c r="S226" s="546">
        <f>SUM(S220:S224)</f>
        <v>0</v>
      </c>
      <c r="T226" s="546">
        <f>SUM(T220:T224)</f>
        <v>0</v>
      </c>
      <c r="U226" s="546"/>
      <c r="V226" s="546"/>
      <c r="W226" s="546">
        <f>SUM(W220:W224)</f>
        <v>0</v>
      </c>
      <c r="X226" s="546">
        <f>SUM(X220:X224)</f>
        <v>0</v>
      </c>
      <c r="Y226" s="546">
        <f>SUM(Y220:Y224)</f>
        <v>0</v>
      </c>
    </row>
    <row r="227" spans="3:25" x14ac:dyDescent="0.25">
      <c r="C227" s="526"/>
      <c r="D227" s="155"/>
      <c r="E227" s="502"/>
      <c r="F227" s="502"/>
      <c r="G227" s="502"/>
      <c r="H227" s="502"/>
      <c r="I227" s="502"/>
      <c r="J227" s="502"/>
      <c r="K227" s="502"/>
      <c r="L227" s="502"/>
      <c r="M227" s="502"/>
      <c r="O227" s="526"/>
      <c r="P227" s="155"/>
      <c r="Q227" s="502"/>
      <c r="R227" s="502"/>
      <c r="S227" s="502"/>
      <c r="T227" s="502"/>
      <c r="U227" s="155"/>
      <c r="V227" s="502"/>
      <c r="W227" s="502"/>
      <c r="X227" s="502"/>
      <c r="Y227" s="502"/>
    </row>
    <row r="228" spans="3:25" x14ac:dyDescent="0.25">
      <c r="C228" s="528" t="s">
        <v>106</v>
      </c>
      <c r="D228" s="528"/>
      <c r="E228" s="528"/>
      <c r="F228" s="528"/>
      <c r="G228" s="528"/>
      <c r="H228" s="528"/>
      <c r="I228" s="528"/>
      <c r="J228" s="528"/>
      <c r="K228" s="528"/>
      <c r="L228" s="528"/>
      <c r="M228" s="528"/>
      <c r="O228" s="528" t="s">
        <v>106</v>
      </c>
      <c r="P228" s="528"/>
      <c r="Q228" s="528"/>
      <c r="R228" s="528"/>
      <c r="S228" s="528"/>
      <c r="T228" s="528"/>
      <c r="U228" s="528"/>
      <c r="V228" s="528"/>
      <c r="W228" s="528"/>
      <c r="X228" s="528"/>
      <c r="Y228" s="528"/>
    </row>
    <row r="229" spans="3:25" x14ac:dyDescent="0.25">
      <c r="C229" s="526" t="s">
        <v>108</v>
      </c>
      <c r="D229" s="539"/>
      <c r="E229" s="539"/>
      <c r="F229" s="543">
        <v>0</v>
      </c>
      <c r="G229" s="543">
        <v>0</v>
      </c>
      <c r="H229" s="543">
        <v>0</v>
      </c>
      <c r="I229" s="543"/>
      <c r="J229" s="543"/>
      <c r="K229" s="543">
        <v>0</v>
      </c>
      <c r="L229" s="543">
        <v>0</v>
      </c>
      <c r="M229" s="543">
        <v>0</v>
      </c>
      <c r="O229" s="574" t="s">
        <v>108</v>
      </c>
      <c r="P229" s="539"/>
      <c r="Q229" s="539"/>
      <c r="R229" s="543">
        <v>0</v>
      </c>
      <c r="S229" s="543">
        <v>0</v>
      </c>
      <c r="T229" s="543">
        <v>0</v>
      </c>
      <c r="U229" s="539"/>
      <c r="V229" s="539"/>
      <c r="W229" s="543">
        <v>0</v>
      </c>
      <c r="X229" s="543">
        <v>0</v>
      </c>
      <c r="Y229" s="543">
        <v>0</v>
      </c>
    </row>
    <row r="230" spans="3:25" x14ac:dyDescent="0.25">
      <c r="C230" s="526" t="s">
        <v>107</v>
      </c>
      <c r="D230" s="539"/>
      <c r="E230" s="539"/>
      <c r="F230" s="543">
        <v>0</v>
      </c>
      <c r="G230" s="543">
        <v>0</v>
      </c>
      <c r="H230" s="543">
        <v>0</v>
      </c>
      <c r="I230" s="543"/>
      <c r="J230" s="543"/>
      <c r="K230" s="543">
        <v>0</v>
      </c>
      <c r="L230" s="543">
        <v>0</v>
      </c>
      <c r="M230" s="543">
        <v>0</v>
      </c>
      <c r="O230" s="574" t="s">
        <v>107</v>
      </c>
      <c r="P230" s="539"/>
      <c r="Q230" s="539"/>
      <c r="R230" s="543">
        <v>0</v>
      </c>
      <c r="S230" s="543">
        <v>0</v>
      </c>
      <c r="T230" s="543">
        <v>0</v>
      </c>
      <c r="U230" s="539"/>
      <c r="V230" s="539"/>
      <c r="W230" s="543">
        <v>0</v>
      </c>
      <c r="X230" s="543">
        <v>0</v>
      </c>
      <c r="Y230" s="543">
        <v>0</v>
      </c>
    </row>
    <row r="231" spans="3:25" ht="27.6" hidden="1" x14ac:dyDescent="0.25">
      <c r="C231" s="560" t="s">
        <v>505</v>
      </c>
      <c r="D231" s="539"/>
      <c r="E231" s="539"/>
      <c r="F231" s="543"/>
      <c r="G231" s="543"/>
      <c r="H231" s="543"/>
      <c r="I231" s="543"/>
      <c r="J231" s="543"/>
      <c r="K231" s="543"/>
      <c r="L231" s="543"/>
      <c r="M231" s="543"/>
      <c r="O231" s="526"/>
      <c r="P231" s="539"/>
      <c r="Q231" s="539"/>
      <c r="R231" s="543"/>
      <c r="S231" s="543"/>
      <c r="T231" s="543"/>
      <c r="U231" s="539"/>
      <c r="V231" s="539"/>
      <c r="W231" s="543"/>
      <c r="X231" s="543"/>
      <c r="Y231" s="543"/>
    </row>
    <row r="232" spans="3:25" x14ac:dyDescent="0.25">
      <c r="C232" s="587" t="s">
        <v>557</v>
      </c>
      <c r="D232" s="546"/>
      <c r="E232" s="546"/>
      <c r="F232" s="546">
        <f>SUM(F229:F230)</f>
        <v>0</v>
      </c>
      <c r="G232" s="546">
        <f>SUM(G229:G230)</f>
        <v>0</v>
      </c>
      <c r="H232" s="546">
        <f>SUM(H229:H230)</f>
        <v>0</v>
      </c>
      <c r="I232" s="546"/>
      <c r="J232" s="546"/>
      <c r="K232" s="546">
        <v>0</v>
      </c>
      <c r="L232" s="546">
        <v>0</v>
      </c>
      <c r="M232" s="546">
        <v>0</v>
      </c>
      <c r="N232" s="332"/>
      <c r="O232" s="587" t="s">
        <v>557</v>
      </c>
      <c r="P232" s="546"/>
      <c r="Q232" s="546"/>
      <c r="R232" s="546">
        <f>SUM(R229:R230)</f>
        <v>0</v>
      </c>
      <c r="S232" s="546">
        <f>SUM(S229:S230)</f>
        <v>0</v>
      </c>
      <c r="T232" s="546">
        <f>SUM(T229:T230)</f>
        <v>0</v>
      </c>
      <c r="U232" s="546"/>
      <c r="V232" s="546"/>
      <c r="W232" s="546">
        <f>SUM(W229:W230)</f>
        <v>0</v>
      </c>
      <c r="X232" s="546">
        <f>SUM(X229:X230)</f>
        <v>0</v>
      </c>
      <c r="Y232" s="546">
        <f>SUM(Y229:Y230)</f>
        <v>0</v>
      </c>
    </row>
    <row r="233" spans="3:25" x14ac:dyDescent="0.25">
      <c r="H233" s="538"/>
      <c r="I233" s="538"/>
      <c r="J233" s="538"/>
      <c r="K233" s="538"/>
      <c r="L233" s="538"/>
      <c r="M233" s="538"/>
      <c r="O233" s="547"/>
      <c r="P233" s="547"/>
      <c r="Q233" s="547"/>
      <c r="R233" s="547"/>
      <c r="S233" s="547"/>
      <c r="T233" s="547"/>
      <c r="U233" s="547"/>
      <c r="V233" s="547"/>
      <c r="W233" s="547"/>
      <c r="X233" s="547"/>
      <c r="Y233" s="547"/>
    </row>
    <row r="234" spans="3:25" x14ac:dyDescent="0.25">
      <c r="C234" s="587" t="s">
        <v>554</v>
      </c>
      <c r="D234" s="546"/>
      <c r="E234" s="546"/>
      <c r="F234" s="546">
        <f>SUM(F178:F233)/2</f>
        <v>4023.267426489364</v>
      </c>
      <c r="G234" s="546">
        <f>SUM(G178:G233)/2</f>
        <v>4011.9510237113636</v>
      </c>
      <c r="H234" s="546">
        <f>SUM(H178:H233)/2</f>
        <v>3912.7010329193636</v>
      </c>
      <c r="I234" s="546"/>
      <c r="J234" s="546"/>
      <c r="K234" s="546">
        <f>SUM(K178:K233)/2</f>
        <v>20821336.073330015</v>
      </c>
      <c r="L234" s="546">
        <f>SUM(L178:L233)/2</f>
        <v>20749306.786638465</v>
      </c>
      <c r="M234" s="546">
        <f>SUM(M178:M233)/2</f>
        <v>20271911.532961413</v>
      </c>
      <c r="N234" s="332"/>
      <c r="O234" s="587" t="s">
        <v>554</v>
      </c>
      <c r="P234" s="546"/>
      <c r="Q234" s="546"/>
      <c r="R234" s="546">
        <f>SUM(R178:R233)/2</f>
        <v>3919.0216864110002</v>
      </c>
      <c r="S234" s="546">
        <f>SUM(S178:S233)/2</f>
        <v>3918.8642574109999</v>
      </c>
      <c r="T234" s="546">
        <f>SUM(T178:T233)/2</f>
        <v>3918.8592574109998</v>
      </c>
      <c r="U234" s="546"/>
      <c r="V234" s="546"/>
      <c r="W234" s="546">
        <f>SUM(W178:W233)/2</f>
        <v>30771231.352155596</v>
      </c>
      <c r="X234" s="546">
        <f>SUM(X178:X233)/2</f>
        <v>30770657.922155596</v>
      </c>
      <c r="Y234" s="546">
        <f>SUM(Y178:Y233)/2</f>
        <v>30770571.922155596</v>
      </c>
    </row>
    <row r="235" spans="3:25" x14ac:dyDescent="0.25">
      <c r="C235" s="540"/>
      <c r="D235" s="541"/>
      <c r="E235" s="541"/>
      <c r="F235" s="541"/>
      <c r="G235" s="541"/>
      <c r="H235" s="541"/>
      <c r="I235" s="541"/>
      <c r="J235" s="541"/>
      <c r="K235" s="541"/>
      <c r="L235" s="541"/>
      <c r="M235" s="541"/>
      <c r="O235" s="540"/>
      <c r="P235" s="541"/>
      <c r="Q235" s="541"/>
      <c r="R235" s="541"/>
      <c r="S235" s="541"/>
      <c r="T235" s="541"/>
      <c r="U235" s="541"/>
      <c r="V235" s="541"/>
      <c r="W235" s="541"/>
      <c r="X235" s="541"/>
      <c r="Y235" s="541"/>
    </row>
    <row r="236" spans="3:25" x14ac:dyDescent="0.25">
      <c r="C236" s="540"/>
      <c r="D236" s="541"/>
      <c r="E236" s="541"/>
      <c r="F236" s="541"/>
      <c r="G236" s="541"/>
      <c r="H236" s="541"/>
      <c r="I236" s="541"/>
      <c r="J236" s="541"/>
      <c r="K236" s="541"/>
      <c r="L236" s="541"/>
      <c r="M236" s="541"/>
      <c r="O236" s="540"/>
      <c r="P236" s="541"/>
      <c r="Q236" s="541"/>
      <c r="R236" s="541"/>
      <c r="S236" s="541"/>
      <c r="T236" s="541"/>
      <c r="U236" s="541"/>
      <c r="V236" s="541"/>
      <c r="W236" s="541"/>
      <c r="X236" s="541"/>
      <c r="Y236" s="541"/>
    </row>
    <row r="237" spans="3:25" x14ac:dyDescent="0.25">
      <c r="G237" s="541"/>
      <c r="H237" s="541"/>
      <c r="I237" s="541"/>
      <c r="J237" s="541"/>
      <c r="K237" s="541"/>
      <c r="L237" s="541"/>
      <c r="M237" s="541"/>
      <c r="O237" s="524"/>
      <c r="P237" s="524"/>
    </row>
    <row r="238" spans="3:25" x14ac:dyDescent="0.25">
      <c r="H238" s="545"/>
      <c r="I238" s="545"/>
      <c r="J238" s="545"/>
      <c r="K238" s="545"/>
      <c r="L238" s="545"/>
      <c r="M238" s="545"/>
      <c r="O238" s="524"/>
      <c r="P238" s="524"/>
    </row>
    <row r="239" spans="3:25" ht="15.6" x14ac:dyDescent="0.25">
      <c r="C239" s="529" t="s">
        <v>495</v>
      </c>
      <c r="D239" s="529"/>
      <c r="E239" s="529"/>
      <c r="F239" s="530"/>
      <c r="G239" s="530"/>
      <c r="H239" s="545"/>
      <c r="I239" s="545"/>
      <c r="J239" s="545"/>
      <c r="K239" s="545"/>
      <c r="L239" s="545"/>
      <c r="M239" s="545"/>
      <c r="O239" s="529" t="s">
        <v>523</v>
      </c>
      <c r="P239" s="529"/>
      <c r="Q239" s="529"/>
      <c r="R239" s="530"/>
      <c r="S239" s="530"/>
      <c r="T239" s="530"/>
      <c r="U239" s="529"/>
      <c r="V239" s="529"/>
      <c r="W239" s="530"/>
      <c r="X239" s="530"/>
      <c r="Y239" s="530"/>
    </row>
    <row r="240" spans="3:25" x14ac:dyDescent="0.25">
      <c r="C240" s="530"/>
      <c r="D240" s="530"/>
      <c r="E240" s="530"/>
      <c r="F240" s="530"/>
      <c r="G240" s="530"/>
      <c r="H240" s="545"/>
      <c r="I240" s="545"/>
      <c r="J240" s="545"/>
      <c r="K240" s="545"/>
      <c r="L240" s="545"/>
      <c r="M240" s="545"/>
      <c r="O240" s="530"/>
      <c r="P240" s="530"/>
      <c r="Q240" s="530"/>
      <c r="R240" s="530"/>
      <c r="S240" s="530"/>
      <c r="T240" s="530"/>
      <c r="U240" s="530"/>
      <c r="V240" s="530"/>
      <c r="W240" s="530"/>
      <c r="X240" s="530"/>
      <c r="Y240" s="530"/>
    </row>
    <row r="241" spans="3:25" ht="14.4" x14ac:dyDescent="0.3">
      <c r="C241" s="706" t="s">
        <v>0</v>
      </c>
      <c r="D241" s="710" t="s">
        <v>490</v>
      </c>
      <c r="E241" s="708"/>
      <c r="F241" s="708"/>
      <c r="G241" s="708"/>
      <c r="H241" s="708"/>
      <c r="I241" s="708" t="s">
        <v>491</v>
      </c>
      <c r="J241" s="708"/>
      <c r="K241" s="708"/>
      <c r="L241" s="708"/>
      <c r="M241" s="709"/>
      <c r="N241" s="555"/>
      <c r="O241" s="706" t="s">
        <v>0</v>
      </c>
      <c r="P241" s="713" t="s">
        <v>490</v>
      </c>
      <c r="Q241" s="714"/>
      <c r="R241" s="714"/>
      <c r="S241" s="714"/>
      <c r="T241" s="715"/>
      <c r="U241" s="713" t="s">
        <v>491</v>
      </c>
      <c r="V241" s="714"/>
      <c r="W241" s="714"/>
      <c r="X241" s="714"/>
      <c r="Y241" s="715"/>
    </row>
    <row r="242" spans="3:25" x14ac:dyDescent="0.25">
      <c r="C242" s="707"/>
      <c r="D242" s="557">
        <v>2012</v>
      </c>
      <c r="E242" s="557">
        <v>2013</v>
      </c>
      <c r="F242" s="557">
        <v>2014</v>
      </c>
      <c r="G242" s="557">
        <v>2015</v>
      </c>
      <c r="H242" s="557">
        <v>2016</v>
      </c>
      <c r="I242" s="557">
        <v>2012</v>
      </c>
      <c r="J242" s="557">
        <v>2013</v>
      </c>
      <c r="K242" s="557">
        <v>2014</v>
      </c>
      <c r="L242" s="557">
        <v>2015</v>
      </c>
      <c r="M242" s="557">
        <v>2016</v>
      </c>
      <c r="N242" s="555"/>
      <c r="O242" s="707"/>
      <c r="P242" s="554">
        <v>2012</v>
      </c>
      <c r="Q242" s="554">
        <v>2013</v>
      </c>
      <c r="R242" s="554">
        <v>2014</v>
      </c>
      <c r="S242" s="554">
        <v>2015</v>
      </c>
      <c r="T242" s="554">
        <v>2016</v>
      </c>
      <c r="U242" s="554">
        <v>2012</v>
      </c>
      <c r="V242" s="554">
        <v>2013</v>
      </c>
      <c r="W242" s="554">
        <v>2014</v>
      </c>
      <c r="X242" s="554">
        <v>2015</v>
      </c>
      <c r="Y242" s="554">
        <v>2016</v>
      </c>
    </row>
    <row r="243" spans="3:25" x14ac:dyDescent="0.25">
      <c r="C243" s="531" t="s">
        <v>1</v>
      </c>
      <c r="D243" s="531"/>
      <c r="E243" s="531"/>
      <c r="F243" s="531"/>
      <c r="G243" s="531"/>
      <c r="H243" s="531"/>
      <c r="I243" s="531"/>
      <c r="J243" s="531"/>
      <c r="K243" s="531"/>
      <c r="L243" s="531"/>
      <c r="M243" s="531"/>
      <c r="O243" s="531" t="s">
        <v>1</v>
      </c>
      <c r="P243" s="531"/>
      <c r="Q243" s="531"/>
      <c r="R243" s="531"/>
      <c r="S243" s="531"/>
      <c r="T243" s="531"/>
      <c r="U243" s="531"/>
      <c r="V243" s="531"/>
      <c r="W243" s="531"/>
      <c r="X243" s="531"/>
      <c r="Y243" s="531"/>
    </row>
    <row r="244" spans="3:25" x14ac:dyDescent="0.25">
      <c r="C244" s="532" t="s">
        <v>2</v>
      </c>
      <c r="D244" s="533"/>
      <c r="E244" s="533"/>
      <c r="F244" s="543"/>
      <c r="G244" s="543">
        <v>19.063221414337956</v>
      </c>
      <c r="H244" s="543">
        <v>19.063221414337956</v>
      </c>
      <c r="I244" s="533"/>
      <c r="J244" s="533"/>
      <c r="K244" s="533"/>
      <c r="L244" s="543">
        <v>125608.50312660392</v>
      </c>
      <c r="M244" s="543">
        <v>125608.50312660392</v>
      </c>
      <c r="O244" s="532" t="s">
        <v>2</v>
      </c>
      <c r="P244" s="533"/>
      <c r="Q244" s="533"/>
      <c r="R244" s="543"/>
      <c r="S244" s="543">
        <v>0</v>
      </c>
      <c r="T244" s="543">
        <v>0</v>
      </c>
      <c r="U244" s="533"/>
      <c r="V244" s="533"/>
      <c r="W244" s="543"/>
      <c r="X244" s="543">
        <v>0</v>
      </c>
      <c r="Y244" s="543">
        <v>0</v>
      </c>
    </row>
    <row r="245" spans="3:25" x14ac:dyDescent="0.25">
      <c r="C245" s="534" t="s">
        <v>3</v>
      </c>
      <c r="D245" s="535"/>
      <c r="E245" s="535"/>
      <c r="F245" s="543"/>
      <c r="G245" s="543">
        <v>16.575527919999999</v>
      </c>
      <c r="H245" s="543">
        <v>16.575527919999999</v>
      </c>
      <c r="I245" s="533"/>
      <c r="J245" s="533"/>
      <c r="K245" s="533"/>
      <c r="L245" s="543">
        <v>29555.19024</v>
      </c>
      <c r="M245" s="543">
        <v>29555.19024</v>
      </c>
      <c r="O245" s="534" t="s">
        <v>3</v>
      </c>
      <c r="P245" s="535"/>
      <c r="Q245" s="535"/>
      <c r="R245" s="543"/>
      <c r="S245" s="543">
        <v>0</v>
      </c>
      <c r="T245" s="543">
        <v>0</v>
      </c>
      <c r="U245" s="535"/>
      <c r="V245" s="535"/>
      <c r="W245" s="543"/>
      <c r="X245" s="543">
        <v>0</v>
      </c>
      <c r="Y245" s="543">
        <v>0</v>
      </c>
    </row>
    <row r="246" spans="3:25" x14ac:dyDescent="0.25">
      <c r="C246" s="534" t="s">
        <v>4</v>
      </c>
      <c r="D246" s="535"/>
      <c r="E246" s="535"/>
      <c r="F246" s="543"/>
      <c r="G246" s="543">
        <v>911.7459614899999</v>
      </c>
      <c r="H246" s="543">
        <v>911.7459614899999</v>
      </c>
      <c r="I246" s="533"/>
      <c r="J246" s="533"/>
      <c r="K246" s="533"/>
      <c r="L246" s="543">
        <v>1657748.17362</v>
      </c>
      <c r="M246" s="543">
        <v>1657748.17362</v>
      </c>
      <c r="O246" s="534" t="s">
        <v>4</v>
      </c>
      <c r="P246" s="535"/>
      <c r="Q246" s="535"/>
      <c r="R246" s="543"/>
      <c r="S246" s="543">
        <v>0</v>
      </c>
      <c r="T246" s="543">
        <v>0</v>
      </c>
      <c r="U246" s="535"/>
      <c r="V246" s="535"/>
      <c r="W246" s="543"/>
      <c r="X246" s="543">
        <v>0</v>
      </c>
      <c r="Y246" s="543">
        <v>0</v>
      </c>
    </row>
    <row r="247" spans="3:25" ht="27.6" x14ac:dyDescent="0.25">
      <c r="C247" s="534" t="s">
        <v>5</v>
      </c>
      <c r="D247" s="535"/>
      <c r="E247" s="535"/>
      <c r="F247" s="543"/>
      <c r="G247" s="543">
        <v>56.47623737</v>
      </c>
      <c r="H247" s="543">
        <v>54.794306679999998</v>
      </c>
      <c r="I247" s="533"/>
      <c r="J247" s="533"/>
      <c r="K247" s="533"/>
      <c r="L247" s="543">
        <v>747485.70129999996</v>
      </c>
      <c r="M247" s="543">
        <v>720691.38379999995</v>
      </c>
      <c r="O247" s="534" t="s">
        <v>5</v>
      </c>
      <c r="P247" s="535"/>
      <c r="Q247" s="535"/>
      <c r="R247" s="543"/>
      <c r="S247" s="543">
        <v>0</v>
      </c>
      <c r="T247" s="543">
        <v>0</v>
      </c>
      <c r="U247" s="535"/>
      <c r="V247" s="535"/>
      <c r="W247" s="543"/>
      <c r="X247" s="543">
        <v>0</v>
      </c>
      <c r="Y247" s="543">
        <v>0</v>
      </c>
    </row>
    <row r="248" spans="3:25" x14ac:dyDescent="0.25">
      <c r="C248" s="534" t="s">
        <v>6</v>
      </c>
      <c r="D248" s="535"/>
      <c r="E248" s="535"/>
      <c r="F248" s="543"/>
      <c r="G248" s="543">
        <v>197.85392820000001</v>
      </c>
      <c r="H248" s="543">
        <v>182.83920280000001</v>
      </c>
      <c r="I248" s="533"/>
      <c r="J248" s="533"/>
      <c r="K248" s="533"/>
      <c r="L248" s="543">
        <v>3004486.0690000001</v>
      </c>
      <c r="M248" s="543">
        <v>2765311.628</v>
      </c>
      <c r="O248" s="534" t="s">
        <v>6</v>
      </c>
      <c r="P248" s="535"/>
      <c r="Q248" s="535"/>
      <c r="R248" s="543"/>
      <c r="S248" s="543">
        <v>0</v>
      </c>
      <c r="T248" s="543">
        <v>0</v>
      </c>
      <c r="U248" s="535"/>
      <c r="V248" s="535"/>
      <c r="W248" s="543"/>
      <c r="X248" s="543">
        <v>0</v>
      </c>
      <c r="Y248" s="543">
        <v>0</v>
      </c>
    </row>
    <row r="249" spans="3:25" x14ac:dyDescent="0.25">
      <c r="C249" s="534" t="s">
        <v>555</v>
      </c>
      <c r="D249" s="535"/>
      <c r="E249" s="535"/>
      <c r="F249" s="543"/>
      <c r="G249" s="543">
        <v>0</v>
      </c>
      <c r="H249" s="543">
        <v>0</v>
      </c>
      <c r="I249" s="533"/>
      <c r="J249" s="533"/>
      <c r="K249" s="533"/>
      <c r="L249" s="543">
        <v>0</v>
      </c>
      <c r="M249" s="543">
        <v>0</v>
      </c>
      <c r="O249" s="534" t="s">
        <v>555</v>
      </c>
      <c r="P249" s="535"/>
      <c r="Q249" s="535"/>
      <c r="R249" s="543"/>
      <c r="S249" s="543">
        <v>0</v>
      </c>
      <c r="T249" s="543">
        <v>0</v>
      </c>
      <c r="U249" s="535"/>
      <c r="V249" s="535"/>
      <c r="W249" s="543"/>
      <c r="X249" s="543">
        <v>0</v>
      </c>
      <c r="Y249" s="543">
        <v>0</v>
      </c>
    </row>
    <row r="250" spans="3:25" ht="27.6" x14ac:dyDescent="0.25">
      <c r="C250" s="534" t="s">
        <v>33</v>
      </c>
      <c r="D250" s="535"/>
      <c r="E250" s="535"/>
      <c r="F250" s="543"/>
      <c r="G250" s="543">
        <v>0</v>
      </c>
      <c r="H250" s="543">
        <v>0</v>
      </c>
      <c r="I250" s="533"/>
      <c r="J250" s="533"/>
      <c r="K250" s="533"/>
      <c r="L250" s="543">
        <v>0</v>
      </c>
      <c r="M250" s="543">
        <v>0</v>
      </c>
      <c r="O250" s="534" t="s">
        <v>33</v>
      </c>
      <c r="P250" s="535"/>
      <c r="Q250" s="535"/>
      <c r="R250" s="543"/>
      <c r="S250" s="543">
        <v>0</v>
      </c>
      <c r="T250" s="543">
        <v>0</v>
      </c>
      <c r="U250" s="535"/>
      <c r="V250" s="535"/>
      <c r="W250" s="543"/>
      <c r="X250" s="543">
        <v>0</v>
      </c>
      <c r="Y250" s="543">
        <v>0</v>
      </c>
    </row>
    <row r="251" spans="3:25" ht="27.6" x14ac:dyDescent="0.25">
      <c r="C251" s="534" t="s">
        <v>26</v>
      </c>
      <c r="D251" s="535"/>
      <c r="E251" s="535"/>
      <c r="F251" s="543"/>
      <c r="G251" s="543">
        <v>0</v>
      </c>
      <c r="H251" s="543">
        <v>0</v>
      </c>
      <c r="I251" s="533"/>
      <c r="J251" s="533"/>
      <c r="K251" s="533"/>
      <c r="L251" s="543">
        <v>0</v>
      </c>
      <c r="M251" s="543">
        <v>0</v>
      </c>
      <c r="O251" s="534" t="s">
        <v>26</v>
      </c>
      <c r="P251" s="535"/>
      <c r="Q251" s="535"/>
      <c r="R251" s="543"/>
      <c r="S251" s="543">
        <v>0</v>
      </c>
      <c r="T251" s="543">
        <v>0</v>
      </c>
      <c r="U251" s="535"/>
      <c r="V251" s="535"/>
      <c r="W251" s="543"/>
      <c r="X251" s="543">
        <v>0</v>
      </c>
      <c r="Y251" s="543">
        <v>0</v>
      </c>
    </row>
    <row r="252" spans="3:25" ht="27.6" x14ac:dyDescent="0.25">
      <c r="C252" s="534" t="s">
        <v>8</v>
      </c>
      <c r="D252" s="535"/>
      <c r="E252" s="535"/>
      <c r="F252" s="543"/>
      <c r="G252" s="543">
        <v>9.7437030930000006</v>
      </c>
      <c r="H252" s="543">
        <v>9.7437030930000006</v>
      </c>
      <c r="I252" s="533"/>
      <c r="J252" s="533"/>
      <c r="K252" s="533"/>
      <c r="L252" s="543">
        <v>66702.672600000005</v>
      </c>
      <c r="M252" s="543">
        <v>66702.672600000005</v>
      </c>
      <c r="O252" s="534" t="s">
        <v>8</v>
      </c>
      <c r="P252" s="535"/>
      <c r="Q252" s="535"/>
      <c r="R252" s="543"/>
      <c r="S252" s="543">
        <v>0</v>
      </c>
      <c r="T252" s="543">
        <v>0</v>
      </c>
      <c r="U252" s="535"/>
      <c r="V252" s="535"/>
      <c r="W252" s="543"/>
      <c r="X252" s="543">
        <v>0</v>
      </c>
      <c r="Y252" s="543">
        <v>0</v>
      </c>
    </row>
    <row r="253" spans="3:25" ht="27.6" hidden="1" x14ac:dyDescent="0.25">
      <c r="C253" s="560" t="s">
        <v>506</v>
      </c>
      <c r="D253" s="535"/>
      <c r="E253" s="535"/>
      <c r="F253" s="543"/>
      <c r="G253" s="543"/>
      <c r="H253" s="543"/>
      <c r="I253" s="533"/>
      <c r="J253" s="533"/>
      <c r="K253" s="533"/>
      <c r="L253" s="543"/>
      <c r="M253" s="543"/>
      <c r="O253" s="534"/>
      <c r="P253" s="535"/>
      <c r="Q253" s="535"/>
      <c r="R253" s="543"/>
      <c r="S253" s="543"/>
      <c r="T253" s="543"/>
      <c r="U253" s="535"/>
      <c r="V253" s="535"/>
      <c r="W253" s="543"/>
      <c r="X253" s="543"/>
      <c r="Y253" s="543"/>
    </row>
    <row r="254" spans="3:25" x14ac:dyDescent="0.25">
      <c r="C254" s="587" t="s">
        <v>548</v>
      </c>
      <c r="D254" s="546"/>
      <c r="E254" s="546"/>
      <c r="F254" s="546"/>
      <c r="G254" s="546">
        <f>SUM(G244:G252)</f>
        <v>1211.4585794873378</v>
      </c>
      <c r="H254" s="546">
        <f>SUM(H244:H252)</f>
        <v>1194.7619233973378</v>
      </c>
      <c r="I254" s="546"/>
      <c r="J254" s="546"/>
      <c r="K254" s="546"/>
      <c r="L254" s="546">
        <f>SUM(L244:L252)</f>
        <v>5631586.3098866036</v>
      </c>
      <c r="M254" s="546">
        <f>SUM(M244:M252)</f>
        <v>5365617.5513866041</v>
      </c>
      <c r="N254" s="332"/>
      <c r="O254" s="587" t="s">
        <v>548</v>
      </c>
      <c r="P254" s="546"/>
      <c r="Q254" s="546"/>
      <c r="R254" s="546"/>
      <c r="S254" s="546">
        <f>SUM(S244:S252)</f>
        <v>0</v>
      </c>
      <c r="T254" s="546">
        <f>SUM(T244:T252)</f>
        <v>0</v>
      </c>
      <c r="U254" s="546"/>
      <c r="V254" s="546"/>
      <c r="W254" s="546"/>
      <c r="X254" s="546">
        <f>SUM(X244:X252)</f>
        <v>0</v>
      </c>
      <c r="Y254" s="546">
        <f>SUM(Y244:Y252)</f>
        <v>0</v>
      </c>
    </row>
    <row r="255" spans="3:25" ht="27.6" hidden="1" x14ac:dyDescent="0.25">
      <c r="C255" s="560" t="s">
        <v>506</v>
      </c>
      <c r="D255" s="535"/>
      <c r="E255" s="535"/>
      <c r="F255" s="558"/>
      <c r="G255" s="558"/>
      <c r="H255" s="543"/>
      <c r="I255" s="538"/>
      <c r="J255" s="538"/>
      <c r="K255" s="538"/>
      <c r="L255" s="543"/>
      <c r="M255" s="543"/>
      <c r="O255" s="534"/>
      <c r="P255" s="535"/>
      <c r="Q255" s="535"/>
      <c r="R255" s="558"/>
      <c r="S255" s="558"/>
      <c r="T255" s="558"/>
      <c r="U255" s="535"/>
      <c r="V255" s="535"/>
      <c r="W255" s="558"/>
      <c r="X255" s="558"/>
      <c r="Y255" s="558"/>
    </row>
    <row r="256" spans="3:25" x14ac:dyDescent="0.25">
      <c r="C256" s="534"/>
      <c r="D256" s="535"/>
      <c r="E256" s="535"/>
      <c r="F256" s="535"/>
      <c r="G256" s="535"/>
      <c r="H256" s="538"/>
      <c r="I256" s="538"/>
      <c r="J256" s="538"/>
      <c r="K256" s="538"/>
      <c r="L256" s="538"/>
      <c r="M256" s="538"/>
      <c r="O256" s="534"/>
      <c r="P256" s="535"/>
      <c r="Q256" s="535"/>
      <c r="R256" s="535"/>
      <c r="S256" s="535"/>
      <c r="T256" s="535"/>
      <c r="U256" s="535"/>
      <c r="V256" s="535"/>
      <c r="W256" s="535"/>
      <c r="X256" s="535"/>
      <c r="Y256" s="535"/>
    </row>
    <row r="257" spans="3:25" x14ac:dyDescent="0.25">
      <c r="C257" s="536" t="s">
        <v>9</v>
      </c>
      <c r="D257" s="536"/>
      <c r="E257" s="536"/>
      <c r="F257" s="536"/>
      <c r="G257" s="536"/>
      <c r="H257" s="537"/>
      <c r="I257" s="537"/>
      <c r="J257" s="537"/>
      <c r="K257" s="537"/>
      <c r="L257" s="537"/>
      <c r="M257" s="537"/>
      <c r="O257" s="536" t="s">
        <v>9</v>
      </c>
      <c r="P257" s="536"/>
      <c r="Q257" s="536"/>
      <c r="R257" s="536"/>
      <c r="S257" s="536"/>
      <c r="T257" s="536"/>
      <c r="U257" s="536"/>
      <c r="V257" s="536"/>
      <c r="W257" s="536"/>
      <c r="X257" s="536"/>
      <c r="Y257" s="536"/>
    </row>
    <row r="258" spans="3:25" x14ac:dyDescent="0.25">
      <c r="C258" s="534" t="s">
        <v>27</v>
      </c>
      <c r="D258" s="535"/>
      <c r="E258" s="535"/>
      <c r="F258" s="543"/>
      <c r="G258" s="543">
        <v>2336.3047929999998</v>
      </c>
      <c r="H258" s="543">
        <v>2336.3047929999998</v>
      </c>
      <c r="I258" s="533"/>
      <c r="J258" s="533"/>
      <c r="K258" s="533"/>
      <c r="L258" s="543">
        <v>18550920.370000001</v>
      </c>
      <c r="M258" s="543">
        <v>18550920.370000001</v>
      </c>
      <c r="O258" s="534" t="s">
        <v>27</v>
      </c>
      <c r="P258" s="535"/>
      <c r="Q258" s="535"/>
      <c r="R258" s="543"/>
      <c r="S258" s="543">
        <v>0</v>
      </c>
      <c r="T258" s="543">
        <v>0</v>
      </c>
      <c r="U258" s="535"/>
      <c r="V258" s="535"/>
      <c r="W258" s="543"/>
      <c r="X258" s="543">
        <v>0</v>
      </c>
      <c r="Y258" s="543">
        <v>0</v>
      </c>
    </row>
    <row r="259" spans="3:25" x14ac:dyDescent="0.25">
      <c r="C259" s="534" t="s">
        <v>25</v>
      </c>
      <c r="D259" s="535"/>
      <c r="E259" s="535"/>
      <c r="F259" s="543"/>
      <c r="G259" s="543">
        <v>477.55900220000001</v>
      </c>
      <c r="H259" s="543">
        <v>456.92726620000002</v>
      </c>
      <c r="I259" s="533"/>
      <c r="J259" s="533"/>
      <c r="K259" s="533"/>
      <c r="L259" s="543">
        <v>1818069.1329999999</v>
      </c>
      <c r="M259" s="543">
        <v>1729494.0589999999</v>
      </c>
      <c r="O259" s="534" t="s">
        <v>25</v>
      </c>
      <c r="P259" s="535"/>
      <c r="Q259" s="535"/>
      <c r="R259" s="543"/>
      <c r="S259" s="543">
        <v>0</v>
      </c>
      <c r="T259" s="543">
        <v>0</v>
      </c>
      <c r="U259" s="535"/>
      <c r="V259" s="535"/>
      <c r="W259" s="543"/>
      <c r="X259" s="543">
        <v>0</v>
      </c>
      <c r="Y259" s="543">
        <v>0</v>
      </c>
    </row>
    <row r="260" spans="3:25" x14ac:dyDescent="0.25">
      <c r="C260" s="534" t="s">
        <v>28</v>
      </c>
      <c r="D260" s="535"/>
      <c r="E260" s="535"/>
      <c r="F260" s="543"/>
      <c r="G260" s="543">
        <v>0</v>
      </c>
      <c r="H260" s="543">
        <v>0</v>
      </c>
      <c r="I260" s="533"/>
      <c r="J260" s="533"/>
      <c r="K260" s="533"/>
      <c r="L260" s="543">
        <v>0</v>
      </c>
      <c r="M260" s="543">
        <v>0</v>
      </c>
      <c r="O260" s="534" t="s">
        <v>28</v>
      </c>
      <c r="P260" s="535"/>
      <c r="Q260" s="535"/>
      <c r="R260" s="543"/>
      <c r="S260" s="543">
        <v>0</v>
      </c>
      <c r="T260" s="543">
        <v>0</v>
      </c>
      <c r="U260" s="535"/>
      <c r="V260" s="535"/>
      <c r="W260" s="543"/>
      <c r="X260" s="543">
        <v>0</v>
      </c>
      <c r="Y260" s="543">
        <v>0</v>
      </c>
    </row>
    <row r="261" spans="3:25" x14ac:dyDescent="0.25">
      <c r="C261" s="534" t="s">
        <v>29</v>
      </c>
      <c r="D261" s="535"/>
      <c r="E261" s="535"/>
      <c r="F261" s="543"/>
      <c r="G261" s="543">
        <v>144.0798528</v>
      </c>
      <c r="H261" s="543">
        <v>144.0798528</v>
      </c>
      <c r="I261" s="533"/>
      <c r="J261" s="533"/>
      <c r="K261" s="533"/>
      <c r="L261" s="543">
        <v>481102.86580000003</v>
      </c>
      <c r="M261" s="543">
        <v>481102.86580000003</v>
      </c>
      <c r="O261" s="534" t="s">
        <v>29</v>
      </c>
      <c r="P261" s="535"/>
      <c r="Q261" s="535"/>
      <c r="R261" s="543"/>
      <c r="S261" s="543">
        <v>0</v>
      </c>
      <c r="T261" s="543">
        <v>0</v>
      </c>
      <c r="U261" s="535"/>
      <c r="V261" s="535"/>
      <c r="W261" s="543"/>
      <c r="X261" s="543">
        <v>0</v>
      </c>
      <c r="Y261" s="543">
        <v>0</v>
      </c>
    </row>
    <row r="262" spans="3:25" x14ac:dyDescent="0.25">
      <c r="C262" s="534" t="s">
        <v>23</v>
      </c>
      <c r="D262" s="535"/>
      <c r="E262" s="535"/>
      <c r="F262" s="543"/>
      <c r="G262" s="543">
        <v>133.6693052</v>
      </c>
      <c r="H262" s="543">
        <v>133.6693052</v>
      </c>
      <c r="I262" s="533"/>
      <c r="J262" s="533"/>
      <c r="K262" s="533"/>
      <c r="L262" s="543">
        <v>652735.70059999998</v>
      </c>
      <c r="M262" s="543">
        <v>652735.70059999998</v>
      </c>
      <c r="O262" s="534" t="s">
        <v>23</v>
      </c>
      <c r="P262" s="535"/>
      <c r="Q262" s="535"/>
      <c r="R262" s="543"/>
      <c r="S262" s="543">
        <v>0</v>
      </c>
      <c r="T262" s="543">
        <v>0</v>
      </c>
      <c r="U262" s="535"/>
      <c r="V262" s="535"/>
      <c r="W262" s="543"/>
      <c r="X262" s="543">
        <v>0</v>
      </c>
      <c r="Y262" s="543">
        <v>0</v>
      </c>
    </row>
    <row r="263" spans="3:25" ht="27.6" x14ac:dyDescent="0.25">
      <c r="C263" s="534" t="s">
        <v>556</v>
      </c>
      <c r="D263" s="535"/>
      <c r="E263" s="535"/>
      <c r="F263" s="543"/>
      <c r="G263" s="543">
        <v>0</v>
      </c>
      <c r="H263" s="543">
        <v>0</v>
      </c>
      <c r="I263" s="533"/>
      <c r="J263" s="533"/>
      <c r="K263" s="533"/>
      <c r="L263" s="543">
        <v>0</v>
      </c>
      <c r="M263" s="543">
        <v>0</v>
      </c>
      <c r="O263" s="534" t="s">
        <v>556</v>
      </c>
      <c r="P263" s="535"/>
      <c r="Q263" s="535"/>
      <c r="R263" s="543"/>
      <c r="S263" s="543">
        <v>0</v>
      </c>
      <c r="T263" s="543">
        <v>0</v>
      </c>
      <c r="U263" s="535"/>
      <c r="V263" s="535"/>
      <c r="W263" s="543"/>
      <c r="X263" s="543">
        <v>0</v>
      </c>
      <c r="Y263" s="543">
        <v>0</v>
      </c>
    </row>
    <row r="264" spans="3:25" ht="27.6" x14ac:dyDescent="0.25">
      <c r="C264" s="534" t="s">
        <v>31</v>
      </c>
      <c r="D264" s="535"/>
      <c r="E264" s="535"/>
      <c r="F264" s="543"/>
      <c r="G264" s="543">
        <v>0</v>
      </c>
      <c r="H264" s="543">
        <v>0</v>
      </c>
      <c r="I264" s="533"/>
      <c r="J264" s="533"/>
      <c r="K264" s="533"/>
      <c r="L264" s="543">
        <v>0</v>
      </c>
      <c r="M264" s="543">
        <v>0</v>
      </c>
      <c r="O264" s="534" t="s">
        <v>31</v>
      </c>
      <c r="P264" s="535"/>
      <c r="Q264" s="535"/>
      <c r="R264" s="543"/>
      <c r="S264" s="543">
        <v>0</v>
      </c>
      <c r="T264" s="543">
        <v>0</v>
      </c>
      <c r="U264" s="535"/>
      <c r="V264" s="535"/>
      <c r="W264" s="543"/>
      <c r="X264" s="543">
        <v>0</v>
      </c>
      <c r="Y264" s="543">
        <v>0</v>
      </c>
    </row>
    <row r="265" spans="3:25" x14ac:dyDescent="0.25">
      <c r="C265" s="534" t="s">
        <v>10</v>
      </c>
      <c r="D265" s="535"/>
      <c r="E265" s="535"/>
      <c r="F265" s="543"/>
      <c r="G265" s="543">
        <v>0</v>
      </c>
      <c r="H265" s="543">
        <v>0</v>
      </c>
      <c r="I265" s="533"/>
      <c r="J265" s="533"/>
      <c r="K265" s="533"/>
      <c r="L265" s="543">
        <v>0</v>
      </c>
      <c r="M265" s="543">
        <v>0</v>
      </c>
      <c r="O265" s="534" t="s">
        <v>10</v>
      </c>
      <c r="P265" s="535"/>
      <c r="Q265" s="535"/>
      <c r="R265" s="543"/>
      <c r="S265" s="543">
        <v>0</v>
      </c>
      <c r="T265" s="543">
        <v>0</v>
      </c>
      <c r="U265" s="535"/>
      <c r="V265" s="535"/>
      <c r="W265" s="543"/>
      <c r="X265" s="543">
        <v>0</v>
      </c>
      <c r="Y265" s="543">
        <v>0</v>
      </c>
    </row>
    <row r="266" spans="3:25" ht="27.6" hidden="1" x14ac:dyDescent="0.25">
      <c r="C266" s="560" t="s">
        <v>506</v>
      </c>
      <c r="D266" s="535"/>
      <c r="E266" s="535"/>
      <c r="F266" s="543"/>
      <c r="G266" s="543"/>
      <c r="H266" s="543"/>
      <c r="I266" s="533"/>
      <c r="J266" s="533"/>
      <c r="K266" s="533"/>
      <c r="L266" s="543"/>
      <c r="M266" s="543"/>
      <c r="O266" s="534"/>
      <c r="P266" s="535"/>
      <c r="Q266" s="535"/>
      <c r="R266" s="543"/>
      <c r="S266" s="543"/>
      <c r="T266" s="543"/>
      <c r="U266" s="535"/>
      <c r="V266" s="535"/>
      <c r="W266" s="543"/>
      <c r="X266" s="543"/>
      <c r="Y266" s="543"/>
    </row>
    <row r="267" spans="3:25" x14ac:dyDescent="0.25">
      <c r="C267" s="587" t="s">
        <v>550</v>
      </c>
      <c r="D267" s="546"/>
      <c r="E267" s="546"/>
      <c r="F267" s="546"/>
      <c r="G267" s="546">
        <f>SUM(G258:G265)</f>
        <v>3091.6129532</v>
      </c>
      <c r="H267" s="546">
        <f>SUM(H258:H265)</f>
        <v>3070.9812171999997</v>
      </c>
      <c r="I267" s="546"/>
      <c r="J267" s="546"/>
      <c r="K267" s="546"/>
      <c r="L267" s="546">
        <f>SUM(L258:L265)</f>
        <v>21502828.069400001</v>
      </c>
      <c r="M267" s="546">
        <f>SUM(M258:M265)</f>
        <v>21414252.9954</v>
      </c>
      <c r="N267" s="332"/>
      <c r="O267" s="587" t="s">
        <v>550</v>
      </c>
      <c r="P267" s="546"/>
      <c r="Q267" s="546"/>
      <c r="R267" s="546"/>
      <c r="S267" s="546">
        <v>0</v>
      </c>
      <c r="T267" s="546">
        <v>0</v>
      </c>
      <c r="U267" s="546"/>
      <c r="V267" s="546"/>
      <c r="W267" s="546"/>
      <c r="X267" s="546">
        <v>0</v>
      </c>
      <c r="Y267" s="546">
        <v>0</v>
      </c>
    </row>
    <row r="268" spans="3:25" ht="27.6" hidden="1" x14ac:dyDescent="0.25">
      <c r="C268" s="560" t="s">
        <v>506</v>
      </c>
      <c r="D268" s="535"/>
      <c r="E268" s="535"/>
      <c r="F268" s="558"/>
      <c r="G268" s="558"/>
      <c r="H268" s="543"/>
      <c r="I268" s="538"/>
      <c r="J268" s="538"/>
      <c r="K268" s="538"/>
      <c r="L268" s="543"/>
      <c r="M268" s="543"/>
      <c r="O268" s="534"/>
      <c r="P268" s="535"/>
      <c r="Q268" s="535"/>
      <c r="R268" s="558"/>
      <c r="S268" s="558"/>
      <c r="T268" s="558"/>
      <c r="U268" s="535"/>
      <c r="V268" s="535"/>
      <c r="W268" s="558"/>
      <c r="X268" s="558"/>
      <c r="Y268" s="558"/>
    </row>
    <row r="269" spans="3:25" x14ac:dyDescent="0.25">
      <c r="C269" s="534"/>
      <c r="D269" s="535"/>
      <c r="E269" s="535"/>
      <c r="F269" s="535"/>
      <c r="G269" s="535"/>
      <c r="H269" s="538"/>
      <c r="I269" s="538"/>
      <c r="J269" s="538"/>
      <c r="K269" s="538"/>
      <c r="L269" s="538"/>
      <c r="M269" s="538"/>
      <c r="O269" s="534"/>
      <c r="P269" s="535"/>
      <c r="Q269" s="535"/>
      <c r="R269" s="535"/>
      <c r="S269" s="535"/>
      <c r="T269" s="535"/>
      <c r="U269" s="535"/>
      <c r="V269" s="535"/>
      <c r="W269" s="535"/>
      <c r="X269" s="535"/>
      <c r="Y269" s="535"/>
    </row>
    <row r="270" spans="3:25" x14ac:dyDescent="0.25">
      <c r="C270" s="536" t="s">
        <v>11</v>
      </c>
      <c r="D270" s="536"/>
      <c r="E270" s="536"/>
      <c r="F270" s="536"/>
      <c r="G270" s="536"/>
      <c r="H270" s="537"/>
      <c r="I270" s="537"/>
      <c r="J270" s="537"/>
      <c r="K270" s="537"/>
      <c r="L270" s="537"/>
      <c r="M270" s="537"/>
      <c r="O270" s="536" t="s">
        <v>11</v>
      </c>
      <c r="P270" s="536"/>
      <c r="Q270" s="536"/>
      <c r="R270" s="536"/>
      <c r="S270" s="536"/>
      <c r="T270" s="536"/>
      <c r="U270" s="536"/>
      <c r="V270" s="536"/>
      <c r="W270" s="536"/>
      <c r="X270" s="536"/>
      <c r="Y270" s="536"/>
    </row>
    <row r="271" spans="3:25" ht="27.6" x14ac:dyDescent="0.25">
      <c r="C271" s="534" t="s">
        <v>12</v>
      </c>
      <c r="D271" s="535"/>
      <c r="E271" s="535"/>
      <c r="F271" s="543"/>
      <c r="G271" s="543">
        <v>0</v>
      </c>
      <c r="H271" s="543">
        <v>0</v>
      </c>
      <c r="I271" s="533"/>
      <c r="J271" s="533"/>
      <c r="K271" s="533"/>
      <c r="L271" s="543">
        <v>0</v>
      </c>
      <c r="M271" s="543">
        <v>0</v>
      </c>
      <c r="O271" s="534" t="s">
        <v>12</v>
      </c>
      <c r="P271" s="535"/>
      <c r="Q271" s="535"/>
      <c r="R271" s="543"/>
      <c r="S271" s="543">
        <v>0</v>
      </c>
      <c r="T271" s="543">
        <v>0</v>
      </c>
      <c r="U271" s="535"/>
      <c r="V271" s="535"/>
      <c r="W271" s="543"/>
      <c r="X271" s="543">
        <v>0</v>
      </c>
      <c r="Y271" s="543">
        <v>0</v>
      </c>
    </row>
    <row r="272" spans="3:25" x14ac:dyDescent="0.25">
      <c r="C272" s="534" t="s">
        <v>13</v>
      </c>
      <c r="D272" s="535"/>
      <c r="E272" s="535"/>
      <c r="F272" s="543"/>
      <c r="G272" s="543">
        <v>0</v>
      </c>
      <c r="H272" s="543">
        <v>0</v>
      </c>
      <c r="I272" s="533"/>
      <c r="J272" s="533"/>
      <c r="K272" s="533"/>
      <c r="L272" s="543">
        <v>0</v>
      </c>
      <c r="M272" s="543">
        <v>0</v>
      </c>
      <c r="O272" s="534" t="s">
        <v>13</v>
      </c>
      <c r="P272" s="535"/>
      <c r="Q272" s="535"/>
      <c r="R272" s="543"/>
      <c r="S272" s="543">
        <v>0</v>
      </c>
      <c r="T272" s="543">
        <v>0</v>
      </c>
      <c r="U272" s="535"/>
      <c r="V272" s="535"/>
      <c r="W272" s="543"/>
      <c r="X272" s="543">
        <v>0</v>
      </c>
      <c r="Y272" s="543">
        <v>0</v>
      </c>
    </row>
    <row r="273" spans="3:25" x14ac:dyDescent="0.25">
      <c r="C273" s="534" t="s">
        <v>14</v>
      </c>
      <c r="D273" s="535"/>
      <c r="E273" s="535"/>
      <c r="F273" s="543"/>
      <c r="G273" s="543">
        <v>0.4914</v>
      </c>
      <c r="H273" s="543">
        <v>0.4914</v>
      </c>
      <c r="I273" s="533"/>
      <c r="J273" s="533"/>
      <c r="K273" s="533"/>
      <c r="L273" s="543">
        <v>3312.576</v>
      </c>
      <c r="M273" s="543">
        <v>3312.576</v>
      </c>
      <c r="O273" s="534" t="s">
        <v>14</v>
      </c>
      <c r="P273" s="535"/>
      <c r="Q273" s="535"/>
      <c r="R273" s="543"/>
      <c r="S273" s="543">
        <v>0</v>
      </c>
      <c r="T273" s="543">
        <v>0</v>
      </c>
      <c r="U273" s="535"/>
      <c r="V273" s="535"/>
      <c r="W273" s="543"/>
      <c r="X273" s="543">
        <v>0</v>
      </c>
      <c r="Y273" s="543">
        <v>0</v>
      </c>
    </row>
    <row r="274" spans="3:25" x14ac:dyDescent="0.25">
      <c r="C274" s="534" t="s">
        <v>27</v>
      </c>
      <c r="D274" s="535"/>
      <c r="E274" s="535"/>
      <c r="F274" s="543"/>
      <c r="G274" s="543">
        <v>0</v>
      </c>
      <c r="H274" s="543">
        <v>0</v>
      </c>
      <c r="I274" s="533"/>
      <c r="J274" s="533"/>
      <c r="K274" s="533"/>
      <c r="L274" s="543">
        <v>0</v>
      </c>
      <c r="M274" s="543">
        <v>0</v>
      </c>
      <c r="O274" s="534" t="s">
        <v>27</v>
      </c>
      <c r="P274" s="535"/>
      <c r="Q274" s="535"/>
      <c r="R274" s="543"/>
      <c r="S274" s="543">
        <v>0</v>
      </c>
      <c r="T274" s="543">
        <v>0</v>
      </c>
      <c r="U274" s="535"/>
      <c r="V274" s="535"/>
      <c r="W274" s="543"/>
      <c r="X274" s="543">
        <v>0</v>
      </c>
      <c r="Y274" s="543">
        <v>0</v>
      </c>
    </row>
    <row r="275" spans="3:25" x14ac:dyDescent="0.25">
      <c r="C275" s="534" t="s">
        <v>10</v>
      </c>
      <c r="D275" s="535"/>
      <c r="E275" s="535"/>
      <c r="F275" s="543"/>
      <c r="G275" s="543">
        <v>0</v>
      </c>
      <c r="H275" s="543">
        <v>0</v>
      </c>
      <c r="I275" s="533"/>
      <c r="J275" s="533"/>
      <c r="K275" s="533"/>
      <c r="L275" s="543">
        <v>0</v>
      </c>
      <c r="M275" s="543">
        <v>0</v>
      </c>
      <c r="O275" s="534" t="s">
        <v>10</v>
      </c>
      <c r="P275" s="535"/>
      <c r="Q275" s="535"/>
      <c r="R275" s="543"/>
      <c r="S275" s="543">
        <v>0</v>
      </c>
      <c r="T275" s="543">
        <v>0</v>
      </c>
      <c r="U275" s="535"/>
      <c r="V275" s="535"/>
      <c r="W275" s="543"/>
      <c r="X275" s="543">
        <v>0</v>
      </c>
      <c r="Y275" s="543">
        <v>0</v>
      </c>
    </row>
    <row r="276" spans="3:25" ht="27.6" hidden="1" x14ac:dyDescent="0.25">
      <c r="C276" s="560" t="s">
        <v>506</v>
      </c>
      <c r="D276" s="535"/>
      <c r="E276" s="535"/>
      <c r="F276" s="543"/>
      <c r="G276" s="543"/>
      <c r="H276" s="543"/>
      <c r="I276" s="533"/>
      <c r="J276" s="533"/>
      <c r="K276" s="533"/>
      <c r="L276" s="543"/>
      <c r="M276" s="543"/>
      <c r="O276" s="534"/>
      <c r="P276" s="535"/>
      <c r="Q276" s="535"/>
      <c r="R276" s="543"/>
      <c r="S276" s="543"/>
      <c r="T276" s="543"/>
      <c r="U276" s="535"/>
      <c r="V276" s="535"/>
      <c r="W276" s="543"/>
      <c r="X276" s="543"/>
      <c r="Y276" s="543"/>
    </row>
    <row r="277" spans="3:25" x14ac:dyDescent="0.25">
      <c r="C277" s="587" t="s">
        <v>551</v>
      </c>
      <c r="D277" s="546"/>
      <c r="E277" s="546"/>
      <c r="F277" s="546"/>
      <c r="G277" s="546">
        <f>SUM(G271:G275)</f>
        <v>0.4914</v>
      </c>
      <c r="H277" s="546">
        <f>SUM(H271:H275)</f>
        <v>0.4914</v>
      </c>
      <c r="I277" s="546"/>
      <c r="J277" s="546"/>
      <c r="K277" s="546"/>
      <c r="L277" s="546">
        <f>SUM(L271:L275)</f>
        <v>3312.576</v>
      </c>
      <c r="M277" s="546">
        <f>SUM(M271:M275)</f>
        <v>3312.576</v>
      </c>
      <c r="N277" s="332"/>
      <c r="O277" s="587" t="s">
        <v>551</v>
      </c>
      <c r="P277" s="546"/>
      <c r="Q277" s="546"/>
      <c r="R277" s="546"/>
      <c r="S277" s="546">
        <f>SUM(S271:S275)</f>
        <v>0</v>
      </c>
      <c r="T277" s="546">
        <f>SUM(T271:T275)</f>
        <v>0</v>
      </c>
      <c r="U277" s="546"/>
      <c r="V277" s="546"/>
      <c r="W277" s="546"/>
      <c r="X277" s="546">
        <f>SUM(X271:X275)</f>
        <v>0</v>
      </c>
      <c r="Y277" s="546">
        <f>SUM(Y271:Y275)</f>
        <v>0</v>
      </c>
    </row>
    <row r="278" spans="3:25" ht="27.6" hidden="1" x14ac:dyDescent="0.25">
      <c r="C278" s="560" t="s">
        <v>506</v>
      </c>
      <c r="D278" s="535"/>
      <c r="E278" s="535"/>
      <c r="F278" s="558"/>
      <c r="G278" s="558"/>
      <c r="H278" s="543"/>
      <c r="I278" s="538"/>
      <c r="J278" s="538"/>
      <c r="K278" s="538"/>
      <c r="L278" s="543"/>
      <c r="M278" s="543"/>
      <c r="O278" s="534"/>
      <c r="P278" s="535"/>
      <c r="Q278" s="535"/>
      <c r="R278" s="558"/>
      <c r="S278" s="558"/>
      <c r="T278" s="558"/>
      <c r="U278" s="535"/>
      <c r="V278" s="535"/>
      <c r="W278" s="558"/>
      <c r="X278" s="558"/>
      <c r="Y278" s="558"/>
    </row>
    <row r="279" spans="3:25" x14ac:dyDescent="0.25">
      <c r="C279" s="534"/>
      <c r="D279" s="535"/>
      <c r="E279" s="535"/>
      <c r="F279" s="535"/>
      <c r="G279" s="535"/>
      <c r="H279" s="538"/>
      <c r="I279" s="538"/>
      <c r="J279" s="538"/>
      <c r="K279" s="538"/>
      <c r="L279" s="538"/>
      <c r="M279" s="538"/>
      <c r="O279" s="534"/>
      <c r="P279" s="535"/>
      <c r="Q279" s="535"/>
      <c r="R279" s="535"/>
      <c r="S279" s="535"/>
      <c r="T279" s="535"/>
      <c r="U279" s="535"/>
      <c r="V279" s="535"/>
      <c r="W279" s="535"/>
      <c r="X279" s="535"/>
      <c r="Y279" s="535"/>
    </row>
    <row r="280" spans="3:25" x14ac:dyDescent="0.25">
      <c r="C280" s="536" t="s">
        <v>15</v>
      </c>
      <c r="D280" s="536"/>
      <c r="E280" s="536"/>
      <c r="F280" s="536"/>
      <c r="G280" s="536"/>
      <c r="H280" s="537"/>
      <c r="I280" s="537"/>
      <c r="J280" s="537"/>
      <c r="K280" s="537"/>
      <c r="L280" s="537"/>
      <c r="M280" s="537"/>
      <c r="O280" s="536" t="s">
        <v>15</v>
      </c>
      <c r="P280" s="536"/>
      <c r="Q280" s="536"/>
      <c r="R280" s="536"/>
      <c r="S280" s="536"/>
      <c r="T280" s="536"/>
      <c r="U280" s="536"/>
      <c r="V280" s="536"/>
      <c r="W280" s="536"/>
      <c r="X280" s="536"/>
      <c r="Y280" s="536"/>
    </row>
    <row r="281" spans="3:25" x14ac:dyDescent="0.25">
      <c r="C281" s="534" t="s">
        <v>15</v>
      </c>
      <c r="D281" s="535"/>
      <c r="E281" s="535"/>
      <c r="F281" s="543"/>
      <c r="G281" s="543">
        <v>22.651342020000001</v>
      </c>
      <c r="H281" s="543">
        <v>21.322625559999999</v>
      </c>
      <c r="I281" s="533"/>
      <c r="J281" s="533"/>
      <c r="K281" s="533"/>
      <c r="L281" s="543">
        <v>265697.68410000001</v>
      </c>
      <c r="M281" s="543">
        <v>240086.58989999999</v>
      </c>
      <c r="O281" s="534" t="s">
        <v>15</v>
      </c>
      <c r="P281" s="535"/>
      <c r="Q281" s="535"/>
      <c r="R281" s="543"/>
      <c r="S281" s="543">
        <v>0</v>
      </c>
      <c r="T281" s="543">
        <v>0</v>
      </c>
      <c r="U281" s="535"/>
      <c r="V281" s="535"/>
      <c r="W281" s="543"/>
      <c r="X281" s="543">
        <v>0</v>
      </c>
      <c r="Y281" s="543">
        <v>0</v>
      </c>
    </row>
    <row r="282" spans="3:25" ht="27.6" hidden="1" x14ac:dyDescent="0.25">
      <c r="C282" s="560" t="s">
        <v>506</v>
      </c>
      <c r="D282" s="535"/>
      <c r="E282" s="535"/>
      <c r="F282" s="543"/>
      <c r="G282" s="543"/>
      <c r="H282" s="543"/>
      <c r="I282" s="533"/>
      <c r="J282" s="533"/>
      <c r="K282" s="533"/>
      <c r="L282" s="543"/>
      <c r="M282" s="543"/>
      <c r="O282" s="534"/>
      <c r="P282" s="535"/>
      <c r="Q282" s="535"/>
      <c r="R282" s="543"/>
      <c r="S282" s="543"/>
      <c r="T282" s="543"/>
      <c r="U282" s="535"/>
      <c r="V282" s="535"/>
      <c r="W282" s="543"/>
      <c r="X282" s="543"/>
      <c r="Y282" s="543"/>
    </row>
    <row r="283" spans="3:25" ht="27.6" x14ac:dyDescent="0.25">
      <c r="C283" s="587" t="s">
        <v>552</v>
      </c>
      <c r="D283" s="546"/>
      <c r="E283" s="546"/>
      <c r="F283" s="546"/>
      <c r="G283" s="546">
        <f>G281</f>
        <v>22.651342020000001</v>
      </c>
      <c r="H283" s="546">
        <f>H281</f>
        <v>21.322625559999999</v>
      </c>
      <c r="I283" s="546"/>
      <c r="J283" s="546"/>
      <c r="K283" s="546"/>
      <c r="L283" s="546">
        <f>L281</f>
        <v>265697.68410000001</v>
      </c>
      <c r="M283" s="546">
        <f>M281</f>
        <v>240086.58989999999</v>
      </c>
      <c r="N283" s="332"/>
      <c r="O283" s="587" t="s">
        <v>552</v>
      </c>
      <c r="P283" s="546"/>
      <c r="Q283" s="546"/>
      <c r="R283" s="546"/>
      <c r="S283" s="546">
        <f>S281</f>
        <v>0</v>
      </c>
      <c r="T283" s="546">
        <f>T281</f>
        <v>0</v>
      </c>
      <c r="U283" s="546"/>
      <c r="V283" s="546"/>
      <c r="W283" s="546"/>
      <c r="X283" s="546">
        <f>X281</f>
        <v>0</v>
      </c>
      <c r="Y283" s="546">
        <f>Y281</f>
        <v>0</v>
      </c>
    </row>
    <row r="284" spans="3:25" x14ac:dyDescent="0.25">
      <c r="C284" s="534"/>
      <c r="D284" s="535"/>
      <c r="E284" s="535"/>
      <c r="F284" s="535"/>
      <c r="G284" s="535"/>
      <c r="H284" s="538"/>
      <c r="I284" s="538"/>
      <c r="J284" s="538"/>
      <c r="K284" s="538"/>
      <c r="L284" s="538"/>
      <c r="M284" s="538"/>
      <c r="O284" s="534"/>
      <c r="P284" s="535"/>
      <c r="Q284" s="535"/>
      <c r="R284" s="535"/>
      <c r="S284" s="535"/>
      <c r="T284" s="535"/>
      <c r="U284" s="535"/>
      <c r="V284" s="535"/>
      <c r="W284" s="535"/>
      <c r="X284" s="535"/>
      <c r="Y284" s="535"/>
    </row>
    <row r="285" spans="3:25" x14ac:dyDescent="0.25">
      <c r="C285" s="537" t="s">
        <v>16</v>
      </c>
      <c r="D285" s="537"/>
      <c r="E285" s="536"/>
      <c r="F285" s="536"/>
      <c r="G285" s="536"/>
      <c r="H285" s="537"/>
      <c r="I285" s="537"/>
      <c r="J285" s="537"/>
      <c r="K285" s="537"/>
      <c r="L285" s="537"/>
      <c r="M285" s="537"/>
      <c r="O285" s="537" t="s">
        <v>16</v>
      </c>
      <c r="P285" s="537"/>
      <c r="Q285" s="536"/>
      <c r="R285" s="536"/>
      <c r="S285" s="536"/>
      <c r="T285" s="536"/>
      <c r="U285" s="536"/>
      <c r="V285" s="536"/>
      <c r="W285" s="536"/>
      <c r="X285" s="536"/>
      <c r="Y285" s="536"/>
    </row>
    <row r="286" spans="3:25" ht="27.6" x14ac:dyDescent="0.25">
      <c r="C286" s="534" t="s">
        <v>17</v>
      </c>
      <c r="D286" s="535"/>
      <c r="E286" s="535"/>
      <c r="F286" s="543"/>
      <c r="G286" s="543">
        <v>0</v>
      </c>
      <c r="H286" s="543">
        <v>0</v>
      </c>
      <c r="I286" s="533"/>
      <c r="J286" s="533"/>
      <c r="K286" s="533"/>
      <c r="L286" s="543">
        <v>0</v>
      </c>
      <c r="M286" s="543">
        <v>0</v>
      </c>
      <c r="O286" s="534" t="s">
        <v>17</v>
      </c>
      <c r="P286" s="535"/>
      <c r="Q286" s="535"/>
      <c r="R286" s="543"/>
      <c r="S286" s="543">
        <v>0</v>
      </c>
      <c r="T286" s="543">
        <v>0</v>
      </c>
      <c r="U286" s="535"/>
      <c r="V286" s="535"/>
      <c r="W286" s="543"/>
      <c r="X286" s="543">
        <v>0</v>
      </c>
      <c r="Y286" s="543">
        <v>0</v>
      </c>
    </row>
    <row r="287" spans="3:25" ht="27.6" x14ac:dyDescent="0.25">
      <c r="C287" s="534" t="s">
        <v>18</v>
      </c>
      <c r="D287" s="535"/>
      <c r="E287" s="535"/>
      <c r="F287" s="543"/>
      <c r="G287" s="543">
        <v>0</v>
      </c>
      <c r="H287" s="543">
        <v>0</v>
      </c>
      <c r="I287" s="533"/>
      <c r="J287" s="533"/>
      <c r="K287" s="533"/>
      <c r="L287" s="543">
        <v>0</v>
      </c>
      <c r="M287" s="543">
        <v>0</v>
      </c>
      <c r="O287" s="534" t="s">
        <v>18</v>
      </c>
      <c r="P287" s="535"/>
      <c r="Q287" s="535"/>
      <c r="R287" s="543"/>
      <c r="S287" s="543">
        <v>0</v>
      </c>
      <c r="T287" s="543">
        <v>0</v>
      </c>
      <c r="U287" s="535"/>
      <c r="V287" s="535"/>
      <c r="W287" s="543"/>
      <c r="X287" s="543">
        <v>0</v>
      </c>
      <c r="Y287" s="543">
        <v>0</v>
      </c>
    </row>
    <row r="288" spans="3:25" x14ac:dyDescent="0.25">
      <c r="C288" s="534" t="s">
        <v>19</v>
      </c>
      <c r="D288" s="535"/>
      <c r="E288" s="535"/>
      <c r="F288" s="543"/>
      <c r="G288" s="543">
        <v>0</v>
      </c>
      <c r="H288" s="543">
        <v>0</v>
      </c>
      <c r="I288" s="533"/>
      <c r="J288" s="533"/>
      <c r="K288" s="533"/>
      <c r="L288" s="543">
        <v>0</v>
      </c>
      <c r="M288" s="543">
        <v>0</v>
      </c>
      <c r="O288" s="534" t="s">
        <v>19</v>
      </c>
      <c r="P288" s="535"/>
      <c r="Q288" s="535"/>
      <c r="R288" s="543"/>
      <c r="S288" s="543">
        <v>0</v>
      </c>
      <c r="T288" s="543">
        <v>0</v>
      </c>
      <c r="U288" s="535"/>
      <c r="V288" s="535"/>
      <c r="W288" s="543"/>
      <c r="X288" s="543">
        <v>0</v>
      </c>
      <c r="Y288" s="543">
        <v>0</v>
      </c>
    </row>
    <row r="289" spans="3:25" ht="27.6" x14ac:dyDescent="0.25">
      <c r="C289" s="534" t="s">
        <v>20</v>
      </c>
      <c r="D289" s="535"/>
      <c r="E289" s="535"/>
      <c r="F289" s="543"/>
      <c r="G289" s="543">
        <v>0</v>
      </c>
      <c r="H289" s="543">
        <v>0</v>
      </c>
      <c r="I289" s="533"/>
      <c r="J289" s="533"/>
      <c r="K289" s="533"/>
      <c r="L289" s="543">
        <v>0</v>
      </c>
      <c r="M289" s="543">
        <v>0</v>
      </c>
      <c r="O289" s="534" t="s">
        <v>20</v>
      </c>
      <c r="P289" s="535"/>
      <c r="Q289" s="535"/>
      <c r="R289" s="543"/>
      <c r="S289" s="543">
        <v>0</v>
      </c>
      <c r="T289" s="543">
        <v>0</v>
      </c>
      <c r="U289" s="535"/>
      <c r="V289" s="535"/>
      <c r="W289" s="543"/>
      <c r="X289" s="543">
        <v>0</v>
      </c>
      <c r="Y289" s="543">
        <v>0</v>
      </c>
    </row>
    <row r="290" spans="3:25" x14ac:dyDescent="0.25">
      <c r="C290" s="534" t="s">
        <v>105</v>
      </c>
      <c r="D290" s="535"/>
      <c r="E290" s="535"/>
      <c r="F290" s="543"/>
      <c r="G290" s="543">
        <v>0</v>
      </c>
      <c r="H290" s="543">
        <v>0</v>
      </c>
      <c r="I290" s="533"/>
      <c r="J290" s="533"/>
      <c r="K290" s="533"/>
      <c r="L290" s="543">
        <v>0</v>
      </c>
      <c r="M290" s="543">
        <v>0</v>
      </c>
      <c r="O290" s="534" t="s">
        <v>105</v>
      </c>
      <c r="P290" s="535"/>
      <c r="Q290" s="535"/>
      <c r="R290" s="543"/>
      <c r="S290" s="543">
        <v>0</v>
      </c>
      <c r="T290" s="543">
        <v>0</v>
      </c>
      <c r="U290" s="535"/>
      <c r="V290" s="535"/>
      <c r="W290" s="543"/>
      <c r="X290" s="543">
        <v>0</v>
      </c>
      <c r="Y290" s="543">
        <v>0</v>
      </c>
    </row>
    <row r="291" spans="3:25" ht="27.6" hidden="1" x14ac:dyDescent="0.25">
      <c r="C291" s="560" t="s">
        <v>506</v>
      </c>
      <c r="D291" s="535"/>
      <c r="E291" s="535"/>
      <c r="F291" s="543"/>
      <c r="G291" s="543"/>
      <c r="H291" s="543"/>
      <c r="I291" s="533"/>
      <c r="J291" s="533"/>
      <c r="K291" s="533"/>
      <c r="L291" s="543"/>
      <c r="M291" s="543"/>
      <c r="O291" s="534"/>
      <c r="P291" s="535"/>
      <c r="Q291" s="535"/>
      <c r="R291" s="543"/>
      <c r="S291" s="543"/>
      <c r="T291" s="543"/>
      <c r="U291" s="535"/>
      <c r="V291" s="535"/>
      <c r="W291" s="543"/>
      <c r="X291" s="543"/>
      <c r="Y291" s="543"/>
    </row>
    <row r="292" spans="3:25" ht="27.6" x14ac:dyDescent="0.25">
      <c r="C292" s="587" t="s">
        <v>553</v>
      </c>
      <c r="D292" s="546"/>
      <c r="E292" s="546"/>
      <c r="F292" s="546"/>
      <c r="G292" s="546">
        <f>SUM(G286:G290)</f>
        <v>0</v>
      </c>
      <c r="H292" s="546">
        <f>SUM(H286:H290)</f>
        <v>0</v>
      </c>
      <c r="I292" s="546"/>
      <c r="J292" s="546"/>
      <c r="K292" s="546"/>
      <c r="L292" s="546">
        <f>SUM(L286:L290)</f>
        <v>0</v>
      </c>
      <c r="M292" s="546">
        <f>SUM(M286:M290)</f>
        <v>0</v>
      </c>
      <c r="N292" s="332"/>
      <c r="O292" s="587" t="s">
        <v>16</v>
      </c>
      <c r="P292" s="546"/>
      <c r="Q292" s="546"/>
      <c r="R292" s="546"/>
      <c r="S292" s="546">
        <f>SUM(S286:S290)</f>
        <v>0</v>
      </c>
      <c r="T292" s="546">
        <f>SUM(T286:T290)</f>
        <v>0</v>
      </c>
      <c r="U292" s="546"/>
      <c r="V292" s="546"/>
      <c r="W292" s="546"/>
      <c r="X292" s="546">
        <f>SUM(X286:X290)</f>
        <v>0</v>
      </c>
      <c r="Y292" s="546">
        <f>SUM(Y286:Y290)</f>
        <v>0</v>
      </c>
    </row>
    <row r="293" spans="3:25" ht="27.6" hidden="1" x14ac:dyDescent="0.25">
      <c r="C293" s="560" t="s">
        <v>506</v>
      </c>
      <c r="D293" s="542"/>
      <c r="E293" s="542"/>
      <c r="F293" s="556"/>
      <c r="G293" s="556"/>
      <c r="H293" s="543"/>
      <c r="I293" s="538"/>
      <c r="J293" s="538"/>
      <c r="K293" s="538"/>
      <c r="L293" s="543"/>
      <c r="M293" s="543"/>
      <c r="O293" s="534"/>
      <c r="P293" s="542"/>
      <c r="Q293" s="542"/>
      <c r="R293" s="556"/>
      <c r="S293" s="556"/>
      <c r="T293" s="556"/>
      <c r="U293" s="542"/>
      <c r="V293" s="542"/>
      <c r="W293" s="556"/>
      <c r="X293" s="556"/>
      <c r="Y293" s="556"/>
    </row>
    <row r="294" spans="3:25" x14ac:dyDescent="0.25">
      <c r="C294" s="526"/>
      <c r="D294" s="155"/>
      <c r="E294" s="502"/>
      <c r="F294" s="502"/>
      <c r="G294" s="502"/>
      <c r="H294" s="538"/>
      <c r="I294" s="538"/>
      <c r="J294" s="538"/>
      <c r="K294" s="538"/>
      <c r="L294" s="538"/>
      <c r="M294" s="538"/>
      <c r="O294" s="526"/>
      <c r="P294" s="155"/>
      <c r="Q294" s="502"/>
      <c r="R294" s="502"/>
      <c r="S294" s="502"/>
      <c r="T294" s="502"/>
      <c r="U294" s="155"/>
      <c r="V294" s="502"/>
      <c r="W294" s="502"/>
      <c r="X294" s="502"/>
      <c r="Y294" s="502"/>
    </row>
    <row r="295" spans="3:25" x14ac:dyDescent="0.25">
      <c r="C295" s="528" t="s">
        <v>106</v>
      </c>
      <c r="D295" s="528"/>
      <c r="E295" s="528"/>
      <c r="F295" s="528"/>
      <c r="G295" s="528"/>
      <c r="H295" s="537"/>
      <c r="I295" s="537"/>
      <c r="J295" s="537"/>
      <c r="K295" s="537"/>
      <c r="L295" s="537"/>
      <c r="M295" s="537"/>
      <c r="O295" s="528" t="s">
        <v>106</v>
      </c>
      <c r="P295" s="528"/>
      <c r="Q295" s="528"/>
      <c r="R295" s="528"/>
      <c r="S295" s="528"/>
      <c r="T295" s="528"/>
      <c r="U295" s="528"/>
      <c r="V295" s="528"/>
      <c r="W295" s="528"/>
      <c r="X295" s="528"/>
      <c r="Y295" s="528"/>
    </row>
    <row r="296" spans="3:25" x14ac:dyDescent="0.25">
      <c r="C296" s="526" t="s">
        <v>108</v>
      </c>
      <c r="D296" s="539"/>
      <c r="E296" s="539"/>
      <c r="F296" s="543"/>
      <c r="G296" s="543">
        <v>361.26900000000001</v>
      </c>
      <c r="H296" s="543">
        <v>361.26900000000001</v>
      </c>
      <c r="I296" s="533"/>
      <c r="J296" s="533"/>
      <c r="K296" s="533"/>
      <c r="L296" s="543">
        <v>2330503.46</v>
      </c>
      <c r="M296" s="543">
        <v>2330503.46</v>
      </c>
      <c r="O296" s="574" t="s">
        <v>108</v>
      </c>
      <c r="P296" s="549"/>
      <c r="Q296" s="549"/>
      <c r="R296" s="549"/>
      <c r="S296" s="543">
        <v>0</v>
      </c>
      <c r="T296" s="543">
        <v>0</v>
      </c>
      <c r="U296" s="549"/>
      <c r="V296" s="549"/>
      <c r="W296" s="549"/>
      <c r="X296" s="543">
        <v>0</v>
      </c>
      <c r="Y296" s="543">
        <v>0</v>
      </c>
    </row>
    <row r="297" spans="3:25" x14ac:dyDescent="0.25">
      <c r="C297" s="526" t="s">
        <v>107</v>
      </c>
      <c r="D297" s="539"/>
      <c r="E297" s="539"/>
      <c r="F297" s="543"/>
      <c r="G297" s="543">
        <v>0</v>
      </c>
      <c r="H297" s="543">
        <v>0</v>
      </c>
      <c r="I297" s="533"/>
      <c r="J297" s="533"/>
      <c r="K297" s="533"/>
      <c r="L297" s="543">
        <v>0</v>
      </c>
      <c r="M297" s="543">
        <v>0</v>
      </c>
      <c r="O297" s="574" t="s">
        <v>107</v>
      </c>
      <c r="P297" s="539"/>
      <c r="Q297" s="539"/>
      <c r="R297" s="543"/>
      <c r="S297" s="543">
        <v>0</v>
      </c>
      <c r="T297" s="543">
        <v>0</v>
      </c>
      <c r="U297" s="539"/>
      <c r="V297" s="539"/>
      <c r="W297" s="543"/>
      <c r="X297" s="543">
        <v>0</v>
      </c>
      <c r="Y297" s="543">
        <v>0</v>
      </c>
    </row>
    <row r="298" spans="3:25" ht="27.6" hidden="1" x14ac:dyDescent="0.25">
      <c r="C298" s="560" t="s">
        <v>506</v>
      </c>
      <c r="D298" s="539"/>
      <c r="E298" s="539"/>
      <c r="F298" s="543"/>
      <c r="G298" s="543"/>
      <c r="H298" s="543"/>
      <c r="I298" s="533"/>
      <c r="J298" s="533"/>
      <c r="K298" s="533"/>
      <c r="L298" s="543"/>
      <c r="M298" s="543"/>
      <c r="O298" s="526"/>
      <c r="P298" s="539"/>
      <c r="Q298" s="539"/>
      <c r="R298" s="543"/>
      <c r="S298" s="543"/>
      <c r="T298" s="543"/>
      <c r="U298" s="539"/>
      <c r="V298" s="539"/>
      <c r="W298" s="543"/>
      <c r="X298" s="543"/>
      <c r="Y298" s="543"/>
    </row>
    <row r="299" spans="3:25" x14ac:dyDescent="0.25">
      <c r="C299" s="587" t="s">
        <v>557</v>
      </c>
      <c r="D299" s="546"/>
      <c r="E299" s="546"/>
      <c r="F299" s="546"/>
      <c r="G299" s="546">
        <f>SUM(G296:G297)</f>
        <v>361.26900000000001</v>
      </c>
      <c r="H299" s="546">
        <f>SUM(H296:H297)</f>
        <v>361.26900000000001</v>
      </c>
      <c r="I299" s="546"/>
      <c r="J299" s="546"/>
      <c r="K299" s="546"/>
      <c r="L299" s="546">
        <f>SUM(L296:L297)</f>
        <v>2330503.46</v>
      </c>
      <c r="M299" s="546">
        <f>SUM(M296:M297)</f>
        <v>2330503.46</v>
      </c>
      <c r="N299" s="332"/>
      <c r="O299" s="587" t="s">
        <v>557</v>
      </c>
      <c r="P299" s="546"/>
      <c r="Q299" s="546"/>
      <c r="R299" s="546"/>
      <c r="S299" s="546">
        <f>SUM(S296:S297)</f>
        <v>0</v>
      </c>
      <c r="T299" s="546">
        <f>SUM(T296:T297)</f>
        <v>0</v>
      </c>
      <c r="U299" s="546"/>
      <c r="V299" s="546"/>
      <c r="W299" s="546"/>
      <c r="X299" s="546">
        <f>SUM(X296:X297)</f>
        <v>0</v>
      </c>
      <c r="Y299" s="546">
        <f>SUM(Y296:Y297)</f>
        <v>0</v>
      </c>
    </row>
    <row r="300" spans="3:25" x14ac:dyDescent="0.25">
      <c r="H300" s="545"/>
      <c r="I300" s="545"/>
      <c r="J300" s="545"/>
      <c r="K300" s="545"/>
      <c r="L300" s="545"/>
      <c r="M300" s="545"/>
      <c r="O300" s="547"/>
      <c r="P300" s="547"/>
      <c r="Q300" s="547"/>
      <c r="R300" s="547"/>
      <c r="S300" s="547"/>
      <c r="T300" s="547"/>
      <c r="U300" s="547"/>
      <c r="V300" s="547"/>
      <c r="W300" s="547"/>
      <c r="X300" s="547"/>
      <c r="Y300" s="547"/>
    </row>
    <row r="301" spans="3:25" x14ac:dyDescent="0.25">
      <c r="C301" s="587" t="s">
        <v>554</v>
      </c>
      <c r="D301" s="546"/>
      <c r="E301" s="546"/>
      <c r="F301" s="546"/>
      <c r="G301" s="546">
        <f>SUM(G243:G300)/2</f>
        <v>4687.4832747073397</v>
      </c>
      <c r="H301" s="546">
        <f>SUM(H243:H300)/2</f>
        <v>4648.8261661573388</v>
      </c>
      <c r="I301" s="546"/>
      <c r="J301" s="546"/>
      <c r="K301" s="546"/>
      <c r="L301" s="546">
        <f>SUM(L243:L300)/2</f>
        <v>29733928.099386603</v>
      </c>
      <c r="M301" s="546">
        <f>SUM(M243:M300)/2</f>
        <v>29353773.172686607</v>
      </c>
      <c r="N301" s="332"/>
      <c r="O301" s="587" t="s">
        <v>554</v>
      </c>
      <c r="P301" s="546"/>
      <c r="Q301" s="546"/>
      <c r="R301" s="546"/>
      <c r="S301" s="546">
        <f>SUM(S244:S300)/2</f>
        <v>0</v>
      </c>
      <c r="T301" s="546">
        <f>SUM(T244:T300)/2</f>
        <v>0</v>
      </c>
      <c r="U301" s="546"/>
      <c r="V301" s="546"/>
      <c r="W301" s="546"/>
      <c r="X301" s="546">
        <f>SUM(X244:X300)/2</f>
        <v>0</v>
      </c>
      <c r="Y301" s="546">
        <f>SUM(Y244:Y300)/2</f>
        <v>0</v>
      </c>
    </row>
    <row r="302" spans="3:25" x14ac:dyDescent="0.25">
      <c r="C302" s="548"/>
      <c r="D302" s="548"/>
      <c r="E302" s="548"/>
      <c r="F302" s="548"/>
      <c r="H302" s="545"/>
      <c r="I302" s="545"/>
      <c r="J302" s="545"/>
      <c r="K302" s="545"/>
      <c r="L302" s="545"/>
      <c r="M302" s="545"/>
      <c r="O302" s="548"/>
      <c r="P302" s="524"/>
      <c r="X302" s="548"/>
    </row>
    <row r="303" spans="3:25" hidden="1" x14ac:dyDescent="0.25">
      <c r="C303" s="548"/>
      <c r="D303" s="548"/>
      <c r="E303" s="548"/>
      <c r="F303" s="548"/>
      <c r="H303" s="545"/>
      <c r="I303" s="545"/>
      <c r="J303" s="545"/>
      <c r="K303" s="545"/>
      <c r="L303" s="545"/>
      <c r="M303" s="545"/>
      <c r="O303" s="548"/>
      <c r="P303" s="524"/>
      <c r="X303" s="548"/>
    </row>
    <row r="304" spans="3:25" hidden="1" x14ac:dyDescent="0.25">
      <c r="H304" s="545"/>
      <c r="I304" s="545"/>
      <c r="J304" s="545"/>
      <c r="K304" s="545"/>
      <c r="L304" s="545"/>
      <c r="M304" s="545"/>
      <c r="O304" s="524"/>
      <c r="P304" s="524"/>
    </row>
    <row r="305" spans="3:21" ht="15.6" hidden="1" x14ac:dyDescent="0.25">
      <c r="C305" s="529" t="s">
        <v>496</v>
      </c>
      <c r="H305" s="545"/>
      <c r="I305" s="545"/>
      <c r="J305" s="545"/>
      <c r="K305" s="545"/>
      <c r="L305" s="545"/>
      <c r="M305" s="545"/>
      <c r="O305" s="529" t="s">
        <v>497</v>
      </c>
      <c r="P305" s="524"/>
    </row>
    <row r="306" spans="3:21" hidden="1" x14ac:dyDescent="0.25">
      <c r="L306" s="545"/>
      <c r="M306" s="545"/>
    </row>
    <row r="307" spans="3:21" hidden="1" x14ac:dyDescent="0.25">
      <c r="L307" s="545"/>
      <c r="M307" s="545"/>
    </row>
    <row r="308" spans="3:21" hidden="1" x14ac:dyDescent="0.25">
      <c r="L308" s="545"/>
      <c r="M308" s="545"/>
    </row>
    <row r="309" spans="3:21" ht="15.6" x14ac:dyDescent="0.25">
      <c r="C309" s="529" t="s">
        <v>524</v>
      </c>
    </row>
    <row r="311" spans="3:21" ht="40.049999999999997" customHeight="1" x14ac:dyDescent="0.25">
      <c r="C311" s="711" t="s">
        <v>498</v>
      </c>
      <c r="D311" s="553" t="str">
        <f>'2.  CDM Allocation'!C24</f>
        <v>Residential</v>
      </c>
      <c r="E311" s="553" t="str">
        <f>'2.  CDM Allocation'!D24</f>
        <v>GS &lt; 50 kW</v>
      </c>
      <c r="F311" s="553" t="str">
        <f>'2.  CDM Allocation'!E24</f>
        <v>GS 50 to 699 kW</v>
      </c>
      <c r="G311" s="553" t="str">
        <f>'2.  CDM Allocation'!F24</f>
        <v>GS 700 to 4,999 kW</v>
      </c>
      <c r="H311" s="553" t="str">
        <f>'2.  CDM Allocation'!G24</f>
        <v>Large Use</v>
      </c>
      <c r="I311" s="553" t="str">
        <f>'2.  CDM Allocation'!H24</f>
        <v>Unmetered Scattered Load</v>
      </c>
      <c r="J311" s="553" t="str">
        <f>'2.  CDM Allocation'!I24</f>
        <v>Street Lighting</v>
      </c>
      <c r="K311" s="553" t="str">
        <f>'2.  CDM Allocation'!J24</f>
        <v>Standby Power</v>
      </c>
      <c r="O311" s="66"/>
    </row>
    <row r="312" spans="3:21" x14ac:dyDescent="0.25">
      <c r="C312" s="712"/>
      <c r="D312" s="552" t="str">
        <f>'2.  CDM Allocation'!C25</f>
        <v>kWh</v>
      </c>
      <c r="E312" s="552" t="str">
        <f>'2.  CDM Allocation'!D25</f>
        <v>kWh</v>
      </c>
      <c r="F312" s="552" t="str">
        <f>'2.  CDM Allocation'!E25</f>
        <v>kW</v>
      </c>
      <c r="G312" s="552" t="str">
        <f>'2.  CDM Allocation'!F25</f>
        <v>kW</v>
      </c>
      <c r="H312" s="552" t="str">
        <f>'2.  CDM Allocation'!G25</f>
        <v>kW</v>
      </c>
      <c r="I312" s="552" t="str">
        <f>'2.  CDM Allocation'!H25</f>
        <v>kWh</v>
      </c>
      <c r="J312" s="552" t="str">
        <f>'2.  CDM Allocation'!I25</f>
        <v>kW</v>
      </c>
      <c r="K312" s="552">
        <f>'2.  CDM Allocation'!J25</f>
        <v>0</v>
      </c>
      <c r="M312" s="562"/>
      <c r="N312" s="562"/>
      <c r="O312" s="562"/>
      <c r="P312" s="562"/>
      <c r="Q312" s="562"/>
      <c r="R312" s="562"/>
      <c r="S312" s="562"/>
      <c r="T312" s="302"/>
    </row>
    <row r="313" spans="3:21" x14ac:dyDescent="0.25">
      <c r="C313" s="550">
        <v>2011</v>
      </c>
      <c r="D313" s="550"/>
      <c r="E313" s="550"/>
      <c r="F313" s="550"/>
      <c r="G313" s="550"/>
      <c r="H313" s="550"/>
      <c r="I313" s="550"/>
      <c r="J313" s="550"/>
      <c r="K313" s="550"/>
      <c r="M313" s="562"/>
      <c r="N313" s="562"/>
      <c r="O313" s="562"/>
      <c r="P313" s="562"/>
      <c r="Q313" s="562"/>
      <c r="R313" s="562"/>
      <c r="S313" s="562"/>
      <c r="T313" s="302"/>
    </row>
    <row r="314" spans="3:21" x14ac:dyDescent="0.25">
      <c r="C314" s="551" t="s">
        <v>507</v>
      </c>
      <c r="D314" s="569">
        <f>IF(D$312="kW",SUMPRODUCT($D57:$D97,'4.  2011-14 LRAM'!H22:H62,'4.  2011-14 LRAM'!$E22:$E62)+SUMPRODUCT($P57:$P97,'4.  2011-14 LRAM'!H22:H62,'4.  2011-14 LRAM'!$E22:$E62),SUMPRODUCT($I57:$I97,'4.  2011-14 LRAM'!H22:H62)+SUMPRODUCT($U57:$U97,'4.  2011-14 LRAM'!H22:H62))</f>
        <v>0</v>
      </c>
      <c r="E314" s="569">
        <f>IF(E$312="kW",SUMPRODUCT($D57:$D97,'4.  2011-14 LRAM'!I22:I62,'4.  2011-14 LRAM'!$E22:$E62)+SUMPRODUCT($P57:$P97,'4.  2011-14 LRAM'!I22:I62,'4.  2011-14 LRAM'!$E22:$E62),SUMPRODUCT($I57:$I97,'4.  2011-14 LRAM'!I22:I62)+SUMPRODUCT($U57:$U97,'4.  2011-14 LRAM'!I22:I62))</f>
        <v>0</v>
      </c>
      <c r="F314" s="569">
        <f>IF(F$312="kW",SUMPRODUCT($D57:$D97,'4.  2011-14 LRAM'!J22:J62,'4.  2011-14 LRAM'!$E22:$E62)+SUMPRODUCT($P57:$P97,'4.  2011-14 LRAM'!J22:J62,'4.  2011-14 LRAM'!$E22:$E62),SUMPRODUCT($I57:$I97,'4.  2011-14 LRAM'!J22:J62)+SUMPRODUCT($U57:$U97,'4.  2011-14 LRAM'!J22:J62))</f>
        <v>0</v>
      </c>
      <c r="G314" s="569">
        <f>IF(G$312="kW",SUMPRODUCT($D57:$D97,'4.  2011-14 LRAM'!K22:K62,'4.  2011-14 LRAM'!$E22:$E62)+SUMPRODUCT($P57:$P97,'4.  2011-14 LRAM'!K22:K62,'4.  2011-14 LRAM'!$E22:$E62),SUMPRODUCT($I57:$I97,'4.  2011-14 LRAM'!K22:K62)+SUMPRODUCT($U57:$U97,'4.  2011-14 LRAM'!K22:K62))</f>
        <v>0</v>
      </c>
      <c r="H314" s="569">
        <f>IF(H$312="kW",SUMPRODUCT($D57:$D97,'4.  2011-14 LRAM'!L22:L62,'4.  2011-14 LRAM'!$E22:$E62)+SUMPRODUCT($P57:$P97,'4.  2011-14 LRAM'!L22:L62,'4.  2011-14 LRAM'!$E22:$E62),SUMPRODUCT($I57:$I97,'4.  2011-14 LRAM'!L22:L62)+SUMPRODUCT($U57:$U97,'4.  2011-14 LRAM'!L22:L62))</f>
        <v>0</v>
      </c>
      <c r="I314" s="569">
        <f>IF(I$312="kW",SUMPRODUCT($D57:$D97,'4.  2011-14 LRAM'!M22:M62,'4.  2011-14 LRAM'!$E22:$E62)+SUMPRODUCT($P57:$P97,'4.  2011-14 LRAM'!M22:M62,'4.  2011-14 LRAM'!$E22:$E62),SUMPRODUCT($I57:$I97,'4.  2011-14 LRAM'!M22:M62)+SUMPRODUCT($U57:$U97,'4.  2011-14 LRAM'!M22:M62))</f>
        <v>0</v>
      </c>
      <c r="J314" s="569">
        <f>IF(J$312="kW",SUMPRODUCT($D57:$D97,'4.  2011-14 LRAM'!N22:N62,'4.  2011-14 LRAM'!$E22:$E62)+SUMPRODUCT($P57:$P97,'4.  2011-14 LRAM'!N22:N62,'4.  2011-14 LRAM'!$E22:$E62),SUMPRODUCT($I57:$I97,'4.  2011-14 LRAM'!N22:N62)+SUMPRODUCT($U57:$U97,'4.  2011-14 LRAM'!N22:N62))</f>
        <v>0</v>
      </c>
      <c r="K314" s="569">
        <f>IF(K$312="kW",SUMPRODUCT($D57:$D97,'4.  2011-14 LRAM'!O22:O62,'4.  2011-14 LRAM'!$E22:$E62)+SUMPRODUCT($P57:$P97,'4.  2011-14 LRAM'!O22:O62,'4.  2011-14 LRAM'!$E22:$E62),SUMPRODUCT($I57:$I97,'4.  2011-14 LRAM'!O22:O62)+SUMPRODUCT($U57:$U97,'4.  2011-14 LRAM'!O22:O62))</f>
        <v>0</v>
      </c>
      <c r="M314" s="563"/>
      <c r="N314" s="564"/>
      <c r="O314" s="565"/>
      <c r="P314" s="565"/>
      <c r="Q314" s="562"/>
      <c r="R314" s="562"/>
      <c r="S314" s="565"/>
      <c r="T314" s="566"/>
      <c r="U314" s="302"/>
    </row>
    <row r="315" spans="3:21" x14ac:dyDescent="0.25">
      <c r="C315" s="551" t="s">
        <v>499</v>
      </c>
      <c r="D315" s="569">
        <f>IF(D$312="kW",SUMPRODUCT($E57:$E97,'4.  2011-14 LRAM'!H22:H62,'4.  2011-14 LRAM'!$E22:$E62)+SUMPRODUCT($Q57:$Q97,'4.  2011-14 LRAM'!H22:H62,'4.  2011-14 LRAM'!$E22:$E62),SUMPRODUCT($J57:$J97,'4.  2011-14 LRAM'!H22:H62)+SUMPRODUCT($V57:$V97,'4.  2011-14 LRAM'!H22:H62))</f>
        <v>0</v>
      </c>
      <c r="E315" s="569">
        <f>IF(E$312="kW",SUMPRODUCT($E57:$E97,'4.  2011-14 LRAM'!I22:I62,'4.  2011-14 LRAM'!$E22:$E62)+SUMPRODUCT($Q57:$Q97,'4.  2011-14 LRAM'!I22:I62,'4.  2011-14 LRAM'!$E22:$E62),SUMPRODUCT($J57:$J97,'4.  2011-14 LRAM'!I22:I62)+SUMPRODUCT($V57:$V97,'4.  2011-14 LRAM'!I22:I62))</f>
        <v>0</v>
      </c>
      <c r="F315" s="569">
        <f>IF(F$312="kW",SUMPRODUCT($E57:$E97,'4.  2011-14 LRAM'!J22:J62,'4.  2011-14 LRAM'!$E22:$E62)+SUMPRODUCT($Q57:$Q97,'4.  2011-14 LRAM'!J22:J62,'4.  2011-14 LRAM'!$E22:$E62),SUMPRODUCT($J57:$J97,'4.  2011-14 LRAM'!J22:J62)+SUMPRODUCT($V57:$V97,'4.  2011-14 LRAM'!J22:J62))</f>
        <v>0</v>
      </c>
      <c r="G315" s="569">
        <f>IF(G$312="kW",SUMPRODUCT($E57:$E97,'4.  2011-14 LRAM'!K22:K62,'4.  2011-14 LRAM'!$E22:$E62)+SUMPRODUCT($Q57:$Q97,'4.  2011-14 LRAM'!K22:K62,'4.  2011-14 LRAM'!$E22:$E62),SUMPRODUCT($J57:$J97,'4.  2011-14 LRAM'!K22:K62)+SUMPRODUCT($V57:$V97,'4.  2011-14 LRAM'!K22:K62))</f>
        <v>0</v>
      </c>
      <c r="H315" s="569">
        <f>IF(H$312="kW",SUMPRODUCT($E57:$E97,'4.  2011-14 LRAM'!L22:L62,'4.  2011-14 LRAM'!$E22:$E62)+SUMPRODUCT($Q57:$Q97,'4.  2011-14 LRAM'!L22:L62,'4.  2011-14 LRAM'!$E22:$E62),SUMPRODUCT($J57:$J97,'4.  2011-14 LRAM'!L22:L62)+SUMPRODUCT($V57:$V97,'4.  2011-14 LRAM'!L22:L62))</f>
        <v>0</v>
      </c>
      <c r="I315" s="569">
        <f>IF(I$312="kW",SUMPRODUCT($E57:$E97,'4.  2011-14 LRAM'!M22:M62,'4.  2011-14 LRAM'!$E22:$E62)+SUMPRODUCT($Q57:$Q97,'4.  2011-14 LRAM'!M22:M62,'4.  2011-14 LRAM'!$E22:$E62),SUMPRODUCT($J57:$J97,'4.  2011-14 LRAM'!M22:M62)+SUMPRODUCT($V57:$V97,'4.  2011-14 LRAM'!M22:M62))</f>
        <v>0</v>
      </c>
      <c r="J315" s="569">
        <f>IF(J$312="kW",SUMPRODUCT($E57:$E97,'4.  2011-14 LRAM'!N22:N62,'4.  2011-14 LRAM'!$E22:$E62)+SUMPRODUCT($Q57:$Q97,'4.  2011-14 LRAM'!N22:N62,'4.  2011-14 LRAM'!$E22:$E62),SUMPRODUCT($J57:$J97,'4.  2011-14 LRAM'!N22:N62)+SUMPRODUCT($V57:$V97,'4.  2011-14 LRAM'!N22:N62))</f>
        <v>0</v>
      </c>
      <c r="K315" s="569">
        <f>IF(K$312="kW",SUMPRODUCT($E57:$E97,'4.  2011-14 LRAM'!O22:O62,'4.  2011-14 LRAM'!$E22:$E62)+SUMPRODUCT($Q57:$Q97,'4.  2011-14 LRAM'!O22:O62,'4.  2011-14 LRAM'!$E22:$E62),SUMPRODUCT($J57:$J97,'4.  2011-14 LRAM'!O22:O62)+SUMPRODUCT($V57:$V97,'4.  2011-14 LRAM'!O22:O62))</f>
        <v>0</v>
      </c>
      <c r="M315" s="563"/>
      <c r="N315" s="562"/>
      <c r="O315" s="562"/>
      <c r="P315" s="562"/>
      <c r="Q315" s="562"/>
      <c r="R315" s="562"/>
      <c r="S315" s="565"/>
      <c r="T315" s="566"/>
      <c r="U315" s="302"/>
    </row>
    <row r="316" spans="3:21" x14ac:dyDescent="0.25">
      <c r="C316" s="551" t="s">
        <v>500</v>
      </c>
      <c r="D316" s="569">
        <f>IF(D$312="kW",SUMPRODUCT($F57:$F97,'4.  2011-14 LRAM'!H22:H62,'4.  2011-14 LRAM'!$E22:$E62)+SUMPRODUCT($R57:$R97,'4.  2011-14 LRAM'!H22:H62,'4.  2011-14 LRAM'!$E22:$E62),SUMPRODUCT($K57:$K97,'4.  2011-14 LRAM'!H22:H62)+SUMPRODUCT($W57:$W97,'4.  2011-14 LRAM'!H22:H62))</f>
        <v>0</v>
      </c>
      <c r="E316" s="569">
        <f>IF(E$312="kW",SUMPRODUCT($F57:$F97,'4.  2011-14 LRAM'!I22:I62,'4.  2011-14 LRAM'!$E22:$E62)+SUMPRODUCT($R57:$R97,'4.  2011-14 LRAM'!I22:I62,'4.  2011-14 LRAM'!$E22:$E62),SUMPRODUCT($K57:$K97,'4.  2011-14 LRAM'!I22:I62)+SUMPRODUCT($W57:$W97,'4.  2011-14 LRAM'!I22:I62))</f>
        <v>0</v>
      </c>
      <c r="F316" s="569">
        <f>IF(F$312="kW",SUMPRODUCT($F57:$F97,'4.  2011-14 LRAM'!J22:J62,'4.  2011-14 LRAM'!$E22:$E62)+SUMPRODUCT($R57:$R97,'4.  2011-14 LRAM'!J22:J62,'4.  2011-14 LRAM'!$E22:$E62),SUMPRODUCT($K57:$K97,'4.  2011-14 LRAM'!J22:J62)+SUMPRODUCT($W57:$W97,'4.  2011-14 LRAM'!J22:J62))</f>
        <v>0</v>
      </c>
      <c r="G316" s="569">
        <f>IF(G$312="kW",SUMPRODUCT($F57:$F97,'4.  2011-14 LRAM'!K22:K62,'4.  2011-14 LRAM'!$E22:$E62)+SUMPRODUCT($R57:$R97,'4.  2011-14 LRAM'!K22:K62,'4.  2011-14 LRAM'!$E22:$E62),SUMPRODUCT($K57:$K97,'4.  2011-14 LRAM'!K22:K62)+SUMPRODUCT($W57:$W97,'4.  2011-14 LRAM'!K22:K62))</f>
        <v>0</v>
      </c>
      <c r="H316" s="569">
        <f>IF(H$312="kW",SUMPRODUCT($F57:$F97,'4.  2011-14 LRAM'!L22:L62,'4.  2011-14 LRAM'!$E22:$E62)+SUMPRODUCT($R57:$R97,'4.  2011-14 LRAM'!L22:L62,'4.  2011-14 LRAM'!$E22:$E62),SUMPRODUCT($K57:$K97,'4.  2011-14 LRAM'!L22:L62)+SUMPRODUCT($W57:$W97,'4.  2011-14 LRAM'!L22:L62))</f>
        <v>0</v>
      </c>
      <c r="I316" s="569">
        <f>IF(I$312="kW",SUMPRODUCT($F57:$F97,'4.  2011-14 LRAM'!M22:M62,'4.  2011-14 LRAM'!$E22:$E62)+SUMPRODUCT($R57:$R97,'4.  2011-14 LRAM'!M22:M62,'4.  2011-14 LRAM'!$E22:$E62),SUMPRODUCT($K57:$K97,'4.  2011-14 LRAM'!M22:M62)+SUMPRODUCT($W57:$W97,'4.  2011-14 LRAM'!M22:M62))</f>
        <v>0</v>
      </c>
      <c r="J316" s="569">
        <f>IF(J$312="kW",SUMPRODUCT($F57:$F97,'4.  2011-14 LRAM'!N22:N62,'4.  2011-14 LRAM'!$E22:$E62)+SUMPRODUCT($R57:$R97,'4.  2011-14 LRAM'!N22:N62,'4.  2011-14 LRAM'!$E22:$E62),SUMPRODUCT($K57:$K97,'4.  2011-14 LRAM'!N22:N62)+SUMPRODUCT($W57:$W97,'4.  2011-14 LRAM'!N22:N62))</f>
        <v>0</v>
      </c>
      <c r="K316" s="569">
        <f>IF(K$312="kW",SUMPRODUCT($F57:$F97,'4.  2011-14 LRAM'!O22:O62,'4.  2011-14 LRAM'!$E22:$E62)+SUMPRODUCT($R57:$R97,'4.  2011-14 LRAM'!O22:O62,'4.  2011-14 LRAM'!$E22:$E62),SUMPRODUCT($K57:$K97,'4.  2011-14 LRAM'!O22:O62)+SUMPRODUCT($W57:$W97,'4.  2011-14 LRAM'!O22:O62))</f>
        <v>0</v>
      </c>
      <c r="M316" s="563"/>
      <c r="N316" s="562"/>
      <c r="O316" s="562"/>
      <c r="P316" s="562"/>
      <c r="Q316" s="562"/>
      <c r="R316" s="562"/>
      <c r="S316" s="565"/>
      <c r="T316" s="566"/>
      <c r="U316" s="302"/>
    </row>
    <row r="317" spans="3:21" x14ac:dyDescent="0.25">
      <c r="C317" s="551" t="s">
        <v>501</v>
      </c>
      <c r="D317" s="569"/>
      <c r="E317" s="569"/>
      <c r="F317" s="569"/>
      <c r="G317" s="569"/>
      <c r="H317" s="569"/>
      <c r="I317" s="569"/>
      <c r="J317" s="569"/>
      <c r="K317" s="569"/>
      <c r="M317" s="563"/>
      <c r="N317" s="562"/>
      <c r="O317" s="562"/>
      <c r="P317" s="562"/>
      <c r="Q317" s="562"/>
      <c r="R317" s="562"/>
      <c r="S317" s="565"/>
      <c r="T317" s="566"/>
      <c r="U317" s="302"/>
    </row>
    <row r="318" spans="3:21" hidden="1" x14ac:dyDescent="0.25">
      <c r="C318" s="551" t="s">
        <v>502</v>
      </c>
      <c r="D318" s="569"/>
      <c r="E318" s="569"/>
      <c r="F318" s="569"/>
      <c r="G318" s="569"/>
      <c r="H318" s="569"/>
      <c r="I318" s="569"/>
      <c r="J318" s="569"/>
      <c r="K318" s="569"/>
      <c r="M318" s="563"/>
      <c r="N318" s="562"/>
      <c r="O318" s="562"/>
      <c r="P318" s="562"/>
      <c r="Q318" s="562"/>
      <c r="R318" s="562"/>
      <c r="S318" s="565"/>
      <c r="T318" s="566"/>
      <c r="U318" s="302"/>
    </row>
    <row r="319" spans="3:21" x14ac:dyDescent="0.25">
      <c r="C319" s="550">
        <v>2012</v>
      </c>
      <c r="D319" s="570"/>
      <c r="E319" s="570"/>
      <c r="F319" s="570"/>
      <c r="G319" s="570"/>
      <c r="H319" s="570"/>
      <c r="I319" s="570"/>
      <c r="J319" s="570"/>
      <c r="K319" s="570"/>
      <c r="M319" s="302"/>
      <c r="N319" s="562"/>
      <c r="O319" s="565"/>
      <c r="P319" s="565"/>
      <c r="Q319" s="562"/>
      <c r="R319" s="562"/>
      <c r="S319" s="562"/>
      <c r="T319" s="302"/>
      <c r="U319" s="302"/>
    </row>
    <row r="320" spans="3:21" x14ac:dyDescent="0.25">
      <c r="C320" s="551" t="s">
        <v>499</v>
      </c>
      <c r="D320" s="569">
        <f>IF(D$312="kW",SUMPRODUCT($E115:$E159,'4.  2011-14 LRAM'!H90:H134,'4.  2011-14 LRAM'!$E90:$E134)+SUMPRODUCT($Q115:$Q159,'4.  2011-14 LRAM'!H90:H134,'4.  2011-14 LRAM'!$E90:$E134),SUMPRODUCT($J115:$J159,'4.  2011-14 LRAM'!H90:H134)+SUMPRODUCT($V115:$V159,'4.  2011-14 LRAM'!H90:H134))</f>
        <v>0</v>
      </c>
      <c r="E320" s="569">
        <f>IF(E$312="kW",SUMPRODUCT($E115:$E159,'4.  2011-14 LRAM'!I90:I134,'4.  2011-14 LRAM'!$E90:$E134)+SUMPRODUCT($Q115:$Q159,'4.  2011-14 LRAM'!I90:I134,'4.  2011-14 LRAM'!$E90:$E134),SUMPRODUCT($J115:$J159,'4.  2011-14 LRAM'!I90:I134)+SUMPRODUCT($V115:$V159,'4.  2011-14 LRAM'!I90:I134))</f>
        <v>0</v>
      </c>
      <c r="F320" s="569">
        <f>IF(F$312="kW",SUMPRODUCT($E115:$E159,'4.  2011-14 LRAM'!J90:J134,'4.  2011-14 LRAM'!$E90:$E134)+SUMPRODUCT($Q115:$Q159,'4.  2011-14 LRAM'!J90:J134,'4.  2011-14 LRAM'!$E90:$E134),SUMPRODUCT($J115:$J159,'4.  2011-14 LRAM'!J90:J134)+SUMPRODUCT($V115:$V159,'4.  2011-14 LRAM'!J90:J134))</f>
        <v>0</v>
      </c>
      <c r="G320" s="569">
        <f>IF(G$312="kW",SUMPRODUCT($E115:$E159,'4.  2011-14 LRAM'!K90:K134,'4.  2011-14 LRAM'!$E90:$E134)+SUMPRODUCT($Q115:$Q159,'4.  2011-14 LRAM'!K90:K134,'4.  2011-14 LRAM'!$E90:$E134),SUMPRODUCT($J115:$J159,'4.  2011-14 LRAM'!K90:K134)+SUMPRODUCT($V115:$V159,'4.  2011-14 LRAM'!K90:K134))</f>
        <v>0</v>
      </c>
      <c r="H320" s="569">
        <f>IF(H$312="kW",SUMPRODUCT($E115:$E159,'4.  2011-14 LRAM'!L90:L134,'4.  2011-14 LRAM'!$E90:$E134)+SUMPRODUCT($Q115:$Q159,'4.  2011-14 LRAM'!L90:L134,'4.  2011-14 LRAM'!$E90:$E134),SUMPRODUCT($J115:$J159,'4.  2011-14 LRAM'!L90:L134)+SUMPRODUCT($V115:$V159,'4.  2011-14 LRAM'!L90:L134))</f>
        <v>0</v>
      </c>
      <c r="I320" s="569">
        <f>IF(I$312="kW",SUMPRODUCT($E115:$E159,'4.  2011-14 LRAM'!M90:M134,'4.  2011-14 LRAM'!$E90:$E134)+SUMPRODUCT($Q115:$Q159,'4.  2011-14 LRAM'!M90:M134,'4.  2011-14 LRAM'!$E90:$E134),SUMPRODUCT($J115:$J159,'4.  2011-14 LRAM'!M90:M134)+SUMPRODUCT($V115:$V159,'4.  2011-14 LRAM'!M90:M134))</f>
        <v>0</v>
      </c>
      <c r="J320" s="569">
        <f>IF(J$312="kW",SUMPRODUCT($E115:$E159,'4.  2011-14 LRAM'!N90:N134,'4.  2011-14 LRAM'!$E90:$E134)+SUMPRODUCT($Q115:$Q159,'4.  2011-14 LRAM'!N90:N134,'4.  2011-14 LRAM'!$E90:$E134),SUMPRODUCT($J115:$J159,'4.  2011-14 LRAM'!N90:N134)+SUMPRODUCT($V115:$V159,'4.  2011-14 LRAM'!N90:N134))</f>
        <v>0</v>
      </c>
      <c r="K320" s="569">
        <f>IF(K$312="kW",SUMPRODUCT($E115:$E159,'4.  2011-14 LRAM'!O90:O134,'4.  2011-14 LRAM'!$E90:$E134)+SUMPRODUCT($Q115:$Q159,'4.  2011-14 LRAM'!O90:O134,'4.  2011-14 LRAM'!$E90:$E134),SUMPRODUCT($J115:$J159,'4.  2011-14 LRAM'!O90:O134)+SUMPRODUCT($V115:$V159,'4.  2011-14 LRAM'!O90:O134))</f>
        <v>0</v>
      </c>
      <c r="M320" s="565"/>
      <c r="N320" s="562"/>
      <c r="O320" s="562"/>
      <c r="P320" s="562"/>
      <c r="Q320" s="562"/>
      <c r="R320" s="562"/>
      <c r="S320" s="565"/>
      <c r="T320" s="566"/>
      <c r="U320" s="302"/>
    </row>
    <row r="321" spans="2:21" x14ac:dyDescent="0.25">
      <c r="C321" s="551" t="s">
        <v>500</v>
      </c>
      <c r="D321" s="569">
        <f>IF(D$312="kW",SUMPRODUCT($F115:$F159,'4.  2011-14 LRAM'!H90:H134,'4.  2011-14 LRAM'!$E90:$E134)+SUMPRODUCT($R115:$R159,'4.  2011-14 LRAM'!H90:H134,'4.  2011-14 LRAM'!$E90:$E134),SUMPRODUCT($K115:$K159,'4.  2011-14 LRAM'!H90:H134)+SUMPRODUCT($W115:$W159,'4.  2011-14 LRAM'!H90:H134))</f>
        <v>0</v>
      </c>
      <c r="E321" s="569">
        <f>IF(E$312="kW",SUMPRODUCT($F115:$F159,'4.  2011-14 LRAM'!I90:I134,'4.  2011-14 LRAM'!$E90:$E134)+SUMPRODUCT($R115:$R159,'4.  2011-14 LRAM'!I90:I134,'4.  2011-14 LRAM'!$E90:$E134),SUMPRODUCT($K115:$K159,'4.  2011-14 LRAM'!I90:I134)+SUMPRODUCT($W115:$W159,'4.  2011-14 LRAM'!I90:I134))</f>
        <v>0</v>
      </c>
      <c r="F321" s="569">
        <f>IF(F$312="kW",SUMPRODUCT($F115:$F159,'4.  2011-14 LRAM'!J90:J134,'4.  2011-14 LRAM'!$E90:$E134)+SUMPRODUCT($R115:$R159,'4.  2011-14 LRAM'!J90:J134,'4.  2011-14 LRAM'!$E90:$E134),SUMPRODUCT($K115:$K159,'4.  2011-14 LRAM'!J90:J134)+SUMPRODUCT($W115:$W159,'4.  2011-14 LRAM'!J90:J134))</f>
        <v>0</v>
      </c>
      <c r="G321" s="569">
        <f>IF(G$312="kW",SUMPRODUCT($F115:$F159,'4.  2011-14 LRAM'!K90:K134,'4.  2011-14 LRAM'!$E90:$E134)+SUMPRODUCT($R115:$R159,'4.  2011-14 LRAM'!K90:K134,'4.  2011-14 LRAM'!$E90:$E134),SUMPRODUCT($K115:$K159,'4.  2011-14 LRAM'!K90:K134)+SUMPRODUCT($W115:$W159,'4.  2011-14 LRAM'!K90:K134))</f>
        <v>0</v>
      </c>
      <c r="H321" s="569">
        <f>IF(H$312="kW",SUMPRODUCT($F115:$F159,'4.  2011-14 LRAM'!L90:L134,'4.  2011-14 LRAM'!$E90:$E134)+SUMPRODUCT($R115:$R159,'4.  2011-14 LRAM'!L90:L134,'4.  2011-14 LRAM'!$E90:$E134),SUMPRODUCT($K115:$K159,'4.  2011-14 LRAM'!L90:L134)+SUMPRODUCT($W115:$W159,'4.  2011-14 LRAM'!L90:L134))</f>
        <v>0</v>
      </c>
      <c r="I321" s="569">
        <f>IF(I$312="kW",SUMPRODUCT($F115:$F159,'4.  2011-14 LRAM'!M90:M134,'4.  2011-14 LRAM'!$E90:$E134)+SUMPRODUCT($R115:$R159,'4.  2011-14 LRAM'!M90:M134,'4.  2011-14 LRAM'!$E90:$E134),SUMPRODUCT($K115:$K159,'4.  2011-14 LRAM'!M90:M134)+SUMPRODUCT($W115:$W159,'4.  2011-14 LRAM'!M90:M134))</f>
        <v>0</v>
      </c>
      <c r="J321" s="569">
        <f>IF(J$312="kW",SUMPRODUCT($F115:$F159,'4.  2011-14 LRAM'!N90:N134,'4.  2011-14 LRAM'!$E90:$E134)+SUMPRODUCT($R115:$R159,'4.  2011-14 LRAM'!N90:N134,'4.  2011-14 LRAM'!$E90:$E134),SUMPRODUCT($K115:$K159,'4.  2011-14 LRAM'!N90:N134)+SUMPRODUCT($W115:$W159,'4.  2011-14 LRAM'!N90:N134))</f>
        <v>0</v>
      </c>
      <c r="K321" s="569">
        <f>IF(K$312="kW",SUMPRODUCT($F115:$F159,'4.  2011-14 LRAM'!O90:O134,'4.  2011-14 LRAM'!$E90:$E134)+SUMPRODUCT($R115:$R159,'4.  2011-14 LRAM'!O90:O134,'4.  2011-14 LRAM'!$E90:$E134),SUMPRODUCT($K115:$K159,'4.  2011-14 LRAM'!O90:O134)+SUMPRODUCT($W115:$W159,'4.  2011-14 LRAM'!O90:O134))</f>
        <v>0</v>
      </c>
      <c r="M321" s="565"/>
      <c r="N321" s="562"/>
      <c r="O321" s="562"/>
      <c r="P321" s="562"/>
      <c r="Q321" s="562"/>
      <c r="R321" s="562"/>
      <c r="S321" s="565"/>
      <c r="T321" s="566"/>
      <c r="U321" s="302"/>
    </row>
    <row r="322" spans="2:21" x14ac:dyDescent="0.25">
      <c r="C322" s="551" t="s">
        <v>501</v>
      </c>
      <c r="D322" s="569"/>
      <c r="E322" s="569"/>
      <c r="F322" s="569"/>
      <c r="G322" s="569"/>
      <c r="H322" s="569"/>
      <c r="I322" s="569"/>
      <c r="J322" s="569"/>
      <c r="K322" s="569"/>
      <c r="M322" s="565"/>
      <c r="N322" s="562"/>
      <c r="O322" s="562"/>
      <c r="P322" s="562"/>
      <c r="Q322" s="562"/>
      <c r="R322" s="562"/>
      <c r="S322" s="565"/>
      <c r="T322" s="566"/>
      <c r="U322" s="302"/>
    </row>
    <row r="323" spans="2:21" hidden="1" x14ac:dyDescent="0.25">
      <c r="C323" s="551" t="s">
        <v>502</v>
      </c>
      <c r="D323" s="569"/>
      <c r="E323" s="569"/>
      <c r="F323" s="569"/>
      <c r="G323" s="569"/>
      <c r="H323" s="569"/>
      <c r="I323" s="569"/>
      <c r="J323" s="569"/>
      <c r="K323" s="569"/>
      <c r="M323" s="565"/>
      <c r="N323" s="562"/>
      <c r="O323" s="562"/>
      <c r="P323" s="562"/>
      <c r="Q323" s="562"/>
      <c r="R323" s="562"/>
      <c r="S323" s="565"/>
      <c r="T323" s="566"/>
      <c r="U323" s="302"/>
    </row>
    <row r="324" spans="2:21" x14ac:dyDescent="0.25">
      <c r="C324" s="550">
        <v>2013</v>
      </c>
      <c r="D324" s="570"/>
      <c r="E324" s="570"/>
      <c r="F324" s="570"/>
      <c r="G324" s="570"/>
      <c r="H324" s="570"/>
      <c r="I324" s="570"/>
      <c r="J324" s="570"/>
      <c r="K324" s="570"/>
      <c r="M324" s="562"/>
      <c r="N324" s="562"/>
      <c r="O324" s="565"/>
      <c r="P324" s="565"/>
      <c r="Q324" s="562"/>
      <c r="R324" s="562"/>
      <c r="S324" s="562"/>
      <c r="T324" s="302"/>
      <c r="U324" s="302"/>
    </row>
    <row r="325" spans="2:21" x14ac:dyDescent="0.25">
      <c r="C325" s="551" t="s">
        <v>500</v>
      </c>
      <c r="D325" s="569">
        <f>IF(D$312="kW",SUMPRODUCT($F178:$F230,'4.  2011-14 LRAM'!H169:H221,'4.  2011-14 LRAM'!$E169:$E221)+SUMPRODUCT($R178:$R230,'4.  2011-14 LRAM'!H169:H221,'4.  2011-14 LRAM'!$E169:$E221),SUMPRODUCT($K178:$K230,'4.  2011-14 LRAM'!H169:H221)+SUMPRODUCT($W178:$W230,'4.  2011-14 LRAM'!H169:H221))</f>
        <v>2334566.669799733</v>
      </c>
      <c r="E325" s="569">
        <f>IF(E$312="kW",SUMPRODUCT($F178:$F230,'4.  2011-14 LRAM'!I169:I221,'4.  2011-14 LRAM'!$E169:$E221)+SUMPRODUCT($R178:$R230,'4.  2011-14 LRAM'!I169:I221,'4.  2011-14 LRAM'!$E169:$E221),SUMPRODUCT($K178:$K230,'4.  2011-14 LRAM'!I169:I221)+SUMPRODUCT($W178:$W230,'4.  2011-14 LRAM'!I169:I221))</f>
        <v>4925622.3389140312</v>
      </c>
      <c r="F325" s="569">
        <f>IF(F$312="kW",SUMPRODUCT($F178:$F230,'4.  2011-14 LRAM'!J169:J221,'4.  2011-14 LRAM'!$E169:$E221)+SUMPRODUCT($R178:$R230,'4.  2011-14 LRAM'!J169:J221,'4.  2011-14 LRAM'!$E169:$E221),SUMPRODUCT($K178:$K230,'4.  2011-14 LRAM'!J169:J221)+SUMPRODUCT($W178:$W230,'4.  2011-14 LRAM'!J169:J221))</f>
        <v>39405.626596901857</v>
      </c>
      <c r="G325" s="569">
        <f>IF(G$312="kW",SUMPRODUCT($F178:$F230,'4.  2011-14 LRAM'!K169:K221,'4.  2011-14 LRAM'!$E169:$E221)+SUMPRODUCT($R178:$R230,'4.  2011-14 LRAM'!K169:K221,'4.  2011-14 LRAM'!$E169:$E221),SUMPRODUCT($K178:$K230,'4.  2011-14 LRAM'!K169:K221)+SUMPRODUCT($W178:$W230,'4.  2011-14 LRAM'!K169:K221))</f>
        <v>17338.289555950501</v>
      </c>
      <c r="H325" s="569">
        <f>IF(H$312="kW",SUMPRODUCT($F178:$F230,'4.  2011-14 LRAM'!L169:L221,'4.  2011-14 LRAM'!$E169:$E221)+SUMPRODUCT($R178:$R230,'4.  2011-14 LRAM'!L169:L221,'4.  2011-14 LRAM'!$E169:$E221),SUMPRODUCT($K178:$K230,'4.  2011-14 LRAM'!L169:L221)+SUMPRODUCT($W178:$W230,'4.  2011-14 LRAM'!L169:L221))</f>
        <v>6003.889433399333</v>
      </c>
      <c r="I325" s="569">
        <f>IF(I$312="kW",SUMPRODUCT($F178:$F230,'4.  2011-14 LRAM'!M169:M221,'4.  2011-14 LRAM'!$E169:$E221)+SUMPRODUCT($R178:$R230,'4.  2011-14 LRAM'!M169:M221,'4.  2011-14 LRAM'!$E169:$E221),SUMPRODUCT($K178:$K230,'4.  2011-14 LRAM'!M169:M221)+SUMPRODUCT($W178:$W230,'4.  2011-14 LRAM'!M169:M221))</f>
        <v>0</v>
      </c>
      <c r="J325" s="569">
        <f>IF(J$312="kW",SUMPRODUCT($F178:$F230,'4.  2011-14 LRAM'!N169:N221,'4.  2011-14 LRAM'!$E169:$E221)+SUMPRODUCT($R178:$R230,'4.  2011-14 LRAM'!N169:N221,'4.  2011-14 LRAM'!$E169:$E221),SUMPRODUCT($K178:$K230,'4.  2011-14 LRAM'!N169:N221)+SUMPRODUCT($W178:$W230,'4.  2011-14 LRAM'!N169:N221))</f>
        <v>0</v>
      </c>
      <c r="K325" s="569">
        <f>IF(K$312="kW",SUMPRODUCT($F178:$F230,'4.  2011-14 LRAM'!O169:O221,'4.  2011-14 LRAM'!$E169:$E221)+SUMPRODUCT($R178:$R230,'4.  2011-14 LRAM'!O169:O221,'4.  2011-14 LRAM'!$E169:$E221),SUMPRODUCT($K178:$K230,'4.  2011-14 LRAM'!O169:O221)+SUMPRODUCT($W178:$W230,'4.  2011-14 LRAM'!O169:O221))</f>
        <v>0</v>
      </c>
      <c r="M325" s="565"/>
      <c r="N325" s="562"/>
      <c r="O325" s="562"/>
      <c r="P325" s="562"/>
      <c r="Q325" s="562"/>
      <c r="R325" s="562"/>
      <c r="S325" s="565"/>
      <c r="T325" s="566"/>
      <c r="U325" s="302"/>
    </row>
    <row r="326" spans="2:21" x14ac:dyDescent="0.25">
      <c r="C326" s="551" t="s">
        <v>501</v>
      </c>
      <c r="D326" s="569">
        <f>IF(D$312="kW",SUMPRODUCT($G178:$G230,'4.  2011-14 LRAM'!H169:H221,'4.  2011-14 LRAM'!$E169:$E221)+SUMPRODUCT($S178:$S230,'4.  2011-14 LRAM'!H169:H221,'4.  2011-14 LRAM'!$E169:$E221),SUMPRODUCT($L178:$L230,'4.  2011-14 LRAM'!H169:H221)+SUMPRODUCT($X178:$X230,'4.  2011-14 LRAM'!H169:H221))</f>
        <v>2296994.5383896651</v>
      </c>
      <c r="E326" s="569">
        <f>IF(E$312="kW",SUMPRODUCT($G178:$G230,'4.  2011-14 LRAM'!I169:I221,'4.  2011-14 LRAM'!$E169:$E221)+SUMPRODUCT($S178:$S230,'4.  2011-14 LRAM'!I169:I221,'4.  2011-14 LRAM'!$E169:$E221),SUMPRODUCT($L178:$L230,'4.  2011-14 LRAM'!I169:I221)+SUMPRODUCT($X178:$X230,'4.  2011-14 LRAM'!I169:I221))</f>
        <v>4891920.8657085327</v>
      </c>
      <c r="F326" s="569">
        <f>IF(F$312="kW",SUMPRODUCT($G178:$G230,'4.  2011-14 LRAM'!J169:J221,'4.  2011-14 LRAM'!$E169:$E221)+SUMPRODUCT($S178:$S230,'4.  2011-14 LRAM'!J169:J221,'4.  2011-14 LRAM'!$E169:$E221),SUMPRODUCT($L178:$L230,'4.  2011-14 LRAM'!J169:J221)+SUMPRODUCT($X178:$X230,'4.  2011-14 LRAM'!J169:J221))</f>
        <v>39402.541295473799</v>
      </c>
      <c r="G326" s="569">
        <f>IF(G$312="kW",SUMPRODUCT($G178:$G230,'4.  2011-14 LRAM'!K169:K221,'4.  2011-14 LRAM'!$E169:$E221)+SUMPRODUCT($S178:$S230,'4.  2011-14 LRAM'!K169:K221,'4.  2011-14 LRAM'!$E169:$E221),SUMPRODUCT($L178:$L230,'4.  2011-14 LRAM'!K169:K221)+SUMPRODUCT($X178:$X230,'4.  2011-14 LRAM'!K169:K221))</f>
        <v>17337.223877744233</v>
      </c>
      <c r="H326" s="569">
        <f>IF(H$312="kW",SUMPRODUCT($G178:$G230,'4.  2011-14 LRAM'!L169:L221,'4.  2011-14 LRAM'!$E169:$E221)+SUMPRODUCT($S178:$S230,'4.  2011-14 LRAM'!L169:L221,'4.  2011-14 LRAM'!$E169:$E221),SUMPRODUCT($L178:$L230,'4.  2011-14 LRAM'!L169:L221)+SUMPRODUCT($X178:$X230,'4.  2011-14 LRAM'!L169:L221))</f>
        <v>6003.8588951835991</v>
      </c>
      <c r="I326" s="569">
        <f>IF(I$312="kW",SUMPRODUCT($G178:$G230,'4.  2011-14 LRAM'!M169:M221,'4.  2011-14 LRAM'!$E169:$E221)+SUMPRODUCT($S178:$S230,'4.  2011-14 LRAM'!M169:M221,'4.  2011-14 LRAM'!$E169:$E221),SUMPRODUCT($L178:$L230,'4.  2011-14 LRAM'!M169:M221)+SUMPRODUCT($X178:$X230,'4.  2011-14 LRAM'!M169:M221))</f>
        <v>0</v>
      </c>
      <c r="J326" s="569">
        <f>IF(J$312="kW",SUMPRODUCT($G178:$G230,'4.  2011-14 LRAM'!N169:N221,'4.  2011-14 LRAM'!$E169:$E221)+SUMPRODUCT($S178:$S230,'4.  2011-14 LRAM'!N169:N221,'4.  2011-14 LRAM'!$E169:$E221),SUMPRODUCT($L178:$L230,'4.  2011-14 LRAM'!N169:N221)+SUMPRODUCT($X178:$X230,'4.  2011-14 LRAM'!N169:N221))</f>
        <v>0</v>
      </c>
      <c r="K326" s="569">
        <f>IF(K$312="kW",SUMPRODUCT($G178:$G230,'4.  2011-14 LRAM'!O169:O221,'4.  2011-14 LRAM'!$E169:$E221)+SUMPRODUCT($S178:$S230,'4.  2011-14 LRAM'!O169:O221,'4.  2011-14 LRAM'!$E169:$E221),SUMPRODUCT($L178:$L230,'4.  2011-14 LRAM'!O169:O221)+SUMPRODUCT($X178:$X230,'4.  2011-14 LRAM'!O169:O221))</f>
        <v>0</v>
      </c>
      <c r="M326" s="565"/>
      <c r="N326" s="562"/>
      <c r="O326" s="562"/>
      <c r="P326" s="562"/>
      <c r="Q326" s="562"/>
      <c r="R326" s="562"/>
      <c r="S326" s="565"/>
      <c r="T326" s="566"/>
      <c r="U326" s="302"/>
    </row>
    <row r="327" spans="2:21" hidden="1" x14ac:dyDescent="0.25">
      <c r="C327" s="551" t="s">
        <v>502</v>
      </c>
      <c r="D327" s="569">
        <f>IF(D$312="kW",SUMPRODUCT($H178:$H230,'4.  2011-14 LRAM'!H169:H221,'4.  2011-14 LRAM'!$E169:$E221)+SUMPRODUCT($T178:$T230,'4.  2011-14 LRAM'!H169:H221,'4.  2011-14 LRAM'!$E169:$E221),SUMPRODUCT($M178:$M230,'4.  2011-14 LRAM'!H169:H221)+SUMPRODUCT($Y178:$Y230,'4.  2011-14 LRAM'!H169:H221))</f>
        <v>2164527.4449656708</v>
      </c>
      <c r="E327" s="569">
        <f>IF(E$312="kW",SUMPRODUCT($H178:$H230,'4.  2011-14 LRAM'!I169:I221,'4.  2011-14 LRAM'!$E169:$E221)+SUMPRODUCT($T178:$T230,'4.  2011-14 LRAM'!I169:I221,'4.  2011-14 LRAM'!$E169:$E221),SUMPRODUCT($M178:$M230,'4.  2011-14 LRAM'!I169:I221)+SUMPRODUCT($Y178:$Y230,'4.  2011-14 LRAM'!I169:I221))</f>
        <v>4578685.3675884306</v>
      </c>
      <c r="F327" s="569">
        <f>IF(F$312="kW",SUMPRODUCT($H178:$H230,'4.  2011-14 LRAM'!J169:J221,'4.  2011-14 LRAM'!$E169:$E221)+SUMPRODUCT($T178:$T230,'4.  2011-14 LRAM'!J169:J221,'4.  2011-14 LRAM'!$E169:$E221),SUMPRODUCT($M178:$M230,'4.  2011-14 LRAM'!J169:J221)+SUMPRODUCT($Y178:$Y230,'4.  2011-14 LRAM'!J169:J221))</f>
        <v>39325.249095469044</v>
      </c>
      <c r="G327" s="569">
        <f>IF(G$312="kW",SUMPRODUCT($H178:$H230,'4.  2011-14 LRAM'!K169:K221,'4.  2011-14 LRAM'!$E169:$E221)+SUMPRODUCT($T178:$T230,'4.  2011-14 LRAM'!K169:K221,'4.  2011-14 LRAM'!$E169:$E221),SUMPRODUCT($M178:$M230,'4.  2011-14 LRAM'!K169:K221)+SUMPRODUCT($Y178:$Y230,'4.  2011-14 LRAM'!K169:K221))</f>
        <v>17310.526773756093</v>
      </c>
      <c r="H327" s="569">
        <f>IF(H$312="kW",SUMPRODUCT($H178:$H230,'4.  2011-14 LRAM'!L169:L221,'4.  2011-14 LRAM'!$E169:$E221)+SUMPRODUCT($T178:$T230,'4.  2011-14 LRAM'!L169:L221,'4.  2011-14 LRAM'!$E169:$E221),SUMPRODUCT($M178:$M230,'4.  2011-14 LRAM'!L169:L221)+SUMPRODUCT($Y178:$Y230,'4.  2011-14 LRAM'!L169:L221))</f>
        <v>6003.0938594380441</v>
      </c>
      <c r="I327" s="569">
        <f>IF(I$312="kW",SUMPRODUCT($H178:$H230,'4.  2011-14 LRAM'!M169:M221,'4.  2011-14 LRAM'!$E169:$E221)+SUMPRODUCT($T178:$T230,'4.  2011-14 LRAM'!M169:M221,'4.  2011-14 LRAM'!$E169:$E221),SUMPRODUCT($M178:$M230,'4.  2011-14 LRAM'!M169:M221)+SUMPRODUCT($Y178:$Y230,'4.  2011-14 LRAM'!M169:M221))</f>
        <v>0</v>
      </c>
      <c r="J327" s="569">
        <f>IF(J$312="kW",SUMPRODUCT($H178:$H230,'4.  2011-14 LRAM'!N169:N221,'4.  2011-14 LRAM'!$E169:$E221)+SUMPRODUCT($T178:$T230,'4.  2011-14 LRAM'!N169:N221,'4.  2011-14 LRAM'!$E169:$E221),SUMPRODUCT($M178:$M230,'4.  2011-14 LRAM'!N169:N221)+SUMPRODUCT($Y178:$Y230,'4.  2011-14 LRAM'!N169:N221))</f>
        <v>0</v>
      </c>
      <c r="K327" s="569">
        <f>IF(K$312="kW",SUMPRODUCT($H178:$H230,'4.  2011-14 LRAM'!O169:O221,'4.  2011-14 LRAM'!$E169:$E221)+SUMPRODUCT($T178:$T230,'4.  2011-14 LRAM'!O169:O221,'4.  2011-14 LRAM'!$E169:$E221),SUMPRODUCT($M178:$M230,'4.  2011-14 LRAM'!O169:O221)+SUMPRODUCT($Y178:$Y230,'4.  2011-14 LRAM'!O169:O221))</f>
        <v>0</v>
      </c>
      <c r="M327" s="565"/>
      <c r="N327" s="562"/>
      <c r="O327" s="562"/>
      <c r="P327" s="562"/>
      <c r="Q327" s="562"/>
      <c r="R327" s="562"/>
      <c r="S327" s="565"/>
      <c r="T327" s="566"/>
      <c r="U327" s="302"/>
    </row>
    <row r="328" spans="2:21" x14ac:dyDescent="0.25">
      <c r="C328" s="550">
        <v>2014</v>
      </c>
      <c r="D328" s="570"/>
      <c r="E328" s="570"/>
      <c r="F328" s="570"/>
      <c r="G328" s="570"/>
      <c r="H328" s="570"/>
      <c r="I328" s="570"/>
      <c r="J328" s="570"/>
      <c r="K328" s="570"/>
      <c r="M328" s="562"/>
      <c r="N328" s="562"/>
      <c r="O328" s="565"/>
      <c r="P328" s="565"/>
      <c r="Q328" s="562"/>
      <c r="R328" s="562"/>
      <c r="S328" s="562"/>
      <c r="T328" s="302"/>
      <c r="U328" s="302"/>
    </row>
    <row r="329" spans="2:21" x14ac:dyDescent="0.25">
      <c r="C329" s="551" t="s">
        <v>501</v>
      </c>
      <c r="D329" s="569">
        <f>IF(D$312="kW",SUMPRODUCT($G244:$G297,'4.  2011-14 LRAM'!H249:H302,'4.  2011-14 LRAM'!$E249:$E302)+SUMPRODUCT($S244:$S297,'4.  2011-14 LRAM'!H249:H302,'4.  2011-14 LRAM'!$E249:$E302),SUMPRODUCT($L244:$L297,'4.  2011-14 LRAM'!H249:H302)+SUMPRODUCT($X244:$X297,'4.  2011-14 LRAM'!H249:H302))</f>
        <v>5897283.9939866038</v>
      </c>
      <c r="E329" s="569">
        <f>IF(E$312="kW",SUMPRODUCT($G244:$G297,'4.  2011-14 LRAM'!I249:I302,'4.  2011-14 LRAM'!$E249:$E302)+SUMPRODUCT($S244:$S297,'4.  2011-14 LRAM'!I249:I302,'4.  2011-14 LRAM'!$E249:$E302),SUMPRODUCT($L244:$L297,'4.  2011-14 LRAM'!I249:I302)+SUMPRODUCT($X244:$X297,'4.  2011-14 LRAM'!I249:I302))</f>
        <v>4614829.2401198102</v>
      </c>
      <c r="F329" s="569">
        <f>IF(F$312="kW",SUMPRODUCT($G244:$G297,'4.  2011-14 LRAM'!J249:J302,'4.  2011-14 LRAM'!$E249:$E302)+SUMPRODUCT($S244:$S297,'4.  2011-14 LRAM'!J249:J302,'4.  2011-14 LRAM'!$E249:$E302),SUMPRODUCT($L244:$L297,'4.  2011-14 LRAM'!J249:J302)+SUMPRODUCT($X244:$X297,'4.  2011-14 LRAM'!J249:J302))</f>
        <v>18731.659630886348</v>
      </c>
      <c r="G329" s="569">
        <f>IF(G$312="kW",SUMPRODUCT($G244:$G297,'4.  2011-14 LRAM'!K249:K302,'4.  2011-14 LRAM'!$E249:$E302)+SUMPRODUCT($S244:$S297,'4.  2011-14 LRAM'!K249:K302,'4.  2011-14 LRAM'!$E249:$E302),SUMPRODUCT($L244:$L297,'4.  2011-14 LRAM'!K249:K302)+SUMPRODUCT($X244:$X297,'4.  2011-14 LRAM'!K249:K302))</f>
        <v>2460.5538151243913</v>
      </c>
      <c r="H329" s="569">
        <f>IF(H$312="kW",SUMPRODUCT($G244:$G297,'4.  2011-14 LRAM'!L249:L302,'4.  2011-14 LRAM'!$E249:$E302)+SUMPRODUCT($S244:$S297,'4.  2011-14 LRAM'!L249:L302,'4.  2011-14 LRAM'!$E249:$E302),SUMPRODUCT($L244:$L297,'4.  2011-14 LRAM'!L249:L302)+SUMPRODUCT($X244:$X297,'4.  2011-14 LRAM'!L249:L302))</f>
        <v>4482.1024313309981</v>
      </c>
      <c r="I329" s="569">
        <f>IF(I$312="kW",SUMPRODUCT($G244:$G297,'4.  2011-14 LRAM'!M249:M302,'4.  2011-14 LRAM'!$E249:$E302)+SUMPRODUCT($S244:$S297,'4.  2011-14 LRAM'!M249:M302,'4.  2011-14 LRAM'!$E249:$E302),SUMPRODUCT($L244:$L297,'4.  2011-14 LRAM'!M249:M302)+SUMPRODUCT($X244:$X297,'4.  2011-14 LRAM'!M249:M302))</f>
        <v>0</v>
      </c>
      <c r="J329" s="569">
        <f>IF(J$312="kW",SUMPRODUCT($G244:$G297,'4.  2011-14 LRAM'!N249:N302,'4.  2011-14 LRAM'!$E249:$E302)+SUMPRODUCT($S244:$S297,'4.  2011-14 LRAM'!N249:N302,'4.  2011-14 LRAM'!$E249:$E302),SUMPRODUCT($L244:$L297,'4.  2011-14 LRAM'!N249:N302)+SUMPRODUCT($X244:$X297,'4.  2011-14 LRAM'!N249:N302))</f>
        <v>0</v>
      </c>
      <c r="K329" s="569">
        <f>IF(K$312="kW",SUMPRODUCT($G244:$G297,'4.  2011-14 LRAM'!O249:O302,'4.  2011-14 LRAM'!$E249:$E302)+SUMPRODUCT($S244:$S297,'4.  2011-14 LRAM'!O249:O302,'4.  2011-14 LRAM'!$E249:$E302),SUMPRODUCT($L244:$L297,'4.  2011-14 LRAM'!O249:O302)+SUMPRODUCT($X244:$X297,'4.  2011-14 LRAM'!O249:O302))</f>
        <v>0</v>
      </c>
      <c r="M329" s="565"/>
      <c r="N329" s="302"/>
      <c r="O329" s="562"/>
      <c r="P329" s="302"/>
      <c r="Q329" s="302"/>
      <c r="R329" s="302"/>
      <c r="S329" s="566"/>
      <c r="T329" s="566"/>
      <c r="U329" s="302"/>
    </row>
    <row r="330" spans="2:21" hidden="1" x14ac:dyDescent="0.25">
      <c r="C330" s="551" t="s">
        <v>502</v>
      </c>
      <c r="D330" s="569">
        <f>IF(D$312="kW",SUMPRODUCT($H244:$H297,'4.  2011-14 LRAM'!H249:H302,'4.  2011-14 LRAM'!$E249:$E302)+SUMPRODUCT($T244:$T297,'4.  2011-14 LRAM'!H249:H302,'4.  2011-14 LRAM'!$E249:$E302),SUMPRODUCT($M244:$M297,'4.  2011-14 LRAM'!H249:H302)+SUMPRODUCT($Y244:$Y297,'4.  2011-14 LRAM'!H249:H302))</f>
        <v>5605704.1412866041</v>
      </c>
      <c r="E330" s="569">
        <f>IF(E$312="kW",SUMPRODUCT($H244:$H297,'4.  2011-14 LRAM'!I249:I302,'4.  2011-14 LRAM'!$E249:$E302)+SUMPRODUCT($T244:$T297,'4.  2011-14 LRAM'!I249:I302,'4.  2011-14 LRAM'!$E249:$E302),SUMPRODUCT($M244:$M297,'4.  2011-14 LRAM'!I249:I302)+SUMPRODUCT($Y244:$Y297,'4.  2011-14 LRAM'!I249:I302))</f>
        <v>4526254.1661198102</v>
      </c>
      <c r="F330" s="569">
        <f>IF(F$312="kW",SUMPRODUCT($H244:$H297,'4.  2011-14 LRAM'!J249:J302,'4.  2011-14 LRAM'!$E249:$E302)+SUMPRODUCT($T244:$T297,'4.  2011-14 LRAM'!J249:J302,'4.  2011-14 LRAM'!$E249:$E302),SUMPRODUCT($M244:$M297,'4.  2011-14 LRAM'!J249:J302)+SUMPRODUCT($Y244:$Y297,'4.  2011-14 LRAM'!J249:J302))</f>
        <v>18731.659630886348</v>
      </c>
      <c r="G330" s="569">
        <f>IF(G$312="kW",SUMPRODUCT($H244:$H297,'4.  2011-14 LRAM'!K249:K302,'4.  2011-14 LRAM'!$E249:$E302)+SUMPRODUCT($T244:$T297,'4.  2011-14 LRAM'!K249:K302,'4.  2011-14 LRAM'!$E249:$E302),SUMPRODUCT($M244:$M297,'4.  2011-14 LRAM'!K249:K302)+SUMPRODUCT($Y244:$Y297,'4.  2011-14 LRAM'!K249:K302))</f>
        <v>2460.5538151243913</v>
      </c>
      <c r="H330" s="569">
        <f>IF(H$312="kW",SUMPRODUCT($H244:$H297,'4.  2011-14 LRAM'!L249:L302,'4.  2011-14 LRAM'!$E249:$E302)+SUMPRODUCT($T244:$T297,'4.  2011-14 LRAM'!L249:L302,'4.  2011-14 LRAM'!$E249:$E302),SUMPRODUCT($M244:$M297,'4.  2011-14 LRAM'!L249:L302)+SUMPRODUCT($Y244:$Y297,'4.  2011-14 LRAM'!L249:L302))</f>
        <v>4482.1024313309981</v>
      </c>
      <c r="I330" s="569">
        <f>IF(I$312="kW",SUMPRODUCT($H244:$H297,'4.  2011-14 LRAM'!M249:M302,'4.  2011-14 LRAM'!$E249:$E302)+SUMPRODUCT($T244:$T297,'4.  2011-14 LRAM'!M249:M302,'4.  2011-14 LRAM'!$E249:$E302),SUMPRODUCT($M244:$M297,'4.  2011-14 LRAM'!M249:M302)+SUMPRODUCT($Y244:$Y297,'4.  2011-14 LRAM'!M249:M302))</f>
        <v>0</v>
      </c>
      <c r="J330" s="569">
        <f>IF(J$312="kW",SUMPRODUCT($H244:$H297,'4.  2011-14 LRAM'!N249:N302,'4.  2011-14 LRAM'!$E249:$E302)+SUMPRODUCT($T244:$T297,'4.  2011-14 LRAM'!N249:N302,'4.  2011-14 LRAM'!$E249:$E302),SUMPRODUCT($M244:$M297,'4.  2011-14 LRAM'!N249:N302)+SUMPRODUCT($Y244:$Y297,'4.  2011-14 LRAM'!N249:N302))</f>
        <v>0</v>
      </c>
      <c r="K330" s="569">
        <f>IF(K$312="kW",SUMPRODUCT($H244:$H297,'4.  2011-14 LRAM'!O249:O302,'4.  2011-14 LRAM'!$E249:$E302)+SUMPRODUCT($T244:$T297,'4.  2011-14 LRAM'!O249:O302,'4.  2011-14 LRAM'!$E249:$E302),SUMPRODUCT($M244:$M297,'4.  2011-14 LRAM'!O249:O302)+SUMPRODUCT($Y244:$Y297,'4.  2011-14 LRAM'!O249:O302))</f>
        <v>0</v>
      </c>
      <c r="M330" s="565" t="s">
        <v>509</v>
      </c>
      <c r="N330" s="302"/>
      <c r="O330" s="562" t="s">
        <v>508</v>
      </c>
      <c r="P330" s="302" t="s">
        <v>512</v>
      </c>
      <c r="Q330" s="302" t="s">
        <v>513</v>
      </c>
      <c r="R330" s="302" t="s">
        <v>514</v>
      </c>
      <c r="S330" s="566" t="s">
        <v>510</v>
      </c>
      <c r="T330" s="566" t="s">
        <v>511</v>
      </c>
      <c r="U330" s="302" t="s">
        <v>515</v>
      </c>
    </row>
    <row r="331" spans="2:21" hidden="1" x14ac:dyDescent="0.25">
      <c r="C331" s="550">
        <v>2015</v>
      </c>
      <c r="D331" s="550"/>
      <c r="E331" s="550"/>
      <c r="F331" s="550"/>
      <c r="G331" s="550"/>
      <c r="H331" s="550"/>
      <c r="I331" s="550"/>
      <c r="J331" s="550"/>
      <c r="K331" s="550"/>
      <c r="M331" s="302"/>
      <c r="N331" s="302"/>
      <c r="O331" s="567"/>
      <c r="P331" s="302"/>
      <c r="Q331" s="302"/>
      <c r="R331" s="302"/>
      <c r="S331" s="302"/>
      <c r="T331" s="302"/>
    </row>
    <row r="332" spans="2:21" hidden="1" x14ac:dyDescent="0.25">
      <c r="C332" s="551" t="s">
        <v>502</v>
      </c>
      <c r="D332" s="551"/>
      <c r="E332" s="551"/>
      <c r="F332" s="551"/>
      <c r="G332" s="551"/>
      <c r="H332" s="551"/>
      <c r="I332" s="551"/>
      <c r="J332" s="551"/>
      <c r="K332" s="551"/>
    </row>
    <row r="333" spans="2:21" x14ac:dyDescent="0.25">
      <c r="C333" s="341"/>
      <c r="D333" s="341"/>
      <c r="E333" s="341"/>
      <c r="F333" s="341"/>
      <c r="G333" s="341"/>
      <c r="H333" s="341"/>
      <c r="I333" s="341"/>
      <c r="J333" s="341"/>
      <c r="K333" s="341"/>
      <c r="O333" s="571"/>
    </row>
    <row r="334" spans="2:21" x14ac:dyDescent="0.25">
      <c r="B334" s="571" t="s">
        <v>519</v>
      </c>
      <c r="C334" s="572" t="s">
        <v>537</v>
      </c>
    </row>
    <row r="335" spans="2:21" x14ac:dyDescent="0.25">
      <c r="D335" s="575"/>
    </row>
  </sheetData>
  <mergeCells count="42">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 ref="I112:M112"/>
    <mergeCell ref="C175:C176"/>
    <mergeCell ref="D175:H175"/>
    <mergeCell ref="I175:M175"/>
    <mergeCell ref="C241:C242"/>
    <mergeCell ref="D241:H241"/>
    <mergeCell ref="I241:M241"/>
    <mergeCell ref="O54:O55"/>
    <mergeCell ref="C54:C5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0" fitToWidth="7" fitToHeight="7" orientation="landscape" cellComments="asDisplayed" r:id="rId1"/>
  <headerFooter>
    <oddHeader>&amp;L&amp;G</oddHeader>
  </headerFooter>
  <rowBreaks count="4" manualBreakCount="4">
    <brk id="51" max="16383" man="1"/>
    <brk id="109" max="16383" man="1"/>
    <brk id="172" max="16383" man="1"/>
    <brk id="238" max="16383" man="1"/>
  </rowBreaks>
  <ignoredErrors>
    <ignoredError sqref="D315:J316 D319:J321 D324:J328 D314 F314:J314" formulaRange="1"/>
  </ignoredErrors>
  <drawing r:id="rId2"/>
  <legacy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04"/>
  <sheetViews>
    <sheetView zoomScale="90" zoomScaleNormal="90" zoomScalePageLayoutView="90" workbookViewId="0">
      <pane ySplit="3" topLeftCell="A4" activePane="bottomLeft" state="frozen"/>
      <selection activeCell="C42" sqref="C42"/>
      <selection pane="bottomLeft" activeCell="A4" sqref="A4"/>
    </sheetView>
  </sheetViews>
  <sheetFormatPr defaultColWidth="8.77734375" defaultRowHeight="14.4" outlineLevelRow="1" x14ac:dyDescent="0.3"/>
  <cols>
    <col min="1" max="1" width="4.4414062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44140625" style="47" customWidth="1"/>
    <col min="9" max="16" width="10" style="26" customWidth="1"/>
    <col min="17" max="17" width="10.33203125" style="26" customWidth="1"/>
    <col min="18" max="18" width="4.109375" style="26" customWidth="1"/>
    <col min="19" max="16384" width="8.77734375" style="26"/>
  </cols>
  <sheetData>
    <row r="1" spans="1:21" ht="153" customHeight="1" x14ac:dyDescent="0.3">
      <c r="E1" s="2"/>
      <c r="G1" s="2"/>
      <c r="I1" s="2"/>
      <c r="J1" s="2"/>
      <c r="K1" s="2"/>
      <c r="L1" s="2"/>
      <c r="M1" s="2"/>
      <c r="N1" s="2"/>
      <c r="O1" s="2"/>
      <c r="P1" s="2"/>
      <c r="Q1" s="2"/>
      <c r="R1" s="2"/>
      <c r="S1" s="2"/>
      <c r="T1" s="2"/>
      <c r="U1" s="2"/>
    </row>
    <row r="3" spans="1:21" ht="20.399999999999999" x14ac:dyDescent="0.3">
      <c r="A3" s="2"/>
      <c r="B3" s="716" t="s">
        <v>204</v>
      </c>
      <c r="C3" s="716"/>
      <c r="D3" s="716"/>
      <c r="E3" s="716"/>
      <c r="F3" s="716"/>
      <c r="G3" s="716"/>
      <c r="H3" s="716"/>
      <c r="I3" s="716"/>
      <c r="J3" s="716"/>
      <c r="K3" s="716"/>
      <c r="L3" s="716"/>
      <c r="M3" s="716"/>
      <c r="N3" s="716"/>
      <c r="O3" s="716"/>
      <c r="P3" s="716"/>
      <c r="Q3" s="716"/>
      <c r="R3" s="2"/>
      <c r="S3" s="2"/>
      <c r="T3" s="3"/>
      <c r="U3" s="2"/>
    </row>
    <row r="4" spans="1:21" ht="14.25" customHeight="1" outlineLevel="1" x14ac:dyDescent="0.35">
      <c r="B4" s="61"/>
      <c r="C4" s="386"/>
      <c r="D4" s="386"/>
      <c r="E4" s="387"/>
      <c r="F4" s="387"/>
      <c r="G4" s="387"/>
      <c r="H4" s="387"/>
      <c r="I4" s="387"/>
      <c r="J4" s="387"/>
      <c r="K4" s="387"/>
      <c r="L4" s="387"/>
      <c r="M4" s="387"/>
      <c r="N4" s="387"/>
      <c r="O4" s="387"/>
      <c r="P4" s="387"/>
      <c r="Q4" s="387"/>
      <c r="T4" s="3"/>
    </row>
    <row r="5" spans="1:21" s="23" customFormat="1" ht="18" outlineLevel="1" x14ac:dyDescent="0.35">
      <c r="A5" s="65"/>
      <c r="B5" s="196"/>
      <c r="C5" s="365" t="s">
        <v>384</v>
      </c>
      <c r="D5" s="368" t="s">
        <v>481</v>
      </c>
      <c r="E5" s="387"/>
      <c r="F5" s="387"/>
      <c r="G5" s="387"/>
      <c r="H5" s="387"/>
      <c r="I5" s="388"/>
      <c r="J5" s="388"/>
      <c r="K5" s="388"/>
      <c r="L5" s="388"/>
      <c r="M5" s="388"/>
      <c r="N5" s="387"/>
      <c r="O5" s="387"/>
      <c r="P5" s="47"/>
      <c r="Q5" s="47"/>
    </row>
    <row r="6" spans="1:21" s="23" customFormat="1" ht="18.75" customHeight="1" outlineLevel="1" x14ac:dyDescent="0.35">
      <c r="B6" s="196"/>
      <c r="C6" s="383"/>
      <c r="D6" s="368" t="s">
        <v>353</v>
      </c>
      <c r="E6" s="383"/>
      <c r="F6" s="383"/>
      <c r="G6" s="383"/>
      <c r="H6" s="383"/>
      <c r="I6" s="388"/>
      <c r="J6" s="388"/>
      <c r="K6" s="388"/>
      <c r="L6" s="388"/>
      <c r="M6" s="388"/>
      <c r="N6" s="383"/>
      <c r="O6" s="383"/>
      <c r="P6" s="47"/>
      <c r="Q6" s="47"/>
    </row>
    <row r="7" spans="1:21" s="23" customFormat="1" ht="49.5" customHeight="1" outlineLevel="1" x14ac:dyDescent="0.35">
      <c r="B7" s="196"/>
      <c r="C7" s="383"/>
      <c r="D7" s="690" t="s">
        <v>370</v>
      </c>
      <c r="E7" s="690"/>
      <c r="F7" s="690"/>
      <c r="G7" s="690"/>
      <c r="H7" s="690"/>
      <c r="I7" s="690"/>
      <c r="J7" s="690"/>
      <c r="K7" s="690"/>
      <c r="L7" s="690"/>
      <c r="M7" s="690"/>
      <c r="N7" s="690"/>
      <c r="O7" s="690"/>
      <c r="P7" s="690"/>
      <c r="Q7" s="690"/>
    </row>
    <row r="8" spans="1:21" s="23" customFormat="1" ht="12" customHeight="1" outlineLevel="1" x14ac:dyDescent="0.35">
      <c r="B8" s="196"/>
      <c r="C8" s="383"/>
      <c r="D8" s="368"/>
      <c r="E8" s="383"/>
      <c r="F8" s="383"/>
      <c r="G8" s="383"/>
      <c r="H8" s="383"/>
      <c r="I8" s="388"/>
      <c r="J8" s="388"/>
      <c r="K8" s="388"/>
      <c r="L8" s="388"/>
      <c r="M8" s="388"/>
      <c r="N8" s="383"/>
      <c r="O8" s="383"/>
      <c r="P8" s="47"/>
      <c r="Q8" s="47"/>
    </row>
    <row r="9" spans="1:21" s="23" customFormat="1" ht="18.75" customHeight="1" outlineLevel="1" x14ac:dyDescent="0.35">
      <c r="B9" s="196"/>
      <c r="C9" s="84" t="s">
        <v>334</v>
      </c>
      <c r="D9" s="213" t="s">
        <v>360</v>
      </c>
      <c r="E9" s="213"/>
      <c r="F9" s="213"/>
      <c r="G9" s="212"/>
      <c r="H9" s="383"/>
      <c r="I9" s="184"/>
      <c r="J9" s="184"/>
      <c r="K9" s="184"/>
      <c r="L9" s="184"/>
      <c r="M9" s="184"/>
      <c r="N9" s="212"/>
      <c r="O9" s="212"/>
      <c r="Q9" s="82"/>
    </row>
    <row r="10" spans="1:21" s="23" customFormat="1" ht="18.75" customHeight="1" outlineLevel="1" x14ac:dyDescent="0.35">
      <c r="B10" s="196"/>
      <c r="C10" s="236"/>
      <c r="D10" s="311" t="s">
        <v>335</v>
      </c>
      <c r="E10" s="236"/>
      <c r="F10" s="212"/>
      <c r="G10" s="212"/>
      <c r="H10" s="383"/>
      <c r="I10" s="184"/>
      <c r="J10" s="184"/>
      <c r="K10" s="184"/>
      <c r="L10" s="184"/>
      <c r="M10" s="184"/>
      <c r="N10" s="212"/>
      <c r="O10" s="212"/>
    </row>
    <row r="11" spans="1:21" s="23" customFormat="1" ht="6.75" customHeight="1" outlineLevel="1" x14ac:dyDescent="0.35">
      <c r="B11" s="236"/>
      <c r="C11" s="236"/>
      <c r="D11" s="311"/>
      <c r="E11" s="236"/>
      <c r="F11" s="236"/>
      <c r="G11" s="236"/>
      <c r="H11" s="383"/>
      <c r="I11" s="184"/>
      <c r="J11" s="184"/>
      <c r="K11" s="184"/>
      <c r="L11" s="184"/>
      <c r="M11" s="184"/>
      <c r="N11" s="236"/>
      <c r="O11" s="236"/>
    </row>
    <row r="12" spans="1:21" ht="8.25" customHeight="1" x14ac:dyDescent="0.35">
      <c r="B12" s="61"/>
      <c r="C12" s="61"/>
      <c r="D12" s="195"/>
      <c r="E12" s="62"/>
      <c r="F12" s="62"/>
      <c r="G12" s="62"/>
      <c r="H12" s="387"/>
      <c r="I12" s="185"/>
      <c r="J12" s="185"/>
      <c r="K12" s="185"/>
      <c r="L12" s="185"/>
      <c r="M12" s="185"/>
      <c r="N12" s="62"/>
      <c r="O12" s="62"/>
      <c r="P12" s="62"/>
      <c r="Q12" s="62"/>
      <c r="T12" s="3"/>
    </row>
    <row r="13" spans="1:21" s="303" customFormat="1" ht="17.25" customHeight="1" x14ac:dyDescent="0.3">
      <c r="B13" s="717" t="s">
        <v>473</v>
      </c>
      <c r="C13" s="717"/>
      <c r="D13" s="304"/>
      <c r="E13" s="305" t="s">
        <v>474</v>
      </c>
      <c r="F13" s="305"/>
      <c r="G13" s="305"/>
      <c r="H13" s="186"/>
      <c r="I13" s="305"/>
      <c r="J13" s="306"/>
      <c r="K13" s="306"/>
      <c r="L13" s="306"/>
      <c r="M13" s="306"/>
      <c r="N13" s="306"/>
      <c r="O13" s="306"/>
      <c r="P13" s="306"/>
      <c r="Q13" s="306"/>
    </row>
    <row r="14" spans="1:21" s="3" customFormat="1" ht="11.25" customHeight="1" x14ac:dyDescent="0.3">
      <c r="B14" s="56"/>
      <c r="E14" s="17"/>
      <c r="F14" s="17"/>
      <c r="G14" s="2"/>
      <c r="H14" s="47"/>
      <c r="I14" s="2"/>
      <c r="J14" s="2"/>
      <c r="K14" s="2"/>
      <c r="L14" s="2"/>
      <c r="M14" s="2"/>
      <c r="N14" s="2"/>
      <c r="O14" s="2"/>
      <c r="P14" s="2"/>
      <c r="Q14" s="2"/>
      <c r="S14" s="26"/>
      <c r="T14" s="26"/>
    </row>
    <row r="15" spans="1:21" s="3" customFormat="1" ht="52.8" x14ac:dyDescent="0.3">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699 kW</v>
      </c>
      <c r="L15" s="174" t="str">
        <f>'1.  LRAMVA Summary'!F21</f>
        <v>GS 700 to 4,999 kW</v>
      </c>
      <c r="M15" s="174" t="str">
        <f>'1.  LRAMVA Summary'!G21</f>
        <v>Large Use</v>
      </c>
      <c r="N15" s="174" t="str">
        <f>'1.  LRAMVA Summary'!H21</f>
        <v>Unmetered Scattered Load</v>
      </c>
      <c r="O15" s="174" t="str">
        <f>'1.  LRAMVA Summary'!I21</f>
        <v>Street Lighting</v>
      </c>
      <c r="P15" s="174" t="str">
        <f>'1.  LRAMVA Summary'!J21</f>
        <v>Standby Power</v>
      </c>
      <c r="Q15" s="174" t="str">
        <f>'1.  LRAMVA Summary'!K21</f>
        <v>Total</v>
      </c>
      <c r="S15" s="26"/>
      <c r="T15" s="26"/>
    </row>
    <row r="16" spans="1:21" s="3" customFormat="1" ht="13.8" x14ac:dyDescent="0.3">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8"/>
      <c r="Q16" s="178">
        <f>SUM(I16:P16)</f>
        <v>0</v>
      </c>
    </row>
    <row r="17" spans="2:17" s="3" customFormat="1" ht="13.8" x14ac:dyDescent="0.3">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8"/>
      <c r="Q17" s="178">
        <f>SUM(I17:P17)</f>
        <v>0</v>
      </c>
    </row>
    <row r="18" spans="2:17" s="3" customFormat="1" ht="13.8" x14ac:dyDescent="0.3">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8"/>
      <c r="Q18" s="178">
        <f t="shared" ref="Q18:Q27" si="1">SUM(I18:P18)</f>
        <v>0</v>
      </c>
    </row>
    <row r="19" spans="2:17" s="3" customFormat="1" ht="13.8" x14ac:dyDescent="0.3">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3"/>
      <c r="Q19" s="183">
        <f t="shared" si="1"/>
        <v>0</v>
      </c>
    </row>
    <row r="20" spans="2:17" s="3" customFormat="1" ht="13.8" x14ac:dyDescent="0.3">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3"/>
      <c r="Q20" s="183">
        <f t="shared" si="1"/>
        <v>0</v>
      </c>
    </row>
    <row r="21" spans="2:17" s="3" customFormat="1" ht="13.8" x14ac:dyDescent="0.3">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3"/>
      <c r="Q21" s="183">
        <f t="shared" si="1"/>
        <v>0</v>
      </c>
    </row>
    <row r="22" spans="2:17" s="3" customFormat="1" ht="13.8" x14ac:dyDescent="0.3">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3"/>
      <c r="Q22" s="183">
        <f t="shared" si="1"/>
        <v>0</v>
      </c>
    </row>
    <row r="23" spans="2:17" s="3" customFormat="1" ht="13.8" x14ac:dyDescent="0.3">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3"/>
      <c r="Q23" s="183">
        <f t="shared" si="1"/>
        <v>0</v>
      </c>
    </row>
    <row r="24" spans="2:17" s="3" customFormat="1" ht="13.8" x14ac:dyDescent="0.3">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3"/>
      <c r="Q24" s="183">
        <f t="shared" si="1"/>
        <v>0</v>
      </c>
    </row>
    <row r="25" spans="2:17" s="3" customFormat="1" ht="13.8" x14ac:dyDescent="0.3">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3"/>
      <c r="Q25" s="183">
        <f t="shared" si="1"/>
        <v>0</v>
      </c>
    </row>
    <row r="26" spans="2:17" s="3" customFormat="1" ht="13.8" x14ac:dyDescent="0.3">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3"/>
      <c r="Q26" s="183">
        <f t="shared" si="1"/>
        <v>0</v>
      </c>
    </row>
    <row r="27" spans="2:17" s="3" customFormat="1" ht="13.8" x14ac:dyDescent="0.3">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3"/>
      <c r="Q27" s="183">
        <f t="shared" si="1"/>
        <v>0</v>
      </c>
    </row>
    <row r="28" spans="2:17" s="3" customFormat="1" thickBot="1" x14ac:dyDescent="0.35">
      <c r="B28" s="175" t="s">
        <v>80</v>
      </c>
      <c r="C28" s="175">
        <v>1.47E-2</v>
      </c>
      <c r="D28" s="188"/>
      <c r="E28" s="192" t="s">
        <v>373</v>
      </c>
      <c r="F28" s="192"/>
      <c r="G28" s="193"/>
      <c r="H28" s="467"/>
      <c r="I28" s="194">
        <f>SUM(I16:I27)</f>
        <v>0</v>
      </c>
      <c r="J28" s="194">
        <f t="shared" ref="J28:P28" si="5">SUM(J16:J27)</f>
        <v>0</v>
      </c>
      <c r="K28" s="194">
        <f t="shared" si="5"/>
        <v>0</v>
      </c>
      <c r="L28" s="194">
        <f t="shared" si="5"/>
        <v>0</v>
      </c>
      <c r="M28" s="194">
        <f t="shared" si="5"/>
        <v>0</v>
      </c>
      <c r="N28" s="194">
        <f t="shared" si="5"/>
        <v>0</v>
      </c>
      <c r="O28" s="194">
        <f t="shared" si="5"/>
        <v>0</v>
      </c>
      <c r="P28" s="194">
        <f t="shared" si="5"/>
        <v>0</v>
      </c>
      <c r="Q28" s="194">
        <f>SUM(Q16:Q27)</f>
        <v>0</v>
      </c>
    </row>
    <row r="29" spans="2:17" s="3" customFormat="1" thickTop="1" x14ac:dyDescent="0.3">
      <c r="B29" s="175" t="s">
        <v>81</v>
      </c>
      <c r="C29" s="175">
        <v>1.47E-2</v>
      </c>
      <c r="D29" s="188"/>
      <c r="E29" s="223" t="s">
        <v>91</v>
      </c>
      <c r="F29" s="223"/>
      <c r="G29" s="224"/>
      <c r="H29" s="468"/>
      <c r="I29" s="225"/>
      <c r="J29" s="225"/>
      <c r="K29" s="225"/>
      <c r="L29" s="225"/>
      <c r="M29" s="225"/>
      <c r="N29" s="225"/>
      <c r="O29" s="225"/>
      <c r="P29" s="225"/>
      <c r="Q29" s="226"/>
    </row>
    <row r="30" spans="2:17" s="3" customFormat="1" ht="13.8" x14ac:dyDescent="0.3">
      <c r="B30" s="175" t="s">
        <v>82</v>
      </c>
      <c r="C30" s="175">
        <v>1.47E-2</v>
      </c>
      <c r="D30" s="188"/>
      <c r="E30" s="189" t="s">
        <v>376</v>
      </c>
      <c r="F30" s="189"/>
      <c r="G30" s="190"/>
      <c r="H30" s="469"/>
      <c r="I30" s="191">
        <f>I28+I29</f>
        <v>0</v>
      </c>
      <c r="J30" s="191">
        <f t="shared" ref="J30:M30" si="6">J28+J29</f>
        <v>0</v>
      </c>
      <c r="K30" s="191">
        <f t="shared" si="6"/>
        <v>0</v>
      </c>
      <c r="L30" s="191">
        <f t="shared" si="6"/>
        <v>0</v>
      </c>
      <c r="M30" s="191">
        <f t="shared" si="6"/>
        <v>0</v>
      </c>
      <c r="N30" s="191">
        <f>N28+N29</f>
        <v>0</v>
      </c>
      <c r="O30" s="191">
        <f>O28+O29</f>
        <v>0</v>
      </c>
      <c r="P30" s="191"/>
      <c r="Q30" s="191">
        <f>Q28+Q29</f>
        <v>0</v>
      </c>
    </row>
    <row r="31" spans="2:17" s="3" customFormat="1" ht="13.8" x14ac:dyDescent="0.3">
      <c r="B31" s="175" t="s">
        <v>83</v>
      </c>
      <c r="C31" s="175">
        <v>1.47E-2</v>
      </c>
      <c r="D31" s="188"/>
      <c r="E31" s="180">
        <v>40909</v>
      </c>
      <c r="F31" s="180" t="s">
        <v>364</v>
      </c>
      <c r="G31" s="181" t="s">
        <v>89</v>
      </c>
      <c r="H31" s="470">
        <f t="shared" ref="H31:H33" si="7">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3"/>
      <c r="Q31" s="183">
        <f t="shared" ref="Q31:Q42" si="8">SUM(I31:P31)</f>
        <v>0</v>
      </c>
    </row>
    <row r="32" spans="2:17" s="3" customFormat="1" ht="13.8" x14ac:dyDescent="0.3">
      <c r="B32" s="175" t="s">
        <v>84</v>
      </c>
      <c r="C32" s="175">
        <v>1.47E-2</v>
      </c>
      <c r="D32" s="188"/>
      <c r="E32" s="180">
        <v>40940</v>
      </c>
      <c r="F32" s="180" t="s">
        <v>364</v>
      </c>
      <c r="G32" s="181" t="s">
        <v>89</v>
      </c>
      <c r="H32" s="470">
        <f t="shared" si="7"/>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3"/>
      <c r="Q32" s="183">
        <f t="shared" si="8"/>
        <v>0</v>
      </c>
    </row>
    <row r="33" spans="2:17" s="3" customFormat="1" ht="13.8" x14ac:dyDescent="0.3">
      <c r="B33" s="175" t="s">
        <v>85</v>
      </c>
      <c r="C33" s="175">
        <v>1.0999999999999999E-2</v>
      </c>
      <c r="D33" s="188"/>
      <c r="E33" s="180">
        <v>40969</v>
      </c>
      <c r="F33" s="180" t="s">
        <v>364</v>
      </c>
      <c r="G33" s="181" t="s">
        <v>89</v>
      </c>
      <c r="H33" s="470">
        <f t="shared" si="7"/>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3"/>
      <c r="Q33" s="183">
        <f t="shared" si="8"/>
        <v>0</v>
      </c>
    </row>
    <row r="34" spans="2:17" s="3" customFormat="1" ht="13.8" x14ac:dyDescent="0.3">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3"/>
      <c r="Q34" s="183">
        <f t="shared" si="8"/>
        <v>0</v>
      </c>
    </row>
    <row r="35" spans="2:17" s="3" customFormat="1" ht="13.8" x14ac:dyDescent="0.3">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3"/>
      <c r="Q35" s="183">
        <f t="shared" si="8"/>
        <v>0</v>
      </c>
    </row>
    <row r="36" spans="2:17" s="3" customFormat="1" ht="13.8" x14ac:dyDescent="0.3">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3"/>
      <c r="Q36" s="183">
        <f t="shared" si="8"/>
        <v>0</v>
      </c>
    </row>
    <row r="37" spans="2:17" s="3" customFormat="1" ht="13.8" x14ac:dyDescent="0.3">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3"/>
      <c r="Q37" s="183">
        <f t="shared" si="8"/>
        <v>0</v>
      </c>
    </row>
    <row r="38" spans="2:17" s="3" customFormat="1" ht="13.8" x14ac:dyDescent="0.3">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3"/>
      <c r="Q38" s="183">
        <f t="shared" si="8"/>
        <v>0</v>
      </c>
    </row>
    <row r="39" spans="2:17" s="3" customFormat="1" ht="13.8" x14ac:dyDescent="0.3">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3"/>
      <c r="Q39" s="183">
        <f t="shared" si="8"/>
        <v>0</v>
      </c>
    </row>
    <row r="40" spans="2:17" s="3" customFormat="1" ht="13.8" x14ac:dyDescent="0.3">
      <c r="B40" s="175" t="s">
        <v>120</v>
      </c>
      <c r="C40" s="220"/>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3"/>
      <c r="Q40" s="183">
        <f t="shared" si="8"/>
        <v>0</v>
      </c>
    </row>
    <row r="41" spans="2:17" s="3" customFormat="1" ht="13.8" x14ac:dyDescent="0.3">
      <c r="B41" s="175" t="s">
        <v>121</v>
      </c>
      <c r="C41" s="220"/>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3"/>
      <c r="Q41" s="183">
        <f t="shared" si="8"/>
        <v>0</v>
      </c>
    </row>
    <row r="42" spans="2:17" s="3" customFormat="1" ht="13.8" x14ac:dyDescent="0.3">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3"/>
      <c r="Q42" s="183">
        <f t="shared" si="8"/>
        <v>0</v>
      </c>
    </row>
    <row r="43" spans="2:17" s="3" customFormat="1" thickBot="1" x14ac:dyDescent="0.35">
      <c r="B43" s="175" t="s">
        <v>123</v>
      </c>
      <c r="C43" s="220"/>
      <c r="D43" s="188"/>
      <c r="E43" s="192" t="s">
        <v>374</v>
      </c>
      <c r="F43" s="192"/>
      <c r="G43" s="193"/>
      <c r="H43" s="472"/>
      <c r="I43" s="194">
        <f>SUM(I30:I42)</f>
        <v>0</v>
      </c>
      <c r="J43" s="194">
        <f t="shared" ref="J43:P43" si="9">SUM(J30:J42)</f>
        <v>0</v>
      </c>
      <c r="K43" s="194">
        <f t="shared" si="9"/>
        <v>0</v>
      </c>
      <c r="L43" s="194">
        <f t="shared" si="9"/>
        <v>0</v>
      </c>
      <c r="M43" s="194">
        <f t="shared" si="9"/>
        <v>0</v>
      </c>
      <c r="N43" s="194">
        <f t="shared" si="9"/>
        <v>0</v>
      </c>
      <c r="O43" s="194">
        <f t="shared" si="9"/>
        <v>0</v>
      </c>
      <c r="P43" s="194">
        <f t="shared" si="9"/>
        <v>0</v>
      </c>
      <c r="Q43" s="194">
        <f>SUM(Q30:Q42)</f>
        <v>0</v>
      </c>
    </row>
    <row r="44" spans="2:17" s="3" customFormat="1" thickTop="1" x14ac:dyDescent="0.3">
      <c r="B44" s="175" t="s">
        <v>124</v>
      </c>
      <c r="C44" s="220"/>
      <c r="D44" s="188"/>
      <c r="E44" s="223" t="s">
        <v>91</v>
      </c>
      <c r="F44" s="223"/>
      <c r="G44" s="224"/>
      <c r="H44" s="468"/>
      <c r="I44" s="225"/>
      <c r="J44" s="225"/>
      <c r="K44" s="225"/>
      <c r="L44" s="225"/>
      <c r="M44" s="225"/>
      <c r="N44" s="225"/>
      <c r="O44" s="225"/>
      <c r="P44" s="225"/>
      <c r="Q44" s="226"/>
    </row>
    <row r="45" spans="2:17" s="3" customFormat="1" ht="13.8" x14ac:dyDescent="0.3">
      <c r="B45" s="175" t="s">
        <v>125</v>
      </c>
      <c r="C45" s="220"/>
      <c r="D45" s="188"/>
      <c r="E45" s="189" t="s">
        <v>377</v>
      </c>
      <c r="F45" s="189"/>
      <c r="G45" s="190"/>
      <c r="H45" s="469"/>
      <c r="I45" s="191">
        <f t="shared" ref="I45:P45" si="10">I43+I44</f>
        <v>0</v>
      </c>
      <c r="J45" s="191">
        <f t="shared" si="10"/>
        <v>0</v>
      </c>
      <c r="K45" s="191">
        <f t="shared" si="10"/>
        <v>0</v>
      </c>
      <c r="L45" s="191">
        <f t="shared" si="10"/>
        <v>0</v>
      </c>
      <c r="M45" s="191">
        <f t="shared" si="10"/>
        <v>0</v>
      </c>
      <c r="N45" s="191">
        <f t="shared" si="10"/>
        <v>0</v>
      </c>
      <c r="O45" s="191">
        <f t="shared" si="10"/>
        <v>0</v>
      </c>
      <c r="P45" s="191">
        <f t="shared" si="10"/>
        <v>0</v>
      </c>
      <c r="Q45" s="191">
        <f>Q43+Q44</f>
        <v>0</v>
      </c>
    </row>
    <row r="46" spans="2:17" s="3" customFormat="1" ht="13.8" x14ac:dyDescent="0.3">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3"/>
      <c r="Q46" s="183">
        <f t="shared" ref="Q46:Q57" si="11">SUM(I46:P46)</f>
        <v>0</v>
      </c>
    </row>
    <row r="47" spans="2:17" s="3" customFormat="1" ht="13.8" x14ac:dyDescent="0.3">
      <c r="B47" s="175" t="s">
        <v>127</v>
      </c>
      <c r="C47" s="220"/>
      <c r="D47" s="188"/>
      <c r="E47" s="180">
        <v>41306</v>
      </c>
      <c r="F47" s="180" t="s">
        <v>365</v>
      </c>
      <c r="G47" s="181" t="s">
        <v>89</v>
      </c>
      <c r="H47" s="470">
        <f t="shared" ref="H47:H48" si="12">C$24/12</f>
        <v>1.225E-3</v>
      </c>
      <c r="I47" s="182">
        <f>(SUM('1.  LRAMVA Summary'!C$22:C$27)+SUM('1.  LRAMVA Summary'!C$28:C$29)*(MONTH($E47)-1)/12)*$H47</f>
        <v>-0.25603763651577777</v>
      </c>
      <c r="J47" s="182">
        <f>(SUM('1.  LRAMVA Summary'!D$22:D$27)+SUM('1.  LRAMVA Summary'!D$28:D$29)*(MONTH($E47)-1)/12)*$H47</f>
        <v>7.2520568901657922</v>
      </c>
      <c r="K47" s="182">
        <f>(SUM('1.  LRAMVA Summary'!E$22:E$27)+SUM('1.  LRAMVA Summary'!E$28:E$29)*(MONTH($E47)-1)/12)*$H47</f>
        <v>6.8656996359636988</v>
      </c>
      <c r="L47" s="182">
        <f>(SUM('1.  LRAMVA Summary'!F$22:F$27)+SUM('1.  LRAMVA Summary'!F$28:F$29)*(MONTH($E47)-1)/12)*$H47</f>
        <v>0.93107006862180053</v>
      </c>
      <c r="M47" s="182">
        <f>(SUM('1.  LRAMVA Summary'!G$22:G$27)+SUM('1.  LRAMVA Summary'!G$28:G$29)*(MONTH($E47)-1)/12)*$H47</f>
        <v>-0.49898159418829613</v>
      </c>
      <c r="N47" s="182">
        <f>(SUM('1.  LRAMVA Summary'!H$22:H$27)+SUM('1.  LRAMVA Summary'!H$28:H$29)*(MONTH($E47)-1)/12)*$H47</f>
        <v>-7.0589911080574982E-2</v>
      </c>
      <c r="O47" s="182">
        <f>(SUM('1.  LRAMVA Summary'!I$22:I$27)+SUM('1.  LRAMVA Summary'!I$28:I$29)*(MONTH($E47)-1)/12)*$H47</f>
        <v>0.19181626778673189</v>
      </c>
      <c r="P47" s="183"/>
      <c r="Q47" s="183">
        <f t="shared" si="11"/>
        <v>14.415033720753375</v>
      </c>
    </row>
    <row r="48" spans="2:17" s="3" customFormat="1" ht="13.8" x14ac:dyDescent="0.3">
      <c r="B48" s="175" t="s">
        <v>128</v>
      </c>
      <c r="C48" s="220"/>
      <c r="D48" s="188"/>
      <c r="E48" s="180">
        <v>41334</v>
      </c>
      <c r="F48" s="180" t="s">
        <v>365</v>
      </c>
      <c r="G48" s="181" t="s">
        <v>89</v>
      </c>
      <c r="H48" s="470">
        <f t="shared" si="12"/>
        <v>1.225E-3</v>
      </c>
      <c r="I48" s="182">
        <f>(SUM('1.  LRAMVA Summary'!C$22:C$27)+SUM('1.  LRAMVA Summary'!C$28:C$29)*(MONTH($E48)-1)/12)*$H48</f>
        <v>-0.51207527303155553</v>
      </c>
      <c r="J48" s="182">
        <f>(SUM('1.  LRAMVA Summary'!D$22:D$27)+SUM('1.  LRAMVA Summary'!D$28:D$29)*(MONTH($E48)-1)/12)*$H48</f>
        <v>14.504113780331584</v>
      </c>
      <c r="K48" s="182">
        <f>(SUM('1.  LRAMVA Summary'!E$22:E$27)+SUM('1.  LRAMVA Summary'!E$28:E$29)*(MONTH($E48)-1)/12)*$H48</f>
        <v>13.731399271927398</v>
      </c>
      <c r="L48" s="182">
        <f>(SUM('1.  LRAMVA Summary'!F$22:F$27)+SUM('1.  LRAMVA Summary'!F$28:F$29)*(MONTH($E48)-1)/12)*$H48</f>
        <v>1.8621401372436011</v>
      </c>
      <c r="M48" s="182">
        <f>(SUM('1.  LRAMVA Summary'!G$22:G$27)+SUM('1.  LRAMVA Summary'!G$28:G$29)*(MONTH($E48)-1)/12)*$H48</f>
        <v>-0.99796318837659226</v>
      </c>
      <c r="N48" s="182">
        <f>(SUM('1.  LRAMVA Summary'!H$22:H$27)+SUM('1.  LRAMVA Summary'!H$28:H$29)*(MONTH($E48)-1)/12)*$H48</f>
        <v>-0.14117982216114996</v>
      </c>
      <c r="O48" s="182">
        <f>(SUM('1.  LRAMVA Summary'!I$22:I$27)+SUM('1.  LRAMVA Summary'!I$28:I$29)*(MONTH($E48)-1)/12)*$H48</f>
        <v>0.38363253557346377</v>
      </c>
      <c r="P48" s="183"/>
      <c r="Q48" s="183">
        <f t="shared" si="11"/>
        <v>28.830067441506749</v>
      </c>
    </row>
    <row r="49" spans="1:21" s="3" customFormat="1" ht="13.8" x14ac:dyDescent="0.3">
      <c r="B49" s="175" t="s">
        <v>129</v>
      </c>
      <c r="C49" s="220"/>
      <c r="D49" s="188"/>
      <c r="E49" s="180">
        <v>41365</v>
      </c>
      <c r="F49" s="180" t="s">
        <v>365</v>
      </c>
      <c r="G49" s="181" t="s">
        <v>90</v>
      </c>
      <c r="H49" s="471">
        <f>C$25/12</f>
        <v>1.225E-3</v>
      </c>
      <c r="I49" s="182">
        <f>(SUM('1.  LRAMVA Summary'!C$22:C$27)+SUM('1.  LRAMVA Summary'!C$28:C$29)*(MONTH($E49)-1)/12)*$H49</f>
        <v>-0.76811290954733324</v>
      </c>
      <c r="J49" s="182">
        <f>(SUM('1.  LRAMVA Summary'!D$22:D$27)+SUM('1.  LRAMVA Summary'!D$28:D$29)*(MONTH($E49)-1)/12)*$H49</f>
        <v>21.756170670497376</v>
      </c>
      <c r="K49" s="182">
        <f>(SUM('1.  LRAMVA Summary'!E$22:E$27)+SUM('1.  LRAMVA Summary'!E$28:E$29)*(MONTH($E49)-1)/12)*$H49</f>
        <v>20.597098907891095</v>
      </c>
      <c r="L49" s="182">
        <f>(SUM('1.  LRAMVA Summary'!F$22:F$27)+SUM('1.  LRAMVA Summary'!F$28:F$29)*(MONTH($E49)-1)/12)*$H49</f>
        <v>2.7932102058654014</v>
      </c>
      <c r="M49" s="182">
        <f>(SUM('1.  LRAMVA Summary'!G$22:G$27)+SUM('1.  LRAMVA Summary'!G$28:G$29)*(MONTH($E49)-1)/12)*$H49</f>
        <v>-1.4969447825648885</v>
      </c>
      <c r="N49" s="182">
        <f>(SUM('1.  LRAMVA Summary'!H$22:H$27)+SUM('1.  LRAMVA Summary'!H$28:H$29)*(MONTH($E49)-1)/12)*$H49</f>
        <v>-0.21176973324172499</v>
      </c>
      <c r="O49" s="182">
        <f>(SUM('1.  LRAMVA Summary'!I$22:I$27)+SUM('1.  LRAMVA Summary'!I$28:I$29)*(MONTH($E49)-1)/12)*$H49</f>
        <v>0.57544880336019555</v>
      </c>
      <c r="P49" s="183"/>
      <c r="Q49" s="183">
        <f t="shared" si="11"/>
        <v>43.24510116226012</v>
      </c>
    </row>
    <row r="50" spans="1:21" s="3" customFormat="1" ht="13.8" x14ac:dyDescent="0.3">
      <c r="B50" s="175" t="s">
        <v>130</v>
      </c>
      <c r="C50" s="220"/>
      <c r="D50" s="188"/>
      <c r="E50" s="180">
        <v>41395</v>
      </c>
      <c r="F50" s="180" t="s">
        <v>365</v>
      </c>
      <c r="G50" s="181" t="s">
        <v>90</v>
      </c>
      <c r="H50" s="470">
        <f t="shared" ref="H50:H51" si="13">C$25/12</f>
        <v>1.225E-3</v>
      </c>
      <c r="I50" s="182">
        <f>(SUM('1.  LRAMVA Summary'!C$22:C$27)+SUM('1.  LRAMVA Summary'!C$28:C$29)*(MONTH($E50)-1)/12)*$H50</f>
        <v>-1.0241505460631111</v>
      </c>
      <c r="J50" s="182">
        <f>(SUM('1.  LRAMVA Summary'!D$22:D$27)+SUM('1.  LRAMVA Summary'!D$28:D$29)*(MONTH($E50)-1)/12)*$H50</f>
        <v>29.008227560663169</v>
      </c>
      <c r="K50" s="182">
        <f>(SUM('1.  LRAMVA Summary'!E$22:E$27)+SUM('1.  LRAMVA Summary'!E$28:E$29)*(MONTH($E50)-1)/12)*$H50</f>
        <v>27.462798543854795</v>
      </c>
      <c r="L50" s="182">
        <f>(SUM('1.  LRAMVA Summary'!F$22:F$27)+SUM('1.  LRAMVA Summary'!F$28:F$29)*(MONTH($E50)-1)/12)*$H50</f>
        <v>3.7242802744872021</v>
      </c>
      <c r="M50" s="182">
        <f>(SUM('1.  LRAMVA Summary'!G$22:G$27)+SUM('1.  LRAMVA Summary'!G$28:G$29)*(MONTH($E50)-1)/12)*$H50</f>
        <v>-1.9959263767531845</v>
      </c>
      <c r="N50" s="182">
        <f>(SUM('1.  LRAMVA Summary'!H$22:H$27)+SUM('1.  LRAMVA Summary'!H$28:H$29)*(MONTH($E50)-1)/12)*$H50</f>
        <v>-0.28235964432229993</v>
      </c>
      <c r="O50" s="182">
        <f>(SUM('1.  LRAMVA Summary'!I$22:I$27)+SUM('1.  LRAMVA Summary'!I$28:I$29)*(MONTH($E50)-1)/12)*$H50</f>
        <v>0.76726507114692755</v>
      </c>
      <c r="P50" s="183"/>
      <c r="Q50" s="183">
        <f t="shared" si="11"/>
        <v>57.660134883013498</v>
      </c>
    </row>
    <row r="51" spans="1:21" s="3" customFormat="1" ht="13.8" x14ac:dyDescent="0.3">
      <c r="B51" s="175" t="s">
        <v>131</v>
      </c>
      <c r="C51" s="220"/>
      <c r="D51" s="188"/>
      <c r="E51" s="180">
        <v>41426</v>
      </c>
      <c r="F51" s="180" t="s">
        <v>365</v>
      </c>
      <c r="G51" s="181" t="s">
        <v>90</v>
      </c>
      <c r="H51" s="470">
        <f t="shared" si="13"/>
        <v>1.225E-3</v>
      </c>
      <c r="I51" s="182">
        <f>(SUM('1.  LRAMVA Summary'!C$22:C$27)+SUM('1.  LRAMVA Summary'!C$28:C$29)*(MONTH($E51)-1)/12)*$H51</f>
        <v>-1.280188182578889</v>
      </c>
      <c r="J51" s="182">
        <f>(SUM('1.  LRAMVA Summary'!D$22:D$27)+SUM('1.  LRAMVA Summary'!D$28:D$29)*(MONTH($E51)-1)/12)*$H51</f>
        <v>36.260284450828955</v>
      </c>
      <c r="K51" s="182">
        <f>(SUM('1.  LRAMVA Summary'!E$22:E$27)+SUM('1.  LRAMVA Summary'!E$28:E$29)*(MONTH($E51)-1)/12)*$H51</f>
        <v>34.328498179818489</v>
      </c>
      <c r="L51" s="182">
        <f>(SUM('1.  LRAMVA Summary'!F$22:F$27)+SUM('1.  LRAMVA Summary'!F$28:F$29)*(MONTH($E51)-1)/12)*$H51</f>
        <v>4.655350343109002</v>
      </c>
      <c r="M51" s="182">
        <f>(SUM('1.  LRAMVA Summary'!G$22:G$27)+SUM('1.  LRAMVA Summary'!G$28:G$29)*(MONTH($E51)-1)/12)*$H51</f>
        <v>-2.494907970941481</v>
      </c>
      <c r="N51" s="182">
        <f>(SUM('1.  LRAMVA Summary'!H$22:H$27)+SUM('1.  LRAMVA Summary'!H$28:H$29)*(MONTH($E51)-1)/12)*$H51</f>
        <v>-0.35294955540287487</v>
      </c>
      <c r="O51" s="182">
        <f>(SUM('1.  LRAMVA Summary'!I$22:I$27)+SUM('1.  LRAMVA Summary'!I$28:I$29)*(MONTH($E51)-1)/12)*$H51</f>
        <v>0.95908133893365943</v>
      </c>
      <c r="P51" s="183"/>
      <c r="Q51" s="183">
        <f t="shared" si="11"/>
        <v>72.075168603766869</v>
      </c>
    </row>
    <row r="52" spans="1:21" s="3" customFormat="1" ht="13.8" x14ac:dyDescent="0.3">
      <c r="B52" s="175" t="s">
        <v>132</v>
      </c>
      <c r="C52" s="220"/>
      <c r="D52" s="188"/>
      <c r="E52" s="180">
        <v>41456</v>
      </c>
      <c r="F52" s="180" t="s">
        <v>365</v>
      </c>
      <c r="G52" s="181" t="s">
        <v>92</v>
      </c>
      <c r="H52" s="471">
        <f>C$26/12</f>
        <v>1.225E-3</v>
      </c>
      <c r="I52" s="182">
        <f>(SUM('1.  LRAMVA Summary'!C$22:C$27)+SUM('1.  LRAMVA Summary'!C$28:C$29)*(MONTH($E52)-1)/12)*$H52</f>
        <v>-1.5362258190946665</v>
      </c>
      <c r="J52" s="182">
        <f>(SUM('1.  LRAMVA Summary'!D$22:D$27)+SUM('1.  LRAMVA Summary'!D$28:D$29)*(MONTH($E52)-1)/12)*$H52</f>
        <v>43.512341340994752</v>
      </c>
      <c r="K52" s="182">
        <f>(SUM('1.  LRAMVA Summary'!E$22:E$27)+SUM('1.  LRAMVA Summary'!E$28:E$29)*(MONTH($E52)-1)/12)*$H52</f>
        <v>41.194197815782189</v>
      </c>
      <c r="L52" s="182">
        <f>(SUM('1.  LRAMVA Summary'!F$22:F$27)+SUM('1.  LRAMVA Summary'!F$28:F$29)*(MONTH($E52)-1)/12)*$H52</f>
        <v>5.5864204117308027</v>
      </c>
      <c r="M52" s="182">
        <f>(SUM('1.  LRAMVA Summary'!G$22:G$27)+SUM('1.  LRAMVA Summary'!G$28:G$29)*(MONTH($E52)-1)/12)*$H52</f>
        <v>-2.993889565129777</v>
      </c>
      <c r="N52" s="182">
        <f>(SUM('1.  LRAMVA Summary'!H$22:H$27)+SUM('1.  LRAMVA Summary'!H$28:H$29)*(MONTH($E52)-1)/12)*$H52</f>
        <v>-0.42353946648344998</v>
      </c>
      <c r="O52" s="182">
        <f>(SUM('1.  LRAMVA Summary'!I$22:I$27)+SUM('1.  LRAMVA Summary'!I$28:I$29)*(MONTH($E52)-1)/12)*$H52</f>
        <v>1.1508976067203911</v>
      </c>
      <c r="P52" s="183"/>
      <c r="Q52" s="183">
        <f t="shared" si="11"/>
        <v>86.49020232452024</v>
      </c>
    </row>
    <row r="53" spans="1:21" s="3" customFormat="1" ht="13.8" x14ac:dyDescent="0.3">
      <c r="B53" s="175" t="s">
        <v>134</v>
      </c>
      <c r="C53" s="220"/>
      <c r="D53" s="188"/>
      <c r="E53" s="180">
        <v>41487</v>
      </c>
      <c r="F53" s="180" t="s">
        <v>365</v>
      </c>
      <c r="G53" s="181" t="s">
        <v>92</v>
      </c>
      <c r="H53" s="470">
        <f t="shared" ref="H53:H54" si="14">C$26/12</f>
        <v>1.225E-3</v>
      </c>
      <c r="I53" s="182">
        <f>(SUM('1.  LRAMVA Summary'!C$22:C$27)+SUM('1.  LRAMVA Summary'!C$28:C$29)*(MONTH($E53)-1)/12)*$H53</f>
        <v>-1.7922634556104442</v>
      </c>
      <c r="J53" s="182">
        <f>(SUM('1.  LRAMVA Summary'!D$22:D$27)+SUM('1.  LRAMVA Summary'!D$28:D$29)*(MONTH($E53)-1)/12)*$H53</f>
        <v>50.764398231160541</v>
      </c>
      <c r="K53" s="182">
        <f>(SUM('1.  LRAMVA Summary'!E$22:E$27)+SUM('1.  LRAMVA Summary'!E$28:E$29)*(MONTH($E53)-1)/12)*$H53</f>
        <v>48.05989745174589</v>
      </c>
      <c r="L53" s="182">
        <f>(SUM('1.  LRAMVA Summary'!F$22:F$27)+SUM('1.  LRAMVA Summary'!F$28:F$29)*(MONTH($E53)-1)/12)*$H53</f>
        <v>6.5174904803526026</v>
      </c>
      <c r="M53" s="182">
        <f>(SUM('1.  LRAMVA Summary'!G$22:G$27)+SUM('1.  LRAMVA Summary'!G$28:G$29)*(MONTH($E53)-1)/12)*$H53</f>
        <v>-3.492871159318073</v>
      </c>
      <c r="N53" s="182">
        <f>(SUM('1.  LRAMVA Summary'!H$22:H$27)+SUM('1.  LRAMVA Summary'!H$28:H$29)*(MONTH($E53)-1)/12)*$H53</f>
        <v>-0.49412937756402492</v>
      </c>
      <c r="O53" s="182">
        <f>(SUM('1.  LRAMVA Summary'!I$22:I$27)+SUM('1.  LRAMVA Summary'!I$28:I$29)*(MONTH($E53)-1)/12)*$H53</f>
        <v>1.3427138745071232</v>
      </c>
      <c r="P53" s="183"/>
      <c r="Q53" s="183">
        <f t="shared" si="11"/>
        <v>100.90523604527363</v>
      </c>
    </row>
    <row r="54" spans="1:21" s="3" customFormat="1" ht="13.8" x14ac:dyDescent="0.3">
      <c r="B54" s="175" t="s">
        <v>133</v>
      </c>
      <c r="C54" s="220"/>
      <c r="D54" s="188"/>
      <c r="E54" s="180">
        <v>41518</v>
      </c>
      <c r="F54" s="180" t="s">
        <v>365</v>
      </c>
      <c r="G54" s="181" t="s">
        <v>92</v>
      </c>
      <c r="H54" s="470">
        <f t="shared" si="14"/>
        <v>1.225E-3</v>
      </c>
      <c r="I54" s="182">
        <f>(SUM('1.  LRAMVA Summary'!C$22:C$27)+SUM('1.  LRAMVA Summary'!C$28:C$29)*(MONTH($E54)-1)/12)*$H54</f>
        <v>-2.0483010921262221</v>
      </c>
      <c r="J54" s="182">
        <f>(SUM('1.  LRAMVA Summary'!D$22:D$27)+SUM('1.  LRAMVA Summary'!D$28:D$29)*(MONTH($E54)-1)/12)*$H54</f>
        <v>58.016455121326338</v>
      </c>
      <c r="K54" s="182">
        <f>(SUM('1.  LRAMVA Summary'!E$22:E$27)+SUM('1.  LRAMVA Summary'!E$28:E$29)*(MONTH($E54)-1)/12)*$H54</f>
        <v>54.92559708770959</v>
      </c>
      <c r="L54" s="182">
        <f>(SUM('1.  LRAMVA Summary'!F$22:F$27)+SUM('1.  LRAMVA Summary'!F$28:F$29)*(MONTH($E54)-1)/12)*$H54</f>
        <v>7.4485605489744042</v>
      </c>
      <c r="M54" s="182">
        <f>(SUM('1.  LRAMVA Summary'!G$22:G$27)+SUM('1.  LRAMVA Summary'!G$28:G$29)*(MONTH($E54)-1)/12)*$H54</f>
        <v>-3.991852753506369</v>
      </c>
      <c r="N54" s="182">
        <f>(SUM('1.  LRAMVA Summary'!H$22:H$27)+SUM('1.  LRAMVA Summary'!H$28:H$29)*(MONTH($E54)-1)/12)*$H54</f>
        <v>-0.56471928864459986</v>
      </c>
      <c r="O54" s="182">
        <f>(SUM('1.  LRAMVA Summary'!I$22:I$27)+SUM('1.  LRAMVA Summary'!I$28:I$29)*(MONTH($E54)-1)/12)*$H54</f>
        <v>1.5345301422938551</v>
      </c>
      <c r="P54" s="183"/>
      <c r="Q54" s="183">
        <f t="shared" si="11"/>
        <v>115.320269766027</v>
      </c>
    </row>
    <row r="55" spans="1:21" s="3" customFormat="1" ht="13.8" x14ac:dyDescent="0.3">
      <c r="B55" s="217" t="s">
        <v>135</v>
      </c>
      <c r="C55" s="221"/>
      <c r="D55" s="188"/>
      <c r="E55" s="180">
        <v>41548</v>
      </c>
      <c r="F55" s="180" t="s">
        <v>365</v>
      </c>
      <c r="G55" s="181" t="s">
        <v>93</v>
      </c>
      <c r="H55" s="471">
        <f>C$27/12</f>
        <v>1.225E-3</v>
      </c>
      <c r="I55" s="182">
        <f>(SUM('1.  LRAMVA Summary'!C$22:C$27)+SUM('1.  LRAMVA Summary'!C$28:C$29)*(MONTH($E55)-1)/12)*$H55</f>
        <v>-2.3043387286420001</v>
      </c>
      <c r="J55" s="182">
        <f>(SUM('1.  LRAMVA Summary'!D$22:D$27)+SUM('1.  LRAMVA Summary'!D$28:D$29)*(MONTH($E55)-1)/12)*$H55</f>
        <v>65.26851201149212</v>
      </c>
      <c r="K55" s="182">
        <f>(SUM('1.  LRAMVA Summary'!E$22:E$27)+SUM('1.  LRAMVA Summary'!E$28:E$29)*(MONTH($E55)-1)/12)*$H55</f>
        <v>61.791296723673277</v>
      </c>
      <c r="L55" s="182">
        <f>(SUM('1.  LRAMVA Summary'!F$22:F$27)+SUM('1.  LRAMVA Summary'!F$28:F$29)*(MONTH($E55)-1)/12)*$H55</f>
        <v>8.3796306175962023</v>
      </c>
      <c r="M55" s="182">
        <f>(SUM('1.  LRAMVA Summary'!G$22:G$27)+SUM('1.  LRAMVA Summary'!G$28:G$29)*(MONTH($E55)-1)/12)*$H55</f>
        <v>-4.4908343476946655</v>
      </c>
      <c r="N55" s="182">
        <f>(SUM('1.  LRAMVA Summary'!H$22:H$27)+SUM('1.  LRAMVA Summary'!H$28:H$29)*(MONTH($E55)-1)/12)*$H55</f>
        <v>-0.63530919972517474</v>
      </c>
      <c r="O55" s="182">
        <f>(SUM('1.  LRAMVA Summary'!I$22:I$27)+SUM('1.  LRAMVA Summary'!I$28:I$29)*(MONTH($E55)-1)/12)*$H55</f>
        <v>1.726346410080587</v>
      </c>
      <c r="P55" s="183"/>
      <c r="Q55" s="183">
        <f t="shared" si="11"/>
        <v>129.73530348678034</v>
      </c>
    </row>
    <row r="56" spans="1:21" s="3" customFormat="1" ht="13.8" x14ac:dyDescent="0.3">
      <c r="D56" s="188"/>
      <c r="E56" s="180">
        <v>41579</v>
      </c>
      <c r="F56" s="180" t="s">
        <v>365</v>
      </c>
      <c r="G56" s="181" t="s">
        <v>93</v>
      </c>
      <c r="H56" s="470">
        <f t="shared" ref="H56:H57" si="15">C$27/12</f>
        <v>1.225E-3</v>
      </c>
      <c r="I56" s="182">
        <f>(SUM('1.  LRAMVA Summary'!C$22:C$27)+SUM('1.  LRAMVA Summary'!C$28:C$29)*(MONTH($E56)-1)/12)*$H56</f>
        <v>-2.560376365157778</v>
      </c>
      <c r="J56" s="182">
        <f>(SUM('1.  LRAMVA Summary'!D$22:D$27)+SUM('1.  LRAMVA Summary'!D$28:D$29)*(MONTH($E56)-1)/12)*$H56</f>
        <v>72.52056890165791</v>
      </c>
      <c r="K56" s="182">
        <f>(SUM('1.  LRAMVA Summary'!E$22:E$27)+SUM('1.  LRAMVA Summary'!E$28:E$29)*(MONTH($E56)-1)/12)*$H56</f>
        <v>68.656996359636977</v>
      </c>
      <c r="L56" s="182">
        <f>(SUM('1.  LRAMVA Summary'!F$22:F$27)+SUM('1.  LRAMVA Summary'!F$28:F$29)*(MONTH($E56)-1)/12)*$H56</f>
        <v>9.310700686218004</v>
      </c>
      <c r="M56" s="182">
        <f>(SUM('1.  LRAMVA Summary'!G$22:G$27)+SUM('1.  LRAMVA Summary'!G$28:G$29)*(MONTH($E56)-1)/12)*$H56</f>
        <v>-4.989815941882962</v>
      </c>
      <c r="N56" s="182">
        <f>(SUM('1.  LRAMVA Summary'!H$22:H$27)+SUM('1.  LRAMVA Summary'!H$28:H$29)*(MONTH($E56)-1)/12)*$H56</f>
        <v>-0.70589911080574974</v>
      </c>
      <c r="O56" s="182">
        <f>(SUM('1.  LRAMVA Summary'!I$22:I$27)+SUM('1.  LRAMVA Summary'!I$28:I$29)*(MONTH($E56)-1)/12)*$H56</f>
        <v>1.9181626778673189</v>
      </c>
      <c r="P56" s="183"/>
      <c r="Q56" s="183">
        <f t="shared" si="11"/>
        <v>144.15033720753374</v>
      </c>
    </row>
    <row r="57" spans="1:21" s="3" customFormat="1" x14ac:dyDescent="0.3">
      <c r="B57" s="227" t="s">
        <v>368</v>
      </c>
      <c r="C57" s="4"/>
      <c r="D57" s="188"/>
      <c r="E57" s="180">
        <v>41609</v>
      </c>
      <c r="F57" s="180" t="s">
        <v>365</v>
      </c>
      <c r="G57" s="181" t="s">
        <v>93</v>
      </c>
      <c r="H57" s="470">
        <f t="shared" si="15"/>
        <v>1.225E-3</v>
      </c>
      <c r="I57" s="182">
        <f>(SUM('1.  LRAMVA Summary'!C$22:C$27)+SUM('1.  LRAMVA Summary'!C$28:C$29)*(MONTH($E57)-1)/12)*$H57</f>
        <v>-2.816414001673555</v>
      </c>
      <c r="J57" s="182">
        <f>(SUM('1.  LRAMVA Summary'!D$22:D$27)+SUM('1.  LRAMVA Summary'!D$28:D$29)*(MONTH($E57)-1)/12)*$H57</f>
        <v>79.772625791823714</v>
      </c>
      <c r="K57" s="182">
        <f>(SUM('1.  LRAMVA Summary'!E$22:E$27)+SUM('1.  LRAMVA Summary'!E$28:E$29)*(MONTH($E57)-1)/12)*$H57</f>
        <v>75.522695995600671</v>
      </c>
      <c r="L57" s="182">
        <f>(SUM('1.  LRAMVA Summary'!F$22:F$27)+SUM('1.  LRAMVA Summary'!F$28:F$29)*(MONTH($E57)-1)/12)*$H57</f>
        <v>10.241770754839807</v>
      </c>
      <c r="M57" s="182">
        <f>(SUM('1.  LRAMVA Summary'!G$22:G$27)+SUM('1.  LRAMVA Summary'!G$28:G$29)*(MONTH($E57)-1)/12)*$H57</f>
        <v>-5.4887975360712566</v>
      </c>
      <c r="N57" s="182">
        <f>(SUM('1.  LRAMVA Summary'!H$22:H$27)+SUM('1.  LRAMVA Summary'!H$28:H$29)*(MONTH($E57)-1)/12)*$H57</f>
        <v>-0.77648902188632485</v>
      </c>
      <c r="O57" s="182">
        <f>(SUM('1.  LRAMVA Summary'!I$22:I$27)+SUM('1.  LRAMVA Summary'!I$28:I$29)*(MONTH($E57)-1)/12)*$H57</f>
        <v>2.109978945654051</v>
      </c>
      <c r="P57" s="183"/>
      <c r="Q57" s="183">
        <f t="shared" si="11"/>
        <v>158.56537092828714</v>
      </c>
    </row>
    <row r="58" spans="1:21" s="3" customFormat="1" thickBot="1" x14ac:dyDescent="0.35">
      <c r="B58" s="4"/>
      <c r="C58" s="4"/>
      <c r="D58" s="188"/>
      <c r="E58" s="192" t="s">
        <v>375</v>
      </c>
      <c r="F58" s="192"/>
      <c r="G58" s="193"/>
      <c r="H58" s="467"/>
      <c r="I58" s="194">
        <f>SUM(I45:I57)</f>
        <v>-16.898484010041329</v>
      </c>
      <c r="J58" s="194">
        <f t="shared" ref="J58:P58" si="16">SUM(J45:J57)</f>
        <v>478.63575475094223</v>
      </c>
      <c r="K58" s="194">
        <f t="shared" si="16"/>
        <v>453.13617597360405</v>
      </c>
      <c r="L58" s="194">
        <f t="shared" si="16"/>
        <v>61.450624529038826</v>
      </c>
      <c r="M58" s="194">
        <f t="shared" si="16"/>
        <v>-32.932785216427547</v>
      </c>
      <c r="N58" s="194">
        <f t="shared" si="16"/>
        <v>-4.6589341313179489</v>
      </c>
      <c r="O58" s="194">
        <f t="shared" si="16"/>
        <v>12.659873673924304</v>
      </c>
      <c r="P58" s="194">
        <f t="shared" si="16"/>
        <v>0</v>
      </c>
      <c r="Q58" s="194">
        <f>SUM(Q45:Q57)</f>
        <v>951.39222556972277</v>
      </c>
    </row>
    <row r="59" spans="1:21" s="3" customFormat="1" thickTop="1" x14ac:dyDescent="0.3">
      <c r="D59" s="188"/>
      <c r="E59" s="223" t="s">
        <v>91</v>
      </c>
      <c r="F59" s="223"/>
      <c r="G59" s="224"/>
      <c r="H59" s="468"/>
      <c r="I59" s="225"/>
      <c r="J59" s="225"/>
      <c r="K59" s="225"/>
      <c r="L59" s="225"/>
      <c r="M59" s="225"/>
      <c r="N59" s="225"/>
      <c r="O59" s="225"/>
      <c r="P59" s="225"/>
      <c r="Q59" s="226"/>
    </row>
    <row r="60" spans="1:21" s="3" customFormat="1" ht="13.8" x14ac:dyDescent="0.3">
      <c r="D60" s="188"/>
      <c r="E60" s="189" t="s">
        <v>378</v>
      </c>
      <c r="F60" s="189"/>
      <c r="G60" s="190"/>
      <c r="H60" s="469"/>
      <c r="I60" s="191">
        <f t="shared" ref="I60:Q60" si="17">I58+I59</f>
        <v>-16.898484010041329</v>
      </c>
      <c r="J60" s="191">
        <f t="shared" si="17"/>
        <v>478.63575475094223</v>
      </c>
      <c r="K60" s="191">
        <f t="shared" si="17"/>
        <v>453.13617597360405</v>
      </c>
      <c r="L60" s="191">
        <f t="shared" si="17"/>
        <v>61.450624529038826</v>
      </c>
      <c r="M60" s="191">
        <f t="shared" si="17"/>
        <v>-32.932785216427547</v>
      </c>
      <c r="N60" s="191">
        <f t="shared" si="17"/>
        <v>-4.6589341313179489</v>
      </c>
      <c r="O60" s="191">
        <f t="shared" si="17"/>
        <v>12.659873673924304</v>
      </c>
      <c r="P60" s="191">
        <f t="shared" si="17"/>
        <v>0</v>
      </c>
      <c r="Q60" s="191">
        <f t="shared" si="17"/>
        <v>951.39222556972277</v>
      </c>
    </row>
    <row r="61" spans="1:21" s="3" customFormat="1" ht="13.8" x14ac:dyDescent="0.3">
      <c r="D61" s="188"/>
      <c r="E61" s="180">
        <v>41640</v>
      </c>
      <c r="F61" s="180" t="s">
        <v>366</v>
      </c>
      <c r="G61" s="181" t="s">
        <v>89</v>
      </c>
      <c r="H61" s="471">
        <f>C$28/12</f>
        <v>1.225E-3</v>
      </c>
      <c r="I61" s="182">
        <f>(SUM('1.  LRAMVA Summary'!C$22:C$30)+SUM('1.  LRAMVA Summary'!C$31:C$32)*(MONTH($E61)-1)/12)*$H61</f>
        <v>-3.072451638189333</v>
      </c>
      <c r="J61" s="182">
        <f>(SUM('1.  LRAMVA Summary'!D$22:D$30)+SUM('1.  LRAMVA Summary'!D$31:D$32)*(MONTH($E61)-1)/12)*$H61</f>
        <v>87.024682681989503</v>
      </c>
      <c r="K61" s="182">
        <f>(SUM('1.  LRAMVA Summary'!E$22:E$30)+SUM('1.  LRAMVA Summary'!E$31:E$32)*(MONTH($E61)-1)/12)*$H61</f>
        <v>82.388395631564379</v>
      </c>
      <c r="L61" s="182">
        <f>(SUM('1.  LRAMVA Summary'!F$22:F$30)+SUM('1.  LRAMVA Summary'!F$31:F$32)*(MONTH($E61)-1)/12)*$H61</f>
        <v>11.172840823461605</v>
      </c>
      <c r="M61" s="182">
        <f>(SUM('1.  LRAMVA Summary'!G$22:G$30)+SUM('1.  LRAMVA Summary'!G$31:G$32)*(MONTH($E61)-1)/12)*$H61</f>
        <v>-5.987779130259554</v>
      </c>
      <c r="N61" s="182">
        <f>(SUM('1.  LRAMVA Summary'!H$22:H$30)+SUM('1.  LRAMVA Summary'!H$31:H$32)*(MONTH($E61)-1)/12)*$H61</f>
        <v>-0.84707893296689973</v>
      </c>
      <c r="O61" s="182">
        <f>(SUM('1.  LRAMVA Summary'!I$22:I$30)+SUM('1.  LRAMVA Summary'!I$31:I$32)*(MONTH($E61)-1)/12)*$H61</f>
        <v>2.3017952134407822</v>
      </c>
      <c r="P61" s="183"/>
      <c r="Q61" s="183">
        <f t="shared" ref="Q61:Q72" si="18">SUM(I61:P61)</f>
        <v>172.98040464904048</v>
      </c>
    </row>
    <row r="62" spans="1:21" s="3" customFormat="1" ht="13.8" x14ac:dyDescent="0.3">
      <c r="A62" s="14"/>
      <c r="E62" s="180">
        <v>41671</v>
      </c>
      <c r="F62" s="180" t="s">
        <v>366</v>
      </c>
      <c r="G62" s="181" t="s">
        <v>89</v>
      </c>
      <c r="H62" s="470">
        <f t="shared" ref="H62:H63" si="19">C$28/12</f>
        <v>1.225E-3</v>
      </c>
      <c r="I62" s="182">
        <f>(SUM('1.  LRAMVA Summary'!C$22:C$30)+SUM('1.  LRAMVA Summary'!C$31:C$32)*(MONTH($E62)-1)/12)*$H62</f>
        <v>6.2905574683562646</v>
      </c>
      <c r="J62" s="182">
        <f>(SUM('1.  LRAMVA Summary'!D$22:D$30)+SUM('1.  LRAMVA Summary'!D$31:D$32)*(MONTH($E62)-1)/12)*$H62</f>
        <v>101.93458464014934</v>
      </c>
      <c r="K62" s="182">
        <f>(SUM('1.  LRAMVA Summary'!E$22:E$30)+SUM('1.  LRAMVA Summary'!E$31:E$32)*(MONTH($E62)-1)/12)*$H62</f>
        <v>94.129762810325431</v>
      </c>
      <c r="L62" s="182">
        <f>(SUM('1.  LRAMVA Summary'!F$22:F$30)+SUM('1.  LRAMVA Summary'!F$31:F$32)*(MONTH($E62)-1)/12)*$H62</f>
        <v>12.977264102898316</v>
      </c>
      <c r="M62" s="182">
        <f>(SUM('1.  LRAMVA Summary'!G$22:G$30)+SUM('1.  LRAMVA Summary'!G$31:G$32)*(MONTH($E62)-1)/12)*$H62</f>
        <v>-5.3771308798274928</v>
      </c>
      <c r="N62" s="182">
        <f>(SUM('1.  LRAMVA Summary'!H$22:H$30)+SUM('1.  LRAMVA Summary'!H$31:H$32)*(MONTH($E62)-1)/12)*$H62</f>
        <v>-0.91848022233575721</v>
      </c>
      <c r="O62" s="182">
        <f>(SUM('1.  LRAMVA Summary'!I$22:I$30)+SUM('1.  LRAMVA Summary'!I$31:I$32)*(MONTH($E62)-1)/12)*$H62</f>
        <v>2.496296526668734</v>
      </c>
      <c r="P62" s="183"/>
      <c r="Q62" s="183">
        <f t="shared" si="18"/>
        <v>211.53285444623486</v>
      </c>
    </row>
    <row r="63" spans="1:21" x14ac:dyDescent="0.3">
      <c r="A63" s="2"/>
      <c r="C63" s="2"/>
      <c r="E63" s="180">
        <v>41699</v>
      </c>
      <c r="F63" s="180" t="s">
        <v>366</v>
      </c>
      <c r="G63" s="181" t="s">
        <v>89</v>
      </c>
      <c r="H63" s="470">
        <f t="shared" si="19"/>
        <v>1.225E-3</v>
      </c>
      <c r="I63" s="182">
        <f>(SUM('1.  LRAMVA Summary'!C$22:C$30)+SUM('1.  LRAMVA Summary'!C$31:C$32)*(MONTH($E63)-1)/12)*$H63</f>
        <v>15.653566574901863</v>
      </c>
      <c r="J63" s="182">
        <f>(SUM('1.  LRAMVA Summary'!D$22:D$30)+SUM('1.  LRAMVA Summary'!D$31:D$32)*(MONTH($E63)-1)/12)*$H63</f>
        <v>116.84448659830919</v>
      </c>
      <c r="K63" s="182">
        <f>(SUM('1.  LRAMVA Summary'!E$22:E$30)+SUM('1.  LRAMVA Summary'!E$31:E$32)*(MONTH($E63)-1)/12)*$H63</f>
        <v>105.87112998908647</v>
      </c>
      <c r="L63" s="182">
        <f>(SUM('1.  LRAMVA Summary'!F$22:F$30)+SUM('1.  LRAMVA Summary'!F$31:F$32)*(MONTH($E63)-1)/12)*$H63</f>
        <v>14.781687382335029</v>
      </c>
      <c r="M63" s="182">
        <f>(SUM('1.  LRAMVA Summary'!G$22:G$30)+SUM('1.  LRAMVA Summary'!G$31:G$32)*(MONTH($E63)-1)/12)*$H63</f>
        <v>-4.7664826293954325</v>
      </c>
      <c r="N63" s="182">
        <f>(SUM('1.  LRAMVA Summary'!H$22:H$30)+SUM('1.  LRAMVA Summary'!H$31:H$32)*(MONTH($E63)-1)/12)*$H63</f>
        <v>-0.98988151170461458</v>
      </c>
      <c r="O63" s="182">
        <f>(SUM('1.  LRAMVA Summary'!I$22:I$30)+SUM('1.  LRAMVA Summary'!I$31:I$32)*(MONTH($E63)-1)/12)*$H63</f>
        <v>2.6907978398966854</v>
      </c>
      <c r="P63" s="183"/>
      <c r="Q63" s="183">
        <f t="shared" si="18"/>
        <v>250.08530424342919</v>
      </c>
      <c r="R63" s="2"/>
      <c r="S63" s="2"/>
      <c r="T63" s="2"/>
      <c r="U63" s="2"/>
    </row>
    <row r="64" spans="1:21" x14ac:dyDescent="0.3">
      <c r="A64" s="2"/>
      <c r="C64" s="2"/>
      <c r="E64" s="180">
        <v>41730</v>
      </c>
      <c r="F64" s="180" t="s">
        <v>366</v>
      </c>
      <c r="G64" s="181" t="s">
        <v>90</v>
      </c>
      <c r="H64" s="471">
        <f>C$29/12</f>
        <v>1.225E-3</v>
      </c>
      <c r="I64" s="182">
        <f>(SUM('1.  LRAMVA Summary'!C$22:C$30)+SUM('1.  LRAMVA Summary'!C$31:C$32)*(MONTH($E64)-1)/12)*$H64</f>
        <v>25.01657568144746</v>
      </c>
      <c r="J64" s="182">
        <f>(SUM('1.  LRAMVA Summary'!D$22:D$30)+SUM('1.  LRAMVA Summary'!D$31:D$32)*(MONTH($E64)-1)/12)*$H64</f>
        <v>131.75438855646905</v>
      </c>
      <c r="K64" s="182">
        <f>(SUM('1.  LRAMVA Summary'!E$22:E$30)+SUM('1.  LRAMVA Summary'!E$31:E$32)*(MONTH($E64)-1)/12)*$H64</f>
        <v>117.61249716784752</v>
      </c>
      <c r="L64" s="182">
        <f>(SUM('1.  LRAMVA Summary'!F$22:F$30)+SUM('1.  LRAMVA Summary'!F$31:F$32)*(MONTH($E64)-1)/12)*$H64</f>
        <v>16.586110661771738</v>
      </c>
      <c r="M64" s="182">
        <f>(SUM('1.  LRAMVA Summary'!G$22:G$30)+SUM('1.  LRAMVA Summary'!G$31:G$32)*(MONTH($E64)-1)/12)*$H64</f>
        <v>-4.1558343789633723</v>
      </c>
      <c r="N64" s="182">
        <f>(SUM('1.  LRAMVA Summary'!H$22:H$30)+SUM('1.  LRAMVA Summary'!H$31:H$32)*(MONTH($E64)-1)/12)*$H64</f>
        <v>-1.0612828010734723</v>
      </c>
      <c r="O64" s="182">
        <f>(SUM('1.  LRAMVA Summary'!I$22:I$30)+SUM('1.  LRAMVA Summary'!I$31:I$32)*(MONTH($E64)-1)/12)*$H64</f>
        <v>2.8852991531246368</v>
      </c>
      <c r="P64" s="183"/>
      <c r="Q64" s="183">
        <f t="shared" si="18"/>
        <v>288.63775404062358</v>
      </c>
      <c r="R64" s="2"/>
      <c r="S64" s="2"/>
      <c r="T64" s="2"/>
      <c r="U64" s="2"/>
    </row>
    <row r="65" spans="1:21" x14ac:dyDescent="0.3">
      <c r="A65" s="2"/>
      <c r="C65" s="2"/>
      <c r="E65" s="180">
        <v>41760</v>
      </c>
      <c r="F65" s="180" t="s">
        <v>366</v>
      </c>
      <c r="G65" s="181" t="s">
        <v>90</v>
      </c>
      <c r="H65" s="470">
        <f t="shared" ref="H65:H66" si="20">C$29/12</f>
        <v>1.225E-3</v>
      </c>
      <c r="I65" s="182">
        <f>(SUM('1.  LRAMVA Summary'!C$22:C$30)+SUM('1.  LRAMVA Summary'!C$31:C$32)*(MONTH($E65)-1)/12)*$H65</f>
        <v>34.379584787993061</v>
      </c>
      <c r="J65" s="182">
        <f>(SUM('1.  LRAMVA Summary'!D$22:D$30)+SUM('1.  LRAMVA Summary'!D$31:D$32)*(MONTH($E65)-1)/12)*$H65</f>
        <v>146.66429051462887</v>
      </c>
      <c r="K65" s="182">
        <f>(SUM('1.  LRAMVA Summary'!E$22:E$30)+SUM('1.  LRAMVA Summary'!E$31:E$32)*(MONTH($E65)-1)/12)*$H65</f>
        <v>129.35386434660859</v>
      </c>
      <c r="L65" s="182">
        <f>(SUM('1.  LRAMVA Summary'!F$22:F$30)+SUM('1.  LRAMVA Summary'!F$31:F$32)*(MONTH($E65)-1)/12)*$H65</f>
        <v>18.390533941208449</v>
      </c>
      <c r="M65" s="182">
        <f>(SUM('1.  LRAMVA Summary'!G$22:G$30)+SUM('1.  LRAMVA Summary'!G$31:G$32)*(MONTH($E65)-1)/12)*$H65</f>
        <v>-3.5451861285313115</v>
      </c>
      <c r="N65" s="182">
        <f>(SUM('1.  LRAMVA Summary'!H$22:H$30)+SUM('1.  LRAMVA Summary'!H$31:H$32)*(MONTH($E65)-1)/12)*$H65</f>
        <v>-1.1326840904423296</v>
      </c>
      <c r="O65" s="182">
        <f>(SUM('1.  LRAMVA Summary'!I$22:I$30)+SUM('1.  LRAMVA Summary'!I$31:I$32)*(MONTH($E65)-1)/12)*$H65</f>
        <v>3.0798004663525886</v>
      </c>
      <c r="P65" s="183"/>
      <c r="Q65" s="183">
        <f t="shared" si="18"/>
        <v>327.19020383781788</v>
      </c>
      <c r="R65" s="2"/>
      <c r="S65" s="2"/>
      <c r="T65" s="2"/>
      <c r="U65" s="2"/>
    </row>
    <row r="66" spans="1:21" s="3" customFormat="1" ht="13.8" x14ac:dyDescent="0.3">
      <c r="B66" s="56"/>
      <c r="E66" s="180">
        <v>41791</v>
      </c>
      <c r="F66" s="180" t="s">
        <v>366</v>
      </c>
      <c r="G66" s="181" t="s">
        <v>90</v>
      </c>
      <c r="H66" s="470">
        <f t="shared" si="20"/>
        <v>1.225E-3</v>
      </c>
      <c r="I66" s="182">
        <f>(SUM('1.  LRAMVA Summary'!C$22:C$30)+SUM('1.  LRAMVA Summary'!C$31:C$32)*(MONTH($E66)-1)/12)*$H66</f>
        <v>43.742593894538658</v>
      </c>
      <c r="J66" s="182">
        <f>(SUM('1.  LRAMVA Summary'!D$22:D$30)+SUM('1.  LRAMVA Summary'!D$31:D$32)*(MONTH($E66)-1)/12)*$H66</f>
        <v>161.57419247278872</v>
      </c>
      <c r="K66" s="182">
        <f>(SUM('1.  LRAMVA Summary'!E$22:E$30)+SUM('1.  LRAMVA Summary'!E$31:E$32)*(MONTH($E66)-1)/12)*$H66</f>
        <v>141.09523152536963</v>
      </c>
      <c r="L66" s="182">
        <f>(SUM('1.  LRAMVA Summary'!F$22:F$30)+SUM('1.  LRAMVA Summary'!F$31:F$32)*(MONTH($E66)-1)/12)*$H66</f>
        <v>20.194957220645161</v>
      </c>
      <c r="M66" s="182">
        <f>(SUM('1.  LRAMVA Summary'!G$22:G$30)+SUM('1.  LRAMVA Summary'!G$31:G$32)*(MONTH($E66)-1)/12)*$H66</f>
        <v>-2.9345378780992513</v>
      </c>
      <c r="N66" s="182">
        <f>(SUM('1.  LRAMVA Summary'!H$22:H$30)+SUM('1.  LRAMVA Summary'!H$31:H$32)*(MONTH($E66)-1)/12)*$H66</f>
        <v>-1.2040853798111872</v>
      </c>
      <c r="O66" s="182">
        <f>(SUM('1.  LRAMVA Summary'!I$22:I$30)+SUM('1.  LRAMVA Summary'!I$31:I$32)*(MONTH($E66)-1)/12)*$H66</f>
        <v>3.27430177958054</v>
      </c>
      <c r="P66" s="183"/>
      <c r="Q66" s="183">
        <f t="shared" si="18"/>
        <v>365.74265363501223</v>
      </c>
    </row>
    <row r="67" spans="1:21" s="3" customFormat="1" ht="13.8" x14ac:dyDescent="0.3">
      <c r="B67" s="56"/>
      <c r="E67" s="180">
        <v>41821</v>
      </c>
      <c r="F67" s="180" t="s">
        <v>366</v>
      </c>
      <c r="G67" s="181" t="s">
        <v>92</v>
      </c>
      <c r="H67" s="471">
        <f>C$30/12</f>
        <v>1.225E-3</v>
      </c>
      <c r="I67" s="182">
        <f>(SUM('1.  LRAMVA Summary'!C$22:C$30)+SUM('1.  LRAMVA Summary'!C$31:C$32)*(MONTH($E67)-1)/12)*$H67</f>
        <v>53.105603001084255</v>
      </c>
      <c r="J67" s="182">
        <f>(SUM('1.  LRAMVA Summary'!D$22:D$30)+SUM('1.  LRAMVA Summary'!D$31:D$32)*(MONTH($E67)-1)/12)*$H67</f>
        <v>176.4840944309486</v>
      </c>
      <c r="K67" s="182">
        <f>(SUM('1.  LRAMVA Summary'!E$22:E$30)+SUM('1.  LRAMVA Summary'!E$31:E$32)*(MONTH($E67)-1)/12)*$H67</f>
        <v>152.83659870413067</v>
      </c>
      <c r="L67" s="182">
        <f>(SUM('1.  LRAMVA Summary'!F$22:F$30)+SUM('1.  LRAMVA Summary'!F$31:F$32)*(MONTH($E67)-1)/12)*$H67</f>
        <v>21.999380500081873</v>
      </c>
      <c r="M67" s="182">
        <f>(SUM('1.  LRAMVA Summary'!G$22:G$30)+SUM('1.  LRAMVA Summary'!G$31:G$32)*(MONTH($E67)-1)/12)*$H67</f>
        <v>-2.3238896276671914</v>
      </c>
      <c r="N67" s="182">
        <f>(SUM('1.  LRAMVA Summary'!H$22:H$30)+SUM('1.  LRAMVA Summary'!H$31:H$32)*(MONTH($E67)-1)/12)*$H67</f>
        <v>-1.2754866691800446</v>
      </c>
      <c r="O67" s="182">
        <f>(SUM('1.  LRAMVA Summary'!I$22:I$30)+SUM('1.  LRAMVA Summary'!I$31:I$32)*(MONTH($E67)-1)/12)*$H67</f>
        <v>3.4688030928084919</v>
      </c>
      <c r="P67" s="183"/>
      <c r="Q67" s="183">
        <f t="shared" si="18"/>
        <v>404.29510343220664</v>
      </c>
    </row>
    <row r="68" spans="1:21" s="3" customFormat="1" ht="13.8" x14ac:dyDescent="0.3">
      <c r="B68" s="56"/>
      <c r="E68" s="180">
        <v>41852</v>
      </c>
      <c r="F68" s="180" t="s">
        <v>366</v>
      </c>
      <c r="G68" s="181" t="s">
        <v>92</v>
      </c>
      <c r="H68" s="470">
        <f t="shared" ref="H68:H69" si="21">C$30/12</f>
        <v>1.225E-3</v>
      </c>
      <c r="I68" s="182">
        <f>(SUM('1.  LRAMVA Summary'!C$22:C$30)+SUM('1.  LRAMVA Summary'!C$31:C$32)*(MONTH($E68)-1)/12)*$H68</f>
        <v>62.468612107629852</v>
      </c>
      <c r="J68" s="182">
        <f>(SUM('1.  LRAMVA Summary'!D$22:D$30)+SUM('1.  LRAMVA Summary'!D$31:D$32)*(MONTH($E68)-1)/12)*$H68</f>
        <v>191.39399638910842</v>
      </c>
      <c r="K68" s="182">
        <f>(SUM('1.  LRAMVA Summary'!E$22:E$30)+SUM('1.  LRAMVA Summary'!E$31:E$32)*(MONTH($E68)-1)/12)*$H68</f>
        <v>164.57796588289173</v>
      </c>
      <c r="L68" s="182">
        <f>(SUM('1.  LRAMVA Summary'!F$22:F$30)+SUM('1.  LRAMVA Summary'!F$31:F$32)*(MONTH($E68)-1)/12)*$H68</f>
        <v>23.803803779518582</v>
      </c>
      <c r="M68" s="182">
        <f>(SUM('1.  LRAMVA Summary'!G$22:G$30)+SUM('1.  LRAMVA Summary'!G$31:G$32)*(MONTH($E68)-1)/12)*$H68</f>
        <v>-1.7132413772351305</v>
      </c>
      <c r="N68" s="182">
        <f>(SUM('1.  LRAMVA Summary'!H$22:H$30)+SUM('1.  LRAMVA Summary'!H$31:H$32)*(MONTH($E68)-1)/12)*$H68</f>
        <v>-1.346887958548902</v>
      </c>
      <c r="O68" s="182">
        <f>(SUM('1.  LRAMVA Summary'!I$22:I$30)+SUM('1.  LRAMVA Summary'!I$31:I$32)*(MONTH($E68)-1)/12)*$H68</f>
        <v>3.6633044060364437</v>
      </c>
      <c r="P68" s="183"/>
      <c r="Q68" s="183">
        <f t="shared" si="18"/>
        <v>442.847553229401</v>
      </c>
    </row>
    <row r="69" spans="1:21" s="3" customFormat="1" ht="13.8" x14ac:dyDescent="0.3">
      <c r="B69" s="56"/>
      <c r="E69" s="180">
        <v>41883</v>
      </c>
      <c r="F69" s="180" t="s">
        <v>366</v>
      </c>
      <c r="G69" s="181" t="s">
        <v>92</v>
      </c>
      <c r="H69" s="470">
        <f t="shared" si="21"/>
        <v>1.225E-3</v>
      </c>
      <c r="I69" s="182">
        <f>(SUM('1.  LRAMVA Summary'!C$22:C$30)+SUM('1.  LRAMVA Summary'!C$31:C$32)*(MONTH($E69)-1)/12)*$H69</f>
        <v>71.831621214175456</v>
      </c>
      <c r="J69" s="182">
        <f>(SUM('1.  LRAMVA Summary'!D$22:D$30)+SUM('1.  LRAMVA Summary'!D$31:D$32)*(MONTH($E69)-1)/12)*$H69</f>
        <v>206.30389834726824</v>
      </c>
      <c r="K69" s="182">
        <f>(SUM('1.  LRAMVA Summary'!E$22:E$30)+SUM('1.  LRAMVA Summary'!E$31:E$32)*(MONTH($E69)-1)/12)*$H69</f>
        <v>176.31933306165277</v>
      </c>
      <c r="L69" s="182">
        <f>(SUM('1.  LRAMVA Summary'!F$22:F$30)+SUM('1.  LRAMVA Summary'!F$31:F$32)*(MONTH($E69)-1)/12)*$H69</f>
        <v>25.608227058955297</v>
      </c>
      <c r="M69" s="182">
        <f>(SUM('1.  LRAMVA Summary'!G$22:G$30)+SUM('1.  LRAMVA Summary'!G$31:G$32)*(MONTH($E69)-1)/12)*$H69</f>
        <v>-1.1025931268030702</v>
      </c>
      <c r="N69" s="182">
        <f>(SUM('1.  LRAMVA Summary'!H$22:H$30)+SUM('1.  LRAMVA Summary'!H$31:H$32)*(MONTH($E69)-1)/12)*$H69</f>
        <v>-1.4182892479177593</v>
      </c>
      <c r="O69" s="182">
        <f>(SUM('1.  LRAMVA Summary'!I$22:I$30)+SUM('1.  LRAMVA Summary'!I$31:I$32)*(MONTH($E69)-1)/12)*$H69</f>
        <v>3.8578057192643946</v>
      </c>
      <c r="P69" s="183"/>
      <c r="Q69" s="183">
        <f t="shared" si="18"/>
        <v>481.40000302659536</v>
      </c>
    </row>
    <row r="70" spans="1:21" s="3" customFormat="1" ht="13.8" x14ac:dyDescent="0.3">
      <c r="B70" s="56"/>
      <c r="E70" s="180">
        <v>41913</v>
      </c>
      <c r="F70" s="180" t="s">
        <v>366</v>
      </c>
      <c r="G70" s="181" t="s">
        <v>93</v>
      </c>
      <c r="H70" s="471">
        <f>C$31/12</f>
        <v>1.225E-3</v>
      </c>
      <c r="I70" s="182">
        <f>(SUM('1.  LRAMVA Summary'!C$22:C$30)+SUM('1.  LRAMVA Summary'!C$31:C$32)*(MONTH($E70)-1)/12)*$H70</f>
        <v>81.194630320721046</v>
      </c>
      <c r="J70" s="182">
        <f>(SUM('1.  LRAMVA Summary'!D$22:D$30)+SUM('1.  LRAMVA Summary'!D$31:D$32)*(MONTH($E70)-1)/12)*$H70</f>
        <v>221.21380030542809</v>
      </c>
      <c r="K70" s="182">
        <f>(SUM('1.  LRAMVA Summary'!E$22:E$30)+SUM('1.  LRAMVA Summary'!E$31:E$32)*(MONTH($E70)-1)/12)*$H70</f>
        <v>188.06070024041381</v>
      </c>
      <c r="L70" s="182">
        <f>(SUM('1.  LRAMVA Summary'!F$22:F$30)+SUM('1.  LRAMVA Summary'!F$31:F$32)*(MONTH($E70)-1)/12)*$H70</f>
        <v>27.412650338392002</v>
      </c>
      <c r="M70" s="182">
        <f>(SUM('1.  LRAMVA Summary'!G$22:G$30)+SUM('1.  LRAMVA Summary'!G$31:G$32)*(MONTH($E70)-1)/12)*$H70</f>
        <v>-0.49194487637101009</v>
      </c>
      <c r="N70" s="182">
        <f>(SUM('1.  LRAMVA Summary'!H$22:H$30)+SUM('1.  LRAMVA Summary'!H$31:H$32)*(MONTH($E70)-1)/12)*$H70</f>
        <v>-1.4896905372866167</v>
      </c>
      <c r="O70" s="182">
        <f>(SUM('1.  LRAMVA Summary'!I$22:I$30)+SUM('1.  LRAMVA Summary'!I$31:I$32)*(MONTH($E70)-1)/12)*$H70</f>
        <v>4.0523070324923465</v>
      </c>
      <c r="P70" s="183"/>
      <c r="Q70" s="183">
        <f t="shared" si="18"/>
        <v>519.95245282378971</v>
      </c>
    </row>
    <row r="71" spans="1:21" s="3" customFormat="1" ht="13.8" x14ac:dyDescent="0.3">
      <c r="B71" s="56"/>
      <c r="E71" s="180">
        <v>41944</v>
      </c>
      <c r="F71" s="180" t="s">
        <v>366</v>
      </c>
      <c r="G71" s="181" t="s">
        <v>93</v>
      </c>
      <c r="H71" s="470">
        <f t="shared" ref="H71:H72" si="22">C$31/12</f>
        <v>1.225E-3</v>
      </c>
      <c r="I71" s="182">
        <f>(SUM('1.  LRAMVA Summary'!C$22:C$30)+SUM('1.  LRAMVA Summary'!C$31:C$32)*(MONTH($E71)-1)/12)*$H71</f>
        <v>90.557639427266636</v>
      </c>
      <c r="J71" s="182">
        <f>(SUM('1.  LRAMVA Summary'!D$22:D$30)+SUM('1.  LRAMVA Summary'!D$31:D$32)*(MONTH($E71)-1)/12)*$H71</f>
        <v>236.12370226358797</v>
      </c>
      <c r="K71" s="182">
        <f>(SUM('1.  LRAMVA Summary'!E$22:E$30)+SUM('1.  LRAMVA Summary'!E$31:E$32)*(MONTH($E71)-1)/12)*$H71</f>
        <v>199.80206741917488</v>
      </c>
      <c r="L71" s="182">
        <f>(SUM('1.  LRAMVA Summary'!F$22:F$30)+SUM('1.  LRAMVA Summary'!F$31:F$32)*(MONTH($E71)-1)/12)*$H71</f>
        <v>29.217073617828717</v>
      </c>
      <c r="M71" s="182">
        <f>(SUM('1.  LRAMVA Summary'!G$22:G$30)+SUM('1.  LRAMVA Summary'!G$31:G$32)*(MONTH($E71)-1)/12)*$H71</f>
        <v>0.11870337406105071</v>
      </c>
      <c r="N71" s="182">
        <f>(SUM('1.  LRAMVA Summary'!H$22:H$30)+SUM('1.  LRAMVA Summary'!H$31:H$32)*(MONTH($E71)-1)/12)*$H71</f>
        <v>-1.5610918266554743</v>
      </c>
      <c r="O71" s="182">
        <f>(SUM('1.  LRAMVA Summary'!I$22:I$30)+SUM('1.  LRAMVA Summary'!I$31:I$32)*(MONTH($E71)-1)/12)*$H71</f>
        <v>4.2468083457202974</v>
      </c>
      <c r="P71" s="183"/>
      <c r="Q71" s="183">
        <f t="shared" si="18"/>
        <v>558.50490262098413</v>
      </c>
    </row>
    <row r="72" spans="1:21" s="3" customFormat="1" ht="13.8" x14ac:dyDescent="0.3">
      <c r="B72" s="56"/>
      <c r="E72" s="180">
        <v>41974</v>
      </c>
      <c r="F72" s="180" t="s">
        <v>366</v>
      </c>
      <c r="G72" s="181" t="s">
        <v>93</v>
      </c>
      <c r="H72" s="470">
        <f t="shared" si="22"/>
        <v>1.225E-3</v>
      </c>
      <c r="I72" s="182">
        <f>(SUM('1.  LRAMVA Summary'!C$22:C$30)+SUM('1.  LRAMVA Summary'!C$31:C$32)*(MONTH($E72)-1)/12)*$H72</f>
        <v>99.920648533812241</v>
      </c>
      <c r="J72" s="182">
        <f>(SUM('1.  LRAMVA Summary'!D$22:D$30)+SUM('1.  LRAMVA Summary'!D$31:D$32)*(MONTH($E72)-1)/12)*$H72</f>
        <v>251.03360422174779</v>
      </c>
      <c r="K72" s="182">
        <f>(SUM('1.  LRAMVA Summary'!E$22:E$30)+SUM('1.  LRAMVA Summary'!E$31:E$32)*(MONTH($E72)-1)/12)*$H72</f>
        <v>211.54343459793591</v>
      </c>
      <c r="L72" s="182">
        <f>(SUM('1.  LRAMVA Summary'!F$22:F$30)+SUM('1.  LRAMVA Summary'!F$31:F$32)*(MONTH($E72)-1)/12)*$H72</f>
        <v>31.021496897265422</v>
      </c>
      <c r="M72" s="182">
        <f>(SUM('1.  LRAMVA Summary'!G$22:G$30)+SUM('1.  LRAMVA Summary'!G$31:G$32)*(MONTH($E72)-1)/12)*$H72</f>
        <v>0.72935162449311142</v>
      </c>
      <c r="N72" s="182">
        <f>(SUM('1.  LRAMVA Summary'!H$22:H$30)+SUM('1.  LRAMVA Summary'!H$31:H$32)*(MONTH($E72)-1)/12)*$H72</f>
        <v>-1.6324931160243317</v>
      </c>
      <c r="O72" s="182">
        <f>(SUM('1.  LRAMVA Summary'!I$22:I$30)+SUM('1.  LRAMVA Summary'!I$31:I$32)*(MONTH($E72)-1)/12)*$H72</f>
        <v>4.4413096589482493</v>
      </c>
      <c r="P72" s="183"/>
      <c r="Q72" s="183">
        <f t="shared" si="18"/>
        <v>597.05735241817843</v>
      </c>
    </row>
    <row r="73" spans="1:21" s="3" customFormat="1" thickBot="1" x14ac:dyDescent="0.35">
      <c r="B73" s="56"/>
      <c r="E73" s="192" t="s">
        <v>381</v>
      </c>
      <c r="F73" s="192"/>
      <c r="G73" s="193"/>
      <c r="H73" s="467"/>
      <c r="I73" s="194">
        <f>SUM(I60:I72)</f>
        <v>564.19069736369613</v>
      </c>
      <c r="J73" s="194">
        <f t="shared" ref="J73" si="23">SUM(J60:J72)</f>
        <v>2506.9854761733659</v>
      </c>
      <c r="K73" s="194">
        <f t="shared" ref="K73" si="24">SUM(K60:K72)</f>
        <v>2216.7271573506059</v>
      </c>
      <c r="L73" s="194">
        <f t="shared" ref="L73" si="25">SUM(L60:L72)</f>
        <v>314.61665085340104</v>
      </c>
      <c r="M73" s="194">
        <f t="shared" ref="M73" si="26">SUM(M60:M72)</f>
        <v>-64.483350251026195</v>
      </c>
      <c r="N73" s="194">
        <f t="shared" ref="N73" si="27">SUM(N60:N72)</f>
        <v>-19.536366425265339</v>
      </c>
      <c r="O73" s="194">
        <f t="shared" ref="O73" si="28">SUM(O60:O72)</f>
        <v>53.118502908258492</v>
      </c>
      <c r="P73" s="194">
        <f t="shared" ref="P73" si="29">SUM(P60:P72)</f>
        <v>0</v>
      </c>
      <c r="Q73" s="194">
        <f>SUM(Q60:Q72)</f>
        <v>5571.6187679730365</v>
      </c>
    </row>
    <row r="74" spans="1:21" s="3" customFormat="1" thickTop="1" x14ac:dyDescent="0.3">
      <c r="B74" s="56"/>
      <c r="E74" s="223" t="s">
        <v>91</v>
      </c>
      <c r="F74" s="223"/>
      <c r="G74" s="224"/>
      <c r="H74" s="468"/>
      <c r="I74" s="225"/>
      <c r="J74" s="225"/>
      <c r="K74" s="225"/>
      <c r="L74" s="225"/>
      <c r="M74" s="225"/>
      <c r="N74" s="225"/>
      <c r="O74" s="225"/>
      <c r="P74" s="225"/>
      <c r="Q74" s="226"/>
    </row>
    <row r="75" spans="1:21" s="3" customFormat="1" ht="13.8" x14ac:dyDescent="0.3">
      <c r="B75" s="56"/>
      <c r="E75" s="189" t="s">
        <v>379</v>
      </c>
      <c r="F75" s="189"/>
      <c r="G75" s="190"/>
      <c r="H75" s="469"/>
      <c r="I75" s="191">
        <f t="shared" ref="I75:Q75" si="30">I73+I74</f>
        <v>564.19069736369613</v>
      </c>
      <c r="J75" s="191">
        <f t="shared" si="30"/>
        <v>2506.9854761733659</v>
      </c>
      <c r="K75" s="191">
        <f t="shared" si="30"/>
        <v>2216.7271573506059</v>
      </c>
      <c r="L75" s="191">
        <f t="shared" si="30"/>
        <v>314.61665085340104</v>
      </c>
      <c r="M75" s="191">
        <f t="shared" si="30"/>
        <v>-64.483350251026195</v>
      </c>
      <c r="N75" s="191">
        <f t="shared" si="30"/>
        <v>-19.536366425265339</v>
      </c>
      <c r="O75" s="191">
        <f t="shared" si="30"/>
        <v>53.118502908258492</v>
      </c>
      <c r="P75" s="191">
        <f t="shared" si="30"/>
        <v>0</v>
      </c>
      <c r="Q75" s="191">
        <f t="shared" si="30"/>
        <v>5571.6187679730365</v>
      </c>
    </row>
    <row r="76" spans="1:21" s="3" customFormat="1" ht="13.8" x14ac:dyDescent="0.3">
      <c r="B76" s="56"/>
      <c r="E76" s="180">
        <v>42005</v>
      </c>
      <c r="F76" s="180" t="s">
        <v>367</v>
      </c>
      <c r="G76" s="181" t="s">
        <v>89</v>
      </c>
      <c r="H76" s="470">
        <f>C$32/12</f>
        <v>1.225E-3</v>
      </c>
      <c r="I76" s="182">
        <f>(SUM('1.  LRAMVA Summary'!C$22:C$33)+SUM('1.  LRAMVA Summary'!C$34:C$35)*(MONTH($E76)-1)/12)*$H76</f>
        <v>109.28365764035784</v>
      </c>
      <c r="J76" s="182">
        <f>(SUM('1.  LRAMVA Summary'!D$22:D$33)+SUM('1.  LRAMVA Summary'!D$34:D$35)*(MONTH($E76)-1)/12)*$H76</f>
        <v>265.94350617990767</v>
      </c>
      <c r="K76" s="182">
        <f>(SUM('1.  LRAMVA Summary'!E$22:E$33)+SUM('1.  LRAMVA Summary'!E$34:E$35)*(MONTH($E76)-1)/12)*$H76</f>
        <v>223.28480177669695</v>
      </c>
      <c r="L76" s="182">
        <f>(SUM('1.  LRAMVA Summary'!F$22:F$33)+SUM('1.  LRAMVA Summary'!F$34:F$35)*(MONTH($E76)-1)/12)*$H76</f>
        <v>32.825920176702141</v>
      </c>
      <c r="M76" s="182">
        <f>(SUM('1.  LRAMVA Summary'!G$22:G$33)+SUM('1.  LRAMVA Summary'!G$34:G$35)*(MONTH($E76)-1)/12)*$H76</f>
        <v>1.3399998749251734</v>
      </c>
      <c r="N76" s="182">
        <f>(SUM('1.  LRAMVA Summary'!H$22:H$33)+SUM('1.  LRAMVA Summary'!H$34:H$35)*(MONTH($E76)-1)/12)*$H76</f>
        <v>-1.703894405393189</v>
      </c>
      <c r="O76" s="182">
        <f>(SUM('1.  LRAMVA Summary'!I$22:I$33)+SUM('1.  LRAMVA Summary'!I$34:I$35)*(MONTH($E76)-1)/12)*$H76</f>
        <v>4.6358109721762011</v>
      </c>
      <c r="P76" s="183"/>
      <c r="Q76" s="183">
        <f>SUM(I76:P76)</f>
        <v>635.60980221537272</v>
      </c>
    </row>
    <row r="77" spans="1:21" s="15" customFormat="1" ht="13.8" x14ac:dyDescent="0.3">
      <c r="B77" s="214"/>
      <c r="E77" s="180">
        <v>42036</v>
      </c>
      <c r="F77" s="180" t="s">
        <v>367</v>
      </c>
      <c r="G77" s="181" t="s">
        <v>89</v>
      </c>
      <c r="H77" s="470">
        <v>1.225E-3</v>
      </c>
      <c r="I77" s="182">
        <f>(SUM('1.  LRAMVA Summary'!C$22:C$33)+SUM('1.  LRAMVA Summary'!C$34:C$35)*(MONTH($E77)-1)/12)*$H77</f>
        <v>116.65932121189904</v>
      </c>
      <c r="J77" s="182">
        <f>(SUM('1.  LRAMVA Summary'!D$22:D$33)+SUM('1.  LRAMVA Summary'!D$34:D$35)*(MONTH($E77)-1)/12)*$H77</f>
        <v>291.13228069714376</v>
      </c>
      <c r="K77" s="182">
        <f>(SUM('1.  LRAMVA Summary'!E$22:E$33)+SUM('1.  LRAMVA Summary'!E$34:E$35)*(MONTH($E77)-1)/12)*$H77</f>
        <v>227.1659234347585</v>
      </c>
      <c r="L77" s="182">
        <f>(SUM('1.  LRAMVA Summary'!F$22:F$33)+SUM('1.  LRAMVA Summary'!F$34:F$35)*(MONTH($E77)-1)/12)*$H77</f>
        <v>30.480537310369524</v>
      </c>
      <c r="M77" s="182">
        <f>(SUM('1.  LRAMVA Summary'!G$22:G$33)+SUM('1.  LRAMVA Summary'!G$34:G$35)*(MONTH($E77)-1)/12)*$H77</f>
        <v>4.0085931513945772</v>
      </c>
      <c r="N77" s="182">
        <f>(SUM('1.  LRAMVA Summary'!H$22:H$33)+SUM('1.  LRAMVA Summary'!H$34:H$35)*(MONTH($E77)-1)/12)*$H77</f>
        <v>-1.703894405393189</v>
      </c>
      <c r="O77" s="182">
        <f>(SUM('1.  LRAMVA Summary'!I$22:I$33)+SUM('1.  LRAMVA Summary'!I$34:I$35)*(MONTH($E77)-1)/12)*$H77</f>
        <v>4.6358109721762011</v>
      </c>
      <c r="P77" s="183"/>
      <c r="Q77" s="183">
        <f>SUM(I77:P77)</f>
        <v>672.37857237234846</v>
      </c>
    </row>
    <row r="78" spans="1:21" s="3" customFormat="1" ht="13.8" x14ac:dyDescent="0.3">
      <c r="B78" s="56"/>
      <c r="E78" s="180">
        <v>42064</v>
      </c>
      <c r="F78" s="180" t="s">
        <v>367</v>
      </c>
      <c r="G78" s="181" t="s">
        <v>89</v>
      </c>
      <c r="H78" s="470">
        <v>1.225E-3</v>
      </c>
      <c r="I78" s="182">
        <f>(SUM('1.  LRAMVA Summary'!C$22:C$33)+SUM('1.  LRAMVA Summary'!C$34:C$35)*(MONTH($E78)-1)/12)*$H78</f>
        <v>124.03498478344024</v>
      </c>
      <c r="J78" s="182">
        <f>(SUM('1.  LRAMVA Summary'!D$22:D$33)+SUM('1.  LRAMVA Summary'!D$34:D$35)*(MONTH($E78)-1)/12)*$H78</f>
        <v>316.32105521437995</v>
      </c>
      <c r="K78" s="182">
        <f>(SUM('1.  LRAMVA Summary'!E$22:E$33)+SUM('1.  LRAMVA Summary'!E$34:E$35)*(MONTH($E78)-1)/12)*$H78</f>
        <v>231.04704509282001</v>
      </c>
      <c r="L78" s="182">
        <f>(SUM('1.  LRAMVA Summary'!F$22:F$33)+SUM('1.  LRAMVA Summary'!F$34:F$35)*(MONTH($E78)-1)/12)*$H78</f>
        <v>28.135154444036907</v>
      </c>
      <c r="M78" s="182">
        <f>(SUM('1.  LRAMVA Summary'!G$22:G$33)+SUM('1.  LRAMVA Summary'!G$34:G$35)*(MONTH($E78)-1)/12)*$H78</f>
        <v>6.6771864278639814</v>
      </c>
      <c r="N78" s="182">
        <f>(SUM('1.  LRAMVA Summary'!H$22:H$33)+SUM('1.  LRAMVA Summary'!H$34:H$35)*(MONTH($E78)-1)/12)*$H78</f>
        <v>-1.703894405393189</v>
      </c>
      <c r="O78" s="182">
        <f>(SUM('1.  LRAMVA Summary'!I$22:I$33)+SUM('1.  LRAMVA Summary'!I$34:I$35)*(MONTH($E78)-1)/12)*$H78</f>
        <v>4.6358109721762011</v>
      </c>
      <c r="P78" s="183"/>
      <c r="Q78" s="183">
        <f>SUM(I78:P78)</f>
        <v>709.14734252932396</v>
      </c>
    </row>
    <row r="79" spans="1:21" s="3" customFormat="1" ht="13.8" x14ac:dyDescent="0.3">
      <c r="B79" s="56"/>
      <c r="E79" s="180">
        <v>42095</v>
      </c>
      <c r="F79" s="180" t="s">
        <v>367</v>
      </c>
      <c r="G79" s="181" t="s">
        <v>90</v>
      </c>
      <c r="H79" s="470">
        <f>C$33/12</f>
        <v>9.1666666666666665E-4</v>
      </c>
      <c r="I79" s="182">
        <f>(SUM('1.  LRAMVA Summary'!C$22:C$33)+SUM('1.  LRAMVA Summary'!C$34:C$35)*(MONTH($E79)-1)/12)*$H79</f>
        <v>98.334498769033715</v>
      </c>
      <c r="J79" s="182">
        <f>(SUM('1.  LRAMVA Summary'!D$22:D$33)+SUM('1.  LRAMVA Summary'!D$34:D$35)*(MONTH($E79)-1)/12)*$H79</f>
        <v>255.55157326855624</v>
      </c>
      <c r="K79" s="182">
        <f>(SUM('1.  LRAMVA Summary'!E$22:E$33)+SUM('1.  LRAMVA Summary'!E$34:E$35)*(MONTH($E79)-1)/12)*$H79</f>
        <v>175.79658736460522</v>
      </c>
      <c r="L79" s="182">
        <f>(SUM('1.  LRAMVA Summary'!F$22:F$33)+SUM('1.  LRAMVA Summary'!F$34:F$35)*(MONTH($E79)-1)/12)*$H79</f>
        <v>19.298468527533828</v>
      </c>
      <c r="M79" s="182">
        <f>(SUM('1.  LRAMVA Summary'!G$22:G$33)+SUM('1.  LRAMVA Summary'!G$34:G$35)*(MONTH($E79)-1)/12)*$H79</f>
        <v>6.993440595079405</v>
      </c>
      <c r="N79" s="182">
        <f>(SUM('1.  LRAMVA Summary'!H$22:H$33)+SUM('1.  LRAMVA Summary'!H$34:H$35)*(MONTH($E79)-1)/12)*$H79</f>
        <v>-1.2750230244438829</v>
      </c>
      <c r="O79" s="182">
        <f>(SUM('1.  LRAMVA Summary'!I$22:I$33)+SUM('1.  LRAMVA Summary'!I$34:I$35)*(MONTH($E79)-1)/12)*$H79</f>
        <v>3.4689741968665451</v>
      </c>
      <c r="P79" s="183"/>
      <c r="Q79" s="183">
        <f>SUM(I79:P79)</f>
        <v>558.16851969723109</v>
      </c>
    </row>
    <row r="80" spans="1:21" s="3" customFormat="1" ht="13.8" x14ac:dyDescent="0.3">
      <c r="B80" s="56"/>
      <c r="E80" s="180">
        <v>42125</v>
      </c>
      <c r="F80" s="180" t="s">
        <v>367</v>
      </c>
      <c r="G80" s="181" t="s">
        <v>90</v>
      </c>
      <c r="H80" s="470">
        <v>9.1666666666666665E-4</v>
      </c>
      <c r="I80" s="182">
        <f>(SUM('1.  LRAMVA Summary'!C$22:C$33)+SUM('1.  LRAMVA Summary'!C$34:C$35)*(MONTH($E80)-1)/12)*$H80</f>
        <v>103.85370280215979</v>
      </c>
      <c r="J80" s="182">
        <f>(SUM('1.  LRAMVA Summary'!D$22:D$33)+SUM('1.  LRAMVA Summary'!D$34:D$35)*(MONTH($E80)-1)/12)*$H80</f>
        <v>274.40031610458328</v>
      </c>
      <c r="K80" s="182">
        <f>(SUM('1.  LRAMVA Summary'!E$22:E$33)+SUM('1.  LRAMVA Summary'!E$34:E$35)*(MONTH($E80)-1)/12)*$H80</f>
        <v>178.70082806111387</v>
      </c>
      <c r="L80" s="182">
        <f>(SUM('1.  LRAMVA Summary'!F$22:F$33)+SUM('1.  LRAMVA Summary'!F$34:F$35)*(MONTH($E80)-1)/12)*$H80</f>
        <v>17.543420124155681</v>
      </c>
      <c r="M80" s="182">
        <f>(SUM('1.  LRAMVA Summary'!G$22:G$33)+SUM('1.  LRAMVA Summary'!G$34:G$35)*(MONTH($E80)-1)/12)*$H80</f>
        <v>8.9903471284918837</v>
      </c>
      <c r="N80" s="182">
        <f>(SUM('1.  LRAMVA Summary'!H$22:H$33)+SUM('1.  LRAMVA Summary'!H$34:H$35)*(MONTH($E80)-1)/12)*$H80</f>
        <v>-1.2750230244438829</v>
      </c>
      <c r="O80" s="182">
        <f>(SUM('1.  LRAMVA Summary'!I$22:I$33)+SUM('1.  LRAMVA Summary'!I$34:I$35)*(MONTH($E80)-1)/12)*$H80</f>
        <v>3.4689741968665451</v>
      </c>
      <c r="P80" s="183"/>
      <c r="Q80" s="183">
        <f t="shared" ref="Q80:Q87" si="31">SUM(I80:P80)</f>
        <v>585.68256539292713</v>
      </c>
    </row>
    <row r="81" spans="2:17" s="3" customFormat="1" ht="13.8" x14ac:dyDescent="0.3">
      <c r="B81" s="56"/>
      <c r="E81" s="180">
        <v>42156</v>
      </c>
      <c r="F81" s="180" t="s">
        <v>367</v>
      </c>
      <c r="G81" s="181" t="s">
        <v>90</v>
      </c>
      <c r="H81" s="470">
        <v>9.1666666666666665E-4</v>
      </c>
      <c r="I81" s="182">
        <f>(SUM('1.  LRAMVA Summary'!C$22:C$33)+SUM('1.  LRAMVA Summary'!C$34:C$35)*(MONTH($E81)-1)/12)*$H81</f>
        <v>109.37290683528586</v>
      </c>
      <c r="J81" s="182">
        <f>(SUM('1.  LRAMVA Summary'!D$22:D$33)+SUM('1.  LRAMVA Summary'!D$34:D$35)*(MONTH($E81)-1)/12)*$H81</f>
        <v>293.24905894061038</v>
      </c>
      <c r="K81" s="182">
        <f>(SUM('1.  LRAMVA Summary'!E$22:E$33)+SUM('1.  LRAMVA Summary'!E$34:E$35)*(MONTH($E81)-1)/12)*$H81</f>
        <v>181.60506875762249</v>
      </c>
      <c r="L81" s="182">
        <f>(SUM('1.  LRAMVA Summary'!F$22:F$33)+SUM('1.  LRAMVA Summary'!F$34:F$35)*(MONTH($E81)-1)/12)*$H81</f>
        <v>15.788371720777533</v>
      </c>
      <c r="M81" s="182">
        <f>(SUM('1.  LRAMVA Summary'!G$22:G$33)+SUM('1.  LRAMVA Summary'!G$34:G$35)*(MONTH($E81)-1)/12)*$H81</f>
        <v>10.987253661904361</v>
      </c>
      <c r="N81" s="182">
        <f>(SUM('1.  LRAMVA Summary'!H$22:H$33)+SUM('1.  LRAMVA Summary'!H$34:H$35)*(MONTH($E81)-1)/12)*$H81</f>
        <v>-1.2750230244438829</v>
      </c>
      <c r="O81" s="182">
        <f>(SUM('1.  LRAMVA Summary'!I$22:I$33)+SUM('1.  LRAMVA Summary'!I$34:I$35)*(MONTH($E81)-1)/12)*$H81</f>
        <v>3.4689741968665451</v>
      </c>
      <c r="P81" s="183"/>
      <c r="Q81" s="183">
        <f t="shared" si="31"/>
        <v>613.19661108862317</v>
      </c>
    </row>
    <row r="82" spans="2:17" s="3" customFormat="1" ht="13.8" x14ac:dyDescent="0.3">
      <c r="B82" s="56"/>
      <c r="E82" s="180">
        <v>42186</v>
      </c>
      <c r="F82" s="180" t="s">
        <v>367</v>
      </c>
      <c r="G82" s="181" t="s">
        <v>92</v>
      </c>
      <c r="H82" s="470">
        <f>$C$34/12</f>
        <v>9.1666666666666665E-4</v>
      </c>
      <c r="I82" s="182">
        <f>(SUM('1.  LRAMVA Summary'!C$22:C$33)+SUM('1.  LRAMVA Summary'!C$34:C$35)*(MONTH($E82)-1)/12)*$H82</f>
        <v>114.89211086841192</v>
      </c>
      <c r="J82" s="182">
        <f>(SUM('1.  LRAMVA Summary'!D$22:D$33)+SUM('1.  LRAMVA Summary'!D$34:D$35)*(MONTH($E82)-1)/12)*$H82</f>
        <v>312.09780177663743</v>
      </c>
      <c r="K82" s="182">
        <f>(SUM('1.  LRAMVA Summary'!E$22:E$33)+SUM('1.  LRAMVA Summary'!E$34:E$35)*(MONTH($E82)-1)/12)*$H82</f>
        <v>184.50930945413111</v>
      </c>
      <c r="L82" s="182">
        <f>(SUM('1.  LRAMVA Summary'!F$22:F$33)+SUM('1.  LRAMVA Summary'!F$34:F$35)*(MONTH($E82)-1)/12)*$H82</f>
        <v>14.033323317399388</v>
      </c>
      <c r="M82" s="182">
        <f>(SUM('1.  LRAMVA Summary'!G$22:G$33)+SUM('1.  LRAMVA Summary'!G$34:G$35)*(MONTH($E82)-1)/12)*$H82</f>
        <v>12.984160195316843</v>
      </c>
      <c r="N82" s="182">
        <f>(SUM('1.  LRAMVA Summary'!H$22:H$33)+SUM('1.  LRAMVA Summary'!H$34:H$35)*(MONTH($E82)-1)/12)*$H82</f>
        <v>-1.2750230244438829</v>
      </c>
      <c r="O82" s="182">
        <f>(SUM('1.  LRAMVA Summary'!I$22:I$33)+SUM('1.  LRAMVA Summary'!I$34:I$35)*(MONTH($E82)-1)/12)*$H82</f>
        <v>3.4689741968665451</v>
      </c>
      <c r="P82" s="183"/>
      <c r="Q82" s="183">
        <f t="shared" si="31"/>
        <v>640.71065678431933</v>
      </c>
    </row>
    <row r="83" spans="2:17" s="3" customFormat="1" ht="13.8" x14ac:dyDescent="0.3">
      <c r="B83" s="56"/>
      <c r="E83" s="180">
        <v>42217</v>
      </c>
      <c r="F83" s="180" t="s">
        <v>367</v>
      </c>
      <c r="G83" s="181" t="s">
        <v>92</v>
      </c>
      <c r="H83" s="470">
        <f t="shared" ref="H83:H84" si="32">$C$34/12</f>
        <v>9.1666666666666665E-4</v>
      </c>
      <c r="I83" s="182">
        <f>(SUM('1.  LRAMVA Summary'!C$22:C$33)+SUM('1.  LRAMVA Summary'!C$34:C$35)*(MONTH($E83)-1)/12)*$H83</f>
        <v>120.41131490153799</v>
      </c>
      <c r="J83" s="182">
        <f>(SUM('1.  LRAMVA Summary'!D$22:D$33)+SUM('1.  LRAMVA Summary'!D$34:D$35)*(MONTH($E83)-1)/12)*$H83</f>
        <v>330.94654461266447</v>
      </c>
      <c r="K83" s="182">
        <f>(SUM('1.  LRAMVA Summary'!E$22:E$33)+SUM('1.  LRAMVA Summary'!E$34:E$35)*(MONTH($E83)-1)/12)*$H83</f>
        <v>187.41355015063974</v>
      </c>
      <c r="L83" s="182">
        <f>(SUM('1.  LRAMVA Summary'!F$22:F$33)+SUM('1.  LRAMVA Summary'!F$34:F$35)*(MONTH($E83)-1)/12)*$H83</f>
        <v>12.278274914021241</v>
      </c>
      <c r="M83" s="182">
        <f>(SUM('1.  LRAMVA Summary'!G$22:G$33)+SUM('1.  LRAMVA Summary'!G$34:G$35)*(MONTH($E83)-1)/12)*$H83</f>
        <v>14.981066728729321</v>
      </c>
      <c r="N83" s="182">
        <f>(SUM('1.  LRAMVA Summary'!H$22:H$33)+SUM('1.  LRAMVA Summary'!H$34:H$35)*(MONTH($E83)-1)/12)*$H83</f>
        <v>-1.2750230244438829</v>
      </c>
      <c r="O83" s="182">
        <f>(SUM('1.  LRAMVA Summary'!I$22:I$33)+SUM('1.  LRAMVA Summary'!I$34:I$35)*(MONTH($E83)-1)/12)*$H83</f>
        <v>3.4689741968665451</v>
      </c>
      <c r="P83" s="183"/>
      <c r="Q83" s="183">
        <f t="shared" si="31"/>
        <v>668.22470248001537</v>
      </c>
    </row>
    <row r="84" spans="2:17" s="3" customFormat="1" ht="13.8" x14ac:dyDescent="0.3">
      <c r="B84" s="56"/>
      <c r="E84" s="180">
        <v>42248</v>
      </c>
      <c r="F84" s="180" t="s">
        <v>367</v>
      </c>
      <c r="G84" s="181" t="s">
        <v>92</v>
      </c>
      <c r="H84" s="470">
        <f t="shared" si="32"/>
        <v>9.1666666666666665E-4</v>
      </c>
      <c r="I84" s="182">
        <f>(SUM('1.  LRAMVA Summary'!C$22:C$33)+SUM('1.  LRAMVA Summary'!C$34:C$35)*(MONTH($E84)-1)/12)*$H84</f>
        <v>125.93051893466405</v>
      </c>
      <c r="J84" s="182">
        <f>(SUM('1.  LRAMVA Summary'!D$22:D$33)+SUM('1.  LRAMVA Summary'!D$34:D$35)*(MONTH($E84)-1)/12)*$H84</f>
        <v>349.79528744869151</v>
      </c>
      <c r="K84" s="182">
        <f>(SUM('1.  LRAMVA Summary'!E$22:E$33)+SUM('1.  LRAMVA Summary'!E$34:E$35)*(MONTH($E84)-1)/12)*$H84</f>
        <v>190.31779084714836</v>
      </c>
      <c r="L84" s="182">
        <f>(SUM('1.  LRAMVA Summary'!F$22:F$33)+SUM('1.  LRAMVA Summary'!F$34:F$35)*(MONTH($E84)-1)/12)*$H84</f>
        <v>10.523226510643095</v>
      </c>
      <c r="M84" s="182">
        <f>(SUM('1.  LRAMVA Summary'!G$22:G$33)+SUM('1.  LRAMVA Summary'!G$34:G$35)*(MONTH($E84)-1)/12)*$H84</f>
        <v>16.977973262141802</v>
      </c>
      <c r="N84" s="182">
        <f>(SUM('1.  LRAMVA Summary'!H$22:H$33)+SUM('1.  LRAMVA Summary'!H$34:H$35)*(MONTH($E84)-1)/12)*$H84</f>
        <v>-1.2750230244438829</v>
      </c>
      <c r="O84" s="182">
        <f>(SUM('1.  LRAMVA Summary'!I$22:I$33)+SUM('1.  LRAMVA Summary'!I$34:I$35)*(MONTH($E84)-1)/12)*$H84</f>
        <v>3.4689741968665451</v>
      </c>
      <c r="P84" s="183"/>
      <c r="Q84" s="183">
        <f t="shared" si="31"/>
        <v>695.73874817571141</v>
      </c>
    </row>
    <row r="85" spans="2:17" s="3" customFormat="1" ht="13.8" x14ac:dyDescent="0.3">
      <c r="B85" s="56"/>
      <c r="E85" s="180">
        <v>42278</v>
      </c>
      <c r="F85" s="180" t="s">
        <v>367</v>
      </c>
      <c r="G85" s="181" t="s">
        <v>93</v>
      </c>
      <c r="H85" s="470">
        <f>$C$35/12</f>
        <v>9.1666666666666665E-4</v>
      </c>
      <c r="I85" s="182">
        <f>(SUM('1.  LRAMVA Summary'!C$22:C$33)+SUM('1.  LRAMVA Summary'!C$34:C$35)*(MONTH($E85)-1)/12)*$H85</f>
        <v>131.44972296779014</v>
      </c>
      <c r="J85" s="182">
        <f>(SUM('1.  LRAMVA Summary'!D$22:D$33)+SUM('1.  LRAMVA Summary'!D$34:D$35)*(MONTH($E85)-1)/12)*$H85</f>
        <v>368.64403028471855</v>
      </c>
      <c r="K85" s="182">
        <f>(SUM('1.  LRAMVA Summary'!E$22:E$33)+SUM('1.  LRAMVA Summary'!E$34:E$35)*(MONTH($E85)-1)/12)*$H85</f>
        <v>193.22203154365701</v>
      </c>
      <c r="L85" s="182">
        <f>(SUM('1.  LRAMVA Summary'!F$22:F$33)+SUM('1.  LRAMVA Summary'!F$34:F$35)*(MONTH($E85)-1)/12)*$H85</f>
        <v>8.7681781072649478</v>
      </c>
      <c r="M85" s="182">
        <f>(SUM('1.  LRAMVA Summary'!G$22:G$33)+SUM('1.  LRAMVA Summary'!G$34:G$35)*(MONTH($E85)-1)/12)*$H85</f>
        <v>18.974879795554276</v>
      </c>
      <c r="N85" s="182">
        <f>(SUM('1.  LRAMVA Summary'!H$22:H$33)+SUM('1.  LRAMVA Summary'!H$34:H$35)*(MONTH($E85)-1)/12)*$H85</f>
        <v>-1.2750230244438829</v>
      </c>
      <c r="O85" s="182">
        <f>(SUM('1.  LRAMVA Summary'!I$22:I$33)+SUM('1.  LRAMVA Summary'!I$34:I$35)*(MONTH($E85)-1)/12)*$H85</f>
        <v>3.4689741968665451</v>
      </c>
      <c r="P85" s="183"/>
      <c r="Q85" s="183">
        <f t="shared" si="31"/>
        <v>723.25279387140756</v>
      </c>
    </row>
    <row r="86" spans="2:17" s="3" customFormat="1" ht="13.8" x14ac:dyDescent="0.3">
      <c r="B86" s="56"/>
      <c r="E86" s="180">
        <v>42309</v>
      </c>
      <c r="F86" s="180" t="s">
        <v>367</v>
      </c>
      <c r="G86" s="181" t="s">
        <v>93</v>
      </c>
      <c r="H86" s="470">
        <f t="shared" ref="H86:H87" si="33">$C$35/12</f>
        <v>9.1666666666666665E-4</v>
      </c>
      <c r="I86" s="182">
        <f>(SUM('1.  LRAMVA Summary'!C$22:C$33)+SUM('1.  LRAMVA Summary'!C$34:C$35)*(MONTH($E86)-1)/12)*$H86</f>
        <v>136.96892700091618</v>
      </c>
      <c r="J86" s="182">
        <f>(SUM('1.  LRAMVA Summary'!D$22:D$33)+SUM('1.  LRAMVA Summary'!D$34:D$35)*(MONTH($E86)-1)/12)*$H86</f>
        <v>387.49277312074554</v>
      </c>
      <c r="K86" s="182">
        <f>(SUM('1.  LRAMVA Summary'!E$22:E$33)+SUM('1.  LRAMVA Summary'!E$34:E$35)*(MONTH($E86)-1)/12)*$H86</f>
        <v>196.1262722401656</v>
      </c>
      <c r="L86" s="182">
        <f>(SUM('1.  LRAMVA Summary'!F$22:F$33)+SUM('1.  LRAMVA Summary'!F$34:F$35)*(MONTH($E86)-1)/12)*$H86</f>
        <v>7.0131297038868015</v>
      </c>
      <c r="M86" s="182">
        <f>(SUM('1.  LRAMVA Summary'!G$22:G$33)+SUM('1.  LRAMVA Summary'!G$34:G$35)*(MONTH($E86)-1)/12)*$H86</f>
        <v>20.971786328966758</v>
      </c>
      <c r="N86" s="182">
        <f>(SUM('1.  LRAMVA Summary'!H$22:H$33)+SUM('1.  LRAMVA Summary'!H$34:H$35)*(MONTH($E86)-1)/12)*$H86</f>
        <v>-1.2750230244438829</v>
      </c>
      <c r="O86" s="182">
        <f>(SUM('1.  LRAMVA Summary'!I$22:I$33)+SUM('1.  LRAMVA Summary'!I$34:I$35)*(MONTH($E86)-1)/12)*$H86</f>
        <v>3.4689741968665451</v>
      </c>
      <c r="P86" s="183"/>
      <c r="Q86" s="183">
        <f t="shared" si="31"/>
        <v>750.76683956710349</v>
      </c>
    </row>
    <row r="87" spans="2:17" s="3" customFormat="1" ht="13.8" x14ac:dyDescent="0.3">
      <c r="B87" s="56"/>
      <c r="E87" s="180">
        <v>42339</v>
      </c>
      <c r="F87" s="180" t="s">
        <v>367</v>
      </c>
      <c r="G87" s="181" t="s">
        <v>93</v>
      </c>
      <c r="H87" s="470">
        <f t="shared" si="33"/>
        <v>9.1666666666666665E-4</v>
      </c>
      <c r="I87" s="182">
        <f>(SUM('1.  LRAMVA Summary'!C$22:C$33)+SUM('1.  LRAMVA Summary'!C$34:C$35)*(MONTH($E87)-1)/12)*$H87</f>
        <v>142.48813103404225</v>
      </c>
      <c r="J87" s="182">
        <f>(SUM('1.  LRAMVA Summary'!D$22:D$33)+SUM('1.  LRAMVA Summary'!D$34:D$35)*(MONTH($E87)-1)/12)*$H87</f>
        <v>406.34151595677258</v>
      </c>
      <c r="K87" s="182">
        <f>(SUM('1.  LRAMVA Summary'!E$22:E$33)+SUM('1.  LRAMVA Summary'!E$34:E$35)*(MONTH($E87)-1)/12)*$H87</f>
        <v>199.03051293667423</v>
      </c>
      <c r="L87" s="182">
        <f>(SUM('1.  LRAMVA Summary'!F$22:F$33)+SUM('1.  LRAMVA Summary'!F$34:F$35)*(MONTH($E87)-1)/12)*$H87</f>
        <v>5.2580813005086524</v>
      </c>
      <c r="M87" s="182">
        <f>(SUM('1.  LRAMVA Summary'!G$22:G$33)+SUM('1.  LRAMVA Summary'!G$34:G$35)*(MONTH($E87)-1)/12)*$H87</f>
        <v>22.968692862379235</v>
      </c>
      <c r="N87" s="182">
        <f>(SUM('1.  LRAMVA Summary'!H$22:H$33)+SUM('1.  LRAMVA Summary'!H$34:H$35)*(MONTH($E87)-1)/12)*$H87</f>
        <v>-1.2750230244438829</v>
      </c>
      <c r="O87" s="182">
        <f>(SUM('1.  LRAMVA Summary'!I$22:I$33)+SUM('1.  LRAMVA Summary'!I$34:I$35)*(MONTH($E87)-1)/12)*$H87</f>
        <v>3.4689741968665451</v>
      </c>
      <c r="P87" s="183"/>
      <c r="Q87" s="183">
        <f t="shared" si="31"/>
        <v>778.28088526279964</v>
      </c>
    </row>
    <row r="88" spans="2:17" s="3" customFormat="1" thickBot="1" x14ac:dyDescent="0.35">
      <c r="B88" s="56"/>
      <c r="E88" s="192" t="s">
        <v>382</v>
      </c>
      <c r="F88" s="192"/>
      <c r="G88" s="193"/>
      <c r="H88" s="467"/>
      <c r="I88" s="194">
        <f>SUM(I75:I87)</f>
        <v>1997.8704951132352</v>
      </c>
      <c r="J88" s="194">
        <f>SUM(J75:J87)</f>
        <v>6358.9012197787779</v>
      </c>
      <c r="K88" s="194">
        <f t="shared" ref="K88:P88" si="34">SUM(K75:K87)</f>
        <v>4584.9468790106393</v>
      </c>
      <c r="L88" s="194">
        <f t="shared" si="34"/>
        <v>516.56273701070086</v>
      </c>
      <c r="M88" s="194">
        <f t="shared" si="34"/>
        <v>82.372029761721421</v>
      </c>
      <c r="N88" s="194">
        <f t="shared" si="34"/>
        <v>-36.123256861439849</v>
      </c>
      <c r="O88" s="194">
        <f t="shared" si="34"/>
        <v>98.246703596585959</v>
      </c>
      <c r="P88" s="194">
        <f t="shared" si="34"/>
        <v>0</v>
      </c>
      <c r="Q88" s="194">
        <f>SUM(Q75:Q87)</f>
        <v>13602.77680741022</v>
      </c>
    </row>
    <row r="89" spans="2:17" s="3" customFormat="1" thickTop="1" x14ac:dyDescent="0.3">
      <c r="B89" s="56"/>
      <c r="E89" s="223" t="s">
        <v>91</v>
      </c>
      <c r="F89" s="223"/>
      <c r="G89" s="224"/>
      <c r="H89" s="468"/>
      <c r="I89" s="225"/>
      <c r="J89" s="225"/>
      <c r="K89" s="225"/>
      <c r="L89" s="225"/>
      <c r="M89" s="225"/>
      <c r="N89" s="225"/>
      <c r="O89" s="225"/>
      <c r="P89" s="225"/>
      <c r="Q89" s="226"/>
    </row>
    <row r="90" spans="2:17" s="3" customFormat="1" ht="13.8" x14ac:dyDescent="0.3">
      <c r="B90" s="56"/>
      <c r="E90" s="189" t="s">
        <v>380</v>
      </c>
      <c r="F90" s="189"/>
      <c r="G90" s="190"/>
      <c r="H90" s="469"/>
      <c r="I90" s="191">
        <f>I88+I89</f>
        <v>1997.8704951132352</v>
      </c>
      <c r="J90" s="191">
        <f t="shared" ref="J90" si="35">J88+J89</f>
        <v>6358.9012197787779</v>
      </c>
      <c r="K90" s="191">
        <f t="shared" ref="K90" si="36">K88+K89</f>
        <v>4584.9468790106393</v>
      </c>
      <c r="L90" s="191">
        <f t="shared" ref="L90" si="37">L88+L89</f>
        <v>516.56273701070086</v>
      </c>
      <c r="M90" s="191">
        <f t="shared" ref="M90" si="38">M88+M89</f>
        <v>82.372029761721421</v>
      </c>
      <c r="N90" s="191">
        <f t="shared" ref="N90" si="39">N88+N89</f>
        <v>-36.123256861439849</v>
      </c>
      <c r="O90" s="191">
        <f t="shared" ref="O90" si="40">O88+O89</f>
        <v>98.246703596585959</v>
      </c>
      <c r="P90" s="191">
        <f t="shared" ref="P90" si="41">P88+P89</f>
        <v>0</v>
      </c>
      <c r="Q90" s="191">
        <f t="shared" ref="Q90" si="42">Q88+Q89</f>
        <v>13602.77680741022</v>
      </c>
    </row>
    <row r="91" spans="2:17" s="3" customFormat="1" ht="13.8" x14ac:dyDescent="0.3">
      <c r="B91" s="56"/>
      <c r="E91" s="180">
        <v>42370</v>
      </c>
      <c r="F91" s="180" t="s">
        <v>372</v>
      </c>
      <c r="G91" s="181" t="s">
        <v>89</v>
      </c>
      <c r="H91" s="470">
        <f>$C$36/12</f>
        <v>9.1666666666666665E-4</v>
      </c>
      <c r="I91" s="182">
        <f>(SUM('1.  LRAMVA Summary'!C$22:C$36))*$H91</f>
        <v>148.00733506716833</v>
      </c>
      <c r="J91" s="182">
        <f>(SUM('1.  LRAMVA Summary'!D$22:D$36))*$H91</f>
        <v>425.19025879279968</v>
      </c>
      <c r="K91" s="182">
        <f>(SUM('1.  LRAMVA Summary'!E$22:E$36))*$H91</f>
        <v>201.93475363318285</v>
      </c>
      <c r="L91" s="182">
        <f>(SUM('1.  LRAMVA Summary'!F$22:F$36))*$H91</f>
        <v>3.5030328971305074</v>
      </c>
      <c r="M91" s="182">
        <f>(SUM('1.  LRAMVA Summary'!G$22:G$36))*$H91</f>
        <v>24.965599395791717</v>
      </c>
      <c r="N91" s="182">
        <f>(SUM('1.  LRAMVA Summary'!H$22:H$36))*$H91</f>
        <v>-1.2750230244438829</v>
      </c>
      <c r="O91" s="182">
        <f>(SUM('1.  LRAMVA Summary'!I$22:I$36))*$H91</f>
        <v>3.4689741968665451</v>
      </c>
      <c r="P91" s="182">
        <f>(SUM('1.  LRAMVA Summary'!J$22:J$36))*$H91</f>
        <v>0</v>
      </c>
      <c r="Q91" s="183">
        <f>SUM(I91:P91)</f>
        <v>805.7949309584958</v>
      </c>
    </row>
    <row r="92" spans="2:17" s="3" customFormat="1" ht="13.8" x14ac:dyDescent="0.3">
      <c r="B92" s="56"/>
      <c r="E92" s="180">
        <v>42401</v>
      </c>
      <c r="F92" s="180" t="s">
        <v>372</v>
      </c>
      <c r="G92" s="181" t="s">
        <v>89</v>
      </c>
      <c r="H92" s="470">
        <f t="shared" ref="H92:H93" si="43">$C$36/12</f>
        <v>9.1666666666666665E-4</v>
      </c>
      <c r="I92" s="182">
        <f>(SUM('1.  LRAMVA Summary'!C$22:C$36))*$H92</f>
        <v>148.00733506716833</v>
      </c>
      <c r="J92" s="182">
        <f>(SUM('1.  LRAMVA Summary'!D$22:D$36))*$H92</f>
        <v>425.19025879279968</v>
      </c>
      <c r="K92" s="182">
        <f>(SUM('1.  LRAMVA Summary'!E$22:E$36))*$H92</f>
        <v>201.93475363318285</v>
      </c>
      <c r="L92" s="182">
        <f>(SUM('1.  LRAMVA Summary'!F$22:F$36))*$H92</f>
        <v>3.5030328971305074</v>
      </c>
      <c r="M92" s="182">
        <f>(SUM('1.  LRAMVA Summary'!G$22:G$36))*$H92</f>
        <v>24.965599395791717</v>
      </c>
      <c r="N92" s="182">
        <f>(SUM('1.  LRAMVA Summary'!H$22:H$36))*$H92</f>
        <v>-1.2750230244438829</v>
      </c>
      <c r="O92" s="182">
        <f>(SUM('1.  LRAMVA Summary'!I$22:I$36))*$H92</f>
        <v>3.4689741968665451</v>
      </c>
      <c r="P92" s="182">
        <f>(SUM('1.  LRAMVA Summary'!J$22:J$36))*$H92</f>
        <v>0</v>
      </c>
      <c r="Q92" s="183">
        <f t="shared" ref="Q92:Q102" si="44">SUM(I92:P92)</f>
        <v>805.7949309584958</v>
      </c>
    </row>
    <row r="93" spans="2:17" s="3" customFormat="1" ht="14.25" customHeight="1" x14ac:dyDescent="0.3">
      <c r="B93" s="56"/>
      <c r="E93" s="180">
        <v>42430</v>
      </c>
      <c r="F93" s="180" t="s">
        <v>372</v>
      </c>
      <c r="G93" s="181" t="s">
        <v>89</v>
      </c>
      <c r="H93" s="470">
        <f t="shared" si="43"/>
        <v>9.1666666666666665E-4</v>
      </c>
      <c r="I93" s="182">
        <f>(SUM('1.  LRAMVA Summary'!C$22:C$36))*$H93</f>
        <v>148.00733506716833</v>
      </c>
      <c r="J93" s="182">
        <f>(SUM('1.  LRAMVA Summary'!D$22:D$36))*$H93</f>
        <v>425.19025879279968</v>
      </c>
      <c r="K93" s="182">
        <f>(SUM('1.  LRAMVA Summary'!E$22:E$36))*$H93</f>
        <v>201.93475363318285</v>
      </c>
      <c r="L93" s="182">
        <f>(SUM('1.  LRAMVA Summary'!F$22:F$36))*$H93</f>
        <v>3.5030328971305074</v>
      </c>
      <c r="M93" s="182">
        <f>(SUM('1.  LRAMVA Summary'!G$22:G$36))*$H93</f>
        <v>24.965599395791717</v>
      </c>
      <c r="N93" s="182">
        <f>(SUM('1.  LRAMVA Summary'!H$22:H$36))*$H93</f>
        <v>-1.2750230244438829</v>
      </c>
      <c r="O93" s="182">
        <f>(SUM('1.  LRAMVA Summary'!I$22:I$36))*$H93</f>
        <v>3.4689741968665451</v>
      </c>
      <c r="P93" s="182">
        <f>(SUM('1.  LRAMVA Summary'!J$22:J$36))*$H93</f>
        <v>0</v>
      </c>
      <c r="Q93" s="183">
        <f t="shared" si="44"/>
        <v>805.7949309584958</v>
      </c>
    </row>
    <row r="94" spans="2:17" s="16" customFormat="1" ht="13.8" x14ac:dyDescent="0.3">
      <c r="B94" s="215"/>
      <c r="D94" s="3"/>
      <c r="E94" s="180">
        <v>42461</v>
      </c>
      <c r="F94" s="180" t="s">
        <v>372</v>
      </c>
      <c r="G94" s="181" t="s">
        <v>90</v>
      </c>
      <c r="H94" s="470">
        <f>$C$37/12</f>
        <v>9.1666666666666665E-4</v>
      </c>
      <c r="I94" s="182">
        <f>(SUM('1.  LRAMVA Summary'!C$22:C$36))*$H94</f>
        <v>148.00733506716833</v>
      </c>
      <c r="J94" s="182">
        <f>(SUM('1.  LRAMVA Summary'!D$22:D$36))*$H94</f>
        <v>425.19025879279968</v>
      </c>
      <c r="K94" s="182">
        <f>(SUM('1.  LRAMVA Summary'!E$22:E$36))*$H94</f>
        <v>201.93475363318285</v>
      </c>
      <c r="L94" s="182">
        <f>(SUM('1.  LRAMVA Summary'!F$22:F$36))*$H94</f>
        <v>3.5030328971305074</v>
      </c>
      <c r="M94" s="182">
        <f>(SUM('1.  LRAMVA Summary'!G$22:G$36))*$H94</f>
        <v>24.965599395791717</v>
      </c>
      <c r="N94" s="182">
        <f>(SUM('1.  LRAMVA Summary'!H$22:H$36))*$H94</f>
        <v>-1.2750230244438829</v>
      </c>
      <c r="O94" s="182">
        <f>(SUM('1.  LRAMVA Summary'!I$22:I$36))*$H94</f>
        <v>3.4689741968665451</v>
      </c>
      <c r="P94" s="182">
        <f>(SUM('1.  LRAMVA Summary'!J$22:J$36))*$H94</f>
        <v>0</v>
      </c>
      <c r="Q94" s="183">
        <f t="shared" si="44"/>
        <v>805.7949309584958</v>
      </c>
    </row>
    <row r="95" spans="2:17" s="3" customFormat="1" ht="13.8" x14ac:dyDescent="0.3">
      <c r="B95" s="56"/>
      <c r="E95" s="180">
        <v>42491</v>
      </c>
      <c r="F95" s="180" t="s">
        <v>372</v>
      </c>
      <c r="G95" s="181" t="s">
        <v>90</v>
      </c>
      <c r="H95" s="470">
        <f t="shared" ref="H95:H96" si="45">$C$37/12</f>
        <v>9.1666666666666665E-4</v>
      </c>
      <c r="I95" s="182">
        <f>(SUM('1.  LRAMVA Summary'!C$22:C$36))*$H95</f>
        <v>148.00733506716833</v>
      </c>
      <c r="J95" s="182">
        <f>(SUM('1.  LRAMVA Summary'!D$22:D$36))*$H95</f>
        <v>425.19025879279968</v>
      </c>
      <c r="K95" s="182">
        <f>(SUM('1.  LRAMVA Summary'!E$22:E$36))*$H95</f>
        <v>201.93475363318285</v>
      </c>
      <c r="L95" s="182">
        <f>(SUM('1.  LRAMVA Summary'!F$22:F$36))*$H95</f>
        <v>3.5030328971305074</v>
      </c>
      <c r="M95" s="182">
        <f>(SUM('1.  LRAMVA Summary'!G$22:G$36))*$H95</f>
        <v>24.965599395791717</v>
      </c>
      <c r="N95" s="182">
        <f>(SUM('1.  LRAMVA Summary'!H$22:H$36))*$H95</f>
        <v>-1.2750230244438829</v>
      </c>
      <c r="O95" s="182">
        <f>(SUM('1.  LRAMVA Summary'!I$22:I$36))*$H95</f>
        <v>3.4689741968665451</v>
      </c>
      <c r="P95" s="182">
        <f>(SUM('1.  LRAMVA Summary'!J$22:J$36))*$H95</f>
        <v>0</v>
      </c>
      <c r="Q95" s="183">
        <f t="shared" si="44"/>
        <v>805.7949309584958</v>
      </c>
    </row>
    <row r="96" spans="2:17" s="15" customFormat="1" ht="13.8" x14ac:dyDescent="0.3">
      <c r="B96" s="214"/>
      <c r="D96" s="3"/>
      <c r="E96" s="180">
        <v>42522</v>
      </c>
      <c r="F96" s="180" t="s">
        <v>372</v>
      </c>
      <c r="G96" s="181" t="s">
        <v>90</v>
      </c>
      <c r="H96" s="470">
        <f t="shared" si="45"/>
        <v>9.1666666666666665E-4</v>
      </c>
      <c r="I96" s="182">
        <f>(SUM('1.  LRAMVA Summary'!C$22:C$36))*$H96</f>
        <v>148.00733506716833</v>
      </c>
      <c r="J96" s="182">
        <f>(SUM('1.  LRAMVA Summary'!D$22:D$36))*$H96</f>
        <v>425.19025879279968</v>
      </c>
      <c r="K96" s="182">
        <f>(SUM('1.  LRAMVA Summary'!E$22:E$36))*$H96</f>
        <v>201.93475363318285</v>
      </c>
      <c r="L96" s="182">
        <f>(SUM('1.  LRAMVA Summary'!F$22:F$36))*$H96</f>
        <v>3.5030328971305074</v>
      </c>
      <c r="M96" s="182">
        <f>(SUM('1.  LRAMVA Summary'!G$22:G$36))*$H96</f>
        <v>24.965599395791717</v>
      </c>
      <c r="N96" s="182">
        <f>(SUM('1.  LRAMVA Summary'!H$22:H$36))*$H96</f>
        <v>-1.2750230244438829</v>
      </c>
      <c r="O96" s="182">
        <f>(SUM('1.  LRAMVA Summary'!I$22:I$36))*$H96</f>
        <v>3.4689741968665451</v>
      </c>
      <c r="P96" s="182">
        <f>(SUM('1.  LRAMVA Summary'!J$22:J$36))*$H96</f>
        <v>0</v>
      </c>
      <c r="Q96" s="183">
        <f t="shared" si="44"/>
        <v>805.7949309584958</v>
      </c>
    </row>
    <row r="97" spans="2:17" s="3" customFormat="1" ht="13.8" x14ac:dyDescent="0.3">
      <c r="B97" s="56"/>
      <c r="E97" s="180">
        <v>42552</v>
      </c>
      <c r="F97" s="180" t="s">
        <v>372</v>
      </c>
      <c r="G97" s="181" t="s">
        <v>92</v>
      </c>
      <c r="H97" s="470">
        <f>$C$38/12</f>
        <v>9.1666666666666665E-4</v>
      </c>
      <c r="I97" s="182">
        <f>(SUM('1.  LRAMVA Summary'!C$22:C$36))*$H97</f>
        <v>148.00733506716833</v>
      </c>
      <c r="J97" s="182">
        <f>(SUM('1.  LRAMVA Summary'!D$22:D$36))*$H97</f>
        <v>425.19025879279968</v>
      </c>
      <c r="K97" s="182">
        <f>(SUM('1.  LRAMVA Summary'!E$22:E$36))*$H97</f>
        <v>201.93475363318285</v>
      </c>
      <c r="L97" s="182">
        <f>(SUM('1.  LRAMVA Summary'!F$22:F$36))*$H97</f>
        <v>3.5030328971305074</v>
      </c>
      <c r="M97" s="182">
        <f>(SUM('1.  LRAMVA Summary'!G$22:G$36))*$H97</f>
        <v>24.965599395791717</v>
      </c>
      <c r="N97" s="182">
        <f>(SUM('1.  LRAMVA Summary'!H$22:H$36))*$H97</f>
        <v>-1.2750230244438829</v>
      </c>
      <c r="O97" s="182">
        <f>(SUM('1.  LRAMVA Summary'!I$22:I$36))*$H97</f>
        <v>3.4689741968665451</v>
      </c>
      <c r="P97" s="182">
        <f>(SUM('1.  LRAMVA Summary'!J$22:J$36))*$H97</f>
        <v>0</v>
      </c>
      <c r="Q97" s="183">
        <f t="shared" si="44"/>
        <v>805.7949309584958</v>
      </c>
    </row>
    <row r="98" spans="2:17" s="3" customFormat="1" ht="13.8" x14ac:dyDescent="0.3">
      <c r="B98" s="56"/>
      <c r="E98" s="180">
        <v>42583</v>
      </c>
      <c r="F98" s="180" t="s">
        <v>372</v>
      </c>
      <c r="G98" s="181" t="s">
        <v>92</v>
      </c>
      <c r="H98" s="470">
        <f t="shared" ref="H98:H99" si="46">$C$38/12</f>
        <v>9.1666666666666665E-4</v>
      </c>
      <c r="I98" s="182">
        <f>(SUM('1.  LRAMVA Summary'!C$22:C$36))*$H98</f>
        <v>148.00733506716833</v>
      </c>
      <c r="J98" s="182">
        <f>(SUM('1.  LRAMVA Summary'!D$22:D$36))*$H98</f>
        <v>425.19025879279968</v>
      </c>
      <c r="K98" s="182">
        <f>(SUM('1.  LRAMVA Summary'!E$22:E$36))*$H98</f>
        <v>201.93475363318285</v>
      </c>
      <c r="L98" s="182">
        <f>(SUM('1.  LRAMVA Summary'!F$22:F$36))*$H98</f>
        <v>3.5030328971305074</v>
      </c>
      <c r="M98" s="182">
        <f>(SUM('1.  LRAMVA Summary'!G$22:G$36))*$H98</f>
        <v>24.965599395791717</v>
      </c>
      <c r="N98" s="182">
        <f>(SUM('1.  LRAMVA Summary'!H$22:H$36))*$H98</f>
        <v>-1.2750230244438829</v>
      </c>
      <c r="O98" s="182">
        <f>(SUM('1.  LRAMVA Summary'!I$22:I$36))*$H98</f>
        <v>3.4689741968665451</v>
      </c>
      <c r="P98" s="182">
        <f>(SUM('1.  LRAMVA Summary'!J$22:J$36))*$H98</f>
        <v>0</v>
      </c>
      <c r="Q98" s="183">
        <f t="shared" si="44"/>
        <v>805.7949309584958</v>
      </c>
    </row>
    <row r="99" spans="2:17" s="3" customFormat="1" ht="13.8" x14ac:dyDescent="0.3">
      <c r="B99" s="56"/>
      <c r="E99" s="180">
        <v>42614</v>
      </c>
      <c r="F99" s="180" t="s">
        <v>372</v>
      </c>
      <c r="G99" s="181" t="s">
        <v>92</v>
      </c>
      <c r="H99" s="470">
        <f t="shared" si="46"/>
        <v>9.1666666666666665E-4</v>
      </c>
      <c r="I99" s="182">
        <f>(SUM('1.  LRAMVA Summary'!C$22:C$36))*$H99</f>
        <v>148.00733506716833</v>
      </c>
      <c r="J99" s="182">
        <f>(SUM('1.  LRAMVA Summary'!D$22:D$36))*$H99</f>
        <v>425.19025879279968</v>
      </c>
      <c r="K99" s="182">
        <f>(SUM('1.  LRAMVA Summary'!E$22:E$36))*$H99</f>
        <v>201.93475363318285</v>
      </c>
      <c r="L99" s="182">
        <f>(SUM('1.  LRAMVA Summary'!F$22:F$36))*$H99</f>
        <v>3.5030328971305074</v>
      </c>
      <c r="M99" s="182">
        <f>(SUM('1.  LRAMVA Summary'!G$22:G$36))*$H99</f>
        <v>24.965599395791717</v>
      </c>
      <c r="N99" s="182">
        <f>(SUM('1.  LRAMVA Summary'!H$22:H$36))*$H99</f>
        <v>-1.2750230244438829</v>
      </c>
      <c r="O99" s="182">
        <f>(SUM('1.  LRAMVA Summary'!I$22:I$36))*$H99</f>
        <v>3.4689741968665451</v>
      </c>
      <c r="P99" s="182">
        <f>(SUM('1.  LRAMVA Summary'!J$22:J$36))*$H99</f>
        <v>0</v>
      </c>
      <c r="Q99" s="183">
        <f t="shared" si="44"/>
        <v>805.7949309584958</v>
      </c>
    </row>
    <row r="100" spans="2:17" s="3" customFormat="1" ht="13.8" x14ac:dyDescent="0.3">
      <c r="B100" s="56"/>
      <c r="E100" s="180">
        <v>42644</v>
      </c>
      <c r="F100" s="180" t="s">
        <v>372</v>
      </c>
      <c r="G100" s="181" t="s">
        <v>93</v>
      </c>
      <c r="H100" s="466">
        <f>$C$39/12</f>
        <v>9.1666666666666665E-4</v>
      </c>
      <c r="I100" s="182">
        <f>(SUM('1.  LRAMVA Summary'!C$22:C$36))*$H100</f>
        <v>148.00733506716833</v>
      </c>
      <c r="J100" s="182">
        <f>(SUM('1.  LRAMVA Summary'!D$22:D$36))*$H100</f>
        <v>425.19025879279968</v>
      </c>
      <c r="K100" s="182">
        <f>(SUM('1.  LRAMVA Summary'!E$22:E$36))*$H100</f>
        <v>201.93475363318285</v>
      </c>
      <c r="L100" s="182">
        <f>(SUM('1.  LRAMVA Summary'!F$22:F$36))*$H100</f>
        <v>3.5030328971305074</v>
      </c>
      <c r="M100" s="182">
        <f>(SUM('1.  LRAMVA Summary'!G$22:G$36))*$H100</f>
        <v>24.965599395791717</v>
      </c>
      <c r="N100" s="182">
        <f>(SUM('1.  LRAMVA Summary'!H$22:H$36))*$H100</f>
        <v>-1.2750230244438829</v>
      </c>
      <c r="O100" s="182">
        <f>(SUM('1.  LRAMVA Summary'!I$22:I$36))*$H100</f>
        <v>3.4689741968665451</v>
      </c>
      <c r="P100" s="182">
        <f>(SUM('1.  LRAMVA Summary'!J$22:J$36))*$H100</f>
        <v>0</v>
      </c>
      <c r="Q100" s="183">
        <f t="shared" si="44"/>
        <v>805.7949309584958</v>
      </c>
    </row>
    <row r="101" spans="2:17" s="3" customFormat="1" ht="13.8" x14ac:dyDescent="0.3">
      <c r="B101" s="56"/>
      <c r="E101" s="180">
        <v>42675</v>
      </c>
      <c r="F101" s="180" t="s">
        <v>372</v>
      </c>
      <c r="G101" s="181" t="s">
        <v>93</v>
      </c>
      <c r="H101" s="466">
        <f t="shared" ref="H101:H102" si="47">$C$39/12</f>
        <v>9.1666666666666665E-4</v>
      </c>
      <c r="I101" s="182">
        <f>(SUM('1.  LRAMVA Summary'!C$22:C$36))*$H101</f>
        <v>148.00733506716833</v>
      </c>
      <c r="J101" s="182">
        <f>(SUM('1.  LRAMVA Summary'!D$22:D$36))*$H101</f>
        <v>425.19025879279968</v>
      </c>
      <c r="K101" s="182">
        <f>(SUM('1.  LRAMVA Summary'!E$22:E$36))*$H101</f>
        <v>201.93475363318285</v>
      </c>
      <c r="L101" s="182">
        <f>(SUM('1.  LRAMVA Summary'!F$22:F$36))*$H101</f>
        <v>3.5030328971305074</v>
      </c>
      <c r="M101" s="182">
        <f>(SUM('1.  LRAMVA Summary'!G$22:G$36))*$H101</f>
        <v>24.965599395791717</v>
      </c>
      <c r="N101" s="182">
        <f>(SUM('1.  LRAMVA Summary'!H$22:H$36))*$H101</f>
        <v>-1.2750230244438829</v>
      </c>
      <c r="O101" s="182">
        <f>(SUM('1.  LRAMVA Summary'!I$22:I$36))*$H101</f>
        <v>3.4689741968665451</v>
      </c>
      <c r="P101" s="182">
        <f>(SUM('1.  LRAMVA Summary'!J$22:J$36))*$H101</f>
        <v>0</v>
      </c>
      <c r="Q101" s="183">
        <f t="shared" si="44"/>
        <v>805.7949309584958</v>
      </c>
    </row>
    <row r="102" spans="2:17" s="3" customFormat="1" ht="13.8" x14ac:dyDescent="0.3">
      <c r="B102" s="56"/>
      <c r="E102" s="180">
        <v>42705</v>
      </c>
      <c r="F102" s="180" t="s">
        <v>372</v>
      </c>
      <c r="G102" s="181" t="s">
        <v>93</v>
      </c>
      <c r="H102" s="466">
        <f t="shared" si="47"/>
        <v>9.1666666666666665E-4</v>
      </c>
      <c r="I102" s="182">
        <f>(SUM('1.  LRAMVA Summary'!C$22:C$36))*$H102</f>
        <v>148.00733506716833</v>
      </c>
      <c r="J102" s="182">
        <f>(SUM('1.  LRAMVA Summary'!D$22:D$36))*$H102</f>
        <v>425.19025879279968</v>
      </c>
      <c r="K102" s="182">
        <f>(SUM('1.  LRAMVA Summary'!E$22:E$36))*$H102</f>
        <v>201.93475363318285</v>
      </c>
      <c r="L102" s="182">
        <f>(SUM('1.  LRAMVA Summary'!F$22:F$36))*$H102</f>
        <v>3.5030328971305074</v>
      </c>
      <c r="M102" s="182">
        <f>(SUM('1.  LRAMVA Summary'!G$22:G$36))*$H102</f>
        <v>24.965599395791717</v>
      </c>
      <c r="N102" s="182">
        <f>(SUM('1.  LRAMVA Summary'!H$22:H$36))*$H102</f>
        <v>-1.2750230244438829</v>
      </c>
      <c r="O102" s="182">
        <f>(SUM('1.  LRAMVA Summary'!I$22:I$36))*$H102</f>
        <v>3.4689741968665451</v>
      </c>
      <c r="P102" s="182">
        <f>(SUM('1.  LRAMVA Summary'!J$22:J$36))*$H102</f>
        <v>0</v>
      </c>
      <c r="Q102" s="183">
        <f t="shared" si="44"/>
        <v>805.7949309584958</v>
      </c>
    </row>
    <row r="103" spans="2:17" s="3" customFormat="1" thickBot="1" x14ac:dyDescent="0.35">
      <c r="B103" s="56"/>
      <c r="E103" s="192" t="s">
        <v>383</v>
      </c>
      <c r="F103" s="192"/>
      <c r="G103" s="193"/>
      <c r="H103" s="467"/>
      <c r="I103" s="194">
        <f>SUM(I90:I102)</f>
        <v>3773.9585159192543</v>
      </c>
      <c r="J103" s="194">
        <f>SUM(J90:J102)</f>
        <v>11461.184325292375</v>
      </c>
      <c r="K103" s="194">
        <f t="shared" ref="K103:P103" si="48">SUM(K90:K102)</f>
        <v>7008.1639226088291</v>
      </c>
      <c r="L103" s="194">
        <f t="shared" si="48"/>
        <v>558.59913177626731</v>
      </c>
      <c r="M103" s="194">
        <f t="shared" si="48"/>
        <v>381.95922251122215</v>
      </c>
      <c r="N103" s="194">
        <f t="shared" si="48"/>
        <v>-51.423533154766439</v>
      </c>
      <c r="O103" s="194">
        <f t="shared" si="48"/>
        <v>139.87439395898448</v>
      </c>
      <c r="P103" s="194">
        <f t="shared" si="48"/>
        <v>0</v>
      </c>
      <c r="Q103" s="194">
        <f>SUM(Q90:Q102)</f>
        <v>23272.315978912164</v>
      </c>
    </row>
    <row r="104" spans="2:17" s="3" customFormat="1" thickTop="1" x14ac:dyDescent="0.3">
      <c r="B104" s="56"/>
      <c r="E104" s="223" t="s">
        <v>91</v>
      </c>
      <c r="F104" s="223"/>
      <c r="G104" s="224"/>
      <c r="H104" s="468"/>
      <c r="I104" s="225"/>
      <c r="J104" s="225"/>
      <c r="K104" s="225"/>
      <c r="L104" s="225"/>
      <c r="M104" s="225"/>
      <c r="N104" s="225"/>
      <c r="O104" s="225"/>
      <c r="P104" s="225"/>
      <c r="Q104" s="226"/>
    </row>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scale="61" fitToHeight="0" orientation="landscape" verticalDpi="597" r:id="rId2"/>
  <rowBreaks count="2" manualBreakCount="2">
    <brk id="43" max="18" man="1"/>
    <brk id="89" max="18" man="1"/>
  </rowBreaks>
  <drawing r:id="rId3"/>
  <legacy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42" sqref="C42"/>
    </sheetView>
  </sheetViews>
  <sheetFormatPr defaultColWidth="8.77734375" defaultRowHeight="14.4" x14ac:dyDescent="0.3"/>
  <cols>
    <col min="1" max="1" width="8.77734375" style="26"/>
    <col min="2" max="2" width="20.44140625" style="24" customWidth="1"/>
    <col min="3" max="3" width="17" style="26" customWidth="1"/>
    <col min="4" max="4" width="13.44140625" style="26" customWidth="1"/>
    <col min="5" max="5" width="16.77734375" style="26" customWidth="1"/>
    <col min="6" max="7" width="8.77734375" style="26"/>
    <col min="8" max="8" width="16.77734375" style="25" customWidth="1"/>
    <col min="9" max="16384" width="8.77734375" style="26"/>
  </cols>
  <sheetData>
    <row r="1" spans="2:11" ht="146.25" customHeight="1" x14ac:dyDescent="0.3"/>
    <row r="3" spans="2:11" x14ac:dyDescent="0.3">
      <c r="B3" s="595" t="s">
        <v>476</v>
      </c>
      <c r="C3" s="596"/>
      <c r="D3" s="596"/>
      <c r="E3" s="596"/>
      <c r="F3" s="596"/>
      <c r="G3" s="596"/>
      <c r="H3" s="596"/>
      <c r="I3" s="596"/>
      <c r="J3" s="596"/>
      <c r="K3" s="597"/>
    </row>
    <row r="4" spans="2:11" ht="15" customHeight="1" x14ac:dyDescent="0.3">
      <c r="B4" s="598"/>
      <c r="C4" s="599"/>
      <c r="D4" s="599"/>
      <c r="E4" s="599"/>
      <c r="F4" s="599"/>
      <c r="G4" s="599"/>
      <c r="H4" s="599"/>
      <c r="I4" s="599"/>
      <c r="J4" s="599"/>
      <c r="K4" s="600"/>
    </row>
    <row r="5" spans="2:11" ht="15" customHeight="1" x14ac:dyDescent="0.3">
      <c r="B5" s="598"/>
      <c r="C5" s="599"/>
      <c r="D5" s="599"/>
      <c r="E5" s="599"/>
      <c r="F5" s="599"/>
      <c r="G5" s="599"/>
      <c r="H5" s="599"/>
      <c r="I5" s="599"/>
      <c r="J5" s="599"/>
      <c r="K5" s="600"/>
    </row>
    <row r="6" spans="2:11" x14ac:dyDescent="0.3">
      <c r="B6" s="598"/>
      <c r="C6" s="599"/>
      <c r="D6" s="599"/>
      <c r="E6" s="599"/>
      <c r="F6" s="599"/>
      <c r="G6" s="599"/>
      <c r="H6" s="599"/>
      <c r="I6" s="599"/>
      <c r="J6" s="599"/>
      <c r="K6" s="600"/>
    </row>
    <row r="7" spans="2:11" x14ac:dyDescent="0.3">
      <c r="B7" s="601"/>
      <c r="C7" s="602"/>
      <c r="D7" s="602"/>
      <c r="E7" s="602"/>
      <c r="F7" s="602"/>
      <c r="G7" s="602"/>
      <c r="H7" s="602"/>
      <c r="I7" s="602"/>
      <c r="J7" s="602"/>
      <c r="K7" s="603"/>
    </row>
    <row r="9" spans="2:11" s="448" customFormat="1" ht="18" x14ac:dyDescent="0.35">
      <c r="B9" s="450"/>
      <c r="C9" s="449" t="s">
        <v>427</v>
      </c>
      <c r="H9" s="451"/>
      <c r="I9" s="449" t="s">
        <v>428</v>
      </c>
    </row>
    <row r="11" spans="2:11" x14ac:dyDescent="0.3">
      <c r="B11" s="83" t="s">
        <v>437</v>
      </c>
      <c r="C11" s="462" t="s">
        <v>444</v>
      </c>
      <c r="D11" s="463"/>
      <c r="E11" s="464"/>
      <c r="F11" s="465" t="s">
        <v>436</v>
      </c>
      <c r="G11" s="66"/>
      <c r="H11" s="604" t="s">
        <v>430</v>
      </c>
      <c r="I11" s="462" t="s">
        <v>429</v>
      </c>
      <c r="J11" s="463"/>
      <c r="K11" s="464"/>
    </row>
    <row r="12" spans="2:11" x14ac:dyDescent="0.3">
      <c r="B12" s="83" t="s">
        <v>477</v>
      </c>
      <c r="C12" s="415" t="s">
        <v>445</v>
      </c>
      <c r="D12" s="155"/>
      <c r="E12" s="347"/>
      <c r="F12" s="465" t="s">
        <v>436</v>
      </c>
      <c r="G12" s="66"/>
      <c r="H12" s="604"/>
      <c r="I12" s="415" t="s">
        <v>431</v>
      </c>
      <c r="J12" s="155"/>
      <c r="K12" s="347"/>
    </row>
    <row r="13" spans="2:11" x14ac:dyDescent="0.3">
      <c r="B13" s="83" t="s">
        <v>438</v>
      </c>
      <c r="C13" s="416" t="s">
        <v>432</v>
      </c>
      <c r="D13" s="328"/>
      <c r="E13" s="392"/>
      <c r="F13" s="465" t="s">
        <v>436</v>
      </c>
      <c r="G13" s="66"/>
      <c r="H13" s="604"/>
      <c r="I13" s="416" t="s">
        <v>433</v>
      </c>
      <c r="J13" s="328"/>
      <c r="K13" s="392"/>
    </row>
    <row r="14" spans="2:11" x14ac:dyDescent="0.3">
      <c r="B14" s="83"/>
      <c r="C14" s="66"/>
      <c r="D14" s="66"/>
      <c r="E14" s="66"/>
      <c r="F14" s="66"/>
      <c r="G14" s="66"/>
      <c r="H14" s="460"/>
      <c r="I14" s="66"/>
      <c r="J14" s="66"/>
      <c r="K14" s="66"/>
    </row>
    <row r="15" spans="2:11" ht="15" customHeight="1" x14ac:dyDescent="0.3">
      <c r="B15" s="605" t="s">
        <v>477</v>
      </c>
      <c r="C15" s="462"/>
      <c r="D15" s="463"/>
      <c r="E15" s="464"/>
      <c r="F15" s="66"/>
      <c r="G15" s="66"/>
      <c r="H15" s="604" t="s">
        <v>478</v>
      </c>
      <c r="I15" s="606" t="s">
        <v>439</v>
      </c>
      <c r="J15" s="607"/>
      <c r="K15" s="608"/>
    </row>
    <row r="16" spans="2:11" x14ac:dyDescent="0.3">
      <c r="B16" s="605"/>
      <c r="C16" s="415" t="s">
        <v>446</v>
      </c>
      <c r="D16" s="155"/>
      <c r="E16" s="347"/>
      <c r="F16" s="66"/>
      <c r="G16" s="66"/>
      <c r="H16" s="604"/>
      <c r="I16" s="609"/>
      <c r="J16" s="610"/>
      <c r="K16" s="611"/>
    </row>
    <row r="17" spans="2:11" x14ac:dyDescent="0.3">
      <c r="B17" s="605"/>
      <c r="C17" s="415" t="s">
        <v>434</v>
      </c>
      <c r="D17" s="155"/>
      <c r="E17" s="347"/>
      <c r="F17" s="66"/>
      <c r="G17" s="66"/>
      <c r="H17" s="604"/>
      <c r="I17" s="609"/>
      <c r="J17" s="610"/>
      <c r="K17" s="611"/>
    </row>
    <row r="18" spans="2:11" x14ac:dyDescent="0.3">
      <c r="B18" s="605"/>
      <c r="C18" s="415" t="s">
        <v>447</v>
      </c>
      <c r="D18" s="155"/>
      <c r="E18" s="347"/>
      <c r="F18" s="66"/>
      <c r="G18" s="66"/>
      <c r="H18" s="604"/>
      <c r="I18" s="609"/>
      <c r="J18" s="610"/>
      <c r="K18" s="611"/>
    </row>
    <row r="19" spans="2:11" x14ac:dyDescent="0.3">
      <c r="B19" s="605"/>
      <c r="C19" s="415" t="s">
        <v>434</v>
      </c>
      <c r="D19" s="155"/>
      <c r="E19" s="347"/>
      <c r="F19" s="66"/>
      <c r="G19" s="66"/>
      <c r="H19" s="604"/>
      <c r="I19" s="609"/>
      <c r="J19" s="610"/>
      <c r="K19" s="611"/>
    </row>
    <row r="20" spans="2:11" x14ac:dyDescent="0.3">
      <c r="B20" s="605"/>
      <c r="C20" s="415" t="s">
        <v>435</v>
      </c>
      <c r="D20" s="155"/>
      <c r="E20" s="347"/>
      <c r="F20" s="66"/>
      <c r="G20" s="66"/>
      <c r="H20" s="604"/>
      <c r="I20" s="609"/>
      <c r="J20" s="610"/>
      <c r="K20" s="611"/>
    </row>
    <row r="21" spans="2:11" x14ac:dyDescent="0.3">
      <c r="B21" s="83"/>
      <c r="C21" s="416"/>
      <c r="D21" s="328"/>
      <c r="E21" s="392"/>
      <c r="F21" s="66"/>
      <c r="G21" s="66"/>
      <c r="H21" s="604"/>
      <c r="I21" s="609"/>
      <c r="J21" s="610"/>
      <c r="K21" s="611"/>
    </row>
    <row r="22" spans="2:11" x14ac:dyDescent="0.3">
      <c r="B22" s="83"/>
      <c r="C22" s="66"/>
      <c r="D22" s="66"/>
      <c r="E22" s="66"/>
      <c r="F22" s="66"/>
      <c r="G22" s="66"/>
      <c r="H22" s="604"/>
      <c r="I22" s="609"/>
      <c r="J22" s="610"/>
      <c r="K22" s="611"/>
    </row>
    <row r="23" spans="2:11" x14ac:dyDescent="0.3">
      <c r="B23" s="83" t="s">
        <v>456</v>
      </c>
      <c r="C23" s="462" t="s">
        <v>440</v>
      </c>
      <c r="D23" s="463"/>
      <c r="E23" s="464"/>
      <c r="F23" s="66"/>
      <c r="G23" s="66"/>
      <c r="H23" s="604"/>
      <c r="I23" s="609"/>
      <c r="J23" s="610"/>
      <c r="K23" s="611"/>
    </row>
    <row r="24" spans="2:11" x14ac:dyDescent="0.3">
      <c r="B24" s="83"/>
      <c r="C24" s="415" t="s">
        <v>434</v>
      </c>
      <c r="D24" s="155"/>
      <c r="E24" s="347"/>
      <c r="F24" s="66"/>
      <c r="G24" s="66"/>
      <c r="H24" s="604"/>
      <c r="I24" s="609"/>
      <c r="J24" s="610"/>
      <c r="K24" s="611"/>
    </row>
    <row r="25" spans="2:11" x14ac:dyDescent="0.3">
      <c r="B25" s="83" t="s">
        <v>477</v>
      </c>
      <c r="C25" s="415" t="s">
        <v>441</v>
      </c>
      <c r="D25" s="155"/>
      <c r="E25" s="347"/>
      <c r="F25" s="66"/>
      <c r="G25" s="66"/>
      <c r="H25" s="604"/>
      <c r="I25" s="609"/>
      <c r="J25" s="610"/>
      <c r="K25" s="611"/>
    </row>
    <row r="26" spans="2:11" x14ac:dyDescent="0.3">
      <c r="B26" s="83"/>
      <c r="C26" s="416"/>
      <c r="D26" s="328"/>
      <c r="E26" s="392"/>
      <c r="F26" s="66"/>
      <c r="G26" s="66"/>
      <c r="H26" s="604"/>
      <c r="I26" s="609"/>
      <c r="J26" s="610"/>
      <c r="K26" s="611"/>
    </row>
    <row r="27" spans="2:11" x14ac:dyDescent="0.3">
      <c r="B27" s="83"/>
      <c r="C27" s="66"/>
      <c r="D27" s="66"/>
      <c r="E27" s="66"/>
      <c r="F27" s="66"/>
      <c r="G27" s="66"/>
      <c r="H27" s="604"/>
      <c r="I27" s="612"/>
      <c r="J27" s="613"/>
      <c r="K27" s="614"/>
    </row>
  </sheetData>
  <mergeCells count="5">
    <mergeCell ref="B3:K7"/>
    <mergeCell ref="H11:H13"/>
    <mergeCell ref="B15:B20"/>
    <mergeCell ref="I15:K27"/>
    <mergeCell ref="H15:H27"/>
  </mergeCells>
  <pageMargins left="0.7" right="0.7" top="0.75" bottom="0.75" header="0.3" footer="0.3"/>
  <pageSetup scale="79"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Zeros="0" zoomScale="90" zoomScaleNormal="90" zoomScalePageLayoutView="90" workbookViewId="0">
      <pane ySplit="3" topLeftCell="A4" activePane="bottomLeft" state="frozen"/>
      <selection activeCell="C42" sqref="C42"/>
      <selection pane="bottomLeft" activeCell="A4" sqref="A4"/>
    </sheetView>
  </sheetViews>
  <sheetFormatPr defaultColWidth="8.77734375" defaultRowHeight="15.6" outlineLevelRow="1" x14ac:dyDescent="0.3"/>
  <cols>
    <col min="1" max="1" width="7" style="23" customWidth="1"/>
    <col min="2" max="2" width="27.33203125" style="23" customWidth="1"/>
    <col min="3" max="3" width="29" style="23" customWidth="1"/>
    <col min="4" max="4" width="19.77734375" style="45" customWidth="1"/>
    <col min="5" max="5" width="23" style="23" customWidth="1"/>
    <col min="6" max="6" width="31.109375" style="23" customWidth="1"/>
    <col min="7" max="7" width="22.77734375" style="23" customWidth="1"/>
    <col min="8" max="8" width="20.77734375" style="23" customWidth="1"/>
    <col min="9" max="9" width="16.44140625" style="23" customWidth="1"/>
    <col min="10" max="10" width="14.44140625" style="23" customWidth="1"/>
    <col min="11" max="11" width="15.44140625" style="23" customWidth="1"/>
    <col min="12" max="12" width="10.6640625" style="23" customWidth="1"/>
    <col min="13" max="13" width="13.6640625" style="17" customWidth="1"/>
    <col min="14" max="14" width="6.33203125" style="17" customWidth="1"/>
    <col min="15" max="15" width="3.109375" style="23" customWidth="1"/>
    <col min="16" max="16" width="15.33203125" style="23" customWidth="1"/>
    <col min="17" max="16384" width="8.77734375" style="23"/>
  </cols>
  <sheetData>
    <row r="1" spans="2:15" ht="144" customHeight="1" x14ac:dyDescent="0.3"/>
    <row r="3" spans="2:15" ht="30.75" customHeight="1" x14ac:dyDescent="0.35">
      <c r="B3" s="615" t="s">
        <v>333</v>
      </c>
      <c r="C3" s="615"/>
      <c r="D3" s="615"/>
      <c r="E3" s="615"/>
      <c r="F3" s="615"/>
      <c r="G3" s="615"/>
      <c r="H3" s="615"/>
      <c r="I3" s="615"/>
      <c r="J3" s="615"/>
      <c r="K3" s="615"/>
    </row>
    <row r="4" spans="2:15" ht="13.5" customHeight="1" x14ac:dyDescent="0.35">
      <c r="B4" s="229"/>
      <c r="C4" s="229"/>
      <c r="D4" s="229"/>
      <c r="E4" s="229"/>
      <c r="F4" s="229"/>
      <c r="G4" s="229"/>
      <c r="H4" s="229"/>
      <c r="I4" s="229"/>
      <c r="J4" s="229"/>
      <c r="K4" s="229"/>
    </row>
    <row r="5" spans="2:15" ht="18" customHeight="1" outlineLevel="1" x14ac:dyDescent="0.3">
      <c r="B5" s="617" t="s">
        <v>488</v>
      </c>
      <c r="C5" s="617"/>
      <c r="D5" s="617"/>
      <c r="E5" s="617"/>
      <c r="F5" s="617"/>
      <c r="G5" s="617"/>
      <c r="H5" s="617"/>
      <c r="I5" s="617"/>
      <c r="J5" s="617"/>
      <c r="K5" s="617"/>
    </row>
    <row r="6" spans="2:15" ht="12.75" customHeight="1" outlineLevel="1" x14ac:dyDescent="0.35">
      <c r="B6" s="229"/>
      <c r="C6" s="229"/>
      <c r="D6" s="229"/>
      <c r="E6" s="229"/>
      <c r="F6" s="229"/>
      <c r="G6" s="229"/>
      <c r="H6" s="229"/>
      <c r="I6" s="229"/>
      <c r="J6" s="229"/>
      <c r="K6" s="229"/>
    </row>
    <row r="7" spans="2:15" ht="12" customHeight="1" outlineLevel="1" thickBot="1" x14ac:dyDescent="0.4">
      <c r="B7" s="229"/>
      <c r="C7" s="229"/>
      <c r="D7" s="229"/>
      <c r="E7" s="229"/>
      <c r="F7" s="229"/>
      <c r="G7" s="229"/>
      <c r="H7" s="229"/>
      <c r="I7" s="229"/>
      <c r="J7" s="229"/>
      <c r="K7" s="229"/>
    </row>
    <row r="8" spans="2:15" ht="15" outlineLevel="1" thickBot="1" x14ac:dyDescent="0.35">
      <c r="C8" s="359" t="s">
        <v>208</v>
      </c>
      <c r="D8" s="404" t="s">
        <v>526</v>
      </c>
      <c r="J8" s="4"/>
      <c r="K8" s="4"/>
    </row>
    <row r="9" spans="2:15" ht="15.75" customHeight="1" outlineLevel="1" thickBot="1" x14ac:dyDescent="0.35">
      <c r="C9" s="453" t="s">
        <v>205</v>
      </c>
      <c r="D9" s="404">
        <v>4</v>
      </c>
      <c r="F9" s="618" t="s">
        <v>386</v>
      </c>
      <c r="G9" s="619"/>
      <c r="H9" s="497">
        <f>1937158+428857+532023</f>
        <v>2898038</v>
      </c>
      <c r="M9" s="23"/>
      <c r="O9" s="17"/>
    </row>
    <row r="10" spans="2:15" ht="15" outlineLevel="1" thickBot="1" x14ac:dyDescent="0.35">
      <c r="C10" s="359" t="s">
        <v>206</v>
      </c>
      <c r="D10" s="404"/>
      <c r="F10" s="358" t="s">
        <v>425</v>
      </c>
      <c r="G10" s="358"/>
      <c r="H10" s="508" t="s">
        <v>560</v>
      </c>
      <c r="M10" s="23"/>
      <c r="O10" s="17"/>
    </row>
    <row r="11" spans="2:15" ht="15" customHeight="1" outlineLevel="1" thickBot="1" x14ac:dyDescent="0.35">
      <c r="C11" s="453" t="s">
        <v>207</v>
      </c>
      <c r="D11" s="404">
        <v>3</v>
      </c>
      <c r="F11" s="618" t="s">
        <v>385</v>
      </c>
      <c r="G11" s="619"/>
      <c r="H11" s="404" t="s">
        <v>527</v>
      </c>
      <c r="M11" s="23"/>
      <c r="O11" s="17"/>
    </row>
    <row r="12" spans="2:15" ht="15" outlineLevel="1" thickBot="1" x14ac:dyDescent="0.35">
      <c r="C12" s="359" t="s">
        <v>209</v>
      </c>
      <c r="D12" s="404"/>
      <c r="F12" s="86"/>
      <c r="G12" s="86"/>
      <c r="K12" s="4"/>
      <c r="L12" s="4"/>
      <c r="M12" s="23"/>
      <c r="O12" s="17"/>
    </row>
    <row r="13" spans="2:15" ht="15" outlineLevel="1" thickBot="1" x14ac:dyDescent="0.35">
      <c r="C13" s="17"/>
      <c r="D13" s="23"/>
      <c r="F13" s="360"/>
      <c r="G13" s="360"/>
      <c r="H13" s="81"/>
      <c r="K13" s="4"/>
      <c r="L13" s="4"/>
      <c r="M13" s="23"/>
      <c r="O13" s="17"/>
    </row>
    <row r="14" spans="2:15" ht="15" outlineLevel="1" thickBot="1" x14ac:dyDescent="0.35">
      <c r="C14" s="616" t="s">
        <v>334</v>
      </c>
      <c r="D14" s="197" t="s">
        <v>360</v>
      </c>
      <c r="F14" s="363" t="s">
        <v>395</v>
      </c>
      <c r="G14" s="363"/>
      <c r="H14" s="521">
        <f>K38</f>
        <v>902321.33156999864</v>
      </c>
      <c r="M14" s="23"/>
      <c r="O14" s="17"/>
    </row>
    <row r="15" spans="2:15" ht="15" outlineLevel="1" thickBot="1" x14ac:dyDescent="0.35">
      <c r="C15" s="616"/>
      <c r="D15" s="85" t="s">
        <v>335</v>
      </c>
      <c r="F15" s="620" t="s">
        <v>449</v>
      </c>
      <c r="G15" s="621"/>
      <c r="H15" s="503">
        <v>1</v>
      </c>
      <c r="M15" s="23"/>
      <c r="O15" s="17"/>
    </row>
    <row r="16" spans="2:15" ht="14.4" outlineLevel="1" x14ac:dyDescent="0.3">
      <c r="D16" s="23"/>
      <c r="F16" s="17"/>
      <c r="H16" s="455"/>
    </row>
    <row r="17" spans="1:15" ht="14.4" outlineLevel="1" x14ac:dyDescent="0.3">
      <c r="A17" s="71"/>
      <c r="B17" s="72"/>
      <c r="C17" s="77"/>
      <c r="D17" s="23"/>
    </row>
    <row r="18" spans="1:15" ht="14.4" outlineLevel="1" x14ac:dyDescent="0.3">
      <c r="A18" s="68"/>
      <c r="B18" s="67"/>
      <c r="D18" s="23"/>
    </row>
    <row r="19" spans="1:15" s="68" customFormat="1" ht="21" x14ac:dyDescent="0.3">
      <c r="B19" s="113" t="s">
        <v>342</v>
      </c>
      <c r="C19" s="116"/>
      <c r="D19" s="116"/>
      <c r="E19" s="116"/>
      <c r="F19" s="116"/>
      <c r="G19" s="116"/>
      <c r="H19" s="116"/>
      <c r="I19" s="116"/>
      <c r="J19" s="116"/>
      <c r="K19" s="116"/>
      <c r="M19" s="117"/>
      <c r="N19" s="52"/>
      <c r="O19" s="118"/>
    </row>
    <row r="20" spans="1:15" ht="12" customHeight="1" x14ac:dyDescent="0.3">
      <c r="B20" s="76"/>
      <c r="C20" s="76"/>
      <c r="D20" s="76"/>
      <c r="E20" s="76"/>
      <c r="F20" s="76"/>
      <c r="G20" s="76"/>
      <c r="H20" s="76"/>
      <c r="I20" s="76"/>
      <c r="J20" s="76"/>
      <c r="K20" s="76"/>
      <c r="N20" s="52"/>
      <c r="O20" s="29"/>
    </row>
    <row r="21" spans="1:15" ht="36" customHeight="1" x14ac:dyDescent="0.3">
      <c r="B21" s="94" t="s">
        <v>49</v>
      </c>
      <c r="C21" s="95" t="s">
        <v>38</v>
      </c>
      <c r="D21" s="95" t="s">
        <v>538</v>
      </c>
      <c r="E21" s="95" t="s">
        <v>539</v>
      </c>
      <c r="F21" s="95" t="s">
        <v>540</v>
      </c>
      <c r="G21" s="95" t="s">
        <v>541</v>
      </c>
      <c r="H21" s="95" t="s">
        <v>43</v>
      </c>
      <c r="I21" s="95" t="s">
        <v>42</v>
      </c>
      <c r="J21" s="95" t="s">
        <v>547</v>
      </c>
      <c r="K21" s="96" t="s">
        <v>35</v>
      </c>
      <c r="N21" s="52"/>
    </row>
    <row r="22" spans="1:15" ht="14.4" x14ac:dyDescent="0.3">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f>-'2.  CDM Allocation'!J133</f>
        <v>0</v>
      </c>
      <c r="K22" s="110">
        <f t="shared" ref="K22:K32" si="0">SUM(C22:I22)</f>
        <v>0</v>
      </c>
      <c r="N22" s="53"/>
    </row>
    <row r="23" spans="1:15" s="17" customFormat="1" ht="14.4" x14ac:dyDescent="0.3">
      <c r="B23" s="98" t="s">
        <v>197</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4.4" x14ac:dyDescent="0.3">
      <c r="B24" s="228" t="s">
        <v>91</v>
      </c>
      <c r="C24" s="237">
        <f>-(C22+C23)</f>
        <v>0</v>
      </c>
      <c r="D24" s="237">
        <f t="shared" ref="D24:I24" si="1">-(D22+D23)</f>
        <v>0</v>
      </c>
      <c r="E24" s="237">
        <f t="shared" si="1"/>
        <v>0</v>
      </c>
      <c r="F24" s="237">
        <f t="shared" si="1"/>
        <v>0</v>
      </c>
      <c r="G24" s="237">
        <f t="shared" si="1"/>
        <v>0</v>
      </c>
      <c r="H24" s="237">
        <f t="shared" si="1"/>
        <v>0</v>
      </c>
      <c r="I24" s="237">
        <f t="shared" si="1"/>
        <v>0</v>
      </c>
      <c r="J24" s="237"/>
      <c r="K24" s="238"/>
      <c r="N24" s="53"/>
      <c r="O24" s="28"/>
    </row>
    <row r="25" spans="1:15" ht="14.4" x14ac:dyDescent="0.3">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f>-'2.  CDM Allocation'!J134</f>
        <v>0</v>
      </c>
      <c r="K25" s="110">
        <f t="shared" si="0"/>
        <v>0</v>
      </c>
      <c r="N25" s="53"/>
    </row>
    <row r="26" spans="1:15" s="17" customFormat="1" ht="14.4" x14ac:dyDescent="0.3">
      <c r="B26" s="98" t="s">
        <v>198</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4.4" x14ac:dyDescent="0.3">
      <c r="B27" s="228" t="s">
        <v>91</v>
      </c>
      <c r="C27" s="237">
        <f>-(C25+C26)</f>
        <v>0</v>
      </c>
      <c r="D27" s="237">
        <f t="shared" ref="D27:I27" si="2">-(D25+D26)</f>
        <v>0</v>
      </c>
      <c r="E27" s="237">
        <f t="shared" si="2"/>
        <v>0</v>
      </c>
      <c r="F27" s="237">
        <f t="shared" si="2"/>
        <v>0</v>
      </c>
      <c r="G27" s="237">
        <f t="shared" si="2"/>
        <v>0</v>
      </c>
      <c r="H27" s="237">
        <f t="shared" si="2"/>
        <v>0</v>
      </c>
      <c r="I27" s="237">
        <f t="shared" si="2"/>
        <v>0</v>
      </c>
      <c r="J27" s="237"/>
      <c r="K27" s="238"/>
      <c r="N27" s="53"/>
    </row>
    <row r="28" spans="1:15" ht="14.4" x14ac:dyDescent="0.3">
      <c r="B28" s="97" t="s">
        <v>52</v>
      </c>
      <c r="C28" s="87">
        <f>-'2.  CDM Allocation'!C135</f>
        <v>-36366.521237329005</v>
      </c>
      <c r="D28" s="87">
        <f>-'2.  CDM Allocation'!D135</f>
        <v>-6799.8864666938434</v>
      </c>
      <c r="E28" s="87">
        <f>-'2.  CDM Allocation'!E135</f>
        <v>-30130.289534858068</v>
      </c>
      <c r="F28" s="87">
        <f>-'2.  CDM Allocation'!F135</f>
        <v>-49757.366878629182</v>
      </c>
      <c r="G28" s="87">
        <f>-'2.  CDM Allocation'!G135</f>
        <v>-17937.548393349956</v>
      </c>
      <c r="H28" s="87">
        <f>-'2.  CDM Allocation'!H135</f>
        <v>-691.49300650359169</v>
      </c>
      <c r="I28" s="87">
        <f>-'2.  CDM Allocation'!I135</f>
        <v>1879.0165007679857</v>
      </c>
      <c r="J28" s="87">
        <f>-'2.  CDM Allocation'!J135</f>
        <v>0</v>
      </c>
      <c r="K28" s="110">
        <f t="shared" si="0"/>
        <v>-139804.08901659565</v>
      </c>
      <c r="N28" s="53"/>
    </row>
    <row r="29" spans="1:15" s="17" customFormat="1" ht="14.4" x14ac:dyDescent="0.3">
      <c r="B29" s="98" t="s">
        <v>53</v>
      </c>
      <c r="C29" s="88">
        <f>'4.  2011-14 LRAM'!H234</f>
        <v>33858.397451051998</v>
      </c>
      <c r="D29" s="88">
        <f>'4.  2011-14 LRAM'!I234</f>
        <v>77840.443758113848</v>
      </c>
      <c r="E29" s="88">
        <f>'4.  2011-14 LRAM'!J234</f>
        <v>97386.122703482048</v>
      </c>
      <c r="F29" s="88">
        <f>'4.  2011-14 LRAM'!K234</f>
        <v>58878.053265128452</v>
      </c>
      <c r="G29" s="88">
        <f>'4.  2011-14 LRAM'!L234</f>
        <v>13049.56542987277</v>
      </c>
      <c r="H29" s="88">
        <f>'4.  2011-14 LRAM'!M234</f>
        <v>0</v>
      </c>
      <c r="I29" s="88">
        <f>'4.  2011-14 LRAM'!N234</f>
        <v>0</v>
      </c>
      <c r="J29" s="88"/>
      <c r="K29" s="99">
        <f t="shared" si="0"/>
        <v>281012.58260764909</v>
      </c>
      <c r="N29" s="53"/>
    </row>
    <row r="30" spans="1:15" s="17" customFormat="1" ht="14.4" x14ac:dyDescent="0.3">
      <c r="B30" s="228" t="s">
        <v>91</v>
      </c>
      <c r="C30" s="237">
        <v>0</v>
      </c>
      <c r="D30" s="237">
        <v>0</v>
      </c>
      <c r="E30" s="237">
        <v>0</v>
      </c>
      <c r="F30" s="237">
        <v>0</v>
      </c>
      <c r="G30" s="237">
        <v>0</v>
      </c>
      <c r="H30" s="237">
        <v>0</v>
      </c>
      <c r="I30" s="237">
        <v>0</v>
      </c>
      <c r="J30" s="237"/>
      <c r="K30" s="238"/>
      <c r="N30" s="53"/>
    </row>
    <row r="31" spans="1:15" ht="14.4" x14ac:dyDescent="0.3">
      <c r="B31" s="97" t="s">
        <v>54</v>
      </c>
      <c r="C31" s="87">
        <f>-'2.  CDM Allocation'!C136</f>
        <v>-36868.128426809402</v>
      </c>
      <c r="D31" s="87">
        <f>-'2.  CDM Allocation'!D136</f>
        <v>-6885.9609789304732</v>
      </c>
      <c r="E31" s="87">
        <f>-'2.  CDM Allocation'!E136</f>
        <v>-30552.477206629857</v>
      </c>
      <c r="F31" s="87">
        <f>-'2.  CDM Allocation'!F136</f>
        <v>-50453.817528892883</v>
      </c>
      <c r="G31" s="87">
        <f>-'2.  CDM Allocation'!G136</f>
        <v>-18188.446281984285</v>
      </c>
      <c r="H31" s="87">
        <f>-'2.  CDM Allocation'!H136</f>
        <v>-699.44120198064445</v>
      </c>
      <c r="I31" s="87">
        <f>-'2.  CDM Allocation'!I136</f>
        <v>1905.3189867227907</v>
      </c>
      <c r="J31" s="87">
        <f>-'2.  CDM Allocation'!J136</f>
        <v>0</v>
      </c>
      <c r="K31" s="110">
        <f t="shared" si="0"/>
        <v>-141742.95263850474</v>
      </c>
      <c r="N31" s="53"/>
    </row>
    <row r="32" spans="1:15" s="17" customFormat="1" ht="14.4" x14ac:dyDescent="0.3">
      <c r="B32" s="98" t="s">
        <v>55</v>
      </c>
      <c r="C32" s="88">
        <f>'4.  2011-14 LRAM'!H316</f>
        <v>128587.40130725608</v>
      </c>
      <c r="D32" s="88">
        <f>'4.  2011-14 LRAM'!I316</f>
        <v>152942.14342621059</v>
      </c>
      <c r="E32" s="88">
        <f>'4.  2011-14 LRAM'!J316</f>
        <v>145569.95161081973</v>
      </c>
      <c r="F32" s="88">
        <f>'4.  2011-14 LRAM'!K316</f>
        <v>68129.800674395359</v>
      </c>
      <c r="G32" s="88">
        <f>'4.  2011-14 LRAM'!L316</f>
        <v>24170.306694379979</v>
      </c>
      <c r="H32" s="88">
        <f>'4.  2011-14 LRAM'!M316</f>
        <v>0</v>
      </c>
      <c r="I32" s="88">
        <f>'4.  2011-14 LRAM'!N316</f>
        <v>0</v>
      </c>
      <c r="J32" s="88"/>
      <c r="K32" s="99">
        <f t="shared" si="0"/>
        <v>519399.60371306178</v>
      </c>
      <c r="N32" s="53"/>
    </row>
    <row r="33" spans="2:14" s="17" customFormat="1" ht="14.4" x14ac:dyDescent="0.3">
      <c r="B33" s="228" t="s">
        <v>91</v>
      </c>
      <c r="C33" s="237">
        <v>0</v>
      </c>
      <c r="D33" s="237">
        <v>0</v>
      </c>
      <c r="E33" s="237">
        <v>0</v>
      </c>
      <c r="F33" s="237">
        <v>0</v>
      </c>
      <c r="G33" s="237">
        <v>0</v>
      </c>
      <c r="H33" s="237">
        <v>0</v>
      </c>
      <c r="I33" s="237">
        <v>0</v>
      </c>
      <c r="J33" s="237"/>
      <c r="K33" s="238"/>
      <c r="N33" s="53"/>
    </row>
    <row r="34" spans="2:14" ht="14.4" x14ac:dyDescent="0.3">
      <c r="B34" s="97" t="s">
        <v>136</v>
      </c>
      <c r="C34" s="89">
        <f>-'2.  CDM Allocation'!C137</f>
        <v>-193533.07749999998</v>
      </c>
      <c r="D34" s="89">
        <f>-'2.  CDM Allocation'!D137</f>
        <v>-23324.456399999999</v>
      </c>
      <c r="E34" s="89">
        <f>-'2.  CDM Allocation'!E137</f>
        <v>-177098.05960000001</v>
      </c>
      <c r="F34" s="89">
        <f>-'2.  CDM Allocation'!F137</f>
        <v>-112284.5362</v>
      </c>
      <c r="G34" s="89">
        <f>-'2.  CDM Allocation'!G137</f>
        <v>0</v>
      </c>
      <c r="H34" s="89">
        <f>-'2.  CDM Allocation'!H137</f>
        <v>0</v>
      </c>
      <c r="I34" s="89">
        <f>-'2.  CDM Allocation'!I137</f>
        <v>0</v>
      </c>
      <c r="J34" s="89">
        <f>-'2.  CDM Allocation'!J137</f>
        <v>0</v>
      </c>
      <c r="K34" s="111">
        <f>SUM(C34:I34)</f>
        <v>-506240.12969999993</v>
      </c>
      <c r="N34" s="53"/>
    </row>
    <row r="35" spans="2:14" s="17" customFormat="1" ht="14.4" x14ac:dyDescent="0.3">
      <c r="B35" s="98" t="s">
        <v>137</v>
      </c>
      <c r="C35" s="90">
        <f>'5.  2015 LRAM'!H124</f>
        <v>265784.47575183213</v>
      </c>
      <c r="D35" s="90">
        <f>'5.  2015 LRAM'!I124</f>
        <v>270071.63534435409</v>
      </c>
      <c r="E35" s="90">
        <f>'5.  2015 LRAM'!J124</f>
        <v>215117.21053611292</v>
      </c>
      <c r="F35" s="90">
        <f>'5.  2015 LRAM'!K124</f>
        <v>89309.357101231537</v>
      </c>
      <c r="G35" s="90">
        <f>'5.  2015 LRAM'!L124</f>
        <v>26141.321891945183</v>
      </c>
      <c r="H35" s="90">
        <f>'5.  2015 LRAM'!M124</f>
        <v>0</v>
      </c>
      <c r="I35" s="90">
        <f>'5.  2015 LRAM'!N124</f>
        <v>0</v>
      </c>
      <c r="J35" s="90"/>
      <c r="K35" s="99">
        <f>SUM(C35:I35)</f>
        <v>866424.00062547589</v>
      </c>
      <c r="N35" s="53"/>
    </row>
    <row r="36" spans="2:14" s="17" customFormat="1" ht="14.4" x14ac:dyDescent="0.3">
      <c r="B36" s="228" t="s">
        <v>91</v>
      </c>
      <c r="C36" s="237">
        <v>0</v>
      </c>
      <c r="D36" s="237">
        <v>0</v>
      </c>
      <c r="E36" s="237">
        <v>0</v>
      </c>
      <c r="F36" s="237">
        <v>0</v>
      </c>
      <c r="G36" s="237">
        <v>0</v>
      </c>
      <c r="H36" s="237">
        <v>0</v>
      </c>
      <c r="I36" s="237">
        <v>0</v>
      </c>
      <c r="J36" s="237"/>
      <c r="K36" s="238"/>
      <c r="N36" s="53"/>
    </row>
    <row r="37" spans="2:14" s="17" customFormat="1" ht="21.75" customHeight="1" x14ac:dyDescent="0.3">
      <c r="B37" s="474" t="s">
        <v>67</v>
      </c>
      <c r="C37" s="475">
        <f>'7.  Carrying Charges'!I103</f>
        <v>3773.9585159192543</v>
      </c>
      <c r="D37" s="475">
        <f>'7.  Carrying Charges'!J103</f>
        <v>11461.184325292375</v>
      </c>
      <c r="E37" s="475">
        <f>'7.  Carrying Charges'!K103</f>
        <v>7008.1639226088291</v>
      </c>
      <c r="F37" s="475">
        <f>'7.  Carrying Charges'!L103</f>
        <v>558.59913177626731</v>
      </c>
      <c r="G37" s="475">
        <f>'7.  Carrying Charges'!M103</f>
        <v>381.95922251122215</v>
      </c>
      <c r="H37" s="475">
        <f>'7.  Carrying Charges'!N103</f>
        <v>-51.423533154766439</v>
      </c>
      <c r="I37" s="475">
        <f>'7.  Carrying Charges'!O103</f>
        <v>139.87439395898448</v>
      </c>
      <c r="J37" s="476">
        <f>'7.  Carrying Charges'!P103</f>
        <v>0</v>
      </c>
      <c r="K37" s="477">
        <f>SUM(C37:I37)</f>
        <v>23272.315978912164</v>
      </c>
      <c r="L37" s="23"/>
      <c r="M37" s="23"/>
    </row>
    <row r="38" spans="2:14" ht="24" customHeight="1" x14ac:dyDescent="0.3">
      <c r="B38" s="242" t="s">
        <v>289</v>
      </c>
      <c r="C38" s="473">
        <f>SUM(C22:C37)</f>
        <v>165236.50586192106</v>
      </c>
      <c r="D38" s="473">
        <f t="shared" ref="D38:F38" si="3">SUM(D22:D37)</f>
        <v>475305.10300834657</v>
      </c>
      <c r="E38" s="473">
        <f t="shared" si="3"/>
        <v>227300.62243153559</v>
      </c>
      <c r="F38" s="473">
        <f t="shared" si="3"/>
        <v>4380.0895650095481</v>
      </c>
      <c r="G38" s="473">
        <f>SUM(G22:G37)</f>
        <v>27617.158563374913</v>
      </c>
      <c r="H38" s="473">
        <f>SUM(H22:H37)</f>
        <v>-1442.3577416390024</v>
      </c>
      <c r="I38" s="473">
        <f>SUM(I22:I37)</f>
        <v>3924.2098814497608</v>
      </c>
      <c r="J38" s="473"/>
      <c r="K38" s="520">
        <f>SUM(K22:K37)</f>
        <v>902321.33156999864</v>
      </c>
    </row>
    <row r="39" spans="2:14" x14ac:dyDescent="0.3">
      <c r="B39" s="45"/>
      <c r="D39" s="23"/>
      <c r="K39" s="17"/>
    </row>
    <row r="40" spans="2:14" x14ac:dyDescent="0.3">
      <c r="B40" s="45"/>
      <c r="D40" s="23"/>
      <c r="K40" s="17"/>
    </row>
    <row r="41" spans="2:14" x14ac:dyDescent="0.3">
      <c r="B41" s="45"/>
      <c r="D41" s="23"/>
      <c r="K41" s="17"/>
    </row>
    <row r="42" spans="2:14" x14ac:dyDescent="0.3">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showZeros="0" zoomScale="85" zoomScaleNormal="85" zoomScalePageLayoutView="90" workbookViewId="0">
      <pane ySplit="2" topLeftCell="A3" activePane="bottomLeft" state="frozen"/>
      <selection activeCell="C42" sqref="C42"/>
      <selection pane="bottomLeft" activeCell="A3" sqref="A3"/>
    </sheetView>
  </sheetViews>
  <sheetFormatPr defaultColWidth="8.77734375" defaultRowHeight="14.4" outlineLevelRow="1" x14ac:dyDescent="0.3"/>
  <cols>
    <col min="1" max="1" width="9.777343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44140625" style="26" customWidth="1"/>
    <col min="8" max="8" width="19.109375" style="26" customWidth="1"/>
    <col min="9" max="9" width="17.33203125" style="26" customWidth="1"/>
    <col min="10" max="10" width="16.33203125" style="26" customWidth="1"/>
    <col min="11" max="11" width="16" style="26" customWidth="1"/>
    <col min="12" max="12" width="13.44140625" style="26" customWidth="1"/>
    <col min="13" max="13" width="13.77734375" style="26" customWidth="1"/>
    <col min="14" max="14" width="20" style="26" customWidth="1"/>
    <col min="15" max="15" width="10.109375" style="26" customWidth="1"/>
    <col min="16" max="24" width="14" style="26" customWidth="1"/>
    <col min="25" max="16384" width="8.77734375" style="26"/>
  </cols>
  <sheetData>
    <row r="1" spans="2:10" ht="151.5" customHeight="1" x14ac:dyDescent="0.3"/>
    <row r="2" spans="2:10" ht="42" customHeight="1" x14ac:dyDescent="0.35">
      <c r="B2" s="615" t="s">
        <v>339</v>
      </c>
      <c r="C2" s="615"/>
      <c r="D2" s="615"/>
      <c r="E2" s="615"/>
      <c r="F2" s="615"/>
      <c r="G2" s="615"/>
      <c r="H2" s="615"/>
      <c r="I2" s="615"/>
      <c r="J2" s="615"/>
    </row>
    <row r="3" spans="2:10" ht="24.75" customHeight="1" x14ac:dyDescent="0.3">
      <c r="B3" s="239"/>
      <c r="C3" s="70"/>
      <c r="D3" s="47"/>
      <c r="E3" s="47"/>
      <c r="F3" s="47"/>
      <c r="G3" s="47"/>
      <c r="H3" s="47"/>
      <c r="I3" s="47"/>
      <c r="J3" s="47"/>
    </row>
    <row r="4" spans="2:10" x14ac:dyDescent="0.3">
      <c r="B4" s="365" t="s">
        <v>384</v>
      </c>
      <c r="C4" s="70" t="s">
        <v>341</v>
      </c>
      <c r="D4" s="47"/>
      <c r="E4" s="47"/>
      <c r="F4" s="47"/>
      <c r="G4" s="47"/>
      <c r="H4" s="47"/>
      <c r="I4" s="47"/>
      <c r="J4" s="47"/>
    </row>
    <row r="5" spans="2:10" ht="30" customHeight="1" x14ac:dyDescent="0.3">
      <c r="B5" s="366"/>
      <c r="C5" s="623" t="s">
        <v>485</v>
      </c>
      <c r="D5" s="623"/>
      <c r="E5" s="623"/>
      <c r="F5" s="623"/>
      <c r="G5" s="623"/>
      <c r="H5" s="623"/>
      <c r="I5" s="623"/>
      <c r="J5" s="623"/>
    </row>
    <row r="6" spans="2:10" ht="18.75" customHeight="1" x14ac:dyDescent="0.3">
      <c r="B6" s="239"/>
      <c r="C6" s="70" t="s">
        <v>398</v>
      </c>
      <c r="D6" s="47"/>
      <c r="E6" s="47"/>
      <c r="F6" s="47"/>
      <c r="G6" s="47"/>
      <c r="H6" s="47"/>
      <c r="I6" s="47"/>
      <c r="J6" s="47"/>
    </row>
    <row r="7" spans="2:10" ht="18.75" customHeight="1" x14ac:dyDescent="0.3">
      <c r="B7" s="239"/>
      <c r="C7" s="70"/>
      <c r="D7" s="47"/>
      <c r="E7" s="47"/>
      <c r="F7" s="47"/>
      <c r="G7" s="47"/>
      <c r="H7" s="47"/>
      <c r="I7" s="47"/>
      <c r="J7" s="47"/>
    </row>
    <row r="8" spans="2:10" s="3" customFormat="1" ht="15" customHeight="1" x14ac:dyDescent="0.3">
      <c r="B8" s="622" t="s">
        <v>334</v>
      </c>
      <c r="C8" s="198" t="s">
        <v>360</v>
      </c>
    </row>
    <row r="9" spans="2:10" s="3" customFormat="1" ht="17.25" customHeight="1" x14ac:dyDescent="0.3">
      <c r="B9" s="622"/>
      <c r="C9" s="134" t="s">
        <v>335</v>
      </c>
    </row>
    <row r="10" spans="2:10" s="3" customFormat="1" ht="15.75" customHeight="1" x14ac:dyDescent="0.3">
      <c r="B10" s="454"/>
      <c r="C10" s="55"/>
    </row>
    <row r="11" spans="2:10" s="55" customFormat="1" ht="15.6" x14ac:dyDescent="0.3">
      <c r="B11" s="113" t="s">
        <v>486</v>
      </c>
      <c r="C11" s="100"/>
      <c r="D11" s="592" t="s">
        <v>533</v>
      </c>
      <c r="E11" s="119"/>
    </row>
    <row r="12" spans="2:10" s="3" customFormat="1" ht="16.5" customHeight="1" x14ac:dyDescent="0.3">
      <c r="B12" s="24"/>
      <c r="C12" s="60"/>
      <c r="D12" s="24"/>
      <c r="F12" s="55"/>
    </row>
    <row r="13" spans="2:10" s="3" customFormat="1" ht="20.25" customHeight="1" x14ac:dyDescent="0.3">
      <c r="B13" s="102" t="s">
        <v>56</v>
      </c>
      <c r="C13" s="103" t="s">
        <v>36</v>
      </c>
      <c r="D13" s="104" t="s">
        <v>37</v>
      </c>
      <c r="E13" s="103" t="s">
        <v>340</v>
      </c>
      <c r="F13" s="55"/>
    </row>
    <row r="14" spans="2:10" s="3" customFormat="1" x14ac:dyDescent="0.3">
      <c r="B14" s="105">
        <v>2011</v>
      </c>
      <c r="C14" s="499"/>
      <c r="D14" s="106"/>
      <c r="E14" s="106">
        <f t="shared" ref="E14:E20" si="0">C14</f>
        <v>0</v>
      </c>
      <c r="F14" s="55"/>
    </row>
    <row r="15" spans="2:10" s="3" customFormat="1" x14ac:dyDescent="0.3">
      <c r="B15" s="105">
        <v>2012</v>
      </c>
      <c r="C15" s="499"/>
      <c r="D15" s="106"/>
      <c r="E15" s="106">
        <f t="shared" si="0"/>
        <v>0</v>
      </c>
      <c r="F15" s="55"/>
    </row>
    <row r="16" spans="2:10" s="3" customFormat="1" x14ac:dyDescent="0.3">
      <c r="B16" s="105">
        <v>2013</v>
      </c>
      <c r="C16" s="499"/>
      <c r="D16" s="106"/>
      <c r="E16" s="106">
        <f t="shared" si="0"/>
        <v>0</v>
      </c>
      <c r="F16" s="55"/>
    </row>
    <row r="17" spans="2:26" s="3" customFormat="1" x14ac:dyDescent="0.3">
      <c r="B17" s="105">
        <v>2014</v>
      </c>
      <c r="C17" s="499"/>
      <c r="D17" s="106"/>
      <c r="E17" s="106">
        <f t="shared" si="0"/>
        <v>0</v>
      </c>
      <c r="F17" s="55"/>
    </row>
    <row r="18" spans="2:26" s="3" customFormat="1" x14ac:dyDescent="0.3">
      <c r="B18" s="105">
        <v>2015</v>
      </c>
      <c r="C18" s="499"/>
      <c r="D18" s="106"/>
      <c r="E18" s="106">
        <f t="shared" si="0"/>
        <v>0</v>
      </c>
      <c r="F18" s="55"/>
    </row>
    <row r="19" spans="2:26" s="3" customFormat="1" x14ac:dyDescent="0.3">
      <c r="B19" s="105">
        <v>2016</v>
      </c>
      <c r="C19" s="499"/>
      <c r="D19" s="106"/>
      <c r="E19" s="106">
        <f t="shared" si="0"/>
        <v>0</v>
      </c>
      <c r="F19" s="55"/>
      <c r="Z19" s="44"/>
    </row>
    <row r="20" spans="2:26" s="3" customFormat="1" x14ac:dyDescent="0.3">
      <c r="B20" s="105">
        <v>2017</v>
      </c>
      <c r="C20" s="499"/>
      <c r="D20" s="106"/>
      <c r="E20" s="106">
        <f t="shared" si="0"/>
        <v>0</v>
      </c>
      <c r="F20" s="55"/>
      <c r="Z20" s="44"/>
    </row>
    <row r="21" spans="2:26" s="3" customFormat="1" ht="25.5" customHeight="1" x14ac:dyDescent="0.3">
      <c r="B21" s="59"/>
      <c r="D21" s="54"/>
      <c r="E21" s="58"/>
      <c r="F21" s="55"/>
    </row>
    <row r="22" spans="2:26" s="55" customFormat="1" ht="22.5" customHeight="1" x14ac:dyDescent="0.3">
      <c r="B22" s="113" t="s">
        <v>391</v>
      </c>
      <c r="C22" s="44"/>
      <c r="D22" s="44"/>
      <c r="E22" s="44"/>
      <c r="F22" s="44"/>
      <c r="G22" s="44"/>
      <c r="H22" s="44"/>
      <c r="I22" s="44"/>
      <c r="J22" s="44"/>
      <c r="K22" s="44"/>
    </row>
    <row r="23" spans="2:26" s="3" customFormat="1" ht="12.75" customHeight="1" x14ac:dyDescent="0.3">
      <c r="B23" s="6"/>
      <c r="C23" s="26"/>
      <c r="D23" s="26"/>
      <c r="E23" s="26"/>
      <c r="F23" s="26"/>
      <c r="G23" s="26"/>
      <c r="H23" s="26"/>
      <c r="I23" s="26"/>
      <c r="J23" s="26"/>
    </row>
    <row r="24" spans="2:26" s="3" customFormat="1" ht="40.5" customHeight="1" x14ac:dyDescent="0.3">
      <c r="B24" s="102" t="s">
        <v>56</v>
      </c>
      <c r="C24" s="102" t="str">
        <f>'1.  LRAMVA Summary'!C21</f>
        <v>Residential</v>
      </c>
      <c r="D24" s="102" t="str">
        <f>'1.  LRAMVA Summary'!D21</f>
        <v>GS &lt; 50 kW</v>
      </c>
      <c r="E24" s="102" t="str">
        <f>'1.  LRAMVA Summary'!E21</f>
        <v>GS 50 to 699 kW</v>
      </c>
      <c r="F24" s="102" t="str">
        <f>'1.  LRAMVA Summary'!F21</f>
        <v>GS 700 to 4,999 kW</v>
      </c>
      <c r="G24" s="102" t="str">
        <f>'1.  LRAMVA Summary'!G21</f>
        <v>Large Use</v>
      </c>
      <c r="H24" s="102" t="str">
        <f>'1.  LRAMVA Summary'!H21</f>
        <v>Unmetered Scattered Load</v>
      </c>
      <c r="I24" s="102" t="str">
        <f>'1.  LRAMVA Summary'!I21</f>
        <v>Street Lighting</v>
      </c>
      <c r="J24" s="102" t="str">
        <f>'1.  LRAMVA Summary'!J21</f>
        <v>Standby Power</v>
      </c>
    </row>
    <row r="25" spans="2:26" s="3" customFormat="1" ht="16.5" customHeight="1" x14ac:dyDescent="0.3">
      <c r="B25" s="102"/>
      <c r="C25" s="102" t="s">
        <v>36</v>
      </c>
      <c r="D25" s="102" t="s">
        <v>36</v>
      </c>
      <c r="E25" s="102" t="s">
        <v>37</v>
      </c>
      <c r="F25" s="102" t="s">
        <v>37</v>
      </c>
      <c r="G25" s="102" t="s">
        <v>37</v>
      </c>
      <c r="H25" s="102" t="s">
        <v>36</v>
      </c>
      <c r="I25" s="102" t="s">
        <v>37</v>
      </c>
      <c r="J25" s="102"/>
    </row>
    <row r="26" spans="2:26" s="3" customFormat="1" ht="16.5" customHeight="1" x14ac:dyDescent="0.3">
      <c r="B26" s="114">
        <v>2011</v>
      </c>
      <c r="C26" s="500">
        <f>IF('2a. LRAMVA Forecast'!B$7="kWh",'2a. LRAMVA Forecast'!B$8,'2a. LRAMVA Forecast'!B$9)</f>
        <v>2508035.9474020004</v>
      </c>
      <c r="D26" s="500">
        <f>IF('2a. LRAMVA Forecast'!C$7="kWh",'2a. LRAMVA Forecast'!C$8,'2a. LRAMVA Forecast'!C$9)</f>
        <v>430372.56118315458</v>
      </c>
      <c r="E26" s="500">
        <f>IF('2a. LRAMVA Forecast'!D$7="kWh",'2a. LRAMVA Forecast'!D$8,'2a. LRAMVA Forecast'!D$9)</f>
        <v>12201.955831554718</v>
      </c>
      <c r="F26" s="500">
        <f>IF('2a. LRAMVA Forecast'!E$7="kWh",'2a. LRAMVA Forecast'!E$8,'2a. LRAMVA Forecast'!E$9)</f>
        <v>14662.118952919962</v>
      </c>
      <c r="G26" s="500">
        <f>IF('2a. LRAMVA Forecast'!F$7="kWh",'2a. LRAMVA Forecast'!F$8,'2a. LRAMVA Forecast'!F$9)</f>
        <v>8253.2200208659051</v>
      </c>
      <c r="H26" s="500">
        <f>IF('2a. LRAMVA Forecast'!G$7="kWh",'2a. LRAMVA Forecast'!G$8,'2a. LRAMVA Forecast'!G$9)</f>
        <v>39740.97738526389</v>
      </c>
      <c r="I26" s="500">
        <f>IF('2a. LRAMVA Forecast'!H$7="kWh",'2a. LRAMVA Forecast'!H$8,'2a. LRAMVA Forecast'!H$9)</f>
        <v>-217.735810884144</v>
      </c>
      <c r="J26" s="500">
        <f>IF('2a. LRAMVA Forecast'!I$7="kWh",'2a. LRAMVA Forecast'!I$8,'2a. LRAMVA Forecast'!I$9)</f>
        <v>0</v>
      </c>
    </row>
    <row r="27" spans="2:26" s="3" customFormat="1" ht="16.5" customHeight="1" x14ac:dyDescent="0.3">
      <c r="B27" s="114">
        <v>2012</v>
      </c>
      <c r="C27" s="500">
        <f>IF('2a. LRAMVA Forecast'!B$7="kWh",'2a. LRAMVA Forecast'!B$8,'2a. LRAMVA Forecast'!B$9)</f>
        <v>2508035.9474020004</v>
      </c>
      <c r="D27" s="500">
        <f>IF('2a. LRAMVA Forecast'!C$7="kWh",'2a. LRAMVA Forecast'!C$8,'2a. LRAMVA Forecast'!C$9)</f>
        <v>430372.56118315458</v>
      </c>
      <c r="E27" s="500">
        <f>IF('2a. LRAMVA Forecast'!D$7="kWh",'2a. LRAMVA Forecast'!D$8,'2a. LRAMVA Forecast'!D$9)</f>
        <v>12201.955831554718</v>
      </c>
      <c r="F27" s="500">
        <f>IF('2a. LRAMVA Forecast'!E$7="kWh",'2a. LRAMVA Forecast'!E$8,'2a. LRAMVA Forecast'!E$9)</f>
        <v>14662.118952919962</v>
      </c>
      <c r="G27" s="500">
        <f>IF('2a. LRAMVA Forecast'!F$7="kWh",'2a. LRAMVA Forecast'!F$8,'2a. LRAMVA Forecast'!F$9)</f>
        <v>8253.2200208659051</v>
      </c>
      <c r="H27" s="500">
        <f>IF('2a. LRAMVA Forecast'!G$7="kWh",'2a. LRAMVA Forecast'!G$8,'2a. LRAMVA Forecast'!G$9)</f>
        <v>39740.97738526389</v>
      </c>
      <c r="I27" s="500">
        <f>IF('2a. LRAMVA Forecast'!H$7="kWh",'2a. LRAMVA Forecast'!H$8,'2a. LRAMVA Forecast'!H$9)</f>
        <v>-217.735810884144</v>
      </c>
      <c r="J27" s="500">
        <f>IF('2a. LRAMVA Forecast'!I$7="kWh",'2a. LRAMVA Forecast'!I$8,'2a. LRAMVA Forecast'!I$9)</f>
        <v>0</v>
      </c>
      <c r="K27" s="57"/>
    </row>
    <row r="28" spans="2:26" s="3" customFormat="1" ht="16.5" customHeight="1" x14ac:dyDescent="0.3">
      <c r="B28" s="114">
        <v>2013</v>
      </c>
      <c r="C28" s="500">
        <f>IF('2a. LRAMVA Forecast'!B$7="kWh",'2a. LRAMVA Forecast'!B$8,'2a. LRAMVA Forecast'!B$9)</f>
        <v>2508035.9474020004</v>
      </c>
      <c r="D28" s="500">
        <f>IF('2a. LRAMVA Forecast'!C$7="kWh",'2a. LRAMVA Forecast'!C$8,'2a. LRAMVA Forecast'!C$9)</f>
        <v>430372.56118315458</v>
      </c>
      <c r="E28" s="500">
        <f>IF('2a. LRAMVA Forecast'!D$7="kWh",'2a. LRAMVA Forecast'!D$8,'2a. LRAMVA Forecast'!D$9)</f>
        <v>12201.955831554718</v>
      </c>
      <c r="F28" s="500">
        <f>IF('2a. LRAMVA Forecast'!E$7="kWh",'2a. LRAMVA Forecast'!E$8,'2a. LRAMVA Forecast'!E$9)</f>
        <v>14662.118952919962</v>
      </c>
      <c r="G28" s="500">
        <f>IF('2a. LRAMVA Forecast'!F$7="kWh",'2a. LRAMVA Forecast'!F$8,'2a. LRAMVA Forecast'!F$9)</f>
        <v>8253.2200208659051</v>
      </c>
      <c r="H28" s="500">
        <f>IF('2a. LRAMVA Forecast'!G$7="kWh",'2a. LRAMVA Forecast'!G$8,'2a. LRAMVA Forecast'!G$9)</f>
        <v>39740.97738526389</v>
      </c>
      <c r="I28" s="500">
        <f>IF('2a. LRAMVA Forecast'!H$7="kWh",'2a. LRAMVA Forecast'!H$8,'2a. LRAMVA Forecast'!H$9)</f>
        <v>-217.735810884144</v>
      </c>
      <c r="J28" s="500">
        <f>IF('2a. LRAMVA Forecast'!I$7="kWh",'2a. LRAMVA Forecast'!I$8,'2a. LRAMVA Forecast'!I$9)</f>
        <v>0</v>
      </c>
    </row>
    <row r="29" spans="2:26" s="3" customFormat="1" ht="16.5" customHeight="1" x14ac:dyDescent="0.3">
      <c r="B29" s="114">
        <v>2014</v>
      </c>
      <c r="C29" s="500">
        <f>IF('2a. LRAMVA Forecast'!B$7="kWh",'2a. LRAMVA Forecast'!B$8,'2a. LRAMVA Forecast'!B$9)</f>
        <v>2508035.9474020004</v>
      </c>
      <c r="D29" s="500">
        <f>IF('2a. LRAMVA Forecast'!C$7="kWh",'2a. LRAMVA Forecast'!C$8,'2a. LRAMVA Forecast'!C$9)</f>
        <v>430372.56118315458</v>
      </c>
      <c r="E29" s="500">
        <f>IF('2a. LRAMVA Forecast'!D$7="kWh",'2a. LRAMVA Forecast'!D$8,'2a. LRAMVA Forecast'!D$9)</f>
        <v>12201.955831554718</v>
      </c>
      <c r="F29" s="500">
        <f>IF('2a. LRAMVA Forecast'!E$7="kWh",'2a. LRAMVA Forecast'!E$8,'2a. LRAMVA Forecast'!E$9)</f>
        <v>14662.118952919962</v>
      </c>
      <c r="G29" s="500">
        <f>IF('2a. LRAMVA Forecast'!F$7="kWh",'2a. LRAMVA Forecast'!F$8,'2a. LRAMVA Forecast'!F$9)</f>
        <v>8253.2200208659051</v>
      </c>
      <c r="H29" s="500">
        <f>IF('2a. LRAMVA Forecast'!G$7="kWh",'2a. LRAMVA Forecast'!G$8,'2a. LRAMVA Forecast'!G$9)</f>
        <v>39740.97738526389</v>
      </c>
      <c r="I29" s="500">
        <f>IF('2a. LRAMVA Forecast'!H$7="kWh",'2a. LRAMVA Forecast'!H$8,'2a. LRAMVA Forecast'!H$9)</f>
        <v>-217.735810884144</v>
      </c>
      <c r="J29" s="500">
        <f>IF('2a. LRAMVA Forecast'!I$7="kWh",'2a. LRAMVA Forecast'!I$8,'2a. LRAMVA Forecast'!I$9)</f>
        <v>0</v>
      </c>
    </row>
    <row r="30" spans="2:26" s="3" customFormat="1" ht="16.5" customHeight="1" x14ac:dyDescent="0.3">
      <c r="B30" s="114">
        <v>2015</v>
      </c>
      <c r="C30" s="500">
        <f>IF('2a. LRAMVA Forecast'!B$17="kWh",'2a. LRAMVA Forecast'!B$18,'2a. LRAMVA Forecast'!B$19)</f>
        <v>12486005</v>
      </c>
      <c r="D30" s="500">
        <f>IF('2a. LRAMVA Forecast'!C$17="kWh",'2a. LRAMVA Forecast'!C$18,'2a. LRAMVA Forecast'!C$19)</f>
        <v>1448724</v>
      </c>
      <c r="E30" s="500">
        <f>IF('2a. LRAMVA Forecast'!D$17="kWh",'2a. LRAMVA Forecast'!D$18,'2a. LRAMVA Forecast'!D$19)</f>
        <v>64526</v>
      </c>
      <c r="F30" s="500">
        <f>IF('2a. LRAMVA Forecast'!E$17="kWh",'2a. LRAMVA Forecast'!E$18,'2a. LRAMVA Forecast'!E$19)</f>
        <v>35242</v>
      </c>
      <c r="G30" s="500">
        <f>IF('2a. LRAMVA Forecast'!F$17="kWh",'2a. LRAMVA Forecast'!F$18,'2a. LRAMVA Forecast'!F$19)</f>
        <v>0</v>
      </c>
      <c r="H30" s="500">
        <f>IF('2a. LRAMVA Forecast'!G$17="kWh",'2a. LRAMVA Forecast'!G$18,'2a. LRAMVA Forecast'!G$19)</f>
        <v>0</v>
      </c>
      <c r="I30" s="500">
        <f>IF('2a. LRAMVA Forecast'!H$17="kWh",'2a. LRAMVA Forecast'!H$18,'2a. LRAMVA Forecast'!H$19)</f>
        <v>0</v>
      </c>
      <c r="J30" s="500">
        <f>IF('2a. LRAMVA Forecast'!I$17="kWh",'2a. LRAMVA Forecast'!I$18,'2a. LRAMVA Forecast'!I$19)</f>
        <v>0</v>
      </c>
    </row>
    <row r="31" spans="2:26" s="3" customFormat="1" ht="16.5" customHeight="1" x14ac:dyDescent="0.3">
      <c r="B31" s="114">
        <v>2016</v>
      </c>
      <c r="C31" s="500">
        <f>IF('2a. LRAMVA Forecast'!B$17="kWh",'2a. LRAMVA Forecast'!B$18,'2a. LRAMVA Forecast'!B$19)</f>
        <v>12486005</v>
      </c>
      <c r="D31" s="500">
        <f>IF('2a. LRAMVA Forecast'!C$17="kWh",'2a. LRAMVA Forecast'!C$18,'2a. LRAMVA Forecast'!C$19)</f>
        <v>1448724</v>
      </c>
      <c r="E31" s="500">
        <f>IF('2a. LRAMVA Forecast'!D$17="kWh",'2a. LRAMVA Forecast'!D$18,'2a. LRAMVA Forecast'!D$19)</f>
        <v>64526</v>
      </c>
      <c r="F31" s="500">
        <f>IF('2a. LRAMVA Forecast'!E$17="kWh",'2a. LRAMVA Forecast'!E$18,'2a. LRAMVA Forecast'!E$19)</f>
        <v>35242</v>
      </c>
      <c r="G31" s="500">
        <f>IF('2a. LRAMVA Forecast'!F$17="kWh",'2a. LRAMVA Forecast'!F$18,'2a. LRAMVA Forecast'!F$19)</f>
        <v>0</v>
      </c>
      <c r="H31" s="500">
        <f>IF('2a. LRAMVA Forecast'!G$17="kWh",'2a. LRAMVA Forecast'!G$18,'2a. LRAMVA Forecast'!G$19)</f>
        <v>0</v>
      </c>
      <c r="I31" s="500">
        <f>IF('2a. LRAMVA Forecast'!H$17="kWh",'2a. LRAMVA Forecast'!H$18,'2a. LRAMVA Forecast'!H$19)</f>
        <v>0</v>
      </c>
      <c r="J31" s="500">
        <f>IF('2a. LRAMVA Forecast'!I$17="kWh",'2a. LRAMVA Forecast'!I$18,'2a. LRAMVA Forecast'!I$19)</f>
        <v>0</v>
      </c>
    </row>
    <row r="32" spans="2:26" s="3" customFormat="1" ht="16.5" hidden="1" customHeight="1" x14ac:dyDescent="0.3">
      <c r="B32" s="114">
        <v>2017</v>
      </c>
      <c r="C32" s="500" t="e">
        <f>#REF!</f>
        <v>#REF!</v>
      </c>
      <c r="D32" s="500" t="e">
        <f>#REF!</f>
        <v>#REF!</v>
      </c>
      <c r="E32" s="500" t="e">
        <f>#REF!</f>
        <v>#REF!</v>
      </c>
      <c r="F32" s="500" t="e">
        <f>#REF!</f>
        <v>#REF!</v>
      </c>
      <c r="G32" s="500" t="e">
        <f>#REF!</f>
        <v>#REF!</v>
      </c>
      <c r="H32" s="500" t="e">
        <f>#REF!</f>
        <v>#REF!</v>
      </c>
      <c r="I32" s="500" t="e">
        <f>#REF!</f>
        <v>#REF!</v>
      </c>
      <c r="J32" s="500" t="e">
        <f>#REF!</f>
        <v>#REF!</v>
      </c>
    </row>
    <row r="33" spans="1:14" s="3" customFormat="1" ht="15.75" customHeight="1" x14ac:dyDescent="0.3"/>
    <row r="34" spans="1:14" s="66" customFormat="1" ht="15.6" outlineLevel="1" x14ac:dyDescent="0.25">
      <c r="A34" s="302"/>
      <c r="B34" s="624" t="s">
        <v>393</v>
      </c>
      <c r="C34" s="624"/>
      <c r="D34" s="624"/>
      <c r="E34" s="624"/>
      <c r="F34" s="624"/>
      <c r="G34" s="624"/>
      <c r="H34" s="624"/>
      <c r="I34" s="624"/>
      <c r="J34" s="624"/>
      <c r="K34" s="624"/>
      <c r="L34" s="155"/>
      <c r="M34" s="155"/>
    </row>
    <row r="35" spans="1:14" s="66" customFormat="1" ht="13.8" outlineLevel="1" x14ac:dyDescent="0.25">
      <c r="A35" s="302"/>
      <c r="B35" s="69"/>
      <c r="C35" s="83"/>
      <c r="L35" s="155"/>
      <c r="M35" s="155"/>
      <c r="N35" s="324"/>
    </row>
    <row r="36" spans="1:14" s="332" customFormat="1" ht="27.6" outlineLevel="1" x14ac:dyDescent="0.25">
      <c r="B36" s="335">
        <v>2011</v>
      </c>
      <c r="C36" s="312" t="str">
        <f t="shared" ref="C36:I36" si="1">C24</f>
        <v>Residential</v>
      </c>
      <c r="D36" s="312" t="str">
        <f t="shared" si="1"/>
        <v>GS &lt; 50 kW</v>
      </c>
      <c r="E36" s="312" t="str">
        <f t="shared" si="1"/>
        <v>GS 50 to 699 kW</v>
      </c>
      <c r="F36" s="312" t="str">
        <f t="shared" si="1"/>
        <v>GS 700 to 4,999 kW</v>
      </c>
      <c r="G36" s="312" t="str">
        <f t="shared" si="1"/>
        <v>Large Use</v>
      </c>
      <c r="H36" s="312" t="str">
        <f t="shared" si="1"/>
        <v>Unmetered Scattered Load</v>
      </c>
      <c r="I36" s="312" t="str">
        <f t="shared" si="1"/>
        <v>Street Lighting</v>
      </c>
      <c r="J36" s="312" t="s">
        <v>106</v>
      </c>
      <c r="K36" s="336" t="s">
        <v>35</v>
      </c>
      <c r="L36" s="333"/>
      <c r="M36" s="333"/>
      <c r="N36" s="337"/>
    </row>
    <row r="37" spans="1:14" s="66" customFormat="1" ht="13.8" outlineLevel="1" x14ac:dyDescent="0.25">
      <c r="B37" s="313" t="s">
        <v>36</v>
      </c>
      <c r="C37" s="314"/>
      <c r="D37" s="314"/>
      <c r="E37" s="314"/>
      <c r="F37" s="314"/>
      <c r="G37" s="314"/>
      <c r="H37" s="314"/>
      <c r="I37" s="314"/>
      <c r="J37" s="155"/>
      <c r="K37" s="338"/>
      <c r="L37" s="155"/>
      <c r="M37" s="155"/>
      <c r="N37" s="339"/>
    </row>
    <row r="38" spans="1:14" s="66" customFormat="1" ht="13.8" outlineLevel="1" x14ac:dyDescent="0.25">
      <c r="B38" s="480" t="s">
        <v>389</v>
      </c>
      <c r="C38" s="316"/>
      <c r="D38" s="316"/>
      <c r="E38" s="316"/>
      <c r="F38" s="316"/>
      <c r="G38" s="316"/>
      <c r="H38" s="316">
        <v>0</v>
      </c>
      <c r="I38" s="316"/>
      <c r="J38" s="315"/>
      <c r="K38" s="482">
        <f>SUM(C38:I38)</f>
        <v>0</v>
      </c>
      <c r="L38" s="155"/>
      <c r="M38" s="155"/>
      <c r="N38" s="324"/>
    </row>
    <row r="39" spans="1:14" s="66" customFormat="1" ht="13.8" outlineLevel="1" x14ac:dyDescent="0.25">
      <c r="B39" s="340" t="s">
        <v>113</v>
      </c>
      <c r="C39" s="478" t="e">
        <f>C38/$K$38</f>
        <v>#DIV/0!</v>
      </c>
      <c r="D39" s="478" t="e">
        <f t="shared" ref="D39:I39" si="2">D38/$K$38</f>
        <v>#DIV/0!</v>
      </c>
      <c r="E39" s="478" t="e">
        <f t="shared" si="2"/>
        <v>#DIV/0!</v>
      </c>
      <c r="F39" s="478" t="e">
        <f t="shared" si="2"/>
        <v>#DIV/0!</v>
      </c>
      <c r="G39" s="478" t="e">
        <f t="shared" si="2"/>
        <v>#DIV/0!</v>
      </c>
      <c r="H39" s="478" t="e">
        <f t="shared" si="2"/>
        <v>#DIV/0!</v>
      </c>
      <c r="I39" s="478" t="e">
        <f t="shared" si="2"/>
        <v>#DIV/0!</v>
      </c>
      <c r="J39" s="155"/>
      <c r="K39" s="479" t="e">
        <f>SUM(C39:I39)</f>
        <v>#DIV/0!</v>
      </c>
      <c r="L39" s="155"/>
      <c r="M39" s="155"/>
      <c r="N39" s="341"/>
    </row>
    <row r="40" spans="1:14" s="66" customFormat="1" ht="13.8" outlineLevel="1" x14ac:dyDescent="0.25">
      <c r="B40" s="340" t="s">
        <v>331</v>
      </c>
      <c r="C40" s="498" t="e">
        <f>-$C$14*C39</f>
        <v>#DIV/0!</v>
      </c>
      <c r="D40" s="498" t="e">
        <f t="shared" ref="D40:I40" si="3">-$C$14*D39</f>
        <v>#DIV/0!</v>
      </c>
      <c r="E40" s="498" t="e">
        <f t="shared" si="3"/>
        <v>#DIV/0!</v>
      </c>
      <c r="F40" s="498" t="e">
        <f t="shared" si="3"/>
        <v>#DIV/0!</v>
      </c>
      <c r="G40" s="498" t="e">
        <f t="shared" si="3"/>
        <v>#DIV/0!</v>
      </c>
      <c r="H40" s="498" t="e">
        <f t="shared" si="3"/>
        <v>#DIV/0!</v>
      </c>
      <c r="I40" s="498" t="e">
        <f t="shared" si="3"/>
        <v>#DIV/0!</v>
      </c>
      <c r="J40" s="155"/>
      <c r="K40" s="342" t="e">
        <f>SUM(C40:I40)</f>
        <v>#DIV/0!</v>
      </c>
      <c r="L40" s="155"/>
      <c r="M40" s="155"/>
    </row>
    <row r="41" spans="1:14" s="66" customFormat="1" ht="13.8" outlineLevel="1" x14ac:dyDescent="0.25">
      <c r="B41" s="340" t="s">
        <v>114</v>
      </c>
      <c r="C41" s="343" t="e">
        <f>C38+C40</f>
        <v>#DIV/0!</v>
      </c>
      <c r="D41" s="339" t="e">
        <f t="shared" ref="D41:I41" si="4">D38+D40</f>
        <v>#DIV/0!</v>
      </c>
      <c r="E41" s="339" t="e">
        <f t="shared" si="4"/>
        <v>#DIV/0!</v>
      </c>
      <c r="F41" s="339" t="e">
        <f t="shared" si="4"/>
        <v>#DIV/0!</v>
      </c>
      <c r="G41" s="339" t="e">
        <f t="shared" si="4"/>
        <v>#DIV/0!</v>
      </c>
      <c r="H41" s="339" t="e">
        <f t="shared" si="4"/>
        <v>#DIV/0!</v>
      </c>
      <c r="I41" s="339" t="e">
        <f t="shared" si="4"/>
        <v>#DIV/0!</v>
      </c>
      <c r="J41" s="155"/>
      <c r="K41" s="342" t="e">
        <f>SUM(C41:I41)</f>
        <v>#DIV/0!</v>
      </c>
      <c r="L41" s="155"/>
      <c r="M41" s="155"/>
    </row>
    <row r="42" spans="1:14" s="66" customFormat="1" ht="13.8" outlineLevel="1" x14ac:dyDescent="0.25">
      <c r="B42" s="313" t="s">
        <v>37</v>
      </c>
      <c r="C42" s="343"/>
      <c r="D42" s="339"/>
      <c r="E42" s="339"/>
      <c r="F42" s="339"/>
      <c r="G42" s="339"/>
      <c r="H42" s="339"/>
      <c r="I42" s="339"/>
      <c r="J42" s="155"/>
      <c r="K42" s="342"/>
      <c r="L42" s="155"/>
      <c r="M42" s="155"/>
    </row>
    <row r="43" spans="1:14" s="66" customFormat="1" ht="13.8" outlineLevel="1" x14ac:dyDescent="0.25">
      <c r="B43" s="480" t="s">
        <v>390</v>
      </c>
      <c r="C43" s="343"/>
      <c r="D43" s="339"/>
      <c r="E43" s="339">
        <f>E38*E46</f>
        <v>0</v>
      </c>
      <c r="F43" s="339">
        <f t="shared" ref="F43:H43" si="5">F38*F46</f>
        <v>0</v>
      </c>
      <c r="G43" s="339">
        <f t="shared" si="5"/>
        <v>0</v>
      </c>
      <c r="H43" s="339">
        <f t="shared" si="5"/>
        <v>0</v>
      </c>
      <c r="I43" s="339">
        <f t="shared" ref="I43" si="6">I38*I46</f>
        <v>0</v>
      </c>
      <c r="J43" s="155"/>
      <c r="K43" s="342"/>
      <c r="L43" s="155"/>
      <c r="M43" s="155"/>
    </row>
    <row r="44" spans="1:14" s="66" customFormat="1" ht="13.8" outlineLevel="1" x14ac:dyDescent="0.25">
      <c r="B44" s="340" t="s">
        <v>115</v>
      </c>
      <c r="C44" s="343"/>
      <c r="D44" s="339"/>
      <c r="E44" s="339" t="e">
        <f>E40*E46</f>
        <v>#DIV/0!</v>
      </c>
      <c r="F44" s="339" t="e">
        <f t="shared" ref="F44:H44" si="7">F40*F46</f>
        <v>#DIV/0!</v>
      </c>
      <c r="G44" s="339" t="e">
        <f t="shared" si="7"/>
        <v>#DIV/0!</v>
      </c>
      <c r="H44" s="339" t="e">
        <f t="shared" si="7"/>
        <v>#DIV/0!</v>
      </c>
      <c r="I44" s="339" t="e">
        <f t="shared" ref="I44" si="8">I40*I46</f>
        <v>#DIV/0!</v>
      </c>
      <c r="J44" s="155"/>
      <c r="K44" s="342" t="e">
        <f>SUM(C44:I44)</f>
        <v>#DIV/0!</v>
      </c>
      <c r="L44" s="155"/>
      <c r="M44" s="155"/>
    </row>
    <row r="45" spans="1:14" s="66" customFormat="1" ht="13.8" outlineLevel="1" x14ac:dyDescent="0.25">
      <c r="B45" s="340" t="s">
        <v>114</v>
      </c>
      <c r="C45" s="155"/>
      <c r="D45" s="155"/>
      <c r="E45" s="339" t="e">
        <f>E43+E44</f>
        <v>#DIV/0!</v>
      </c>
      <c r="F45" s="339" t="e">
        <f t="shared" ref="F45:H45" si="9">F43+F44</f>
        <v>#DIV/0!</v>
      </c>
      <c r="G45" s="339" t="e">
        <f t="shared" si="9"/>
        <v>#DIV/0!</v>
      </c>
      <c r="H45" s="339" t="e">
        <f t="shared" si="9"/>
        <v>#DIV/0!</v>
      </c>
      <c r="I45" s="339" t="e">
        <f t="shared" ref="I45" si="10">I43+I44</f>
        <v>#DIV/0!</v>
      </c>
      <c r="J45" s="155"/>
      <c r="K45" s="342" t="e">
        <f>SUM(C45:I45)</f>
        <v>#DIV/0!</v>
      </c>
      <c r="L45" s="155"/>
      <c r="M45" s="155"/>
      <c r="N45" s="344"/>
    </row>
    <row r="46" spans="1:14" s="66" customFormat="1" ht="15" customHeight="1" outlineLevel="1" x14ac:dyDescent="0.25">
      <c r="B46" s="483" t="s">
        <v>387</v>
      </c>
      <c r="C46" s="317"/>
      <c r="D46" s="325"/>
      <c r="E46" s="501"/>
      <c r="F46" s="501"/>
      <c r="G46" s="501"/>
      <c r="H46" s="501"/>
      <c r="I46" s="501"/>
      <c r="J46" s="325"/>
      <c r="K46" s="392"/>
      <c r="L46" s="155"/>
      <c r="M46" s="155"/>
      <c r="N46" s="324"/>
    </row>
    <row r="47" spans="1:14" s="66" customFormat="1" ht="15" customHeight="1" outlineLevel="1" x14ac:dyDescent="0.25">
      <c r="B47" s="345"/>
      <c r="C47" s="318"/>
      <c r="D47" s="319"/>
      <c r="E47" s="155"/>
      <c r="F47" s="320"/>
      <c r="G47" s="320"/>
      <c r="H47" s="320"/>
      <c r="I47" s="320"/>
      <c r="J47" s="155"/>
      <c r="K47" s="155"/>
      <c r="L47" s="155"/>
      <c r="M47" s="155"/>
      <c r="N47" s="324"/>
    </row>
    <row r="48" spans="1:14" s="155" customFormat="1" ht="15" customHeight="1" outlineLevel="1" x14ac:dyDescent="0.25">
      <c r="B48" s="345"/>
      <c r="C48" s="318"/>
      <c r="D48" s="319"/>
      <c r="F48" s="320"/>
      <c r="G48" s="320"/>
      <c r="H48" s="320"/>
      <c r="I48" s="320"/>
      <c r="N48" s="324"/>
    </row>
    <row r="49" spans="2:14" s="331" customFormat="1" ht="36.75" customHeight="1" outlineLevel="1" x14ac:dyDescent="0.25">
      <c r="B49" s="335">
        <v>2012</v>
      </c>
      <c r="C49" s="312" t="str">
        <f t="shared" ref="C49:I49" si="11">C36</f>
        <v>Residential</v>
      </c>
      <c r="D49" s="312" t="str">
        <f t="shared" si="11"/>
        <v>GS &lt; 50 kW</v>
      </c>
      <c r="E49" s="312" t="str">
        <f t="shared" si="11"/>
        <v>GS 50 to 699 kW</v>
      </c>
      <c r="F49" s="312" t="str">
        <f t="shared" si="11"/>
        <v>GS 700 to 4,999 kW</v>
      </c>
      <c r="G49" s="312" t="str">
        <f t="shared" si="11"/>
        <v>Large Use</v>
      </c>
      <c r="H49" s="312" t="str">
        <f t="shared" si="11"/>
        <v>Unmetered Scattered Load</v>
      </c>
      <c r="I49" s="312" t="str">
        <f t="shared" si="11"/>
        <v>Street Lighting</v>
      </c>
      <c r="J49" s="312" t="s">
        <v>106</v>
      </c>
      <c r="K49" s="336" t="s">
        <v>35</v>
      </c>
      <c r="L49" s="330"/>
      <c r="M49" s="330"/>
      <c r="N49" s="330"/>
    </row>
    <row r="50" spans="2:14" s="66" customFormat="1" ht="13.8" outlineLevel="1" x14ac:dyDescent="0.25">
      <c r="B50" s="313" t="s">
        <v>36</v>
      </c>
      <c r="C50" s="314"/>
      <c r="D50" s="314"/>
      <c r="E50" s="314"/>
      <c r="F50" s="314"/>
      <c r="G50" s="314"/>
      <c r="H50" s="314"/>
      <c r="I50" s="314"/>
      <c r="J50" s="155"/>
      <c r="K50" s="338"/>
      <c r="L50" s="155"/>
      <c r="M50" s="155"/>
      <c r="N50" s="324"/>
    </row>
    <row r="51" spans="2:14" s="66" customFormat="1" ht="13.8" outlineLevel="1" x14ac:dyDescent="0.25">
      <c r="B51" s="480" t="s">
        <v>389</v>
      </c>
      <c r="C51" s="316"/>
      <c r="D51" s="316"/>
      <c r="E51" s="316"/>
      <c r="F51" s="316"/>
      <c r="G51" s="316"/>
      <c r="H51" s="316"/>
      <c r="I51" s="316"/>
      <c r="J51" s="316"/>
      <c r="K51" s="484">
        <f>SUM(C51:I51)</f>
        <v>0</v>
      </c>
      <c r="L51" s="155"/>
      <c r="M51" s="155"/>
      <c r="N51" s="339"/>
    </row>
    <row r="52" spans="2:14" s="66" customFormat="1" ht="13.8" outlineLevel="1" x14ac:dyDescent="0.25">
      <c r="B52" s="340" t="s">
        <v>113</v>
      </c>
      <c r="C52" s="481" t="e">
        <f t="shared" ref="C52:I52" si="12">C51/$K$51</f>
        <v>#DIV/0!</v>
      </c>
      <c r="D52" s="481" t="e">
        <f t="shared" si="12"/>
        <v>#DIV/0!</v>
      </c>
      <c r="E52" s="481" t="e">
        <f t="shared" si="12"/>
        <v>#DIV/0!</v>
      </c>
      <c r="F52" s="481" t="e">
        <f t="shared" si="12"/>
        <v>#DIV/0!</v>
      </c>
      <c r="G52" s="481" t="e">
        <f t="shared" si="12"/>
        <v>#DIV/0!</v>
      </c>
      <c r="H52" s="481" t="e">
        <f t="shared" si="12"/>
        <v>#DIV/0!</v>
      </c>
      <c r="I52" s="481" t="e">
        <f t="shared" si="12"/>
        <v>#DIV/0!</v>
      </c>
      <c r="J52" s="155"/>
      <c r="K52" s="479" t="e">
        <f>SUM(C52:I52)</f>
        <v>#DIV/0!</v>
      </c>
      <c r="L52" s="155"/>
      <c r="M52" s="155"/>
      <c r="N52" s="324"/>
    </row>
    <row r="53" spans="2:14" s="66" customFormat="1" ht="13.8" outlineLevel="1" x14ac:dyDescent="0.25">
      <c r="B53" s="340" t="s">
        <v>331</v>
      </c>
      <c r="C53" s="498" t="e">
        <f>-$C$15*C52</f>
        <v>#DIV/0!</v>
      </c>
      <c r="D53" s="498" t="e">
        <f t="shared" ref="D53:I53" si="13">-$C$15*D52</f>
        <v>#DIV/0!</v>
      </c>
      <c r="E53" s="498" t="e">
        <f t="shared" si="13"/>
        <v>#DIV/0!</v>
      </c>
      <c r="F53" s="498" t="e">
        <f t="shared" si="13"/>
        <v>#DIV/0!</v>
      </c>
      <c r="G53" s="498" t="e">
        <f t="shared" si="13"/>
        <v>#DIV/0!</v>
      </c>
      <c r="H53" s="498" t="e">
        <f t="shared" si="13"/>
        <v>#DIV/0!</v>
      </c>
      <c r="I53" s="498" t="e">
        <f t="shared" si="13"/>
        <v>#DIV/0!</v>
      </c>
      <c r="J53" s="155"/>
      <c r="K53" s="342" t="e">
        <f>SUM(C53:I53)</f>
        <v>#DIV/0!</v>
      </c>
      <c r="L53" s="155"/>
      <c r="M53" s="155"/>
      <c r="N53" s="341"/>
    </row>
    <row r="54" spans="2:14" s="66" customFormat="1" ht="13.8" outlineLevel="1" x14ac:dyDescent="0.25">
      <c r="B54" s="340" t="s">
        <v>114</v>
      </c>
      <c r="C54" s="343" t="e">
        <f>C51+C53</f>
        <v>#DIV/0!</v>
      </c>
      <c r="D54" s="339" t="e">
        <f t="shared" ref="D54" si="14">D51+D53</f>
        <v>#DIV/0!</v>
      </c>
      <c r="E54" s="339" t="e">
        <f t="shared" ref="E54" si="15">E51+E53</f>
        <v>#DIV/0!</v>
      </c>
      <c r="F54" s="339" t="e">
        <f t="shared" ref="F54" si="16">F51+F53</f>
        <v>#DIV/0!</v>
      </c>
      <c r="G54" s="339" t="e">
        <f t="shared" ref="G54" si="17">G51+G53</f>
        <v>#DIV/0!</v>
      </c>
      <c r="H54" s="339" t="e">
        <f t="shared" ref="H54" si="18">H51+H53</f>
        <v>#DIV/0!</v>
      </c>
      <c r="I54" s="339" t="e">
        <f t="shared" ref="I54" si="19">I51+I53</f>
        <v>#DIV/0!</v>
      </c>
      <c r="J54" s="155"/>
      <c r="K54" s="342" t="e">
        <f>SUM(C54:I54)</f>
        <v>#DIV/0!</v>
      </c>
      <c r="L54" s="155"/>
      <c r="M54" s="155"/>
    </row>
    <row r="55" spans="2:14" s="66" customFormat="1" ht="13.8" outlineLevel="1" x14ac:dyDescent="0.25">
      <c r="B55" s="313" t="s">
        <v>37</v>
      </c>
      <c r="C55" s="155"/>
      <c r="D55" s="321"/>
      <c r="E55" s="346"/>
      <c r="F55" s="322"/>
      <c r="G55" s="323"/>
      <c r="H55" s="324"/>
      <c r="I55" s="155"/>
      <c r="J55" s="155"/>
      <c r="K55" s="347"/>
      <c r="L55" s="155"/>
      <c r="M55" s="155"/>
    </row>
    <row r="56" spans="2:14" s="66" customFormat="1" ht="13.8" outlineLevel="1" x14ac:dyDescent="0.25">
      <c r="B56" s="480" t="s">
        <v>390</v>
      </c>
      <c r="C56" s="155"/>
      <c r="D56" s="155"/>
      <c r="E56" s="339">
        <f>E51*E59</f>
        <v>0</v>
      </c>
      <c r="F56" s="339">
        <f>F51*F59</f>
        <v>0</v>
      </c>
      <c r="G56" s="339">
        <f>G51*G59</f>
        <v>0</v>
      </c>
      <c r="H56" s="339">
        <f>H51*H59</f>
        <v>0</v>
      </c>
      <c r="I56" s="339">
        <f>I51*I59</f>
        <v>0</v>
      </c>
      <c r="J56" s="155"/>
      <c r="K56" s="342">
        <f>SUM(C56:I56)</f>
        <v>0</v>
      </c>
      <c r="L56" s="155"/>
    </row>
    <row r="57" spans="2:14" s="66" customFormat="1" ht="13.8" outlineLevel="1" x14ac:dyDescent="0.25">
      <c r="B57" s="340" t="s">
        <v>115</v>
      </c>
      <c r="C57" s="155"/>
      <c r="D57" s="155"/>
      <c r="E57" s="339" t="e">
        <f>E53*E59</f>
        <v>#DIV/0!</v>
      </c>
      <c r="F57" s="339" t="e">
        <f>F53*F59</f>
        <v>#DIV/0!</v>
      </c>
      <c r="G57" s="339" t="e">
        <f>G53*G59</f>
        <v>#DIV/0!</v>
      </c>
      <c r="H57" s="339" t="e">
        <f>H53*H59</f>
        <v>#DIV/0!</v>
      </c>
      <c r="I57" s="339" t="e">
        <f>I53*I59</f>
        <v>#DIV/0!</v>
      </c>
      <c r="J57" s="155"/>
      <c r="K57" s="342" t="e">
        <f>SUM(C57:I57)</f>
        <v>#DIV/0!</v>
      </c>
      <c r="L57" s="155"/>
      <c r="M57" s="155"/>
    </row>
    <row r="58" spans="2:14" s="66" customFormat="1" ht="13.8" outlineLevel="1" x14ac:dyDescent="0.25">
      <c r="B58" s="340" t="s">
        <v>114</v>
      </c>
      <c r="C58" s="163"/>
      <c r="D58" s="163"/>
      <c r="E58" s="339" t="e">
        <f>E56+E57</f>
        <v>#DIV/0!</v>
      </c>
      <c r="F58" s="339" t="e">
        <f>F56+F57</f>
        <v>#DIV/0!</v>
      </c>
      <c r="G58" s="339" t="e">
        <f t="shared" ref="G58:H58" si="20">G56+G57</f>
        <v>#DIV/0!</v>
      </c>
      <c r="H58" s="339" t="e">
        <f t="shared" si="20"/>
        <v>#DIV/0!</v>
      </c>
      <c r="I58" s="339" t="e">
        <f t="shared" ref="I58" si="21">I56+I57</f>
        <v>#DIV/0!</v>
      </c>
      <c r="J58" s="155"/>
      <c r="K58" s="342" t="e">
        <f>SUM(C58:I58)</f>
        <v>#DIV/0!</v>
      </c>
      <c r="L58" s="155"/>
      <c r="M58" s="155"/>
    </row>
    <row r="59" spans="2:14" s="66" customFormat="1" ht="13.8" outlineLevel="1" x14ac:dyDescent="0.25">
      <c r="B59" s="483" t="s">
        <v>387</v>
      </c>
      <c r="C59" s="523"/>
      <c r="D59" s="523"/>
      <c r="E59" s="523"/>
      <c r="F59" s="523"/>
      <c r="G59" s="523"/>
      <c r="H59" s="523"/>
      <c r="I59" s="523"/>
      <c r="J59" s="523"/>
      <c r="K59" s="485"/>
      <c r="L59" s="155"/>
      <c r="M59" s="155"/>
    </row>
    <row r="60" spans="2:14" s="66" customFormat="1" ht="13.8" outlineLevel="1" x14ac:dyDescent="0.25">
      <c r="B60" s="69"/>
      <c r="C60" s="83"/>
      <c r="D60" s="155"/>
      <c r="E60" s="155"/>
      <c r="F60" s="155"/>
      <c r="G60" s="155"/>
      <c r="H60" s="155"/>
      <c r="I60" s="155"/>
      <c r="J60" s="155"/>
      <c r="K60" s="155"/>
      <c r="L60" s="155"/>
      <c r="M60" s="155"/>
    </row>
    <row r="61" spans="2:14" s="66" customFormat="1" ht="13.8" outlineLevel="1" x14ac:dyDescent="0.25">
      <c r="B61" s="69"/>
      <c r="C61" s="83"/>
      <c r="D61" s="155"/>
      <c r="E61" s="155"/>
      <c r="F61" s="155"/>
      <c r="G61" s="155"/>
      <c r="H61" s="155"/>
      <c r="I61" s="155"/>
      <c r="J61" s="155"/>
      <c r="L61" s="155"/>
      <c r="M61" s="155"/>
    </row>
    <row r="62" spans="2:14" s="331" customFormat="1" ht="35.25" customHeight="1" outlineLevel="1" x14ac:dyDescent="0.25">
      <c r="B62" s="335">
        <v>2013</v>
      </c>
      <c r="C62" s="312" t="str">
        <f t="shared" ref="C62:F62" si="22">C49</f>
        <v>Residential</v>
      </c>
      <c r="D62" s="312" t="str">
        <f t="shared" si="22"/>
        <v>GS &lt; 50 kW</v>
      </c>
      <c r="E62" s="312" t="str">
        <f t="shared" si="22"/>
        <v>GS 50 to 699 kW</v>
      </c>
      <c r="F62" s="312" t="str">
        <f t="shared" si="22"/>
        <v>GS 700 to 4,999 kW</v>
      </c>
      <c r="G62" s="312" t="str">
        <f>G49</f>
        <v>Large Use</v>
      </c>
      <c r="H62" s="312" t="str">
        <f>H49</f>
        <v>Unmetered Scattered Load</v>
      </c>
      <c r="I62" s="312" t="str">
        <f>I49</f>
        <v>Street Lighting</v>
      </c>
      <c r="J62" s="312" t="s">
        <v>106</v>
      </c>
      <c r="K62" s="336" t="s">
        <v>35</v>
      </c>
      <c r="L62" s="330"/>
      <c r="M62" s="330"/>
    </row>
    <row r="63" spans="2:14" s="66" customFormat="1" ht="13.8" outlineLevel="1" x14ac:dyDescent="0.25">
      <c r="B63" s="327" t="s">
        <v>36</v>
      </c>
      <c r="C63" s="314"/>
      <c r="D63" s="314"/>
      <c r="E63" s="314"/>
      <c r="F63" s="314"/>
      <c r="G63" s="314"/>
      <c r="H63" s="314"/>
      <c r="I63" s="314"/>
      <c r="J63" s="155"/>
      <c r="K63" s="338"/>
      <c r="L63" s="155"/>
      <c r="M63" s="155"/>
    </row>
    <row r="64" spans="2:14" s="66" customFormat="1" ht="13.8" outlineLevel="1" x14ac:dyDescent="0.25">
      <c r="B64" s="480" t="s">
        <v>389</v>
      </c>
      <c r="C64" s="316"/>
      <c r="D64" s="316"/>
      <c r="E64" s="316"/>
      <c r="F64" s="316"/>
      <c r="G64" s="316"/>
      <c r="H64" s="316"/>
      <c r="I64" s="316"/>
      <c r="J64" s="316"/>
      <c r="K64" s="342">
        <f>SUM(C64:I64)</f>
        <v>0</v>
      </c>
      <c r="L64" s="155"/>
      <c r="M64" s="155"/>
    </row>
    <row r="65" spans="2:13" s="66" customFormat="1" ht="13.8" outlineLevel="1" x14ac:dyDescent="0.25">
      <c r="B65" s="340" t="s">
        <v>113</v>
      </c>
      <c r="C65" s="481" t="e">
        <f t="shared" ref="C65:I65" si="23">C64/$K$64</f>
        <v>#DIV/0!</v>
      </c>
      <c r="D65" s="481" t="e">
        <f t="shared" si="23"/>
        <v>#DIV/0!</v>
      </c>
      <c r="E65" s="481" t="e">
        <f t="shared" si="23"/>
        <v>#DIV/0!</v>
      </c>
      <c r="F65" s="481" t="e">
        <f t="shared" si="23"/>
        <v>#DIV/0!</v>
      </c>
      <c r="G65" s="481" t="e">
        <f t="shared" si="23"/>
        <v>#DIV/0!</v>
      </c>
      <c r="H65" s="481" t="e">
        <f t="shared" si="23"/>
        <v>#DIV/0!</v>
      </c>
      <c r="I65" s="481" t="e">
        <f t="shared" si="23"/>
        <v>#DIV/0!</v>
      </c>
      <c r="J65" s="155"/>
      <c r="K65" s="479" t="e">
        <f>SUM(C65:I65)</f>
        <v>#DIV/0!</v>
      </c>
      <c r="L65" s="155"/>
      <c r="M65" s="155"/>
    </row>
    <row r="66" spans="2:13" s="66" customFormat="1" ht="13.8" outlineLevel="1" x14ac:dyDescent="0.25">
      <c r="B66" s="340" t="s">
        <v>331</v>
      </c>
      <c r="C66" s="498" t="e">
        <f>-$C$16*C65</f>
        <v>#DIV/0!</v>
      </c>
      <c r="D66" s="498" t="e">
        <f>-$C$16*D65</f>
        <v>#DIV/0!</v>
      </c>
      <c r="E66" s="498" t="e">
        <f>-$C$16*E65</f>
        <v>#DIV/0!</v>
      </c>
      <c r="F66" s="498" t="e">
        <f t="shared" ref="F66:I66" si="24">-$C$16*F65</f>
        <v>#DIV/0!</v>
      </c>
      <c r="G66" s="498" t="e">
        <f t="shared" si="24"/>
        <v>#DIV/0!</v>
      </c>
      <c r="H66" s="498" t="e">
        <f t="shared" si="24"/>
        <v>#DIV/0!</v>
      </c>
      <c r="I66" s="498" t="e">
        <f t="shared" si="24"/>
        <v>#DIV/0!</v>
      </c>
      <c r="J66" s="155"/>
      <c r="K66" s="342" t="e">
        <f>SUM(C66:I66)</f>
        <v>#DIV/0!</v>
      </c>
      <c r="L66" s="155"/>
      <c r="M66" s="155"/>
    </row>
    <row r="67" spans="2:13" s="66" customFormat="1" ht="13.8" outlineLevel="1" x14ac:dyDescent="0.25">
      <c r="B67" s="340" t="s">
        <v>114</v>
      </c>
      <c r="C67" s="343" t="e">
        <f>C64+C66</f>
        <v>#DIV/0!</v>
      </c>
      <c r="D67" s="339" t="e">
        <f t="shared" ref="D67" si="25">D64+D66</f>
        <v>#DIV/0!</v>
      </c>
      <c r="E67" s="339" t="e">
        <f t="shared" ref="E67" si="26">E64+E66</f>
        <v>#DIV/0!</v>
      </c>
      <c r="F67" s="339" t="e">
        <f t="shared" ref="F67" si="27">F64+F66</f>
        <v>#DIV/0!</v>
      </c>
      <c r="G67" s="339" t="e">
        <f t="shared" ref="G67" si="28">G64+G66</f>
        <v>#DIV/0!</v>
      </c>
      <c r="H67" s="339" t="e">
        <f t="shared" ref="H67" si="29">H64+H66</f>
        <v>#DIV/0!</v>
      </c>
      <c r="I67" s="339" t="e">
        <f t="shared" ref="I67" si="30">I64+I66</f>
        <v>#DIV/0!</v>
      </c>
      <c r="J67" s="502"/>
      <c r="K67" s="342" t="e">
        <f>SUM(C67:I67)</f>
        <v>#DIV/0!</v>
      </c>
      <c r="L67" s="155"/>
      <c r="M67" s="155"/>
    </row>
    <row r="68" spans="2:13" s="66" customFormat="1" ht="13.8" outlineLevel="1" x14ac:dyDescent="0.25">
      <c r="B68" s="327" t="s">
        <v>37</v>
      </c>
      <c r="C68" s="155"/>
      <c r="D68" s="321"/>
      <c r="E68" s="346"/>
      <c r="F68" s="322"/>
      <c r="G68" s="323"/>
      <c r="H68" s="324"/>
      <c r="I68" s="155"/>
      <c r="J68" s="155"/>
      <c r="K68" s="347"/>
      <c r="L68" s="155"/>
      <c r="M68" s="155"/>
    </row>
    <row r="69" spans="2:13" s="66" customFormat="1" ht="13.8" outlineLevel="1" x14ac:dyDescent="0.25">
      <c r="B69" s="480" t="s">
        <v>390</v>
      </c>
      <c r="C69" s="155"/>
      <c r="D69" s="155"/>
      <c r="E69" s="339">
        <f>E64*E72</f>
        <v>0</v>
      </c>
      <c r="F69" s="339">
        <f t="shared" ref="F69:H69" si="31">F64*F72</f>
        <v>0</v>
      </c>
      <c r="G69" s="339">
        <f t="shared" si="31"/>
        <v>0</v>
      </c>
      <c r="H69" s="339">
        <f t="shared" si="31"/>
        <v>0</v>
      </c>
      <c r="I69" s="339">
        <f t="shared" ref="I69" si="32">I64*I72</f>
        <v>0</v>
      </c>
      <c r="J69" s="155"/>
      <c r="K69" s="342">
        <f>SUM(C69:I69)</f>
        <v>0</v>
      </c>
      <c r="L69" s="155"/>
      <c r="M69" s="155"/>
    </row>
    <row r="70" spans="2:13" s="66" customFormat="1" ht="13.8" outlineLevel="1" x14ac:dyDescent="0.25">
      <c r="B70" s="340" t="s">
        <v>115</v>
      </c>
      <c r="C70" s="155"/>
      <c r="D70" s="155"/>
      <c r="E70" s="339" t="e">
        <f>E66*E72</f>
        <v>#DIV/0!</v>
      </c>
      <c r="F70" s="339" t="e">
        <f t="shared" ref="F70:H70" si="33">F66*F72</f>
        <v>#DIV/0!</v>
      </c>
      <c r="G70" s="339" t="e">
        <f t="shared" si="33"/>
        <v>#DIV/0!</v>
      </c>
      <c r="H70" s="339" t="e">
        <f t="shared" si="33"/>
        <v>#DIV/0!</v>
      </c>
      <c r="I70" s="339" t="e">
        <f t="shared" ref="I70" si="34">I66*I72</f>
        <v>#DIV/0!</v>
      </c>
      <c r="J70" s="155"/>
      <c r="K70" s="348" t="e">
        <f>SUM(C70:I70)</f>
        <v>#DIV/0!</v>
      </c>
      <c r="L70" s="155"/>
      <c r="M70" s="155"/>
    </row>
    <row r="71" spans="2:13" s="66" customFormat="1" ht="13.8" outlineLevel="1" x14ac:dyDescent="0.25">
      <c r="B71" s="340" t="s">
        <v>114</v>
      </c>
      <c r="C71" s="155"/>
      <c r="D71" s="155"/>
      <c r="E71" s="339" t="e">
        <f>E69+E70</f>
        <v>#DIV/0!</v>
      </c>
      <c r="F71" s="339" t="e">
        <f t="shared" ref="F71" si="35">F69+F70</f>
        <v>#DIV/0!</v>
      </c>
      <c r="G71" s="339" t="e">
        <f t="shared" ref="G71" si="36">G69+G70</f>
        <v>#DIV/0!</v>
      </c>
      <c r="H71" s="339" t="e">
        <f t="shared" ref="H71:I71" si="37">H69+H70</f>
        <v>#DIV/0!</v>
      </c>
      <c r="I71" s="339" t="e">
        <f t="shared" si="37"/>
        <v>#DIV/0!</v>
      </c>
      <c r="J71" s="155"/>
      <c r="K71" s="342" t="e">
        <f>SUM(C71:I71)</f>
        <v>#DIV/0!</v>
      </c>
      <c r="L71" s="155"/>
      <c r="M71" s="155"/>
    </row>
    <row r="72" spans="2:13" s="66" customFormat="1" ht="13.8" outlineLevel="1" x14ac:dyDescent="0.25">
      <c r="B72" s="483" t="s">
        <v>388</v>
      </c>
      <c r="C72" s="523"/>
      <c r="D72" s="523"/>
      <c r="E72" s="523"/>
      <c r="F72" s="523"/>
      <c r="G72" s="523"/>
      <c r="H72" s="523"/>
      <c r="I72" s="523"/>
      <c r="J72" s="523"/>
      <c r="K72" s="485"/>
      <c r="L72" s="155"/>
      <c r="M72" s="155"/>
    </row>
    <row r="73" spans="2:13" s="66" customFormat="1" ht="13.8" outlineLevel="1" x14ac:dyDescent="0.25">
      <c r="B73" s="69"/>
      <c r="C73" s="83"/>
      <c r="L73" s="155"/>
    </row>
    <row r="74" spans="2:13" s="66" customFormat="1" ht="13.8" outlineLevel="1" x14ac:dyDescent="0.25">
      <c r="B74" s="69"/>
      <c r="C74" s="83"/>
    </row>
    <row r="75" spans="2:13" s="331" customFormat="1" ht="34.5" customHeight="1" outlineLevel="1" x14ac:dyDescent="0.25">
      <c r="B75" s="335">
        <v>2014</v>
      </c>
      <c r="C75" s="312" t="str">
        <f>C62</f>
        <v>Residential</v>
      </c>
      <c r="D75" s="312" t="str">
        <f t="shared" ref="D75:J75" si="38">D62</f>
        <v>GS &lt; 50 kW</v>
      </c>
      <c r="E75" s="312" t="str">
        <f t="shared" si="38"/>
        <v>GS 50 to 699 kW</v>
      </c>
      <c r="F75" s="312" t="str">
        <f t="shared" si="38"/>
        <v>GS 700 to 4,999 kW</v>
      </c>
      <c r="G75" s="312" t="str">
        <f t="shared" si="38"/>
        <v>Large Use</v>
      </c>
      <c r="H75" s="312" t="str">
        <f t="shared" si="38"/>
        <v>Unmetered Scattered Load</v>
      </c>
      <c r="I75" s="312" t="str">
        <f t="shared" si="38"/>
        <v>Street Lighting</v>
      </c>
      <c r="J75" s="312" t="str">
        <f t="shared" si="38"/>
        <v>Other</v>
      </c>
      <c r="K75" s="336" t="s">
        <v>35</v>
      </c>
    </row>
    <row r="76" spans="2:13" s="66" customFormat="1" ht="13.8" outlineLevel="1" x14ac:dyDescent="0.25">
      <c r="B76" s="327" t="s">
        <v>36</v>
      </c>
      <c r="C76" s="314"/>
      <c r="D76" s="314"/>
      <c r="E76" s="314"/>
      <c r="F76" s="314"/>
      <c r="G76" s="314"/>
      <c r="H76" s="314"/>
      <c r="I76" s="314"/>
      <c r="J76" s="314"/>
      <c r="K76" s="338"/>
    </row>
    <row r="77" spans="2:13" s="66" customFormat="1" ht="13.8" outlineLevel="1" x14ac:dyDescent="0.25">
      <c r="B77" s="340" t="s">
        <v>389</v>
      </c>
      <c r="C77" s="316"/>
      <c r="D77" s="316"/>
      <c r="E77" s="316"/>
      <c r="F77" s="316"/>
      <c r="G77" s="316"/>
      <c r="H77" s="316"/>
      <c r="I77" s="316"/>
      <c r="J77" s="316"/>
      <c r="K77" s="342">
        <f>SUM(C77:I77)</f>
        <v>0</v>
      </c>
    </row>
    <row r="78" spans="2:13" s="66" customFormat="1" ht="13.8" outlineLevel="1" x14ac:dyDescent="0.25">
      <c r="B78" s="340" t="s">
        <v>113</v>
      </c>
      <c r="C78" s="481" t="e">
        <f t="shared" ref="C78:I78" si="39">C77/$K$77</f>
        <v>#DIV/0!</v>
      </c>
      <c r="D78" s="481" t="e">
        <f t="shared" si="39"/>
        <v>#DIV/0!</v>
      </c>
      <c r="E78" s="481" t="e">
        <f t="shared" si="39"/>
        <v>#DIV/0!</v>
      </c>
      <c r="F78" s="481" t="e">
        <f t="shared" si="39"/>
        <v>#DIV/0!</v>
      </c>
      <c r="G78" s="481" t="e">
        <f t="shared" si="39"/>
        <v>#DIV/0!</v>
      </c>
      <c r="H78" s="481" t="e">
        <f t="shared" si="39"/>
        <v>#DIV/0!</v>
      </c>
      <c r="I78" s="481" t="e">
        <f t="shared" si="39"/>
        <v>#DIV/0!</v>
      </c>
      <c r="J78" s="155"/>
      <c r="K78" s="479" t="e">
        <f>SUM(C78:I78)</f>
        <v>#DIV/0!</v>
      </c>
    </row>
    <row r="79" spans="2:13" s="66" customFormat="1" ht="13.8" outlineLevel="1" x14ac:dyDescent="0.25">
      <c r="B79" s="340" t="s">
        <v>331</v>
      </c>
      <c r="C79" s="498" t="e">
        <f t="shared" ref="C79:I79" si="40">-$C$17*C78</f>
        <v>#DIV/0!</v>
      </c>
      <c r="D79" s="498" t="e">
        <f t="shared" si="40"/>
        <v>#DIV/0!</v>
      </c>
      <c r="E79" s="498" t="e">
        <f t="shared" si="40"/>
        <v>#DIV/0!</v>
      </c>
      <c r="F79" s="498" t="e">
        <f t="shared" si="40"/>
        <v>#DIV/0!</v>
      </c>
      <c r="G79" s="498" t="e">
        <f t="shared" si="40"/>
        <v>#DIV/0!</v>
      </c>
      <c r="H79" s="498" t="e">
        <f t="shared" si="40"/>
        <v>#DIV/0!</v>
      </c>
      <c r="I79" s="498" t="e">
        <f t="shared" si="40"/>
        <v>#DIV/0!</v>
      </c>
      <c r="J79" s="155"/>
      <c r="K79" s="342" t="e">
        <f>SUM(C79:I79)</f>
        <v>#DIV/0!</v>
      </c>
    </row>
    <row r="80" spans="2:13" s="66" customFormat="1" ht="13.8" outlineLevel="1" x14ac:dyDescent="0.25">
      <c r="B80" s="340" t="s">
        <v>114</v>
      </c>
      <c r="C80" s="343" t="e">
        <f>C77+C79</f>
        <v>#DIV/0!</v>
      </c>
      <c r="D80" s="339" t="e">
        <f t="shared" ref="D80" si="41">D77+D79</f>
        <v>#DIV/0!</v>
      </c>
      <c r="E80" s="339" t="e">
        <f t="shared" ref="E80" si="42">E77+E79</f>
        <v>#DIV/0!</v>
      </c>
      <c r="F80" s="339" t="e">
        <f t="shared" ref="F80" si="43">F77+F79</f>
        <v>#DIV/0!</v>
      </c>
      <c r="G80" s="339" t="e">
        <f t="shared" ref="G80" si="44">G77+G79</f>
        <v>#DIV/0!</v>
      </c>
      <c r="H80" s="339" t="e">
        <f t="shared" ref="H80" si="45">H77+H79</f>
        <v>#DIV/0!</v>
      </c>
      <c r="I80" s="339" t="e">
        <f t="shared" ref="I80" si="46">I77+I79</f>
        <v>#DIV/0!</v>
      </c>
      <c r="J80" s="155"/>
      <c r="K80" s="342" t="e">
        <f>SUM(C80:I80)</f>
        <v>#DIV/0!</v>
      </c>
    </row>
    <row r="81" spans="2:11" s="66" customFormat="1" ht="13.8" outlineLevel="1" x14ac:dyDescent="0.25">
      <c r="B81" s="327" t="s">
        <v>37</v>
      </c>
      <c r="C81" s="155"/>
      <c r="D81" s="321"/>
      <c r="E81" s="346"/>
      <c r="F81" s="322"/>
      <c r="G81" s="323"/>
      <c r="H81" s="324"/>
      <c r="I81" s="155"/>
      <c r="J81" s="155"/>
      <c r="K81" s="347"/>
    </row>
    <row r="82" spans="2:11" s="66" customFormat="1" ht="13.8" outlineLevel="1" x14ac:dyDescent="0.25">
      <c r="B82" s="340" t="s">
        <v>390</v>
      </c>
      <c r="C82" s="155"/>
      <c r="D82" s="155"/>
      <c r="E82" s="339">
        <f>E77*E85</f>
        <v>0</v>
      </c>
      <c r="F82" s="339">
        <f t="shared" ref="F82:H82" si="47">F77*F85</f>
        <v>0</v>
      </c>
      <c r="G82" s="339">
        <f t="shared" si="47"/>
        <v>0</v>
      </c>
      <c r="H82" s="339">
        <f t="shared" si="47"/>
        <v>0</v>
      </c>
      <c r="I82" s="339">
        <f t="shared" ref="I82" si="48">I77*I85</f>
        <v>0</v>
      </c>
      <c r="J82" s="155"/>
      <c r="K82" s="342">
        <f>SUM(C82:I82)</f>
        <v>0</v>
      </c>
    </row>
    <row r="83" spans="2:11" s="66" customFormat="1" ht="13.8" outlineLevel="1" x14ac:dyDescent="0.25">
      <c r="B83" s="340" t="s">
        <v>115</v>
      </c>
      <c r="C83" s="155"/>
      <c r="D83" s="155"/>
      <c r="E83" s="339" t="e">
        <f>E79*E85</f>
        <v>#DIV/0!</v>
      </c>
      <c r="F83" s="339" t="e">
        <f t="shared" ref="F83:H83" si="49">F79*F85</f>
        <v>#DIV/0!</v>
      </c>
      <c r="G83" s="339" t="e">
        <f t="shared" si="49"/>
        <v>#DIV/0!</v>
      </c>
      <c r="H83" s="339" t="e">
        <f t="shared" si="49"/>
        <v>#DIV/0!</v>
      </c>
      <c r="I83" s="339" t="e">
        <f t="shared" ref="I83" si="50">I79*I85</f>
        <v>#DIV/0!</v>
      </c>
      <c r="J83" s="155"/>
      <c r="K83" s="348" t="e">
        <f>SUM(C83:I83)</f>
        <v>#DIV/0!</v>
      </c>
    </row>
    <row r="84" spans="2:11" s="66" customFormat="1" ht="13.8" outlineLevel="1" x14ac:dyDescent="0.25">
      <c r="B84" s="340" t="s">
        <v>114</v>
      </c>
      <c r="C84" s="155"/>
      <c r="D84" s="155"/>
      <c r="E84" s="339" t="e">
        <f>E82+E83</f>
        <v>#DIV/0!</v>
      </c>
      <c r="F84" s="339" t="e">
        <f t="shared" ref="F84" si="51">F82+F83</f>
        <v>#DIV/0!</v>
      </c>
      <c r="G84" s="339" t="e">
        <f t="shared" ref="G84" si="52">G82+G83</f>
        <v>#DIV/0!</v>
      </c>
      <c r="H84" s="339" t="e">
        <f t="shared" ref="H84:I84" si="53">H82+H83</f>
        <v>#DIV/0!</v>
      </c>
      <c r="I84" s="339" t="e">
        <f t="shared" si="53"/>
        <v>#DIV/0!</v>
      </c>
      <c r="J84" s="155"/>
      <c r="K84" s="342" t="e">
        <f>SUM(C84:I84)</f>
        <v>#DIV/0!</v>
      </c>
    </row>
    <row r="85" spans="2:11" s="66" customFormat="1" ht="13.8" outlineLevel="1" x14ac:dyDescent="0.25">
      <c r="B85" s="483" t="s">
        <v>387</v>
      </c>
      <c r="C85" s="523"/>
      <c r="D85" s="523"/>
      <c r="E85" s="523"/>
      <c r="F85" s="523"/>
      <c r="G85" s="523"/>
      <c r="H85" s="523"/>
      <c r="I85" s="523"/>
      <c r="J85" s="523"/>
      <c r="K85" s="485"/>
    </row>
    <row r="86" spans="2:11" s="66" customFormat="1" ht="13.8" outlineLevel="1" x14ac:dyDescent="0.25">
      <c r="C86" s="83"/>
    </row>
    <row r="87" spans="2:11" s="66" customFormat="1" ht="13.8" outlineLevel="1" x14ac:dyDescent="0.25">
      <c r="B87" s="83"/>
      <c r="C87" s="329"/>
    </row>
    <row r="88" spans="2:11" s="66" customFormat="1" ht="27.6" outlineLevel="1" x14ac:dyDescent="0.25">
      <c r="B88" s="335">
        <v>2015</v>
      </c>
      <c r="C88" s="312" t="str">
        <f>C75</f>
        <v>Residential</v>
      </c>
      <c r="D88" s="312" t="str">
        <f t="shared" ref="D88:J88" si="54">D75</f>
        <v>GS &lt; 50 kW</v>
      </c>
      <c r="E88" s="312" t="str">
        <f t="shared" si="54"/>
        <v>GS 50 to 699 kW</v>
      </c>
      <c r="F88" s="312" t="str">
        <f t="shared" si="54"/>
        <v>GS 700 to 4,999 kW</v>
      </c>
      <c r="G88" s="312" t="str">
        <f t="shared" si="54"/>
        <v>Large Use</v>
      </c>
      <c r="H88" s="312" t="str">
        <f t="shared" si="54"/>
        <v>Unmetered Scattered Load</v>
      </c>
      <c r="I88" s="312" t="str">
        <f t="shared" si="54"/>
        <v>Street Lighting</v>
      </c>
      <c r="J88" s="312" t="str">
        <f t="shared" si="54"/>
        <v>Other</v>
      </c>
      <c r="K88" s="336" t="s">
        <v>35</v>
      </c>
    </row>
    <row r="89" spans="2:11" s="66" customFormat="1" ht="13.8" outlineLevel="1" x14ac:dyDescent="0.25">
      <c r="B89" s="327" t="s">
        <v>36</v>
      </c>
      <c r="C89" s="314"/>
      <c r="D89" s="314"/>
      <c r="E89" s="314"/>
      <c r="F89" s="314"/>
      <c r="G89" s="314"/>
      <c r="H89" s="314"/>
      <c r="I89" s="314"/>
      <c r="J89" s="314"/>
      <c r="K89" s="338"/>
    </row>
    <row r="90" spans="2:11" s="66" customFormat="1" ht="13.8" outlineLevel="1" x14ac:dyDescent="0.25">
      <c r="B90" s="340" t="s">
        <v>389</v>
      </c>
      <c r="C90" s="316"/>
      <c r="D90" s="316"/>
      <c r="E90" s="316"/>
      <c r="F90" s="316"/>
      <c r="G90" s="316"/>
      <c r="H90" s="316"/>
      <c r="I90" s="316"/>
      <c r="J90" s="316"/>
      <c r="K90" s="342">
        <f>SUM(C90:I90)</f>
        <v>0</v>
      </c>
    </row>
    <row r="91" spans="2:11" s="66" customFormat="1" ht="13.8" outlineLevel="1" x14ac:dyDescent="0.25">
      <c r="B91" s="340" t="s">
        <v>113</v>
      </c>
      <c r="C91" s="481" t="e">
        <f>C90/$K$90</f>
        <v>#DIV/0!</v>
      </c>
      <c r="D91" s="481" t="e">
        <f>D90/$K$90</f>
        <v>#DIV/0!</v>
      </c>
      <c r="E91" s="481" t="e">
        <f>E90/$K$90</f>
        <v>#DIV/0!</v>
      </c>
      <c r="F91" s="481" t="e">
        <f t="shared" ref="F91:I91" si="55">F90/$K$90</f>
        <v>#DIV/0!</v>
      </c>
      <c r="G91" s="481" t="e">
        <f t="shared" si="55"/>
        <v>#DIV/0!</v>
      </c>
      <c r="H91" s="481" t="e">
        <f t="shared" si="55"/>
        <v>#DIV/0!</v>
      </c>
      <c r="I91" s="481" t="e">
        <f t="shared" si="55"/>
        <v>#DIV/0!</v>
      </c>
      <c r="J91" s="155"/>
      <c r="K91" s="479" t="e">
        <f>SUM(C91:I91)</f>
        <v>#DIV/0!</v>
      </c>
    </row>
    <row r="92" spans="2:11" s="66" customFormat="1" ht="13.8" outlineLevel="1" x14ac:dyDescent="0.25">
      <c r="B92" s="340" t="s">
        <v>331</v>
      </c>
      <c r="C92" s="498" t="e">
        <f t="shared" ref="C92:I92" si="56">-$C$18*C91</f>
        <v>#DIV/0!</v>
      </c>
      <c r="D92" s="498" t="e">
        <f t="shared" si="56"/>
        <v>#DIV/0!</v>
      </c>
      <c r="E92" s="498" t="e">
        <f t="shared" si="56"/>
        <v>#DIV/0!</v>
      </c>
      <c r="F92" s="498" t="e">
        <f t="shared" si="56"/>
        <v>#DIV/0!</v>
      </c>
      <c r="G92" s="498" t="e">
        <f t="shared" si="56"/>
        <v>#DIV/0!</v>
      </c>
      <c r="H92" s="498" t="e">
        <f t="shared" si="56"/>
        <v>#DIV/0!</v>
      </c>
      <c r="I92" s="498" t="e">
        <f t="shared" si="56"/>
        <v>#DIV/0!</v>
      </c>
      <c r="J92" s="155"/>
      <c r="K92" s="342" t="e">
        <f>SUM(C92:I92)</f>
        <v>#DIV/0!</v>
      </c>
    </row>
    <row r="93" spans="2:11" s="66" customFormat="1" ht="13.8" outlineLevel="1" x14ac:dyDescent="0.25">
      <c r="B93" s="340" t="s">
        <v>114</v>
      </c>
      <c r="C93" s="343" t="e">
        <f>C90+C92</f>
        <v>#DIV/0!</v>
      </c>
      <c r="D93" s="339" t="e">
        <f t="shared" ref="D93:I93" si="57">D90+D92</f>
        <v>#DIV/0!</v>
      </c>
      <c r="E93" s="339" t="e">
        <f t="shared" si="57"/>
        <v>#DIV/0!</v>
      </c>
      <c r="F93" s="339" t="e">
        <f t="shared" si="57"/>
        <v>#DIV/0!</v>
      </c>
      <c r="G93" s="339" t="e">
        <f t="shared" si="57"/>
        <v>#DIV/0!</v>
      </c>
      <c r="H93" s="339" t="e">
        <f t="shared" si="57"/>
        <v>#DIV/0!</v>
      </c>
      <c r="I93" s="339" t="e">
        <f t="shared" si="57"/>
        <v>#DIV/0!</v>
      </c>
      <c r="J93" s="155"/>
      <c r="K93" s="342" t="e">
        <f>SUM(C93:I93)</f>
        <v>#DIV/0!</v>
      </c>
    </row>
    <row r="94" spans="2:11" s="66" customFormat="1" ht="13.8" outlineLevel="1" x14ac:dyDescent="0.25">
      <c r="B94" s="327" t="s">
        <v>37</v>
      </c>
      <c r="C94" s="155"/>
      <c r="D94" s="321"/>
      <c r="E94" s="346"/>
      <c r="F94" s="322"/>
      <c r="G94" s="323"/>
      <c r="H94" s="324"/>
      <c r="I94" s="155"/>
      <c r="J94" s="155"/>
      <c r="K94" s="347"/>
    </row>
    <row r="95" spans="2:11" s="66" customFormat="1" ht="13.8" outlineLevel="1" x14ac:dyDescent="0.25">
      <c r="B95" s="340" t="s">
        <v>390</v>
      </c>
      <c r="C95" s="155"/>
      <c r="D95" s="155"/>
      <c r="E95" s="339">
        <f t="shared" ref="E95:H95" si="58">E90*E98</f>
        <v>0</v>
      </c>
      <c r="F95" s="339">
        <f t="shared" si="58"/>
        <v>0</v>
      </c>
      <c r="G95" s="339">
        <f t="shared" si="58"/>
        <v>0</v>
      </c>
      <c r="H95" s="339">
        <f t="shared" si="58"/>
        <v>0</v>
      </c>
      <c r="I95" s="155"/>
      <c r="J95" s="155"/>
      <c r="K95" s="342">
        <f>SUM(C95:I95)</f>
        <v>0</v>
      </c>
    </row>
    <row r="96" spans="2:11" s="66" customFormat="1" ht="13.8" outlineLevel="1" x14ac:dyDescent="0.25">
      <c r="B96" s="340" t="s">
        <v>115</v>
      </c>
      <c r="C96" s="155"/>
      <c r="D96" s="155"/>
      <c r="E96" s="339" t="e">
        <f t="shared" ref="E96:H96" si="59">E92*E98</f>
        <v>#DIV/0!</v>
      </c>
      <c r="F96" s="339" t="e">
        <f t="shared" si="59"/>
        <v>#DIV/0!</v>
      </c>
      <c r="G96" s="339" t="e">
        <f t="shared" si="59"/>
        <v>#DIV/0!</v>
      </c>
      <c r="H96" s="339" t="e">
        <f t="shared" si="59"/>
        <v>#DIV/0!</v>
      </c>
      <c r="I96" s="155"/>
      <c r="J96" s="155"/>
      <c r="K96" s="348" t="e">
        <f>SUM(C96:I96)</f>
        <v>#DIV/0!</v>
      </c>
    </row>
    <row r="97" spans="2:12" s="66" customFormat="1" ht="13.8" outlineLevel="1" x14ac:dyDescent="0.25">
      <c r="B97" s="340" t="s">
        <v>114</v>
      </c>
      <c r="C97" s="155"/>
      <c r="D97" s="155"/>
      <c r="E97" s="339" t="e">
        <f>E95+E96</f>
        <v>#DIV/0!</v>
      </c>
      <c r="F97" s="339" t="e">
        <f t="shared" ref="F97:H97" si="60">F95+F96</f>
        <v>#DIV/0!</v>
      </c>
      <c r="G97" s="339" t="e">
        <f t="shared" si="60"/>
        <v>#DIV/0!</v>
      </c>
      <c r="H97" s="339" t="e">
        <f t="shared" si="60"/>
        <v>#DIV/0!</v>
      </c>
      <c r="I97" s="155"/>
      <c r="J97" s="155"/>
      <c r="K97" s="342" t="e">
        <f>SUM(C97:I97)</f>
        <v>#DIV/0!</v>
      </c>
    </row>
    <row r="98" spans="2:12" s="66" customFormat="1" ht="13.8" outlineLevel="1" x14ac:dyDescent="0.25">
      <c r="B98" s="483" t="s">
        <v>387</v>
      </c>
      <c r="C98" s="523"/>
      <c r="D98" s="523"/>
      <c r="E98" s="523"/>
      <c r="F98" s="523"/>
      <c r="G98" s="523"/>
      <c r="H98" s="523"/>
      <c r="I98" s="523"/>
      <c r="J98" s="523"/>
      <c r="K98" s="485"/>
    </row>
    <row r="99" spans="2:12" s="66" customFormat="1" ht="13.8" outlineLevel="1" x14ac:dyDescent="0.25">
      <c r="B99" s="83"/>
    </row>
    <row r="100" spans="2:12" s="66" customFormat="1" ht="13.8" outlineLevel="1" x14ac:dyDescent="0.25">
      <c r="B100" s="83"/>
    </row>
    <row r="101" spans="2:12" s="66" customFormat="1" ht="27.6" outlineLevel="1" x14ac:dyDescent="0.25">
      <c r="B101" s="335">
        <v>2016</v>
      </c>
      <c r="C101" s="312" t="str">
        <f>C88</f>
        <v>Residential</v>
      </c>
      <c r="D101" s="312" t="str">
        <f t="shared" ref="D101:J101" si="61">D88</f>
        <v>GS &lt; 50 kW</v>
      </c>
      <c r="E101" s="312" t="str">
        <f t="shared" si="61"/>
        <v>GS 50 to 699 kW</v>
      </c>
      <c r="F101" s="312" t="str">
        <f t="shared" si="61"/>
        <v>GS 700 to 4,999 kW</v>
      </c>
      <c r="G101" s="312" t="str">
        <f t="shared" si="61"/>
        <v>Large Use</v>
      </c>
      <c r="H101" s="312" t="str">
        <f t="shared" si="61"/>
        <v>Unmetered Scattered Load</v>
      </c>
      <c r="I101" s="312" t="str">
        <f t="shared" si="61"/>
        <v>Street Lighting</v>
      </c>
      <c r="J101" s="312" t="str">
        <f t="shared" si="61"/>
        <v>Other</v>
      </c>
      <c r="K101" s="336" t="s">
        <v>35</v>
      </c>
    </row>
    <row r="102" spans="2:12" s="66" customFormat="1" ht="13.8" outlineLevel="1" x14ac:dyDescent="0.25">
      <c r="B102" s="327" t="s">
        <v>36</v>
      </c>
      <c r="C102" s="314"/>
      <c r="D102" s="314"/>
      <c r="E102" s="314"/>
      <c r="F102" s="314"/>
      <c r="G102" s="314"/>
      <c r="H102" s="314"/>
      <c r="I102" s="314"/>
      <c r="J102" s="314"/>
      <c r="K102" s="338"/>
    </row>
    <row r="103" spans="2:12" s="66" customFormat="1" ht="13.8" outlineLevel="1" x14ac:dyDescent="0.25">
      <c r="B103" s="340" t="s">
        <v>389</v>
      </c>
      <c r="C103" s="316"/>
      <c r="D103" s="316"/>
      <c r="E103" s="316"/>
      <c r="F103" s="316"/>
      <c r="G103" s="316"/>
      <c r="H103" s="316"/>
      <c r="I103" s="316"/>
      <c r="J103" s="316"/>
      <c r="K103" s="342">
        <f>SUM(C103:I103)</f>
        <v>0</v>
      </c>
    </row>
    <row r="104" spans="2:12" s="23" customFormat="1" outlineLevel="1" x14ac:dyDescent="0.3">
      <c r="B104" s="340" t="s">
        <v>113</v>
      </c>
      <c r="C104" s="481" t="e">
        <f t="shared" ref="C104:I104" si="62">C103/$K$103</f>
        <v>#DIV/0!</v>
      </c>
      <c r="D104" s="481" t="e">
        <f t="shared" si="62"/>
        <v>#DIV/0!</v>
      </c>
      <c r="E104" s="481" t="e">
        <f t="shared" si="62"/>
        <v>#DIV/0!</v>
      </c>
      <c r="F104" s="481" t="e">
        <f t="shared" si="62"/>
        <v>#DIV/0!</v>
      </c>
      <c r="G104" s="481" t="e">
        <f t="shared" si="62"/>
        <v>#DIV/0!</v>
      </c>
      <c r="H104" s="481" t="e">
        <f t="shared" si="62"/>
        <v>#DIV/0!</v>
      </c>
      <c r="I104" s="481" t="e">
        <f t="shared" si="62"/>
        <v>#DIV/0!</v>
      </c>
      <c r="J104" s="155"/>
      <c r="K104" s="479" t="e">
        <f>SUM(C104:I104)</f>
        <v>#DIV/0!</v>
      </c>
      <c r="L104" s="66"/>
    </row>
    <row r="105" spans="2:12" s="23" customFormat="1" outlineLevel="1" x14ac:dyDescent="0.3">
      <c r="B105" s="340" t="s">
        <v>331</v>
      </c>
      <c r="C105" s="498" t="e">
        <f>-$C$19*C104</f>
        <v>#DIV/0!</v>
      </c>
      <c r="D105" s="498" t="e">
        <f t="shared" ref="D105:I105" si="63">-$C$19*D104</f>
        <v>#DIV/0!</v>
      </c>
      <c r="E105" s="498" t="e">
        <f t="shared" si="63"/>
        <v>#DIV/0!</v>
      </c>
      <c r="F105" s="498" t="e">
        <f t="shared" si="63"/>
        <v>#DIV/0!</v>
      </c>
      <c r="G105" s="498" t="e">
        <f t="shared" si="63"/>
        <v>#DIV/0!</v>
      </c>
      <c r="H105" s="498" t="e">
        <f t="shared" si="63"/>
        <v>#DIV/0!</v>
      </c>
      <c r="I105" s="498" t="e">
        <f t="shared" si="63"/>
        <v>#DIV/0!</v>
      </c>
      <c r="J105" s="155"/>
      <c r="K105" s="342" t="e">
        <f>SUM(C105:I105)</f>
        <v>#DIV/0!</v>
      </c>
    </row>
    <row r="106" spans="2:12" s="23" customFormat="1" outlineLevel="1" x14ac:dyDescent="0.3">
      <c r="B106" s="340" t="s">
        <v>114</v>
      </c>
      <c r="C106" s="343" t="e">
        <f>C103+C105</f>
        <v>#DIV/0!</v>
      </c>
      <c r="D106" s="339" t="e">
        <f t="shared" ref="D106:I106" si="64">D103+D105</f>
        <v>#DIV/0!</v>
      </c>
      <c r="E106" s="339" t="e">
        <f t="shared" si="64"/>
        <v>#DIV/0!</v>
      </c>
      <c r="F106" s="339" t="e">
        <f t="shared" si="64"/>
        <v>#DIV/0!</v>
      </c>
      <c r="G106" s="339" t="e">
        <f t="shared" si="64"/>
        <v>#DIV/0!</v>
      </c>
      <c r="H106" s="339" t="e">
        <f t="shared" si="64"/>
        <v>#DIV/0!</v>
      </c>
      <c r="I106" s="339" t="e">
        <f t="shared" si="64"/>
        <v>#DIV/0!</v>
      </c>
      <c r="J106" s="155"/>
      <c r="K106" s="342" t="e">
        <f>SUM(C106:I106)</f>
        <v>#DIV/0!</v>
      </c>
    </row>
    <row r="107" spans="2:12" s="23" customFormat="1" outlineLevel="1" x14ac:dyDescent="0.3">
      <c r="B107" s="327" t="s">
        <v>37</v>
      </c>
      <c r="C107" s="155"/>
      <c r="D107" s="321"/>
      <c r="E107" s="346"/>
      <c r="F107" s="322"/>
      <c r="G107" s="323"/>
      <c r="H107" s="324"/>
      <c r="I107" s="155"/>
      <c r="J107" s="155"/>
      <c r="K107" s="347"/>
    </row>
    <row r="108" spans="2:12" s="23" customFormat="1" outlineLevel="1" x14ac:dyDescent="0.3">
      <c r="B108" s="340" t="s">
        <v>390</v>
      </c>
      <c r="C108" s="155"/>
      <c r="D108" s="155"/>
      <c r="E108" s="339"/>
      <c r="F108" s="339"/>
      <c r="G108" s="339">
        <f t="shared" ref="G108:H108" si="65">G103*G111</f>
        <v>0</v>
      </c>
      <c r="H108" s="339">
        <f t="shared" si="65"/>
        <v>0</v>
      </c>
      <c r="I108" s="155"/>
      <c r="J108" s="155"/>
      <c r="K108" s="342">
        <f>SUM(C108:I108)</f>
        <v>0</v>
      </c>
    </row>
    <row r="109" spans="2:12" s="23" customFormat="1" outlineLevel="1" x14ac:dyDescent="0.3">
      <c r="B109" s="340" t="s">
        <v>115</v>
      </c>
      <c r="C109" s="155"/>
      <c r="D109" s="155"/>
      <c r="E109" s="339" t="e">
        <f t="shared" ref="E109:H109" si="66">E105*E111</f>
        <v>#DIV/0!</v>
      </c>
      <c r="F109" s="339" t="e">
        <f t="shared" si="66"/>
        <v>#DIV/0!</v>
      </c>
      <c r="G109" s="339" t="e">
        <f t="shared" si="66"/>
        <v>#DIV/0!</v>
      </c>
      <c r="H109" s="339" t="e">
        <f t="shared" si="66"/>
        <v>#DIV/0!</v>
      </c>
      <c r="I109" s="155"/>
      <c r="J109" s="155"/>
      <c r="K109" s="348" t="e">
        <f>SUM(C109:I109)</f>
        <v>#DIV/0!</v>
      </c>
    </row>
    <row r="110" spans="2:12" s="23" customFormat="1" outlineLevel="1" x14ac:dyDescent="0.3">
      <c r="B110" s="340" t="s">
        <v>114</v>
      </c>
      <c r="C110" s="155"/>
      <c r="D110" s="155"/>
      <c r="E110" s="339" t="e">
        <f>E108+E109</f>
        <v>#DIV/0!</v>
      </c>
      <c r="F110" s="339" t="e">
        <f t="shared" ref="F110:H110" si="67">F108+F109</f>
        <v>#DIV/0!</v>
      </c>
      <c r="G110" s="339" t="e">
        <f t="shared" si="67"/>
        <v>#DIV/0!</v>
      </c>
      <c r="H110" s="339" t="e">
        <f t="shared" si="67"/>
        <v>#DIV/0!</v>
      </c>
      <c r="I110" s="155"/>
      <c r="J110" s="155"/>
      <c r="K110" s="342" t="e">
        <f>SUM(C110:I110)</f>
        <v>#DIV/0!</v>
      </c>
    </row>
    <row r="111" spans="2:12" s="23" customFormat="1" outlineLevel="1" x14ac:dyDescent="0.3">
      <c r="B111" s="483" t="s">
        <v>387</v>
      </c>
      <c r="C111" s="523"/>
      <c r="D111" s="523"/>
      <c r="E111" s="523"/>
      <c r="F111" s="523"/>
      <c r="G111" s="523"/>
      <c r="H111" s="523"/>
      <c r="I111" s="523"/>
      <c r="J111" s="523"/>
      <c r="K111" s="485"/>
    </row>
    <row r="112" spans="2:12" s="23" customFormat="1" outlineLevel="1" x14ac:dyDescent="0.3">
      <c r="B112" s="65"/>
    </row>
    <row r="113" spans="2:12" s="23" customFormat="1" outlineLevel="1" x14ac:dyDescent="0.3">
      <c r="B113" s="65"/>
    </row>
    <row r="114" spans="2:12" s="23" customFormat="1" ht="27.6" outlineLevel="1" x14ac:dyDescent="0.3">
      <c r="B114" s="335">
        <v>2017</v>
      </c>
      <c r="C114" s="312" t="str">
        <f>C101</f>
        <v>Residential</v>
      </c>
      <c r="D114" s="312" t="str">
        <f t="shared" ref="D114:J114" si="68">D101</f>
        <v>GS &lt; 50 kW</v>
      </c>
      <c r="E114" s="312" t="str">
        <f t="shared" si="68"/>
        <v>GS 50 to 699 kW</v>
      </c>
      <c r="F114" s="312" t="str">
        <f t="shared" si="68"/>
        <v>GS 700 to 4,999 kW</v>
      </c>
      <c r="G114" s="312" t="str">
        <f t="shared" si="68"/>
        <v>Large Use</v>
      </c>
      <c r="H114" s="312" t="str">
        <f t="shared" si="68"/>
        <v>Unmetered Scattered Load</v>
      </c>
      <c r="I114" s="312" t="str">
        <f t="shared" si="68"/>
        <v>Street Lighting</v>
      </c>
      <c r="J114" s="312" t="str">
        <f t="shared" si="68"/>
        <v>Other</v>
      </c>
      <c r="K114" s="336" t="s">
        <v>35</v>
      </c>
    </row>
    <row r="115" spans="2:12" s="23" customFormat="1" outlineLevel="1" x14ac:dyDescent="0.3">
      <c r="B115" s="327" t="s">
        <v>36</v>
      </c>
      <c r="C115" s="314"/>
      <c r="D115" s="314"/>
      <c r="E115" s="314"/>
      <c r="F115" s="314"/>
      <c r="G115" s="314"/>
      <c r="H115" s="314"/>
      <c r="I115" s="314"/>
      <c r="J115" s="314"/>
      <c r="K115" s="338"/>
    </row>
    <row r="116" spans="2:12" s="23" customFormat="1" outlineLevel="1" x14ac:dyDescent="0.3">
      <c r="B116" s="340" t="s">
        <v>389</v>
      </c>
      <c r="C116" s="316"/>
      <c r="D116" s="316"/>
      <c r="E116" s="316"/>
      <c r="F116" s="316"/>
      <c r="G116" s="316"/>
      <c r="H116" s="316"/>
      <c r="I116" s="316"/>
      <c r="J116" s="316"/>
      <c r="K116" s="342">
        <f>SUM(C116:I116)</f>
        <v>0</v>
      </c>
    </row>
    <row r="117" spans="2:12" s="23" customFormat="1" outlineLevel="1" x14ac:dyDescent="0.3">
      <c r="B117" s="340" t="s">
        <v>113</v>
      </c>
      <c r="C117" s="481" t="e">
        <f t="shared" ref="C117:I117" si="69">C116/$K$116</f>
        <v>#DIV/0!</v>
      </c>
      <c r="D117" s="481" t="e">
        <f t="shared" si="69"/>
        <v>#DIV/0!</v>
      </c>
      <c r="E117" s="481" t="e">
        <f t="shared" si="69"/>
        <v>#DIV/0!</v>
      </c>
      <c r="F117" s="481" t="e">
        <f t="shared" si="69"/>
        <v>#DIV/0!</v>
      </c>
      <c r="G117" s="481" t="e">
        <f t="shared" si="69"/>
        <v>#DIV/0!</v>
      </c>
      <c r="H117" s="481" t="e">
        <f t="shared" si="69"/>
        <v>#DIV/0!</v>
      </c>
      <c r="I117" s="481" t="e">
        <f t="shared" si="69"/>
        <v>#DIV/0!</v>
      </c>
      <c r="J117" s="155"/>
      <c r="K117" s="479" t="e">
        <f>SUM(C117:I117)</f>
        <v>#DIV/0!</v>
      </c>
      <c r="L117" s="66"/>
    </row>
    <row r="118" spans="2:12" s="23" customFormat="1" outlineLevel="1" x14ac:dyDescent="0.3">
      <c r="B118" s="340" t="s">
        <v>331</v>
      </c>
      <c r="C118" s="498" t="e">
        <f>-$C$20*C117</f>
        <v>#DIV/0!</v>
      </c>
      <c r="D118" s="498" t="e">
        <f t="shared" ref="D118:I118" si="70">-$C$20*D117</f>
        <v>#DIV/0!</v>
      </c>
      <c r="E118" s="498" t="e">
        <f t="shared" si="70"/>
        <v>#DIV/0!</v>
      </c>
      <c r="F118" s="498" t="e">
        <f t="shared" si="70"/>
        <v>#DIV/0!</v>
      </c>
      <c r="G118" s="498" t="e">
        <f t="shared" si="70"/>
        <v>#DIV/0!</v>
      </c>
      <c r="H118" s="498" t="e">
        <f t="shared" si="70"/>
        <v>#DIV/0!</v>
      </c>
      <c r="I118" s="498" t="e">
        <f t="shared" si="70"/>
        <v>#DIV/0!</v>
      </c>
      <c r="J118" s="155"/>
      <c r="K118" s="342" t="e">
        <f>SUM(C118:I118)</f>
        <v>#DIV/0!</v>
      </c>
    </row>
    <row r="119" spans="2:12" s="23" customFormat="1" outlineLevel="1" x14ac:dyDescent="0.3">
      <c r="B119" s="340" t="s">
        <v>114</v>
      </c>
      <c r="C119" s="343" t="e">
        <f>C116+C118</f>
        <v>#DIV/0!</v>
      </c>
      <c r="D119" s="339" t="e">
        <f>D116+D118</f>
        <v>#DIV/0!</v>
      </c>
      <c r="E119" s="339" t="e">
        <f t="shared" ref="E119:I119" si="71">E116+E118</f>
        <v>#DIV/0!</v>
      </c>
      <c r="F119" s="339" t="e">
        <f t="shared" si="71"/>
        <v>#DIV/0!</v>
      </c>
      <c r="G119" s="339" t="e">
        <f t="shared" si="71"/>
        <v>#DIV/0!</v>
      </c>
      <c r="H119" s="339" t="e">
        <f t="shared" si="71"/>
        <v>#DIV/0!</v>
      </c>
      <c r="I119" s="339" t="e">
        <f t="shared" si="71"/>
        <v>#DIV/0!</v>
      </c>
      <c r="J119" s="155"/>
      <c r="K119" s="342" t="e">
        <f>SUM(C119:I119)</f>
        <v>#DIV/0!</v>
      </c>
    </row>
    <row r="120" spans="2:12" s="23" customFormat="1" outlineLevel="1" x14ac:dyDescent="0.3">
      <c r="B120" s="327" t="s">
        <v>37</v>
      </c>
      <c r="C120" s="155"/>
      <c r="D120" s="321"/>
      <c r="E120" s="339"/>
      <c r="F120" s="339"/>
      <c r="G120" s="323"/>
      <c r="H120" s="324"/>
      <c r="I120" s="155"/>
      <c r="J120" s="155"/>
      <c r="K120" s="347"/>
    </row>
    <row r="121" spans="2:12" s="23" customFormat="1" outlineLevel="1" x14ac:dyDescent="0.3">
      <c r="B121" s="340" t="s">
        <v>390</v>
      </c>
      <c r="C121" s="155"/>
      <c r="D121" s="155"/>
      <c r="E121" s="339"/>
      <c r="F121" s="339"/>
      <c r="G121" s="339">
        <f t="shared" ref="G121:H121" si="72">G116*G124</f>
        <v>0</v>
      </c>
      <c r="H121" s="339">
        <f t="shared" si="72"/>
        <v>0</v>
      </c>
      <c r="I121" s="155"/>
      <c r="J121" s="155"/>
      <c r="K121" s="342">
        <f>SUM(C121:I121)</f>
        <v>0</v>
      </c>
    </row>
    <row r="122" spans="2:12" s="23" customFormat="1" outlineLevel="1" x14ac:dyDescent="0.3">
      <c r="B122" s="340" t="s">
        <v>115</v>
      </c>
      <c r="C122" s="155"/>
      <c r="D122" s="155"/>
      <c r="E122" s="339" t="e">
        <f>E118*E124</f>
        <v>#DIV/0!</v>
      </c>
      <c r="F122" s="339" t="e">
        <f t="shared" ref="F122:H122" si="73">F118*F124</f>
        <v>#DIV/0!</v>
      </c>
      <c r="G122" s="339" t="e">
        <f t="shared" si="73"/>
        <v>#DIV/0!</v>
      </c>
      <c r="H122" s="339" t="e">
        <f t="shared" si="73"/>
        <v>#DIV/0!</v>
      </c>
      <c r="I122" s="155"/>
      <c r="J122" s="155"/>
      <c r="K122" s="348" t="e">
        <f>SUM(C122:I122)</f>
        <v>#DIV/0!</v>
      </c>
    </row>
    <row r="123" spans="2:12" s="23" customFormat="1" outlineLevel="1" x14ac:dyDescent="0.3">
      <c r="B123" s="340" t="s">
        <v>114</v>
      </c>
      <c r="C123" s="155"/>
      <c r="D123" s="155"/>
      <c r="E123" s="339" t="e">
        <f>E121+E122</f>
        <v>#DIV/0!</v>
      </c>
      <c r="F123" s="339" t="e">
        <f t="shared" ref="F123:H123" si="74">F121+F122</f>
        <v>#DIV/0!</v>
      </c>
      <c r="G123" s="339" t="e">
        <f t="shared" si="74"/>
        <v>#DIV/0!</v>
      </c>
      <c r="H123" s="339" t="e">
        <f t="shared" si="74"/>
        <v>#DIV/0!</v>
      </c>
      <c r="I123" s="155"/>
      <c r="J123" s="155"/>
      <c r="K123" s="342" t="e">
        <f>SUM(C123:I123)</f>
        <v>#DIV/0!</v>
      </c>
    </row>
    <row r="124" spans="2:12" s="23" customFormat="1" outlineLevel="1" x14ac:dyDescent="0.3">
      <c r="B124" s="483" t="s">
        <v>387</v>
      </c>
      <c r="C124" s="326"/>
      <c r="D124" s="326"/>
      <c r="E124" s="501"/>
      <c r="F124" s="501"/>
      <c r="G124" s="501"/>
      <c r="H124" s="501"/>
      <c r="I124" s="326"/>
      <c r="J124" s="325"/>
      <c r="K124" s="485"/>
    </row>
    <row r="125" spans="2:12" s="23" customFormat="1" outlineLevel="1" x14ac:dyDescent="0.3">
      <c r="B125" s="65"/>
    </row>
    <row r="126" spans="2:12" s="23" customFormat="1" outlineLevel="1" x14ac:dyDescent="0.3">
      <c r="B126" s="65" t="s">
        <v>519</v>
      </c>
      <c r="C126" s="23" t="s">
        <v>534</v>
      </c>
    </row>
    <row r="127" spans="2:12" s="23" customFormat="1" outlineLevel="1" x14ac:dyDescent="0.3">
      <c r="B127" s="65"/>
    </row>
    <row r="128" spans="2:12" s="23" customFormat="1" x14ac:dyDescent="0.3">
      <c r="B128" s="65"/>
    </row>
    <row r="129" spans="2:11" s="55" customFormat="1" ht="16.5" customHeight="1" x14ac:dyDescent="0.3">
      <c r="B129" s="364" t="s">
        <v>397</v>
      </c>
      <c r="C129" s="113"/>
      <c r="D129" s="113"/>
      <c r="E129" s="113"/>
      <c r="F129" s="113"/>
      <c r="G129" s="113"/>
      <c r="H129" s="113"/>
      <c r="I129" s="113"/>
      <c r="J129" s="113"/>
      <c r="K129" s="113"/>
    </row>
    <row r="130" spans="2:11" s="3" customFormat="1" ht="9.75" customHeight="1" x14ac:dyDescent="0.3"/>
    <row r="131" spans="2:11" s="3" customFormat="1" ht="38.25" customHeight="1" x14ac:dyDescent="0.3">
      <c r="B131" s="102" t="s">
        <v>56</v>
      </c>
      <c r="C131" s="102" t="str">
        <f t="shared" ref="C131:J131" si="75">C24</f>
        <v>Residential</v>
      </c>
      <c r="D131" s="102" t="str">
        <f t="shared" si="75"/>
        <v>GS &lt; 50 kW</v>
      </c>
      <c r="E131" s="102" t="str">
        <f t="shared" si="75"/>
        <v>GS 50 to 699 kW</v>
      </c>
      <c r="F131" s="102" t="str">
        <f t="shared" si="75"/>
        <v>GS 700 to 4,999 kW</v>
      </c>
      <c r="G131" s="102" t="str">
        <f t="shared" si="75"/>
        <v>Large Use</v>
      </c>
      <c r="H131" s="102" t="str">
        <f t="shared" si="75"/>
        <v>Unmetered Scattered Load</v>
      </c>
      <c r="I131" s="102" t="str">
        <f t="shared" si="75"/>
        <v>Street Lighting</v>
      </c>
      <c r="J131" s="102" t="str">
        <f t="shared" si="75"/>
        <v>Standby Power</v>
      </c>
      <c r="K131" s="102" t="s">
        <v>35</v>
      </c>
    </row>
    <row r="132" spans="2:11" s="3" customFormat="1" ht="16.5" customHeight="1" x14ac:dyDescent="0.3">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3">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f>J26*'3.  Distribution Rates'!E40</f>
        <v>0</v>
      </c>
      <c r="K133" s="74">
        <f t="shared" ref="K133:K139" si="76">SUM(C133:J133)</f>
        <v>0</v>
      </c>
    </row>
    <row r="134" spans="2:11" s="3" customFormat="1" ht="16.5" customHeight="1" x14ac:dyDescent="0.3">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f>J27*'3.  Distribution Rates'!F40</f>
        <v>0</v>
      </c>
      <c r="K134" s="74">
        <f t="shared" si="76"/>
        <v>0</v>
      </c>
    </row>
    <row r="135" spans="2:11" s="3" customFormat="1" ht="16.5" customHeight="1" x14ac:dyDescent="0.3">
      <c r="B135" s="114">
        <v>2013</v>
      </c>
      <c r="C135" s="74">
        <f>C28*'3.  Distribution Rates'!G33</f>
        <v>36366.521237329005</v>
      </c>
      <c r="D135" s="74">
        <f>D28*'3.  Distribution Rates'!G34</f>
        <v>6799.8864666938434</v>
      </c>
      <c r="E135" s="74">
        <f>E28*'3.  Distribution Rates'!G35</f>
        <v>30130.289534858068</v>
      </c>
      <c r="F135" s="74">
        <f>F28*'3.  Distribution Rates'!G36</f>
        <v>49757.366878629182</v>
      </c>
      <c r="G135" s="74">
        <f>G28*'3.  Distribution Rates'!G37</f>
        <v>17937.548393349956</v>
      </c>
      <c r="H135" s="74">
        <f>H28*'3.  Distribution Rates'!G38</f>
        <v>691.49300650359169</v>
      </c>
      <c r="I135" s="74">
        <f>I28*'3.  Distribution Rates'!G39</f>
        <v>-1879.0165007679857</v>
      </c>
      <c r="J135" s="74">
        <f>J28*'3.  Distribution Rates'!G40</f>
        <v>0</v>
      </c>
      <c r="K135" s="74">
        <f t="shared" si="76"/>
        <v>139804.08901659565</v>
      </c>
    </row>
    <row r="136" spans="2:11" s="3" customFormat="1" ht="16.5" customHeight="1" x14ac:dyDescent="0.3">
      <c r="B136" s="114">
        <v>2014</v>
      </c>
      <c r="C136" s="74">
        <f>C29*'3.  Distribution Rates'!H33</f>
        <v>36868.128426809402</v>
      </c>
      <c r="D136" s="74">
        <f>D29*'3.  Distribution Rates'!H34</f>
        <v>6885.9609789304732</v>
      </c>
      <c r="E136" s="74">
        <f>E29*'3.  Distribution Rates'!H35</f>
        <v>30552.477206629857</v>
      </c>
      <c r="F136" s="74">
        <f>F29*'3.  Distribution Rates'!H36</f>
        <v>50453.817528892883</v>
      </c>
      <c r="G136" s="74">
        <f>G29*'3.  Distribution Rates'!H37</f>
        <v>18188.446281984285</v>
      </c>
      <c r="H136" s="74">
        <f>H29*'3.  Distribution Rates'!H38</f>
        <v>699.44120198064445</v>
      </c>
      <c r="I136" s="74">
        <f>I29*'3.  Distribution Rates'!H39</f>
        <v>-1905.3189867227907</v>
      </c>
      <c r="J136" s="74">
        <f>J29*'3.  Distribution Rates'!H40</f>
        <v>0</v>
      </c>
      <c r="K136" s="75">
        <f t="shared" si="76"/>
        <v>141742.95263850474</v>
      </c>
    </row>
    <row r="137" spans="2:11" s="3" customFormat="1" ht="16.5" customHeight="1" x14ac:dyDescent="0.3">
      <c r="B137" s="114">
        <v>2015</v>
      </c>
      <c r="C137" s="74">
        <f>C30*'3.  Distribution Rates'!I33</f>
        <v>193533.07749999998</v>
      </c>
      <c r="D137" s="74">
        <f>D30*'3.  Distribution Rates'!I34</f>
        <v>23324.456399999999</v>
      </c>
      <c r="E137" s="74">
        <f>E30*'3.  Distribution Rates'!I35</f>
        <v>177098.05960000001</v>
      </c>
      <c r="F137" s="74">
        <f>F30*'3.  Distribution Rates'!I36</f>
        <v>112284.5362</v>
      </c>
      <c r="G137" s="74">
        <f>G30*'3.  Distribution Rates'!I37</f>
        <v>0</v>
      </c>
      <c r="H137" s="74">
        <f>H30*'3.  Distribution Rates'!I38</f>
        <v>0</v>
      </c>
      <c r="I137" s="74">
        <f>I30*'3.  Distribution Rates'!I39</f>
        <v>0</v>
      </c>
      <c r="J137" s="74">
        <f>J30*'3.  Distribution Rates'!I40</f>
        <v>0</v>
      </c>
      <c r="K137" s="75">
        <f t="shared" si="76"/>
        <v>506240.12969999993</v>
      </c>
    </row>
    <row r="138" spans="2:11" s="3" customFormat="1" ht="16.5" customHeight="1" x14ac:dyDescent="0.3">
      <c r="B138" s="114">
        <v>2016</v>
      </c>
      <c r="C138" s="74">
        <f>C31*'3.  Distribution Rates'!J33</f>
        <v>0</v>
      </c>
      <c r="D138" s="74">
        <f>D31*'3.  Distribution Rates'!J34</f>
        <v>0</v>
      </c>
      <c r="E138" s="74">
        <f>E31*'3.  Distribution Rates'!J35</f>
        <v>0</v>
      </c>
      <c r="F138" s="74">
        <f>F31*'3.  Distribution Rates'!J36</f>
        <v>0</v>
      </c>
      <c r="G138" s="74">
        <f>G31*'3.  Distribution Rates'!J37</f>
        <v>0</v>
      </c>
      <c r="H138" s="74">
        <f>H31*'3.  Distribution Rates'!J38</f>
        <v>0</v>
      </c>
      <c r="I138" s="74">
        <f>I31*'3.  Distribution Rates'!J39</f>
        <v>0</v>
      </c>
      <c r="J138" s="74">
        <f>J31*'3.  Distribution Rates'!J40</f>
        <v>0</v>
      </c>
      <c r="K138" s="75">
        <f t="shared" si="76"/>
        <v>0</v>
      </c>
    </row>
    <row r="139" spans="2:11" s="3" customFormat="1" ht="16.5" hidden="1" customHeight="1" x14ac:dyDescent="0.3">
      <c r="B139" s="114">
        <v>2017</v>
      </c>
      <c r="C139" s="75" t="e">
        <f>C32*'3.  Distribution Rates'!K33</f>
        <v>#REF!</v>
      </c>
      <c r="D139" s="74" t="e">
        <f>D32*'3.  Distribution Rates'!K34</f>
        <v>#REF!</v>
      </c>
      <c r="E139" s="75" t="e">
        <f>E32*'3.  Distribution Rates'!K35</f>
        <v>#REF!</v>
      </c>
      <c r="F139" s="75" t="e">
        <f>F32*'3.  Distribution Rates'!K36</f>
        <v>#REF!</v>
      </c>
      <c r="G139" s="75" t="e">
        <f>G32*'3.  Distribution Rates'!K37</f>
        <v>#REF!</v>
      </c>
      <c r="H139" s="75" t="e">
        <f>H32*'3.  Distribution Rates'!K38</f>
        <v>#REF!</v>
      </c>
      <c r="I139" s="74" t="e">
        <f>I32*'3.  Distribution Rates'!K39</f>
        <v>#REF!</v>
      </c>
      <c r="J139" s="115"/>
      <c r="K139" s="75" t="e">
        <f t="shared" si="76"/>
        <v>#REF!</v>
      </c>
    </row>
    <row r="140" spans="2:11" s="23" customFormat="1" x14ac:dyDescent="0.3">
      <c r="B140" s="65"/>
    </row>
    <row r="141" spans="2:11" s="23" customFormat="1" x14ac:dyDescent="0.3">
      <c r="B141" s="65"/>
    </row>
    <row r="142" spans="2:11" s="23" customFormat="1" x14ac:dyDescent="0.3">
      <c r="B142" s="65"/>
    </row>
    <row r="143" spans="2:11" s="23" customFormat="1" x14ac:dyDescent="0.3">
      <c r="B143" s="65"/>
    </row>
    <row r="144" spans="2:11" s="23" customFormat="1" x14ac:dyDescent="0.3">
      <c r="B144" s="65"/>
    </row>
    <row r="145" spans="2:2" s="23" customFormat="1" x14ac:dyDescent="0.3">
      <c r="B145" s="65"/>
    </row>
    <row r="146" spans="2:2" s="23" customFormat="1" x14ac:dyDescent="0.3">
      <c r="B146" s="65"/>
    </row>
    <row r="147" spans="2:2" s="23" customFormat="1" x14ac:dyDescent="0.3">
      <c r="B147" s="65"/>
    </row>
    <row r="148" spans="2:2" s="23" customFormat="1" x14ac:dyDescent="0.3">
      <c r="B148" s="65"/>
    </row>
    <row r="149" spans="2:2" s="23" customFormat="1" x14ac:dyDescent="0.3">
      <c r="B149" s="65"/>
    </row>
    <row r="150" spans="2:2" s="23" customFormat="1" x14ac:dyDescent="0.3">
      <c r="B150" s="65"/>
    </row>
    <row r="151" spans="2:2" s="23" customFormat="1" x14ac:dyDescent="0.3">
      <c r="B151" s="65"/>
    </row>
    <row r="152" spans="2:2" s="23" customFormat="1" x14ac:dyDescent="0.3">
      <c r="B152" s="65"/>
    </row>
    <row r="153" spans="2:2" s="23" customFormat="1" x14ac:dyDescent="0.3">
      <c r="B153" s="65"/>
    </row>
    <row r="154" spans="2:2" s="23" customFormat="1" x14ac:dyDescent="0.3">
      <c r="B154" s="65"/>
    </row>
    <row r="155" spans="2:2" s="23" customFormat="1" x14ac:dyDescent="0.3">
      <c r="B155" s="65"/>
    </row>
    <row r="156" spans="2:2" s="23" customFormat="1" x14ac:dyDescent="0.3">
      <c r="B156" s="65"/>
    </row>
    <row r="157" spans="2:2" s="23" customFormat="1" x14ac:dyDescent="0.3">
      <c r="B157" s="65"/>
    </row>
    <row r="158" spans="2:2" s="23" customFormat="1" x14ac:dyDescent="0.3">
      <c r="B158" s="65"/>
    </row>
    <row r="159" spans="2:2" s="23" customFormat="1" x14ac:dyDescent="0.3">
      <c r="B159" s="65"/>
    </row>
    <row r="160" spans="2:2" s="23" customFormat="1" x14ac:dyDescent="0.3">
      <c r="B160" s="65"/>
    </row>
    <row r="161" spans="2:2" s="23" customFormat="1" x14ac:dyDescent="0.3">
      <c r="B161" s="65"/>
    </row>
    <row r="162" spans="2:2" s="23" customFormat="1" x14ac:dyDescent="0.3">
      <c r="B162" s="65"/>
    </row>
    <row r="163" spans="2:2" s="23" customFormat="1" x14ac:dyDescent="0.3">
      <c r="B163" s="65"/>
    </row>
    <row r="164" spans="2:2" s="23" customFormat="1" x14ac:dyDescent="0.3">
      <c r="B164" s="65"/>
    </row>
    <row r="165" spans="2:2" s="23" customFormat="1" x14ac:dyDescent="0.3">
      <c r="B165" s="65"/>
    </row>
    <row r="166" spans="2:2" s="23" customFormat="1" x14ac:dyDescent="0.3">
      <c r="B166" s="65"/>
    </row>
    <row r="167" spans="2:2" s="23" customFormat="1" x14ac:dyDescent="0.3">
      <c r="B167" s="65"/>
    </row>
    <row r="168" spans="2:2" s="23" customFormat="1" x14ac:dyDescent="0.3">
      <c r="B168" s="65"/>
    </row>
    <row r="169" spans="2:2" s="23" customFormat="1" x14ac:dyDescent="0.3">
      <c r="B169" s="65"/>
    </row>
    <row r="170" spans="2:2" s="23" customFormat="1" x14ac:dyDescent="0.3">
      <c r="B170" s="65"/>
    </row>
    <row r="171" spans="2:2" s="23" customFormat="1" x14ac:dyDescent="0.3">
      <c r="B171" s="65"/>
    </row>
    <row r="172" spans="2:2" s="23" customFormat="1" x14ac:dyDescent="0.3">
      <c r="B172" s="65"/>
    </row>
    <row r="173" spans="2:2" s="23" customFormat="1" x14ac:dyDescent="0.3">
      <c r="B173" s="65"/>
    </row>
    <row r="174" spans="2:2" s="23" customFormat="1" x14ac:dyDescent="0.3">
      <c r="B174" s="65"/>
    </row>
    <row r="175" spans="2:2" s="23" customFormat="1" x14ac:dyDescent="0.3">
      <c r="B175" s="65"/>
    </row>
    <row r="176" spans="2:2" s="23" customFormat="1" x14ac:dyDescent="0.3">
      <c r="B176" s="65"/>
    </row>
    <row r="177" spans="2:2" s="23" customFormat="1" x14ac:dyDescent="0.3">
      <c r="B177" s="65"/>
    </row>
    <row r="178" spans="2:2" s="23" customFormat="1" x14ac:dyDescent="0.3">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rowBreaks count="1" manualBreakCount="1">
    <brk id="48" max="11" man="1"/>
  </rowBreaks>
  <ignoredErrors>
    <ignoredError sqref="C26:J31" unlockedFormula="1"/>
  </ignoredErrors>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61"/>
  <sheetViews>
    <sheetView showGridLines="0" showZeros="0" workbookViewId="0">
      <selection sqref="A1:I1"/>
    </sheetView>
  </sheetViews>
  <sheetFormatPr defaultColWidth="0" defaultRowHeight="13.05" customHeight="1" zeroHeight="1" x14ac:dyDescent="0.2"/>
  <cols>
    <col min="1" max="1" width="17.6640625" style="577" customWidth="1"/>
    <col min="2" max="8" width="12.44140625" style="577" customWidth="1"/>
    <col min="9" max="13" width="12.44140625" style="577" hidden="1" customWidth="1"/>
    <col min="14" max="14" width="12.44140625" style="577" customWidth="1"/>
    <col min="15" max="23" width="12.44140625" style="577" hidden="1" customWidth="1"/>
    <col min="24" max="25" width="1" style="577" hidden="1" customWidth="1"/>
    <col min="26" max="16384" width="12.44140625" style="577" hidden="1"/>
  </cols>
  <sheetData>
    <row r="1" spans="1:14" ht="19.8" x14ac:dyDescent="0.3">
      <c r="A1" s="625" t="s">
        <v>516</v>
      </c>
      <c r="B1" s="625"/>
      <c r="C1" s="625"/>
      <c r="D1" s="625"/>
      <c r="E1" s="625"/>
      <c r="F1" s="625"/>
      <c r="G1" s="625"/>
      <c r="H1" s="625"/>
      <c r="I1" s="625"/>
      <c r="J1" s="576"/>
      <c r="K1" s="576"/>
      <c r="L1" s="576"/>
      <c r="M1" s="576"/>
    </row>
    <row r="2" spans="1:14" ht="14.4" hidden="1" x14ac:dyDescent="0.3">
      <c r="A2" s="578" t="s">
        <v>517</v>
      </c>
      <c r="B2" s="578">
        <v>1</v>
      </c>
      <c r="C2" s="578">
        <v>2</v>
      </c>
      <c r="D2" s="578">
        <v>3</v>
      </c>
      <c r="E2" s="578">
        <v>4</v>
      </c>
      <c r="F2" s="578">
        <v>5</v>
      </c>
      <c r="G2" s="578">
        <v>6</v>
      </c>
      <c r="H2" s="578">
        <v>7</v>
      </c>
      <c r="I2" s="578">
        <v>8</v>
      </c>
      <c r="J2" s="579">
        <v>9</v>
      </c>
      <c r="K2" s="579">
        <v>10</v>
      </c>
      <c r="L2" s="579">
        <v>11</v>
      </c>
      <c r="M2" s="579">
        <v>12</v>
      </c>
    </row>
    <row r="3" spans="1:14" ht="14.4" x14ac:dyDescent="0.3">
      <c r="A3" s="578"/>
      <c r="B3" s="578"/>
      <c r="C3" s="578"/>
      <c r="D3" s="578"/>
      <c r="E3" s="578"/>
      <c r="F3" s="578"/>
      <c r="G3" s="578"/>
      <c r="H3" s="578"/>
      <c r="I3" s="578"/>
      <c r="J3" s="578"/>
      <c r="K3" s="578"/>
      <c r="L3" s="578"/>
      <c r="M3" s="578"/>
    </row>
    <row r="4" spans="1:14" ht="19.05" customHeight="1" x14ac:dyDescent="0.3">
      <c r="A4" s="113" t="s">
        <v>530</v>
      </c>
      <c r="B4" s="113"/>
      <c r="C4" s="113"/>
      <c r="D4" s="113"/>
      <c r="E4" s="578"/>
      <c r="F4" s="578"/>
      <c r="G4" s="578"/>
      <c r="H4" s="578"/>
      <c r="I4" s="578"/>
      <c r="J4" s="578"/>
      <c r="K4" s="578"/>
      <c r="L4" s="578"/>
      <c r="M4" s="578"/>
    </row>
    <row r="5" spans="1:14" ht="14.4" x14ac:dyDescent="0.3">
      <c r="A5" s="578"/>
      <c r="B5" s="578"/>
      <c r="C5" s="578"/>
      <c r="D5" s="578"/>
      <c r="E5" s="578"/>
      <c r="F5" s="578"/>
      <c r="G5" s="578"/>
      <c r="H5" s="578"/>
      <c r="I5" s="578"/>
      <c r="J5" s="578"/>
      <c r="K5" s="578"/>
      <c r="L5" s="578"/>
      <c r="M5" s="578"/>
    </row>
    <row r="6" spans="1:14" ht="41.4" x14ac:dyDescent="0.2">
      <c r="A6" s="102"/>
      <c r="B6" s="102" t="s">
        <v>38</v>
      </c>
      <c r="C6" s="102" t="s">
        <v>538</v>
      </c>
      <c r="D6" s="102" t="s">
        <v>539</v>
      </c>
      <c r="E6" s="102" t="s">
        <v>540</v>
      </c>
      <c r="F6" s="102" t="s">
        <v>541</v>
      </c>
      <c r="G6" s="102" t="s">
        <v>43</v>
      </c>
      <c r="H6" s="102" t="s">
        <v>42</v>
      </c>
      <c r="I6" s="102"/>
      <c r="J6" s="102"/>
      <c r="K6" s="102"/>
      <c r="L6" s="102"/>
      <c r="M6" s="102"/>
      <c r="N6" s="102" t="s">
        <v>35</v>
      </c>
    </row>
    <row r="7" spans="1:14" ht="13.8" x14ac:dyDescent="0.2">
      <c r="A7" s="102"/>
      <c r="B7" s="102" t="s">
        <v>36</v>
      </c>
      <c r="C7" s="102" t="s">
        <v>36</v>
      </c>
      <c r="D7" s="102" t="s">
        <v>37</v>
      </c>
      <c r="E7" s="102" t="s">
        <v>37</v>
      </c>
      <c r="F7" s="102" t="s">
        <v>37</v>
      </c>
      <c r="G7" s="102" t="s">
        <v>36</v>
      </c>
      <c r="H7" s="102" t="s">
        <v>37</v>
      </c>
      <c r="I7" s="102"/>
      <c r="J7" s="102"/>
      <c r="K7" s="102"/>
      <c r="L7" s="102"/>
      <c r="M7" s="102"/>
      <c r="N7" s="102"/>
    </row>
    <row r="8" spans="1:14" ht="13.8" x14ac:dyDescent="0.25">
      <c r="A8" s="105" t="s">
        <v>36</v>
      </c>
      <c r="B8" s="591">
        <v>2508035.9474020004</v>
      </c>
      <c r="C8" s="591">
        <v>430372.56118315458</v>
      </c>
      <c r="D8" s="591">
        <v>4452201.9160616919</v>
      </c>
      <c r="E8" s="591">
        <v>6492243.6320258966</v>
      </c>
      <c r="F8" s="591">
        <v>4535457.2034226814</v>
      </c>
      <c r="G8" s="591">
        <v>39740.97738526389</v>
      </c>
      <c r="H8" s="591">
        <v>-73155</v>
      </c>
      <c r="I8" s="591"/>
      <c r="J8" s="591"/>
      <c r="K8" s="591"/>
      <c r="L8" s="591"/>
      <c r="M8" s="591"/>
      <c r="N8" s="591">
        <f>SUM(B8:H8)</f>
        <v>18384897.237480689</v>
      </c>
    </row>
    <row r="9" spans="1:14" ht="13.8" x14ac:dyDescent="0.25">
      <c r="A9" s="105" t="s">
        <v>37</v>
      </c>
      <c r="B9" s="591">
        <v>0</v>
      </c>
      <c r="C9" s="591">
        <v>0</v>
      </c>
      <c r="D9" s="591">
        <v>12201.955831554718</v>
      </c>
      <c r="E9" s="591">
        <v>14662.118952919962</v>
      </c>
      <c r="F9" s="591">
        <v>8253.2200208659051</v>
      </c>
      <c r="G9" s="591">
        <v>0</v>
      </c>
      <c r="H9" s="591">
        <v>-217.735810884144</v>
      </c>
      <c r="I9" s="591"/>
      <c r="J9" s="591"/>
      <c r="K9" s="591"/>
      <c r="L9" s="591"/>
      <c r="M9" s="591"/>
      <c r="N9" s="591">
        <f>SUM(B9:H9)</f>
        <v>34899.558994456442</v>
      </c>
    </row>
    <row r="10" spans="1:14" ht="14.4" x14ac:dyDescent="0.3">
      <c r="A10" s="578"/>
      <c r="B10" s="578"/>
      <c r="C10" s="578"/>
      <c r="D10" s="578"/>
      <c r="E10" s="578"/>
      <c r="F10" s="578"/>
      <c r="G10" s="578"/>
      <c r="H10" s="578"/>
      <c r="I10" s="578"/>
      <c r="J10" s="578"/>
      <c r="K10" s="578"/>
      <c r="L10" s="578"/>
      <c r="M10" s="578"/>
    </row>
    <row r="11" spans="1:14" ht="28.05" customHeight="1" x14ac:dyDescent="0.3">
      <c r="A11" s="578" t="s">
        <v>528</v>
      </c>
      <c r="B11" s="626" t="s">
        <v>559</v>
      </c>
      <c r="C11" s="627"/>
      <c r="D11" s="627"/>
      <c r="E11" s="627"/>
      <c r="F11" s="627"/>
      <c r="G11" s="627"/>
      <c r="H11" s="627"/>
      <c r="I11" s="578"/>
      <c r="J11" s="578"/>
      <c r="K11" s="578"/>
      <c r="L11" s="578"/>
      <c r="M11" s="578"/>
    </row>
    <row r="12" spans="1:14" ht="14.4" x14ac:dyDescent="0.3">
      <c r="A12" s="578"/>
      <c r="B12" s="626"/>
      <c r="C12" s="627"/>
      <c r="D12" s="627"/>
      <c r="E12" s="627"/>
      <c r="F12" s="627"/>
      <c r="G12" s="627"/>
      <c r="H12" s="627"/>
      <c r="I12" s="578"/>
      <c r="J12" s="578"/>
      <c r="K12" s="578"/>
      <c r="L12" s="578"/>
      <c r="M12" s="578"/>
    </row>
    <row r="13" spans="1:14" ht="14.4" x14ac:dyDescent="0.3">
      <c r="A13" s="578"/>
      <c r="B13" s="626"/>
      <c r="C13" s="627"/>
      <c r="D13" s="627"/>
      <c r="E13" s="627"/>
      <c r="F13" s="627"/>
      <c r="G13" s="627"/>
      <c r="H13" s="627"/>
      <c r="I13" s="578"/>
      <c r="J13" s="578"/>
      <c r="K13" s="578"/>
      <c r="L13" s="578"/>
      <c r="M13" s="578"/>
    </row>
    <row r="14" spans="1:14" ht="19.05" customHeight="1" x14ac:dyDescent="0.3">
      <c r="A14" s="113" t="s">
        <v>531</v>
      </c>
      <c r="B14" s="113"/>
      <c r="C14" s="113"/>
      <c r="D14" s="113"/>
      <c r="E14" s="578"/>
      <c r="F14" s="578"/>
      <c r="G14" s="578"/>
      <c r="H14" s="578"/>
      <c r="I14" s="578"/>
      <c r="J14" s="578"/>
      <c r="K14" s="578"/>
      <c r="L14" s="578"/>
      <c r="M14" s="578"/>
    </row>
    <row r="15" spans="1:14" ht="14.4" x14ac:dyDescent="0.3">
      <c r="A15" s="578"/>
      <c r="B15" s="578"/>
      <c r="C15" s="578"/>
      <c r="D15" s="578"/>
      <c r="E15" s="578"/>
      <c r="F15" s="578"/>
      <c r="G15" s="578"/>
      <c r="H15" s="578"/>
      <c r="I15" s="578"/>
      <c r="J15" s="578"/>
      <c r="K15" s="578"/>
      <c r="L15" s="578"/>
      <c r="M15" s="578"/>
    </row>
    <row r="16" spans="1:14" ht="41.4" x14ac:dyDescent="0.2">
      <c r="A16" s="102"/>
      <c r="B16" s="102" t="s">
        <v>38</v>
      </c>
      <c r="C16" s="102" t="s">
        <v>538</v>
      </c>
      <c r="D16" s="102" t="s">
        <v>539</v>
      </c>
      <c r="E16" s="102" t="s">
        <v>540</v>
      </c>
      <c r="F16" s="102" t="s">
        <v>541</v>
      </c>
      <c r="G16" s="102" t="s">
        <v>43</v>
      </c>
      <c r="H16" s="102" t="s">
        <v>42</v>
      </c>
      <c r="I16" s="102"/>
      <c r="J16" s="102"/>
      <c r="K16" s="102"/>
      <c r="L16" s="102"/>
      <c r="M16" s="102"/>
      <c r="N16" s="102" t="s">
        <v>35</v>
      </c>
    </row>
    <row r="17" spans="1:14" ht="13.8" x14ac:dyDescent="0.2">
      <c r="A17" s="102"/>
      <c r="B17" s="102" t="s">
        <v>36</v>
      </c>
      <c r="C17" s="102" t="s">
        <v>36</v>
      </c>
      <c r="D17" s="102" t="s">
        <v>37</v>
      </c>
      <c r="E17" s="102" t="s">
        <v>37</v>
      </c>
      <c r="F17" s="102" t="s">
        <v>37</v>
      </c>
      <c r="G17" s="102" t="s">
        <v>36</v>
      </c>
      <c r="H17" s="102" t="s">
        <v>37</v>
      </c>
      <c r="I17" s="102"/>
      <c r="J17" s="102"/>
      <c r="K17" s="102"/>
      <c r="L17" s="102"/>
      <c r="M17" s="102"/>
      <c r="N17" s="102"/>
    </row>
    <row r="18" spans="1:14" ht="13.8" x14ac:dyDescent="0.25">
      <c r="A18" s="591" t="s">
        <v>36</v>
      </c>
      <c r="B18" s="591">
        <v>12486005</v>
      </c>
      <c r="C18" s="591">
        <v>1448724</v>
      </c>
      <c r="D18" s="591">
        <v>23836892</v>
      </c>
      <c r="E18" s="591">
        <v>15954758</v>
      </c>
      <c r="F18" s="591">
        <v>0</v>
      </c>
      <c r="G18" s="591">
        <v>0</v>
      </c>
      <c r="H18" s="591">
        <v>0</v>
      </c>
      <c r="I18" s="591"/>
      <c r="J18" s="591"/>
      <c r="K18" s="591"/>
      <c r="L18" s="591"/>
      <c r="M18" s="591"/>
      <c r="N18" s="591">
        <f>SUM(B18:H18)</f>
        <v>53726379</v>
      </c>
    </row>
    <row r="19" spans="1:14" ht="13.8" x14ac:dyDescent="0.25">
      <c r="A19" s="591" t="s">
        <v>37</v>
      </c>
      <c r="B19" s="591">
        <v>0</v>
      </c>
      <c r="C19" s="591">
        <v>0</v>
      </c>
      <c r="D19" s="591">
        <v>64526</v>
      </c>
      <c r="E19" s="591">
        <v>35242</v>
      </c>
      <c r="F19" s="591">
        <v>0</v>
      </c>
      <c r="G19" s="591">
        <v>0</v>
      </c>
      <c r="H19" s="591">
        <v>0</v>
      </c>
      <c r="I19" s="591"/>
      <c r="J19" s="591"/>
      <c r="K19" s="591"/>
      <c r="L19" s="591"/>
      <c r="M19" s="591"/>
      <c r="N19" s="591">
        <f>SUM(B19:H19)</f>
        <v>99768</v>
      </c>
    </row>
    <row r="20" spans="1:14" ht="14.4" x14ac:dyDescent="0.3">
      <c r="A20" s="578"/>
      <c r="B20" s="578"/>
      <c r="C20" s="578"/>
      <c r="D20" s="578"/>
      <c r="E20" s="578"/>
      <c r="F20" s="578"/>
      <c r="G20" s="578"/>
      <c r="H20" s="578"/>
      <c r="I20" s="578"/>
      <c r="J20" s="578"/>
      <c r="K20" s="578"/>
      <c r="L20" s="578"/>
      <c r="M20" s="578"/>
    </row>
    <row r="21" spans="1:14" ht="28.05" customHeight="1" x14ac:dyDescent="0.3">
      <c r="A21" s="578" t="s">
        <v>528</v>
      </c>
      <c r="B21" s="626" t="s">
        <v>529</v>
      </c>
      <c r="C21" s="627"/>
      <c r="D21" s="627"/>
      <c r="E21" s="627"/>
      <c r="F21" s="627"/>
      <c r="G21" s="627"/>
      <c r="H21" s="627"/>
      <c r="I21" s="578"/>
      <c r="J21" s="578"/>
      <c r="K21" s="578"/>
      <c r="L21" s="578"/>
      <c r="M21" s="578"/>
    </row>
    <row r="22" spans="1:14" ht="14.4" x14ac:dyDescent="0.3">
      <c r="A22" s="578"/>
      <c r="B22" s="578"/>
      <c r="C22" s="578"/>
      <c r="D22" s="578"/>
      <c r="E22" s="578"/>
      <c r="F22" s="578"/>
      <c r="G22" s="578"/>
      <c r="H22" s="578"/>
      <c r="I22" s="578"/>
      <c r="J22" s="578"/>
      <c r="K22" s="578"/>
      <c r="L22" s="578"/>
      <c r="M22" s="578"/>
    </row>
    <row r="23" spans="1:14" ht="14.4" x14ac:dyDescent="0.3">
      <c r="A23" s="578"/>
      <c r="B23" s="578"/>
      <c r="C23" s="578"/>
      <c r="D23" s="578"/>
      <c r="E23" s="578"/>
      <c r="F23" s="578"/>
      <c r="G23" s="578"/>
      <c r="H23" s="578"/>
      <c r="I23" s="578"/>
      <c r="J23" s="578"/>
      <c r="K23" s="578"/>
      <c r="L23" s="578"/>
      <c r="M23" s="578"/>
    </row>
    <row r="24" spans="1:14" ht="13.05" customHeight="1" x14ac:dyDescent="0.2"/>
    <row r="25" spans="1:14" ht="13.05" customHeight="1" x14ac:dyDescent="0.2"/>
    <row r="26" spans="1:14" ht="13.05" customHeight="1" x14ac:dyDescent="0.2"/>
    <row r="27" spans="1:14" ht="13.05" customHeight="1" x14ac:dyDescent="0.2"/>
    <row r="28" spans="1:14" ht="13.05" customHeight="1" x14ac:dyDescent="0.2"/>
    <row r="29" spans="1:14" ht="13.05" customHeight="1" x14ac:dyDescent="0.2"/>
    <row r="30" spans="1:14" ht="13.05" hidden="1" customHeight="1" x14ac:dyDescent="0.2"/>
    <row r="31" spans="1:14" ht="13.05" hidden="1" customHeight="1" x14ac:dyDescent="0.2"/>
    <row r="32" spans="1:14" ht="13.05" hidden="1" customHeight="1" x14ac:dyDescent="0.2"/>
    <row r="33" ht="13.05" hidden="1" customHeight="1" x14ac:dyDescent="0.2"/>
    <row r="34" ht="13.05" hidden="1" customHeight="1" x14ac:dyDescent="0.2"/>
    <row r="35" ht="13.05" hidden="1" customHeight="1" x14ac:dyDescent="0.2"/>
    <row r="36" ht="13.05" hidden="1" customHeight="1" x14ac:dyDescent="0.2"/>
    <row r="37" ht="13.05" hidden="1" customHeight="1" x14ac:dyDescent="0.2"/>
    <row r="38" ht="13.05" hidden="1" customHeight="1" x14ac:dyDescent="0.2"/>
    <row r="39" ht="13.05" hidden="1" customHeight="1" x14ac:dyDescent="0.2"/>
    <row r="40" ht="13.05" hidden="1" customHeight="1" x14ac:dyDescent="0.2"/>
    <row r="41" ht="13.05" hidden="1" customHeight="1" x14ac:dyDescent="0.2"/>
    <row r="42" ht="13.05" hidden="1" customHeight="1" x14ac:dyDescent="0.2"/>
    <row r="43" ht="13.05" hidden="1" customHeight="1" x14ac:dyDescent="0.2"/>
    <row r="44" ht="13.05" hidden="1" customHeight="1" x14ac:dyDescent="0.2"/>
    <row r="45" ht="13.05" hidden="1" customHeight="1" x14ac:dyDescent="0.2"/>
    <row r="46" ht="13.05" hidden="1" customHeight="1" x14ac:dyDescent="0.2"/>
    <row r="47" ht="13.05" hidden="1" customHeight="1" x14ac:dyDescent="0.2"/>
    <row r="48" ht="13.05" hidden="1" customHeight="1" x14ac:dyDescent="0.2"/>
    <row r="49" ht="13.05" hidden="1" customHeight="1" x14ac:dyDescent="0.2"/>
    <row r="50" ht="13.05" hidden="1" customHeight="1" x14ac:dyDescent="0.2"/>
    <row r="51" ht="13.05" hidden="1" customHeight="1" x14ac:dyDescent="0.2"/>
    <row r="52" ht="13.05" hidden="1" customHeight="1" x14ac:dyDescent="0.2"/>
    <row r="53" ht="13.05" hidden="1" customHeight="1" x14ac:dyDescent="0.2"/>
    <row r="54" ht="13.05" hidden="1" customHeight="1" x14ac:dyDescent="0.2"/>
    <row r="55" ht="13.05" hidden="1" customHeight="1" x14ac:dyDescent="0.2"/>
    <row r="56" ht="13.05" hidden="1" customHeight="1" x14ac:dyDescent="0.2"/>
    <row r="57" ht="13.05" hidden="1" customHeight="1" x14ac:dyDescent="0.2"/>
    <row r="58" ht="13.05" hidden="1" customHeight="1" x14ac:dyDescent="0.2"/>
    <row r="59" ht="13.05" hidden="1" customHeight="1" x14ac:dyDescent="0.2"/>
    <row r="60" ht="13.05" hidden="1" customHeight="1" x14ac:dyDescent="0.2"/>
    <row r="61" ht="13.05" hidden="1" customHeight="1" x14ac:dyDescent="0.2"/>
  </sheetData>
  <sheetProtection formatColumns="0" formatRows="0"/>
  <mergeCells count="5">
    <mergeCell ref="A1:I1"/>
    <mergeCell ref="B21:H21"/>
    <mergeCell ref="B11:H11"/>
    <mergeCell ref="B12:H12"/>
    <mergeCell ref="B13:H13"/>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2"/>
  <sheetViews>
    <sheetView zoomScale="90" zoomScaleNormal="90" zoomScalePageLayoutView="90" workbookViewId="0">
      <pane ySplit="3" topLeftCell="A4" activePane="bottomLeft" state="frozen"/>
      <selection activeCell="C42" sqref="C42"/>
      <selection pane="bottomLeft" activeCell="A4" sqref="A4"/>
    </sheetView>
  </sheetViews>
  <sheetFormatPr defaultColWidth="8.77734375" defaultRowHeight="14.4" outlineLevelRow="1" x14ac:dyDescent="0.3"/>
  <cols>
    <col min="1" max="1" width="7.44140625" style="7" customWidth="1"/>
    <col min="2" max="2" width="39.44140625" style="8" customWidth="1"/>
    <col min="3" max="3" width="13.109375" style="8" customWidth="1"/>
    <col min="4" max="8" width="15.44140625" style="8" customWidth="1"/>
    <col min="9" max="11" width="13.44140625" style="8" customWidth="1"/>
    <col min="12" max="12" width="4.44140625" style="8" customWidth="1"/>
    <col min="13" max="16384" width="8.77734375" style="8"/>
  </cols>
  <sheetData>
    <row r="1" spans="1:26" ht="161.25" customHeight="1" x14ac:dyDescent="0.3">
      <c r="B1" s="47"/>
      <c r="C1" s="47"/>
    </row>
    <row r="2" spans="1:26" s="47" customFormat="1" x14ac:dyDescent="0.3">
      <c r="A2" s="7"/>
    </row>
    <row r="3" spans="1:26" ht="20.399999999999999" x14ac:dyDescent="0.35">
      <c r="B3" s="632" t="s">
        <v>196</v>
      </c>
      <c r="C3" s="632"/>
      <c r="D3" s="632"/>
      <c r="E3" s="632"/>
      <c r="F3" s="632"/>
      <c r="G3" s="632"/>
      <c r="H3" s="632"/>
      <c r="I3" s="632"/>
      <c r="J3" s="632"/>
      <c r="K3" s="632"/>
    </row>
    <row r="4" spans="1:26" s="47" customFormat="1" ht="20.399999999999999" x14ac:dyDescent="0.35">
      <c r="A4" s="7"/>
      <c r="B4" s="230"/>
      <c r="C4" s="230"/>
      <c r="D4" s="230"/>
      <c r="E4" s="230"/>
      <c r="F4" s="230"/>
      <c r="G4" s="230"/>
      <c r="H4" s="230"/>
      <c r="I4" s="230"/>
      <c r="J4" s="230"/>
      <c r="K4" s="230"/>
    </row>
    <row r="5" spans="1:26" ht="54" customHeight="1" outlineLevel="1" x14ac:dyDescent="0.3">
      <c r="B5" s="633" t="s">
        <v>384</v>
      </c>
      <c r="C5" s="636" t="s">
        <v>489</v>
      </c>
      <c r="D5" s="636"/>
      <c r="E5" s="636"/>
      <c r="F5" s="636"/>
      <c r="G5" s="636"/>
      <c r="H5" s="636"/>
      <c r="I5" s="636"/>
      <c r="J5" s="636"/>
      <c r="K5" s="636"/>
    </row>
    <row r="6" spans="1:26" s="47" customFormat="1" ht="34.5" customHeight="1" outlineLevel="1" x14ac:dyDescent="0.3">
      <c r="A6" s="7"/>
      <c r="B6" s="633"/>
      <c r="C6" s="636" t="s">
        <v>394</v>
      </c>
      <c r="D6" s="636"/>
      <c r="E6" s="636"/>
      <c r="F6" s="636"/>
      <c r="G6" s="636"/>
      <c r="H6" s="636"/>
      <c r="I6" s="636"/>
      <c r="J6" s="636"/>
      <c r="K6" s="636"/>
    </row>
    <row r="7" spans="1:26" s="47" customFormat="1" ht="21" customHeight="1" outlineLevel="1" x14ac:dyDescent="0.3">
      <c r="A7" s="7"/>
      <c r="B7" s="633" t="s">
        <v>334</v>
      </c>
      <c r="C7" s="634" t="s">
        <v>360</v>
      </c>
      <c r="D7" s="634"/>
      <c r="E7" s="239"/>
    </row>
    <row r="8" spans="1:26" outlineLevel="1" x14ac:dyDescent="0.3">
      <c r="B8" s="633"/>
      <c r="C8" s="635" t="s">
        <v>335</v>
      </c>
      <c r="D8" s="635"/>
      <c r="E8" s="635"/>
      <c r="M8" s="9"/>
      <c r="N8" s="9"/>
      <c r="O8" s="9"/>
      <c r="P8" s="9"/>
      <c r="Q8" s="9"/>
      <c r="R8" s="9"/>
      <c r="S8" s="9"/>
      <c r="T8" s="9"/>
      <c r="U8" s="9"/>
      <c r="V8" s="9"/>
      <c r="W8" s="9"/>
      <c r="X8" s="9"/>
      <c r="Y8" s="9"/>
      <c r="Z8" s="9"/>
    </row>
    <row r="9" spans="1:26" s="5" customFormat="1" ht="10.5" customHeight="1" outlineLevel="1" x14ac:dyDescent="0.3">
      <c r="B9" s="47"/>
      <c r="C9" s="240"/>
      <c r="D9" s="241"/>
      <c r="E9" s="241"/>
      <c r="M9" s="9"/>
      <c r="N9" s="9"/>
      <c r="O9" s="9"/>
      <c r="P9" s="9"/>
      <c r="Q9" s="9"/>
      <c r="R9" s="9"/>
      <c r="S9" s="9"/>
      <c r="T9" s="9"/>
      <c r="U9" s="9"/>
      <c r="V9" s="9"/>
      <c r="W9" s="9"/>
      <c r="X9" s="9"/>
      <c r="Y9" s="9"/>
      <c r="Z9" s="9"/>
    </row>
    <row r="10" spans="1:26" s="5" customFormat="1" ht="5.25" customHeight="1" outlineLevel="1" x14ac:dyDescent="0.3">
      <c r="B10" s="47"/>
      <c r="C10" s="240"/>
      <c r="D10" s="241"/>
      <c r="E10" s="241"/>
      <c r="M10" s="9"/>
      <c r="N10" s="9"/>
      <c r="O10" s="9"/>
      <c r="P10" s="9"/>
      <c r="Q10" s="9"/>
      <c r="R10" s="9"/>
      <c r="S10" s="9"/>
      <c r="T10" s="9"/>
      <c r="U10" s="9"/>
      <c r="V10" s="9"/>
      <c r="W10" s="9"/>
      <c r="X10" s="9"/>
      <c r="Y10" s="9"/>
      <c r="Z10" s="9"/>
    </row>
    <row r="11" spans="1:26" s="5" customFormat="1" ht="12.75" customHeight="1" outlineLevel="1" x14ac:dyDescent="0.3">
      <c r="B11" s="47"/>
      <c r="C11" s="40"/>
      <c r="M11" s="9"/>
      <c r="N11" s="9"/>
      <c r="O11" s="9"/>
      <c r="P11" s="9"/>
      <c r="Q11" s="9"/>
      <c r="R11" s="9"/>
      <c r="S11" s="9"/>
      <c r="T11" s="9"/>
      <c r="U11" s="9"/>
      <c r="V11" s="9"/>
      <c r="W11" s="9"/>
      <c r="X11" s="9"/>
      <c r="Y11" s="9"/>
      <c r="Z11" s="9"/>
    </row>
    <row r="12" spans="1:26" s="40" customFormat="1" ht="18" outlineLevel="1" x14ac:dyDescent="0.3">
      <c r="A12" s="120"/>
      <c r="B12" s="113" t="s">
        <v>338</v>
      </c>
      <c r="C12" s="78"/>
      <c r="D12" s="78"/>
      <c r="E12" s="78"/>
      <c r="F12" s="78"/>
      <c r="G12" s="78"/>
      <c r="H12" s="78"/>
      <c r="I12" s="78"/>
      <c r="J12" s="78"/>
      <c r="K12" s="78"/>
      <c r="M12" s="120"/>
      <c r="N12" s="120"/>
      <c r="O12" s="120"/>
      <c r="P12" s="120"/>
      <c r="Q12" s="120"/>
      <c r="R12" s="120"/>
      <c r="S12" s="120"/>
      <c r="T12" s="120"/>
      <c r="U12" s="120"/>
      <c r="V12" s="120"/>
      <c r="W12" s="120"/>
      <c r="X12" s="120"/>
      <c r="Y12" s="120"/>
      <c r="Z12" s="120"/>
    </row>
    <row r="13" spans="1:26" s="47" customFormat="1" ht="6.75" customHeight="1" outlineLevel="1" x14ac:dyDescent="0.3">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3">
      <c r="B14" s="122" t="s">
        <v>344</v>
      </c>
      <c r="C14" s="123"/>
      <c r="D14" s="199" t="s">
        <v>542</v>
      </c>
      <c r="E14" s="199" t="s">
        <v>542</v>
      </c>
      <c r="F14" s="199" t="s">
        <v>542</v>
      </c>
      <c r="G14" s="199" t="s">
        <v>543</v>
      </c>
      <c r="H14" s="199" t="s">
        <v>544</v>
      </c>
      <c r="I14" s="199" t="s">
        <v>527</v>
      </c>
      <c r="J14" s="199" t="s">
        <v>545</v>
      </c>
      <c r="K14" s="199" t="s">
        <v>542</v>
      </c>
    </row>
    <row r="15" spans="1:26" s="11" customFormat="1" ht="14.25" customHeight="1" outlineLevel="1" x14ac:dyDescent="0.3">
      <c r="A15" s="9"/>
      <c r="B15" s="70"/>
      <c r="C15" s="70"/>
      <c r="D15" s="70"/>
      <c r="E15" s="70"/>
      <c r="F15" s="70"/>
      <c r="G15" s="70"/>
      <c r="H15" s="70"/>
      <c r="I15" s="70"/>
      <c r="J15" s="70"/>
      <c r="K15" s="70"/>
      <c r="L15" s="12"/>
    </row>
    <row r="16" spans="1:26" s="357" customFormat="1" ht="54" customHeight="1" outlineLevel="1" thickBot="1" x14ac:dyDescent="0.35">
      <c r="A16" s="356"/>
      <c r="B16" s="132" t="s">
        <v>57</v>
      </c>
      <c r="C16" s="133" t="s">
        <v>58</v>
      </c>
      <c r="D16" s="200" t="s">
        <v>546</v>
      </c>
      <c r="E16" s="200" t="s">
        <v>546</v>
      </c>
      <c r="F16" s="200" t="s">
        <v>546</v>
      </c>
      <c r="G16" s="200" t="s">
        <v>546</v>
      </c>
      <c r="H16" s="200" t="s">
        <v>546</v>
      </c>
      <c r="I16" s="200" t="s">
        <v>546</v>
      </c>
      <c r="J16" s="200" t="s">
        <v>546</v>
      </c>
      <c r="K16" s="200" t="s">
        <v>426</v>
      </c>
    </row>
    <row r="17" spans="1:12" s="11" customFormat="1" outlineLevel="1" x14ac:dyDescent="0.25">
      <c r="A17" s="7"/>
      <c r="B17" s="129" t="s">
        <v>392</v>
      </c>
      <c r="C17" s="130"/>
      <c r="D17" s="131">
        <v>2010</v>
      </c>
      <c r="E17" s="131">
        <v>2011</v>
      </c>
      <c r="F17" s="131">
        <v>2012</v>
      </c>
      <c r="G17" s="131">
        <v>2013</v>
      </c>
      <c r="H17" s="131">
        <v>2014</v>
      </c>
      <c r="I17" s="131">
        <v>2015</v>
      </c>
      <c r="J17" s="131">
        <v>2016</v>
      </c>
      <c r="K17" s="131">
        <v>2017</v>
      </c>
    </row>
    <row r="18" spans="1:12" s="11" customFormat="1" outlineLevel="1" x14ac:dyDescent="0.25">
      <c r="A18" s="7"/>
      <c r="B18" s="127" t="s">
        <v>111</v>
      </c>
      <c r="C18" s="128"/>
      <c r="D18" s="456">
        <v>0</v>
      </c>
      <c r="E18" s="456">
        <v>0</v>
      </c>
      <c r="F18" s="456">
        <v>0</v>
      </c>
      <c r="G18" s="456">
        <v>0</v>
      </c>
      <c r="H18" s="456">
        <v>0</v>
      </c>
      <c r="I18" s="456">
        <v>0</v>
      </c>
      <c r="J18" s="456">
        <v>0</v>
      </c>
      <c r="K18" s="202"/>
    </row>
    <row r="19" spans="1:12" s="11" customFormat="1" outlineLevel="1" x14ac:dyDescent="0.25">
      <c r="A19" s="7"/>
      <c r="B19" s="127" t="s">
        <v>112</v>
      </c>
      <c r="C19" s="128"/>
      <c r="D19" s="201">
        <f>12-D18</f>
        <v>12</v>
      </c>
      <c r="E19" s="201">
        <f>12-E18</f>
        <v>12</v>
      </c>
      <c r="F19" s="201">
        <f t="shared" ref="F19:K19" si="0">12-F18</f>
        <v>12</v>
      </c>
      <c r="G19" s="201">
        <f t="shared" si="0"/>
        <v>12</v>
      </c>
      <c r="H19" s="201">
        <f t="shared" si="0"/>
        <v>12</v>
      </c>
      <c r="I19" s="201">
        <f t="shared" si="0"/>
        <v>12</v>
      </c>
      <c r="J19" s="201">
        <f t="shared" si="0"/>
        <v>12</v>
      </c>
      <c r="K19" s="201">
        <f t="shared" si="0"/>
        <v>12</v>
      </c>
    </row>
    <row r="20" spans="1:12" s="11" customFormat="1" ht="13.8" outlineLevel="1" x14ac:dyDescent="0.25">
      <c r="A20" s="10"/>
      <c r="B20" s="107" t="s">
        <v>38</v>
      </c>
      <c r="C20" s="79" t="s">
        <v>36</v>
      </c>
      <c r="D20" s="203">
        <v>0</v>
      </c>
      <c r="E20" s="203">
        <v>0</v>
      </c>
      <c r="F20" s="203">
        <v>0</v>
      </c>
      <c r="G20" s="203">
        <v>1.4500000000000001E-2</v>
      </c>
      <c r="H20" s="203">
        <v>1.47E-2</v>
      </c>
      <c r="I20" s="203">
        <v>1.55E-2</v>
      </c>
      <c r="J20" s="203">
        <v>0</v>
      </c>
      <c r="K20" s="203"/>
      <c r="L20" s="12"/>
    </row>
    <row r="21" spans="1:12" outlineLevel="1" x14ac:dyDescent="0.3">
      <c r="B21" s="107" t="s">
        <v>538</v>
      </c>
      <c r="C21" s="79" t="s">
        <v>36</v>
      </c>
      <c r="D21" s="203">
        <v>0</v>
      </c>
      <c r="E21" s="203">
        <v>0</v>
      </c>
      <c r="F21" s="203">
        <v>0</v>
      </c>
      <c r="G21" s="203">
        <v>1.5800000000000002E-2</v>
      </c>
      <c r="H21" s="203">
        <v>1.6E-2</v>
      </c>
      <c r="I21" s="203">
        <v>1.61E-2</v>
      </c>
      <c r="J21" s="203">
        <v>0</v>
      </c>
      <c r="K21" s="203"/>
    </row>
    <row r="22" spans="1:12" s="5" customFormat="1" outlineLevel="1" x14ac:dyDescent="0.3">
      <c r="B22" s="107" t="s">
        <v>539</v>
      </c>
      <c r="C22" s="79" t="s">
        <v>37</v>
      </c>
      <c r="D22" s="203">
        <v>0</v>
      </c>
      <c r="E22" s="203">
        <v>0</v>
      </c>
      <c r="F22" s="203">
        <v>0</v>
      </c>
      <c r="G22" s="203">
        <v>2.4693000000000001</v>
      </c>
      <c r="H22" s="203">
        <v>2.5038999999999998</v>
      </c>
      <c r="I22" s="203">
        <v>2.7446000000000002</v>
      </c>
      <c r="J22" s="203">
        <v>0</v>
      </c>
      <c r="K22" s="203"/>
    </row>
    <row r="23" spans="1:12" s="5" customFormat="1" outlineLevel="1" x14ac:dyDescent="0.3">
      <c r="A23" s="7"/>
      <c r="B23" s="107" t="s">
        <v>540</v>
      </c>
      <c r="C23" s="79" t="s">
        <v>37</v>
      </c>
      <c r="D23" s="203">
        <v>0</v>
      </c>
      <c r="E23" s="203">
        <v>0</v>
      </c>
      <c r="F23" s="203">
        <v>0</v>
      </c>
      <c r="G23" s="203">
        <v>3.3936000000000002</v>
      </c>
      <c r="H23" s="203">
        <v>3.4411</v>
      </c>
      <c r="I23" s="203">
        <v>3.1861000000000002</v>
      </c>
      <c r="J23" s="203">
        <v>0</v>
      </c>
      <c r="K23" s="203"/>
    </row>
    <row r="24" spans="1:12" s="5" customFormat="1" outlineLevel="1" x14ac:dyDescent="0.3">
      <c r="A24" s="7"/>
      <c r="B24" s="107" t="s">
        <v>541</v>
      </c>
      <c r="C24" s="79" t="s">
        <v>37</v>
      </c>
      <c r="D24" s="203">
        <v>0</v>
      </c>
      <c r="E24" s="203">
        <v>0</v>
      </c>
      <c r="F24" s="203">
        <v>0</v>
      </c>
      <c r="G24" s="203">
        <v>2.1734</v>
      </c>
      <c r="H24" s="203">
        <v>2.2038000000000002</v>
      </c>
      <c r="I24" s="203">
        <v>2.4121999999999999</v>
      </c>
      <c r="J24" s="203">
        <v>0</v>
      </c>
      <c r="K24" s="203"/>
    </row>
    <row r="25" spans="1:12" s="5" customFormat="1" outlineLevel="1" x14ac:dyDescent="0.3">
      <c r="A25" s="7"/>
      <c r="B25" s="107" t="s">
        <v>43</v>
      </c>
      <c r="C25" s="79" t="s">
        <v>36</v>
      </c>
      <c r="D25" s="203">
        <v>0</v>
      </c>
      <c r="E25" s="203">
        <v>0</v>
      </c>
      <c r="F25" s="203">
        <v>0</v>
      </c>
      <c r="G25" s="203">
        <v>1.7399999999999999E-2</v>
      </c>
      <c r="H25" s="203">
        <v>1.7600000000000001E-2</v>
      </c>
      <c r="I25" s="203">
        <v>1.9199999999999998E-2</v>
      </c>
      <c r="J25" s="203">
        <v>0</v>
      </c>
      <c r="K25" s="203"/>
    </row>
    <row r="26" spans="1:12" s="5" customFormat="1" outlineLevel="1" x14ac:dyDescent="0.3">
      <c r="A26" s="7"/>
      <c r="B26" s="107" t="s">
        <v>42</v>
      </c>
      <c r="C26" s="79" t="s">
        <v>37</v>
      </c>
      <c r="D26" s="203">
        <v>0</v>
      </c>
      <c r="E26" s="203">
        <v>0</v>
      </c>
      <c r="F26" s="203">
        <v>0</v>
      </c>
      <c r="G26" s="203">
        <v>8.6297999999999995</v>
      </c>
      <c r="H26" s="203">
        <v>8.7506000000000004</v>
      </c>
      <c r="I26" s="203">
        <v>11.1563</v>
      </c>
      <c r="J26" s="203">
        <v>0</v>
      </c>
      <c r="K26" s="203"/>
    </row>
    <row r="27" spans="1:12" s="5" customFormat="1" outlineLevel="1" x14ac:dyDescent="0.3">
      <c r="A27" s="7"/>
      <c r="B27" s="108" t="s">
        <v>547</v>
      </c>
      <c r="C27" s="109"/>
      <c r="D27" s="204"/>
      <c r="E27" s="204"/>
      <c r="F27" s="204"/>
      <c r="G27" s="204"/>
      <c r="H27" s="204"/>
      <c r="I27" s="205"/>
      <c r="J27" s="205"/>
      <c r="K27" s="205"/>
    </row>
    <row r="28" spans="1:12" s="5" customFormat="1" outlineLevel="1" x14ac:dyDescent="0.3">
      <c r="A28" s="7"/>
      <c r="B28" s="233"/>
      <c r="C28" s="285"/>
      <c r="D28" s="361"/>
      <c r="E28" s="361"/>
      <c r="F28" s="361"/>
      <c r="G28" s="361"/>
      <c r="H28" s="361"/>
      <c r="I28" s="362"/>
      <c r="J28" s="362"/>
      <c r="K28" s="362"/>
    </row>
    <row r="29" spans="1:12" s="5" customFormat="1" outlineLevel="1" x14ac:dyDescent="0.3">
      <c r="A29" s="7"/>
      <c r="B29" s="37"/>
      <c r="C29" s="38"/>
      <c r="D29" s="39"/>
      <c r="E29" s="39"/>
      <c r="F29" s="39"/>
      <c r="G29" s="39"/>
      <c r="H29" s="39"/>
      <c r="I29" s="40"/>
      <c r="J29" s="40"/>
      <c r="K29" s="40"/>
    </row>
    <row r="30" spans="1:12" s="40" customFormat="1" ht="18" x14ac:dyDescent="0.3">
      <c r="A30" s="121"/>
      <c r="B30" s="364" t="s">
        <v>396</v>
      </c>
      <c r="C30" s="78"/>
      <c r="D30" s="78"/>
      <c r="E30" s="78"/>
      <c r="F30" s="78"/>
      <c r="G30" s="78"/>
      <c r="H30" s="78"/>
      <c r="I30" s="78"/>
      <c r="J30" s="78"/>
      <c r="K30" s="78"/>
    </row>
    <row r="31" spans="1:12" ht="9" customHeight="1" x14ac:dyDescent="0.3">
      <c r="B31" s="11"/>
      <c r="C31" s="11"/>
      <c r="D31" s="11"/>
      <c r="E31" s="11"/>
      <c r="F31" s="11"/>
      <c r="G31" s="11"/>
      <c r="H31" s="11"/>
      <c r="I31" s="11"/>
      <c r="J31" s="11"/>
      <c r="K31" s="11"/>
    </row>
    <row r="32" spans="1:12" ht="27" customHeight="1" x14ac:dyDescent="0.3">
      <c r="B32" s="281" t="s">
        <v>57</v>
      </c>
      <c r="C32" s="628" t="s">
        <v>58</v>
      </c>
      <c r="D32" s="629"/>
      <c r="E32" s="282">
        <v>2011</v>
      </c>
      <c r="F32" s="282">
        <v>2012</v>
      </c>
      <c r="G32" s="282">
        <v>2013</v>
      </c>
      <c r="H32" s="282">
        <v>2014</v>
      </c>
      <c r="I32" s="282">
        <v>2015</v>
      </c>
      <c r="J32" s="282">
        <v>2016</v>
      </c>
      <c r="K32" s="283">
        <v>2017</v>
      </c>
    </row>
    <row r="33" spans="2:11" ht="19.5" customHeight="1" x14ac:dyDescent="0.3">
      <c r="B33" s="286" t="str">
        <f>B20</f>
        <v>Residential</v>
      </c>
      <c r="C33" s="630" t="str">
        <f>C20</f>
        <v>kWh</v>
      </c>
      <c r="D33" s="630"/>
      <c r="E33" s="284"/>
      <c r="F33" s="284"/>
      <c r="G33" s="284">
        <f t="shared" ref="G33:K33" si="1">ROUND(SUM(F20*G$18+G20*G$19)/12,4)</f>
        <v>1.4500000000000001E-2</v>
      </c>
      <c r="H33" s="284">
        <f t="shared" si="1"/>
        <v>1.47E-2</v>
      </c>
      <c r="I33" s="284">
        <f t="shared" si="1"/>
        <v>1.55E-2</v>
      </c>
      <c r="J33" s="284">
        <f t="shared" si="1"/>
        <v>0</v>
      </c>
      <c r="K33" s="284">
        <f t="shared" si="1"/>
        <v>0</v>
      </c>
    </row>
    <row r="34" spans="2:11" ht="19.5" customHeight="1" x14ac:dyDescent="0.3">
      <c r="B34" s="286" t="str">
        <f t="shared" ref="B34:C34" si="2">B21</f>
        <v>GS &lt; 50 kW</v>
      </c>
      <c r="C34" s="631" t="str">
        <f t="shared" si="2"/>
        <v>kWh</v>
      </c>
      <c r="D34" s="631"/>
      <c r="E34" s="284"/>
      <c r="F34" s="284"/>
      <c r="G34" s="284">
        <f t="shared" ref="G34:K34" si="3">ROUND(SUM(F21*G$18+G21*G$19)/12,4)</f>
        <v>1.5800000000000002E-2</v>
      </c>
      <c r="H34" s="284">
        <f t="shared" si="3"/>
        <v>1.6E-2</v>
      </c>
      <c r="I34" s="284">
        <f t="shared" si="3"/>
        <v>1.61E-2</v>
      </c>
      <c r="J34" s="284">
        <f t="shared" si="3"/>
        <v>0</v>
      </c>
      <c r="K34" s="287">
        <f t="shared" si="3"/>
        <v>0</v>
      </c>
    </row>
    <row r="35" spans="2:11" ht="19.5" customHeight="1" x14ac:dyDescent="0.3">
      <c r="B35" s="286" t="str">
        <f t="shared" ref="B35:C35" si="4">B22</f>
        <v>GS 50 to 699 kW</v>
      </c>
      <c r="C35" s="631" t="str">
        <f t="shared" si="4"/>
        <v>kW</v>
      </c>
      <c r="D35" s="631"/>
      <c r="E35" s="284"/>
      <c r="F35" s="284"/>
      <c r="G35" s="284">
        <f t="shared" ref="G35:K35" si="5">ROUND(SUM(F22*G$18+G22*G$19)/12,4)</f>
        <v>2.4693000000000001</v>
      </c>
      <c r="H35" s="284">
        <f t="shared" si="5"/>
        <v>2.5038999999999998</v>
      </c>
      <c r="I35" s="284">
        <f t="shared" si="5"/>
        <v>2.7446000000000002</v>
      </c>
      <c r="J35" s="284">
        <f t="shared" si="5"/>
        <v>0</v>
      </c>
      <c r="K35" s="287">
        <f t="shared" si="5"/>
        <v>0</v>
      </c>
    </row>
    <row r="36" spans="2:11" ht="19.5" customHeight="1" x14ac:dyDescent="0.3">
      <c r="B36" s="286" t="str">
        <f t="shared" ref="B36:C36" si="6">B23</f>
        <v>GS 700 to 4,999 kW</v>
      </c>
      <c r="C36" s="631" t="str">
        <f t="shared" si="6"/>
        <v>kW</v>
      </c>
      <c r="D36" s="631"/>
      <c r="E36" s="284"/>
      <c r="F36" s="284"/>
      <c r="G36" s="284">
        <f t="shared" ref="G36:K36" si="7">ROUND(SUM(F23*G$18+G23*G$19)/12,4)</f>
        <v>3.3936000000000002</v>
      </c>
      <c r="H36" s="284">
        <f t="shared" si="7"/>
        <v>3.4411</v>
      </c>
      <c r="I36" s="284">
        <f t="shared" si="7"/>
        <v>3.1861000000000002</v>
      </c>
      <c r="J36" s="284">
        <f t="shared" si="7"/>
        <v>0</v>
      </c>
      <c r="K36" s="287">
        <f t="shared" si="7"/>
        <v>0</v>
      </c>
    </row>
    <row r="37" spans="2:11" ht="19.5" customHeight="1" x14ac:dyDescent="0.3">
      <c r="B37" s="286" t="str">
        <f t="shared" ref="B37:C37" si="8">B24</f>
        <v>Large Use</v>
      </c>
      <c r="C37" s="631" t="str">
        <f t="shared" si="8"/>
        <v>kW</v>
      </c>
      <c r="D37" s="631"/>
      <c r="E37" s="284"/>
      <c r="F37" s="284"/>
      <c r="G37" s="284">
        <f t="shared" ref="G37:K37" si="9">ROUND(SUM(F24*G$18+G24*G$19)/12,4)</f>
        <v>2.1734</v>
      </c>
      <c r="H37" s="284">
        <f t="shared" si="9"/>
        <v>2.2038000000000002</v>
      </c>
      <c r="I37" s="284">
        <f t="shared" si="9"/>
        <v>2.4121999999999999</v>
      </c>
      <c r="J37" s="284">
        <f t="shared" si="9"/>
        <v>0</v>
      </c>
      <c r="K37" s="287">
        <f t="shared" si="9"/>
        <v>0</v>
      </c>
    </row>
    <row r="38" spans="2:11" ht="19.5" customHeight="1" x14ac:dyDescent="0.3">
      <c r="B38" s="286" t="str">
        <f t="shared" ref="B38:C38" si="10">B25</f>
        <v>Unmetered Scattered Load</v>
      </c>
      <c r="C38" s="631" t="str">
        <f t="shared" si="10"/>
        <v>kWh</v>
      </c>
      <c r="D38" s="631"/>
      <c r="E38" s="284"/>
      <c r="F38" s="284"/>
      <c r="G38" s="284">
        <f t="shared" ref="G38:K38" si="11">ROUND(SUM(F25*G$18+G25*G$19)/12,4)</f>
        <v>1.7399999999999999E-2</v>
      </c>
      <c r="H38" s="284">
        <f t="shared" si="11"/>
        <v>1.7600000000000001E-2</v>
      </c>
      <c r="I38" s="284">
        <f t="shared" si="11"/>
        <v>1.9199999999999998E-2</v>
      </c>
      <c r="J38" s="284">
        <f t="shared" si="11"/>
        <v>0</v>
      </c>
      <c r="K38" s="287">
        <f t="shared" si="11"/>
        <v>0</v>
      </c>
    </row>
    <row r="39" spans="2:11" ht="19.5" customHeight="1" x14ac:dyDescent="0.3">
      <c r="B39" s="286" t="str">
        <f t="shared" ref="B39:C40" si="12">B26</f>
        <v>Street Lighting</v>
      </c>
      <c r="C39" s="631" t="str">
        <f t="shared" si="12"/>
        <v>kW</v>
      </c>
      <c r="D39" s="631"/>
      <c r="E39" s="284"/>
      <c r="F39" s="284"/>
      <c r="G39" s="284">
        <f t="shared" ref="G39:K39" si="13">ROUND(SUM(F26*G$18+G26*G$19)/12,4)</f>
        <v>8.6297999999999995</v>
      </c>
      <c r="H39" s="284">
        <f t="shared" si="13"/>
        <v>8.7506000000000004</v>
      </c>
      <c r="I39" s="284">
        <f t="shared" si="13"/>
        <v>11.1563</v>
      </c>
      <c r="J39" s="284">
        <f t="shared" si="13"/>
        <v>0</v>
      </c>
      <c r="K39" s="287">
        <f t="shared" si="13"/>
        <v>0</v>
      </c>
    </row>
    <row r="40" spans="2:11" ht="19.5" customHeight="1" x14ac:dyDescent="0.3">
      <c r="B40" s="288" t="str">
        <f t="shared" si="12"/>
        <v>Standby Power</v>
      </c>
      <c r="C40" s="637"/>
      <c r="D40" s="637"/>
      <c r="E40" s="289"/>
      <c r="F40" s="289"/>
      <c r="G40" s="289">
        <f t="shared" ref="G40:K40" si="14">ROUND(SUM(F27*G$18+G27*G$19)/12,4)</f>
        <v>0</v>
      </c>
      <c r="H40" s="289">
        <f t="shared" si="14"/>
        <v>0</v>
      </c>
      <c r="I40" s="289">
        <f t="shared" si="14"/>
        <v>0</v>
      </c>
      <c r="J40" s="289">
        <f t="shared" si="14"/>
        <v>0</v>
      </c>
      <c r="K40" s="290">
        <f t="shared" si="14"/>
        <v>0</v>
      </c>
    </row>
    <row r="41" spans="2:11" x14ac:dyDescent="0.3">
      <c r="B41" s="47"/>
      <c r="C41" s="47"/>
      <c r="D41" s="47"/>
      <c r="E41" s="47"/>
      <c r="F41" s="47"/>
      <c r="G41" s="47"/>
      <c r="H41" s="47"/>
      <c r="I41" s="47"/>
      <c r="J41" s="47"/>
      <c r="K41" s="47"/>
    </row>
    <row r="42" spans="2:11" x14ac:dyDescent="0.3">
      <c r="B42" s="8" t="s">
        <v>518</v>
      </c>
      <c r="C42" s="8" t="s">
        <v>532</v>
      </c>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showZeros="0" zoomScale="90" zoomScaleNormal="90" zoomScaleSheetLayoutView="55" zoomScalePageLayoutView="90" workbookViewId="0"/>
  </sheetViews>
  <sheetFormatPr defaultColWidth="8.77734375" defaultRowHeight="15.6" outlineLevelRow="1" x14ac:dyDescent="0.3"/>
  <cols>
    <col min="1" max="1" width="5.109375" style="45" customWidth="1"/>
    <col min="2" max="2" width="4.44140625" style="25" customWidth="1"/>
    <col min="3" max="3" width="37.33203125" style="18" customWidth="1"/>
    <col min="4" max="4" width="17.77734375" style="25" customWidth="1"/>
    <col min="5" max="5" width="12.44140625" style="25" customWidth="1"/>
    <col min="6" max="6" width="19" style="26" customWidth="1"/>
    <col min="7" max="7" width="19.109375" style="26" customWidth="1"/>
    <col min="8" max="16" width="12.6640625" style="26" customWidth="1"/>
    <col min="17" max="17" width="3.109375" style="26" customWidth="1"/>
    <col min="18" max="18" width="14.77734375" style="26" customWidth="1"/>
    <col min="19" max="19" width="14" style="26" customWidth="1"/>
    <col min="20" max="20" width="9.6640625" style="26" customWidth="1"/>
    <col min="21" max="21" width="11.109375" style="26" customWidth="1"/>
    <col min="22" max="22" width="12.109375" style="26" customWidth="1"/>
    <col min="23" max="23" width="6.44140625" style="26" bestFit="1" customWidth="1"/>
    <col min="24" max="28" width="8.77734375" style="26"/>
    <col min="29" max="29" width="6.44140625" style="26" bestFit="1" customWidth="1"/>
    <col min="30" max="16384" width="8.77734375" style="26"/>
  </cols>
  <sheetData>
    <row r="1" spans="1:16" ht="164.25" customHeight="1" x14ac:dyDescent="0.3"/>
    <row r="2" spans="1:16" ht="23.25" customHeight="1" x14ac:dyDescent="0.3"/>
    <row r="3" spans="1:16" ht="20.399999999999999" x14ac:dyDescent="0.35">
      <c r="A3" s="64"/>
      <c r="B3" s="615" t="s">
        <v>347</v>
      </c>
      <c r="C3" s="615"/>
      <c r="D3" s="615"/>
      <c r="E3" s="615"/>
      <c r="F3" s="615"/>
      <c r="G3" s="615"/>
      <c r="H3" s="615"/>
      <c r="I3" s="615"/>
      <c r="J3" s="615"/>
      <c r="K3" s="615"/>
      <c r="L3" s="615"/>
      <c r="M3" s="615"/>
      <c r="N3" s="615"/>
      <c r="O3" s="615"/>
      <c r="P3" s="615"/>
    </row>
    <row r="4" spans="1:16" ht="18.75" customHeight="1" outlineLevel="1" x14ac:dyDescent="0.35">
      <c r="A4" s="64"/>
      <c r="B4" s="126"/>
      <c r="C4" s="230"/>
      <c r="D4" s="367"/>
      <c r="E4" s="230"/>
      <c r="F4" s="126"/>
      <c r="G4" s="126"/>
      <c r="H4" s="126"/>
      <c r="I4" s="126"/>
      <c r="J4" s="126"/>
      <c r="K4" s="126"/>
      <c r="L4" s="126"/>
      <c r="M4" s="126"/>
      <c r="N4" s="126"/>
      <c r="O4" s="126"/>
      <c r="P4" s="126"/>
    </row>
    <row r="5" spans="1:16" outlineLevel="1" x14ac:dyDescent="0.3">
      <c r="A5" s="64"/>
      <c r="C5" s="365" t="s">
        <v>384</v>
      </c>
      <c r="D5" s="368" t="s">
        <v>399</v>
      </c>
      <c r="E5" s="301"/>
    </row>
    <row r="6" spans="1:16" outlineLevel="1" x14ac:dyDescent="0.3">
      <c r="A6" s="64"/>
      <c r="C6" s="301"/>
      <c r="D6" s="368" t="s">
        <v>469</v>
      </c>
      <c r="E6" s="301"/>
    </row>
    <row r="7" spans="1:16" s="66" customFormat="1" ht="15" outlineLevel="1" x14ac:dyDescent="0.25">
      <c r="A7" s="125"/>
      <c r="B7" s="69"/>
      <c r="C7" s="70"/>
      <c r="D7" s="368" t="s">
        <v>348</v>
      </c>
      <c r="E7" s="369"/>
    </row>
    <row r="8" spans="1:16" outlineLevel="1" x14ac:dyDescent="0.3">
      <c r="A8" s="64"/>
      <c r="C8" s="26"/>
      <c r="D8" s="165" t="s">
        <v>355</v>
      </c>
    </row>
    <row r="9" spans="1:16" s="66" customFormat="1" ht="15" outlineLevel="1" x14ac:dyDescent="0.25">
      <c r="A9" s="125"/>
      <c r="B9" s="69"/>
      <c r="C9" s="69"/>
      <c r="D9" s="165"/>
      <c r="E9" s="69"/>
    </row>
    <row r="10" spans="1:16" outlineLevel="1" x14ac:dyDescent="0.3">
      <c r="A10" s="64"/>
      <c r="C10" s="25"/>
      <c r="D10" s="165" t="s">
        <v>353</v>
      </c>
    </row>
    <row r="11" spans="1:16" outlineLevel="1" x14ac:dyDescent="0.3">
      <c r="A11" s="64"/>
      <c r="C11" s="25"/>
      <c r="D11" s="165" t="s">
        <v>354</v>
      </c>
    </row>
    <row r="12" spans="1:16" outlineLevel="1" x14ac:dyDescent="0.3">
      <c r="A12" s="64"/>
      <c r="C12" s="622" t="s">
        <v>334</v>
      </c>
      <c r="D12" s="164"/>
      <c r="E12" s="47"/>
    </row>
    <row r="13" spans="1:16" outlineLevel="1" x14ac:dyDescent="0.3">
      <c r="A13" s="64"/>
      <c r="C13" s="622"/>
      <c r="D13" s="634" t="s">
        <v>360</v>
      </c>
      <c r="E13" s="634"/>
    </row>
    <row r="14" spans="1:16" outlineLevel="1" x14ac:dyDescent="0.3">
      <c r="A14" s="64"/>
      <c r="C14" s="622"/>
      <c r="D14" s="635" t="s">
        <v>335</v>
      </c>
      <c r="E14" s="635"/>
    </row>
    <row r="15" spans="1:16" outlineLevel="1" x14ac:dyDescent="0.3">
      <c r="A15" s="64"/>
      <c r="C15" s="84"/>
      <c r="D15" s="69"/>
      <c r="E15" s="47"/>
    </row>
    <row r="16" spans="1:16" x14ac:dyDescent="0.3">
      <c r="A16" s="64"/>
      <c r="C16" s="84"/>
      <c r="D16" s="250"/>
      <c r="E16" s="47"/>
    </row>
    <row r="17" spans="1:17" x14ac:dyDescent="0.3">
      <c r="B17" s="641" t="s">
        <v>349</v>
      </c>
      <c r="C17" s="641"/>
      <c r="D17" s="641"/>
      <c r="E17" s="641"/>
      <c r="F17" s="641"/>
      <c r="G17" s="641"/>
      <c r="H17" s="641"/>
      <c r="I17" s="641"/>
      <c r="J17" s="641"/>
      <c r="K17" s="641"/>
      <c r="L17" s="641"/>
      <c r="M17" s="641"/>
      <c r="N17" s="641"/>
      <c r="O17" s="641"/>
      <c r="P17" s="641"/>
    </row>
    <row r="18" spans="1:17" ht="18" x14ac:dyDescent="0.35">
      <c r="B18" s="19"/>
      <c r="C18" s="20"/>
      <c r="D18" s="19"/>
      <c r="E18" s="19"/>
      <c r="F18" s="19"/>
      <c r="G18" s="19"/>
      <c r="H18" s="19"/>
      <c r="I18" s="19"/>
      <c r="J18" s="19"/>
      <c r="K18" s="19"/>
      <c r="L18" s="19"/>
      <c r="M18" s="19"/>
      <c r="N18" s="19"/>
      <c r="O18" s="19"/>
      <c r="P18" s="19"/>
    </row>
    <row r="19" spans="1:17" s="27" customFormat="1" ht="50.25" customHeight="1" x14ac:dyDescent="0.3">
      <c r="A19" s="45"/>
      <c r="B19" s="645" t="s">
        <v>59</v>
      </c>
      <c r="C19" s="647" t="s">
        <v>0</v>
      </c>
      <c r="D19" s="647" t="s">
        <v>45</v>
      </c>
      <c r="E19" s="647" t="s">
        <v>202</v>
      </c>
      <c r="F19" s="268" t="s">
        <v>46</v>
      </c>
      <c r="G19" s="268" t="s">
        <v>199</v>
      </c>
      <c r="H19" s="642" t="s">
        <v>60</v>
      </c>
      <c r="I19" s="643"/>
      <c r="J19" s="643"/>
      <c r="K19" s="643"/>
      <c r="L19" s="643"/>
      <c r="M19" s="643"/>
      <c r="N19" s="643"/>
      <c r="O19" s="643"/>
      <c r="P19" s="644"/>
      <c r="Q19" s="4"/>
    </row>
    <row r="20" spans="1:17" s="27" customFormat="1" ht="43.5" customHeight="1" x14ac:dyDescent="0.3">
      <c r="A20" s="267"/>
      <c r="B20" s="657"/>
      <c r="C20" s="655"/>
      <c r="D20" s="655"/>
      <c r="E20" s="655"/>
      <c r="F20" s="211" t="s">
        <v>47</v>
      </c>
      <c r="G20" s="211" t="s">
        <v>48</v>
      </c>
      <c r="H20" s="211" t="str">
        <f>'1.  LRAMVA Summary'!C21</f>
        <v>Residential</v>
      </c>
      <c r="I20" s="211" t="str">
        <f>'1.  LRAMVA Summary'!D21</f>
        <v>GS &lt; 50 kW</v>
      </c>
      <c r="J20" s="211" t="str">
        <f>'1.  LRAMVA Summary'!E21</f>
        <v>GS 50 to 699 kW</v>
      </c>
      <c r="K20" s="211" t="str">
        <f>'1.  LRAMVA Summary'!F21</f>
        <v>GS 700 to 4,999 kW</v>
      </c>
      <c r="L20" s="211" t="str">
        <f>'1.  LRAMVA Summary'!G21</f>
        <v>Large Use</v>
      </c>
      <c r="M20" s="211" t="str">
        <f>'1.  LRAMVA Summary'!H21</f>
        <v>Unmetered Scattered Load</v>
      </c>
      <c r="N20" s="211" t="str">
        <f>'1.  LRAMVA Summary'!I21</f>
        <v>Street Lighting</v>
      </c>
      <c r="O20" s="211" t="str">
        <f>'1.  LRAMVA Summary'!J21</f>
        <v>Standby Power</v>
      </c>
      <c r="P20" s="269" t="str">
        <f>'1.  LRAMVA Summary'!K21</f>
        <v>Total</v>
      </c>
      <c r="Q20" s="4"/>
    </row>
    <row r="21" spans="1:17" s="21" customFormat="1" ht="21" customHeight="1" outlineLevel="1" x14ac:dyDescent="0.3">
      <c r="A21" s="652">
        <v>2011</v>
      </c>
      <c r="B21" s="244"/>
      <c r="C21" s="650" t="s">
        <v>1</v>
      </c>
      <c r="D21" s="650"/>
      <c r="E21" s="245"/>
      <c r="F21" s="246"/>
      <c r="G21" s="246"/>
      <c r="H21" s="246"/>
      <c r="I21" s="246"/>
      <c r="J21" s="246"/>
      <c r="K21" s="246"/>
      <c r="L21" s="246"/>
      <c r="M21" s="246"/>
      <c r="N21" s="246"/>
      <c r="O21" s="246"/>
      <c r="P21" s="247"/>
      <c r="Q21" s="137"/>
    </row>
    <row r="22" spans="1:17" s="27" customFormat="1" ht="14.4" outlineLevel="1" x14ac:dyDescent="0.3">
      <c r="A22" s="652"/>
      <c r="B22" s="270">
        <v>1</v>
      </c>
      <c r="C22" s="251" t="s">
        <v>2</v>
      </c>
      <c r="D22" s="249" t="s">
        <v>34</v>
      </c>
      <c r="E22" s="249">
        <v>12</v>
      </c>
      <c r="F22" s="294">
        <v>48.945999999999998</v>
      </c>
      <c r="G22" s="294">
        <v>355027.641</v>
      </c>
      <c r="H22" s="293">
        <v>1</v>
      </c>
      <c r="I22" s="293">
        <v>0</v>
      </c>
      <c r="J22" s="293">
        <v>0</v>
      </c>
      <c r="K22" s="293">
        <v>0</v>
      </c>
      <c r="L22" s="293">
        <v>0</v>
      </c>
      <c r="M22" s="293">
        <v>0</v>
      </c>
      <c r="N22" s="293">
        <v>0</v>
      </c>
      <c r="O22" s="293">
        <v>0</v>
      </c>
      <c r="P22" s="248">
        <f>SUM(H22:O22)</f>
        <v>1</v>
      </c>
      <c r="Q22" s="4"/>
    </row>
    <row r="23" spans="1:17" s="27" customFormat="1" ht="14.4" outlineLevel="1" x14ac:dyDescent="0.3">
      <c r="A23" s="652"/>
      <c r="B23" s="270">
        <v>2</v>
      </c>
      <c r="C23" s="251" t="s">
        <v>3</v>
      </c>
      <c r="D23" s="249" t="s">
        <v>34</v>
      </c>
      <c r="E23" s="249">
        <v>12</v>
      </c>
      <c r="F23" s="255">
        <v>4.4649999999999999</v>
      </c>
      <c r="G23" s="294">
        <v>5189.0730000000003</v>
      </c>
      <c r="H23" s="293">
        <v>1</v>
      </c>
      <c r="I23" s="293">
        <v>0</v>
      </c>
      <c r="J23" s="293">
        <v>0</v>
      </c>
      <c r="K23" s="293">
        <v>0</v>
      </c>
      <c r="L23" s="293">
        <v>0</v>
      </c>
      <c r="M23" s="293">
        <v>0</v>
      </c>
      <c r="N23" s="293">
        <v>0</v>
      </c>
      <c r="O23" s="293">
        <v>0</v>
      </c>
      <c r="P23" s="248">
        <f t="shared" ref="P23:P29" si="0">SUM(H23:O23)</f>
        <v>1</v>
      </c>
      <c r="Q23" s="4"/>
    </row>
    <row r="24" spans="1:17" s="27" customFormat="1" ht="14.4" outlineLevel="1" x14ac:dyDescent="0.3">
      <c r="A24" s="652"/>
      <c r="B24" s="270">
        <v>3</v>
      </c>
      <c r="C24" s="251" t="s">
        <v>4</v>
      </c>
      <c r="D24" s="249" t="s">
        <v>34</v>
      </c>
      <c r="E24" s="249">
        <v>12</v>
      </c>
      <c r="F24" s="255">
        <v>1130.827</v>
      </c>
      <c r="G24" s="294">
        <v>2057629.037</v>
      </c>
      <c r="H24" s="293">
        <v>1</v>
      </c>
      <c r="I24" s="293">
        <v>0</v>
      </c>
      <c r="J24" s="293">
        <v>0</v>
      </c>
      <c r="K24" s="293">
        <v>0</v>
      </c>
      <c r="L24" s="293">
        <v>0</v>
      </c>
      <c r="M24" s="293">
        <v>0</v>
      </c>
      <c r="N24" s="293">
        <v>0</v>
      </c>
      <c r="O24" s="293">
        <v>0</v>
      </c>
      <c r="P24" s="248">
        <f t="shared" si="0"/>
        <v>1</v>
      </c>
      <c r="Q24" s="4"/>
    </row>
    <row r="25" spans="1:17" s="27" customFormat="1" ht="14.4" outlineLevel="1" x14ac:dyDescent="0.3">
      <c r="A25" s="652"/>
      <c r="B25" s="270">
        <v>4</v>
      </c>
      <c r="C25" s="251" t="s">
        <v>5</v>
      </c>
      <c r="D25" s="249" t="s">
        <v>34</v>
      </c>
      <c r="E25" s="249">
        <v>12</v>
      </c>
      <c r="F25" s="255">
        <v>38.097000000000001</v>
      </c>
      <c r="G25" s="294">
        <v>644008.94299999997</v>
      </c>
      <c r="H25" s="293">
        <v>1</v>
      </c>
      <c r="I25" s="293">
        <v>0</v>
      </c>
      <c r="J25" s="293">
        <v>0</v>
      </c>
      <c r="K25" s="293">
        <v>0</v>
      </c>
      <c r="L25" s="293">
        <v>0</v>
      </c>
      <c r="M25" s="293">
        <v>0</v>
      </c>
      <c r="N25" s="293">
        <v>0</v>
      </c>
      <c r="O25" s="293">
        <v>0</v>
      </c>
      <c r="P25" s="248">
        <f t="shared" si="0"/>
        <v>1</v>
      </c>
      <c r="Q25" s="4"/>
    </row>
    <row r="26" spans="1:17" s="27" customFormat="1" ht="14.4" outlineLevel="1" x14ac:dyDescent="0.3">
      <c r="A26" s="652"/>
      <c r="B26" s="270">
        <v>5</v>
      </c>
      <c r="C26" s="251" t="s">
        <v>6</v>
      </c>
      <c r="D26" s="249" t="s">
        <v>34</v>
      </c>
      <c r="E26" s="249">
        <v>12</v>
      </c>
      <c r="F26" s="255">
        <v>47.384</v>
      </c>
      <c r="G26" s="294">
        <v>828145.23600000003</v>
      </c>
      <c r="H26" s="293">
        <v>1</v>
      </c>
      <c r="I26" s="293">
        <v>0</v>
      </c>
      <c r="J26" s="293">
        <v>0</v>
      </c>
      <c r="K26" s="293">
        <v>0</v>
      </c>
      <c r="L26" s="293">
        <v>0</v>
      </c>
      <c r="M26" s="293">
        <v>0</v>
      </c>
      <c r="N26" s="293">
        <v>0</v>
      </c>
      <c r="O26" s="293">
        <v>0</v>
      </c>
      <c r="P26" s="248">
        <f t="shared" si="0"/>
        <v>1</v>
      </c>
      <c r="Q26" s="4"/>
    </row>
    <row r="27" spans="1:17" s="27" customFormat="1" ht="14.4" outlineLevel="1" x14ac:dyDescent="0.3">
      <c r="A27" s="652"/>
      <c r="B27" s="270">
        <v>6</v>
      </c>
      <c r="C27" s="251" t="s">
        <v>7</v>
      </c>
      <c r="D27" s="249" t="s">
        <v>34</v>
      </c>
      <c r="E27" s="249">
        <v>12</v>
      </c>
      <c r="F27" s="255">
        <v>0</v>
      </c>
      <c r="G27" s="294">
        <v>0</v>
      </c>
      <c r="H27" s="293">
        <v>1</v>
      </c>
      <c r="I27" s="293">
        <v>0</v>
      </c>
      <c r="J27" s="293">
        <v>0</v>
      </c>
      <c r="K27" s="293">
        <v>0</v>
      </c>
      <c r="L27" s="293">
        <v>0</v>
      </c>
      <c r="M27" s="293">
        <v>0</v>
      </c>
      <c r="N27" s="293">
        <v>0</v>
      </c>
      <c r="O27" s="293">
        <v>0</v>
      </c>
      <c r="P27" s="248">
        <f t="shared" si="0"/>
        <v>1</v>
      </c>
      <c r="Q27" s="4"/>
    </row>
    <row r="28" spans="1:17" s="27" customFormat="1" ht="14.4" outlineLevel="1" x14ac:dyDescent="0.3">
      <c r="A28" s="652"/>
      <c r="B28" s="270">
        <v>7</v>
      </c>
      <c r="C28" s="251" t="s">
        <v>61</v>
      </c>
      <c r="D28" s="249" t="s">
        <v>34</v>
      </c>
      <c r="E28" s="249">
        <v>0</v>
      </c>
      <c r="F28" s="255">
        <v>0</v>
      </c>
      <c r="G28" s="294">
        <v>0</v>
      </c>
      <c r="H28" s="293">
        <v>1</v>
      </c>
      <c r="I28" s="293">
        <v>0</v>
      </c>
      <c r="J28" s="293">
        <v>0</v>
      </c>
      <c r="K28" s="293">
        <v>0</v>
      </c>
      <c r="L28" s="293">
        <v>0</v>
      </c>
      <c r="M28" s="293">
        <v>0</v>
      </c>
      <c r="N28" s="293">
        <v>0</v>
      </c>
      <c r="O28" s="293">
        <v>0</v>
      </c>
      <c r="P28" s="248">
        <f t="shared" si="0"/>
        <v>1</v>
      </c>
      <c r="Q28" s="4"/>
    </row>
    <row r="29" spans="1:17" s="27" customFormat="1" ht="14.4" outlineLevel="1" x14ac:dyDescent="0.3">
      <c r="A29" s="652"/>
      <c r="B29" s="270">
        <v>8</v>
      </c>
      <c r="C29" s="251" t="s">
        <v>8</v>
      </c>
      <c r="D29" s="249" t="s">
        <v>34</v>
      </c>
      <c r="E29" s="249">
        <v>12</v>
      </c>
      <c r="F29" s="255">
        <v>0</v>
      </c>
      <c r="G29" s="294">
        <v>0</v>
      </c>
      <c r="H29" s="293">
        <v>1</v>
      </c>
      <c r="I29" s="293">
        <v>0</v>
      </c>
      <c r="J29" s="293">
        <v>0</v>
      </c>
      <c r="K29" s="293">
        <v>0</v>
      </c>
      <c r="L29" s="293">
        <v>0</v>
      </c>
      <c r="M29" s="293">
        <v>0</v>
      </c>
      <c r="N29" s="293">
        <v>0</v>
      </c>
      <c r="O29" s="293">
        <v>0</v>
      </c>
      <c r="P29" s="248">
        <f t="shared" si="0"/>
        <v>1</v>
      </c>
      <c r="Q29" s="4"/>
    </row>
    <row r="30" spans="1:17" s="27" customFormat="1" ht="14.4" outlineLevel="1" x14ac:dyDescent="0.3">
      <c r="A30" s="652"/>
      <c r="B30" s="270"/>
      <c r="C30" s="493" t="s">
        <v>251</v>
      </c>
      <c r="D30" s="249" t="s">
        <v>250</v>
      </c>
      <c r="E30" s="249">
        <v>12</v>
      </c>
      <c r="F30" s="255">
        <v>-217.75300000000001</v>
      </c>
      <c r="G30" s="294">
        <v>-333227.33300000004</v>
      </c>
      <c r="H30" s="291">
        <v>1</v>
      </c>
      <c r="I30" s="291">
        <v>0</v>
      </c>
      <c r="J30" s="291">
        <v>0</v>
      </c>
      <c r="K30" s="291">
        <v>0</v>
      </c>
      <c r="L30" s="291">
        <v>0</v>
      </c>
      <c r="M30" s="291">
        <v>0</v>
      </c>
      <c r="N30" s="291">
        <v>0</v>
      </c>
      <c r="O30" s="291">
        <v>0</v>
      </c>
      <c r="P30" s="248"/>
      <c r="Q30" s="4"/>
    </row>
    <row r="31" spans="1:17" s="27" customFormat="1" ht="14.4" hidden="1" outlineLevel="1" x14ac:dyDescent="0.3">
      <c r="A31" s="652"/>
      <c r="B31" s="270"/>
      <c r="C31" s="640"/>
      <c r="D31" s="640"/>
      <c r="E31" s="264"/>
      <c r="F31" s="255"/>
      <c r="G31" s="255"/>
      <c r="H31" s="291"/>
      <c r="I31" s="292"/>
      <c r="J31" s="292"/>
      <c r="K31" s="292"/>
      <c r="L31" s="292"/>
      <c r="M31" s="292"/>
      <c r="N31" s="292"/>
      <c r="O31" s="292"/>
      <c r="P31" s="248"/>
      <c r="Q31" s="4"/>
    </row>
    <row r="32" spans="1:17" s="27" customFormat="1" ht="14.4" hidden="1" outlineLevel="1" x14ac:dyDescent="0.3">
      <c r="A32" s="652"/>
      <c r="B32" s="270"/>
      <c r="C32" s="640"/>
      <c r="D32" s="640"/>
      <c r="E32" s="264"/>
      <c r="F32" s="295"/>
      <c r="G32" s="295"/>
      <c r="H32" s="291"/>
      <c r="I32" s="292"/>
      <c r="J32" s="292"/>
      <c r="K32" s="292"/>
      <c r="L32" s="292"/>
      <c r="M32" s="292"/>
      <c r="N32" s="292"/>
      <c r="O32" s="292"/>
      <c r="P32" s="248"/>
      <c r="Q32" s="4"/>
    </row>
    <row r="33" spans="1:19" s="21" customFormat="1" ht="20.25" customHeight="1" outlineLevel="1" x14ac:dyDescent="0.3">
      <c r="A33" s="652"/>
      <c r="B33" s="244"/>
      <c r="C33" s="650" t="s">
        <v>9</v>
      </c>
      <c r="D33" s="650"/>
      <c r="E33" s="245"/>
      <c r="F33" s="246"/>
      <c r="G33" s="246"/>
      <c r="H33" s="246"/>
      <c r="I33" s="246"/>
      <c r="J33" s="246"/>
      <c r="K33" s="246"/>
      <c r="L33" s="246"/>
      <c r="M33" s="246"/>
      <c r="N33" s="246"/>
      <c r="O33" s="246"/>
      <c r="P33" s="247"/>
      <c r="Q33" s="137"/>
      <c r="R33" s="27"/>
      <c r="S33" s="27"/>
    </row>
    <row r="34" spans="1:19" s="27" customFormat="1" ht="14.4" outlineLevel="1" x14ac:dyDescent="0.3">
      <c r="A34" s="652"/>
      <c r="B34" s="146">
        <v>9</v>
      </c>
      <c r="C34" s="253" t="s">
        <v>27</v>
      </c>
      <c r="D34" s="249" t="s">
        <v>34</v>
      </c>
      <c r="E34" s="249">
        <v>12</v>
      </c>
      <c r="F34" s="294">
        <v>472.79500000000002</v>
      </c>
      <c r="G34" s="294">
        <v>2302031.58</v>
      </c>
      <c r="H34" s="291">
        <v>0</v>
      </c>
      <c r="I34" s="293">
        <v>0</v>
      </c>
      <c r="J34" s="293">
        <v>0.55000000000000004</v>
      </c>
      <c r="K34" s="293">
        <v>0.4</v>
      </c>
      <c r="L34" s="292">
        <v>0.05</v>
      </c>
      <c r="M34" s="292">
        <v>0</v>
      </c>
      <c r="N34" s="292">
        <v>0</v>
      </c>
      <c r="O34" s="292">
        <v>0</v>
      </c>
      <c r="P34" s="248">
        <f t="shared" ref="P34:P40" si="1">SUM(H34:O34)</f>
        <v>1</v>
      </c>
      <c r="Q34" s="4"/>
    </row>
    <row r="35" spans="1:19" s="27" customFormat="1" ht="14.4" outlineLevel="1" x14ac:dyDescent="0.3">
      <c r="A35" s="652"/>
      <c r="B35" s="146">
        <v>10</v>
      </c>
      <c r="C35" s="251" t="s">
        <v>25</v>
      </c>
      <c r="D35" s="249" t="s">
        <v>34</v>
      </c>
      <c r="E35" s="249">
        <v>12</v>
      </c>
      <c r="F35" s="255">
        <v>0</v>
      </c>
      <c r="G35" s="255">
        <v>0</v>
      </c>
      <c r="H35" s="291">
        <v>0</v>
      </c>
      <c r="I35" s="293">
        <v>1</v>
      </c>
      <c r="J35" s="293">
        <v>0</v>
      </c>
      <c r="K35" s="293">
        <v>0</v>
      </c>
      <c r="L35" s="292">
        <v>0</v>
      </c>
      <c r="M35" s="292">
        <v>0</v>
      </c>
      <c r="N35" s="292">
        <v>0</v>
      </c>
      <c r="O35" s="292">
        <v>0</v>
      </c>
      <c r="P35" s="248">
        <f t="shared" si="1"/>
        <v>1</v>
      </c>
      <c r="Q35" s="4"/>
    </row>
    <row r="36" spans="1:19" s="27" customFormat="1" ht="15" customHeight="1" outlineLevel="1" x14ac:dyDescent="0.3">
      <c r="A36" s="652"/>
      <c r="B36" s="146">
        <v>11</v>
      </c>
      <c r="C36" s="251" t="s">
        <v>28</v>
      </c>
      <c r="D36" s="249" t="s">
        <v>34</v>
      </c>
      <c r="E36" s="254">
        <v>3</v>
      </c>
      <c r="F36" s="255">
        <v>0</v>
      </c>
      <c r="G36" s="255">
        <v>0</v>
      </c>
      <c r="H36" s="291">
        <v>0</v>
      </c>
      <c r="I36" s="293">
        <v>0</v>
      </c>
      <c r="J36" s="293">
        <v>0</v>
      </c>
      <c r="K36" s="293">
        <v>0</v>
      </c>
      <c r="L36" s="292">
        <v>0</v>
      </c>
      <c r="M36" s="292">
        <v>0</v>
      </c>
      <c r="N36" s="292">
        <v>0</v>
      </c>
      <c r="O36" s="292">
        <v>0</v>
      </c>
      <c r="P36" s="248">
        <f t="shared" si="1"/>
        <v>0</v>
      </c>
      <c r="Q36" s="4"/>
    </row>
    <row r="37" spans="1:19" s="27" customFormat="1" ht="14.4" outlineLevel="1" x14ac:dyDescent="0.3">
      <c r="A37" s="652"/>
      <c r="B37" s="146">
        <v>12</v>
      </c>
      <c r="C37" s="251" t="s">
        <v>29</v>
      </c>
      <c r="D37" s="249" t="s">
        <v>34</v>
      </c>
      <c r="E37" s="249">
        <v>12</v>
      </c>
      <c r="F37" s="255">
        <v>0</v>
      </c>
      <c r="G37" s="255">
        <v>0</v>
      </c>
      <c r="H37" s="291">
        <v>0</v>
      </c>
      <c r="I37" s="293">
        <v>0</v>
      </c>
      <c r="J37" s="293">
        <v>1</v>
      </c>
      <c r="K37" s="293">
        <v>0</v>
      </c>
      <c r="L37" s="292">
        <v>0</v>
      </c>
      <c r="M37" s="292">
        <v>0</v>
      </c>
      <c r="N37" s="292">
        <v>0</v>
      </c>
      <c r="O37" s="292">
        <v>0</v>
      </c>
      <c r="P37" s="248">
        <f t="shared" si="1"/>
        <v>1</v>
      </c>
      <c r="Q37" s="4"/>
    </row>
    <row r="38" spans="1:19" s="27" customFormat="1" ht="14.4" outlineLevel="1" x14ac:dyDescent="0.3">
      <c r="A38" s="652"/>
      <c r="B38" s="146">
        <v>13</v>
      </c>
      <c r="C38" s="251" t="s">
        <v>23</v>
      </c>
      <c r="D38" s="249" t="s">
        <v>34</v>
      </c>
      <c r="E38" s="249">
        <v>12</v>
      </c>
      <c r="F38" s="255">
        <v>0</v>
      </c>
      <c r="G38" s="255">
        <v>0</v>
      </c>
      <c r="H38" s="291">
        <v>0</v>
      </c>
      <c r="I38" s="293">
        <v>0</v>
      </c>
      <c r="J38" s="293">
        <v>0.5</v>
      </c>
      <c r="K38" s="293">
        <v>0.5</v>
      </c>
      <c r="L38" s="292">
        <v>0</v>
      </c>
      <c r="M38" s="292">
        <v>0</v>
      </c>
      <c r="N38" s="292">
        <v>0</v>
      </c>
      <c r="O38" s="292">
        <v>0</v>
      </c>
      <c r="P38" s="248">
        <f t="shared" si="1"/>
        <v>1</v>
      </c>
      <c r="Q38" s="4"/>
    </row>
    <row r="39" spans="1:19" s="27" customFormat="1" ht="27.6" outlineLevel="1" x14ac:dyDescent="0.3">
      <c r="A39" s="652"/>
      <c r="B39" s="146">
        <v>14</v>
      </c>
      <c r="C39" s="251" t="s">
        <v>62</v>
      </c>
      <c r="D39" s="249" t="s">
        <v>34</v>
      </c>
      <c r="E39" s="249">
        <v>0</v>
      </c>
      <c r="F39" s="255">
        <v>0</v>
      </c>
      <c r="G39" s="255">
        <v>0</v>
      </c>
      <c r="H39" s="291">
        <v>0</v>
      </c>
      <c r="I39" s="293">
        <v>0</v>
      </c>
      <c r="J39" s="293">
        <v>0</v>
      </c>
      <c r="K39" s="293">
        <v>0</v>
      </c>
      <c r="L39" s="292">
        <v>0</v>
      </c>
      <c r="M39" s="292">
        <v>0</v>
      </c>
      <c r="N39" s="292">
        <v>0</v>
      </c>
      <c r="O39" s="292">
        <v>0</v>
      </c>
      <c r="P39" s="248">
        <f t="shared" si="1"/>
        <v>0</v>
      </c>
      <c r="Q39" s="4"/>
    </row>
    <row r="40" spans="1:19" s="27" customFormat="1" ht="14.4" outlineLevel="1" x14ac:dyDescent="0.3">
      <c r="A40" s="652"/>
      <c r="B40" s="270">
        <v>15</v>
      </c>
      <c r="C40" s="251" t="s">
        <v>10</v>
      </c>
      <c r="D40" s="249" t="s">
        <v>34</v>
      </c>
      <c r="E40" s="249">
        <v>0</v>
      </c>
      <c r="F40" s="255">
        <v>57.643999999999998</v>
      </c>
      <c r="G40" s="255">
        <v>2250.5830000000001</v>
      </c>
      <c r="H40" s="291">
        <v>0</v>
      </c>
      <c r="I40" s="293">
        <v>0</v>
      </c>
      <c r="J40" s="293">
        <v>0</v>
      </c>
      <c r="K40" s="293">
        <v>0</v>
      </c>
      <c r="L40" s="292">
        <v>0</v>
      </c>
      <c r="M40" s="292">
        <v>0</v>
      </c>
      <c r="N40" s="292">
        <v>0</v>
      </c>
      <c r="O40" s="292">
        <v>0</v>
      </c>
      <c r="P40" s="248">
        <f t="shared" si="1"/>
        <v>0</v>
      </c>
      <c r="Q40" s="4"/>
    </row>
    <row r="41" spans="1:19" s="27" customFormat="1" ht="14.4" outlineLevel="1" x14ac:dyDescent="0.3">
      <c r="A41" s="652"/>
      <c r="B41" s="270"/>
      <c r="C41" s="252" t="s">
        <v>251</v>
      </c>
      <c r="D41" s="249" t="s">
        <v>250</v>
      </c>
      <c r="E41" s="249">
        <v>12</v>
      </c>
      <c r="F41" s="255">
        <v>326.47700000000003</v>
      </c>
      <c r="G41" s="255">
        <v>1088334.142</v>
      </c>
      <c r="H41" s="291">
        <v>0</v>
      </c>
      <c r="I41" s="291">
        <v>0</v>
      </c>
      <c r="J41" s="291">
        <v>0.54584656805839316</v>
      </c>
      <c r="K41" s="291">
        <v>0.40830686388321386</v>
      </c>
      <c r="L41" s="291">
        <v>4.5846568058393086E-2</v>
      </c>
      <c r="M41" s="291">
        <v>0</v>
      </c>
      <c r="N41" s="291">
        <v>0</v>
      </c>
      <c r="O41" s="291">
        <v>0</v>
      </c>
      <c r="P41" s="248"/>
      <c r="Q41" s="4"/>
    </row>
    <row r="42" spans="1:19" s="27" customFormat="1" ht="14.4" hidden="1" outlineLevel="1" x14ac:dyDescent="0.3">
      <c r="A42" s="652"/>
      <c r="B42" s="270"/>
      <c r="C42" s="640"/>
      <c r="D42" s="640"/>
      <c r="E42" s="264"/>
      <c r="F42" s="255"/>
      <c r="G42" s="255"/>
      <c r="H42" s="291"/>
      <c r="I42" s="292"/>
      <c r="J42" s="292"/>
      <c r="K42" s="292"/>
      <c r="L42" s="292"/>
      <c r="M42" s="292"/>
      <c r="N42" s="292"/>
      <c r="O42" s="292"/>
      <c r="P42" s="248"/>
      <c r="Q42" s="4"/>
    </row>
    <row r="43" spans="1:19" s="27" customFormat="1" ht="14.4" hidden="1" outlineLevel="1" x14ac:dyDescent="0.3">
      <c r="A43" s="652"/>
      <c r="B43" s="270"/>
      <c r="C43" s="640"/>
      <c r="D43" s="640"/>
      <c r="E43" s="264"/>
      <c r="F43" s="295"/>
      <c r="G43" s="295"/>
      <c r="H43" s="291"/>
      <c r="I43" s="292"/>
      <c r="J43" s="292"/>
      <c r="K43" s="292"/>
      <c r="L43" s="292"/>
      <c r="M43" s="292"/>
      <c r="N43" s="292"/>
      <c r="O43" s="292"/>
      <c r="P43" s="248"/>
      <c r="Q43" s="4"/>
    </row>
    <row r="44" spans="1:19" s="21" customFormat="1" ht="18" customHeight="1" outlineLevel="1" x14ac:dyDescent="0.3">
      <c r="A44" s="652"/>
      <c r="B44" s="244"/>
      <c r="C44" s="650" t="s">
        <v>11</v>
      </c>
      <c r="D44" s="650"/>
      <c r="E44" s="245"/>
      <c r="F44" s="246"/>
      <c r="G44" s="246"/>
      <c r="H44" s="246"/>
      <c r="I44" s="246"/>
      <c r="J44" s="246"/>
      <c r="K44" s="246"/>
      <c r="L44" s="246"/>
      <c r="M44" s="246"/>
      <c r="N44" s="246"/>
      <c r="O44" s="246"/>
      <c r="P44" s="247"/>
      <c r="Q44" s="137"/>
    </row>
    <row r="45" spans="1:19" s="27" customFormat="1" ht="14.4" outlineLevel="1" x14ac:dyDescent="0.3">
      <c r="A45" s="652"/>
      <c r="B45" s="146">
        <v>16</v>
      </c>
      <c r="C45" s="251" t="s">
        <v>12</v>
      </c>
      <c r="D45" s="249" t="s">
        <v>34</v>
      </c>
      <c r="E45" s="249">
        <v>12</v>
      </c>
      <c r="F45" s="294">
        <v>0</v>
      </c>
      <c r="G45" s="294">
        <v>0</v>
      </c>
      <c r="H45" s="291">
        <v>0</v>
      </c>
      <c r="I45" s="291">
        <v>0</v>
      </c>
      <c r="J45" s="291">
        <v>0</v>
      </c>
      <c r="K45" s="291">
        <v>0</v>
      </c>
      <c r="L45" s="291">
        <v>0</v>
      </c>
      <c r="M45" s="291">
        <v>0</v>
      </c>
      <c r="N45" s="291">
        <v>0</v>
      </c>
      <c r="O45" s="291">
        <v>0</v>
      </c>
      <c r="P45" s="248">
        <f t="shared" ref="P45:P49" si="2">SUM(H45:O45)</f>
        <v>0</v>
      </c>
      <c r="Q45" s="4"/>
    </row>
    <row r="46" spans="1:19" s="27" customFormat="1" ht="14.4" outlineLevel="1" x14ac:dyDescent="0.3">
      <c r="A46" s="652"/>
      <c r="B46" s="146">
        <v>17</v>
      </c>
      <c r="C46" s="251" t="s">
        <v>13</v>
      </c>
      <c r="D46" s="249" t="s">
        <v>34</v>
      </c>
      <c r="E46" s="249">
        <v>12</v>
      </c>
      <c r="F46" s="255">
        <v>0</v>
      </c>
      <c r="G46" s="255">
        <v>0</v>
      </c>
      <c r="H46" s="291">
        <v>0</v>
      </c>
      <c r="I46" s="291">
        <v>0</v>
      </c>
      <c r="J46" s="291">
        <v>0</v>
      </c>
      <c r="K46" s="291">
        <v>0</v>
      </c>
      <c r="L46" s="291">
        <v>0</v>
      </c>
      <c r="M46" s="291">
        <v>0</v>
      </c>
      <c r="N46" s="291">
        <v>0</v>
      </c>
      <c r="O46" s="291">
        <v>0</v>
      </c>
      <c r="P46" s="248">
        <f t="shared" si="2"/>
        <v>0</v>
      </c>
      <c r="Q46" s="4"/>
    </row>
    <row r="47" spans="1:19" s="27" customFormat="1" ht="14.4" outlineLevel="1" x14ac:dyDescent="0.3">
      <c r="A47" s="652"/>
      <c r="B47" s="146">
        <v>18</v>
      </c>
      <c r="C47" s="251" t="s">
        <v>14</v>
      </c>
      <c r="D47" s="249" t="s">
        <v>34</v>
      </c>
      <c r="E47" s="249">
        <v>12</v>
      </c>
      <c r="F47" s="255">
        <v>0</v>
      </c>
      <c r="G47" s="255">
        <v>0</v>
      </c>
      <c r="H47" s="291">
        <v>0</v>
      </c>
      <c r="I47" s="291">
        <v>0</v>
      </c>
      <c r="J47" s="291">
        <v>0</v>
      </c>
      <c r="K47" s="291">
        <v>0</v>
      </c>
      <c r="L47" s="291">
        <v>0</v>
      </c>
      <c r="M47" s="291">
        <v>0</v>
      </c>
      <c r="N47" s="291">
        <v>0</v>
      </c>
      <c r="O47" s="291">
        <v>0</v>
      </c>
      <c r="P47" s="248">
        <f t="shared" si="2"/>
        <v>0</v>
      </c>
      <c r="Q47" s="4"/>
    </row>
    <row r="48" spans="1:19" s="27" customFormat="1" ht="14.4" outlineLevel="1" x14ac:dyDescent="0.3">
      <c r="A48" s="652"/>
      <c r="B48" s="146">
        <v>19</v>
      </c>
      <c r="C48" s="253" t="s">
        <v>27</v>
      </c>
      <c r="D48" s="249" t="s">
        <v>34</v>
      </c>
      <c r="E48" s="249">
        <v>12</v>
      </c>
      <c r="F48" s="255">
        <v>190.38</v>
      </c>
      <c r="G48" s="255">
        <v>1185811.7819999999</v>
      </c>
      <c r="H48" s="291">
        <v>0</v>
      </c>
      <c r="I48" s="291">
        <v>0</v>
      </c>
      <c r="J48" s="291">
        <v>0.6</v>
      </c>
      <c r="K48" s="291">
        <v>0.4</v>
      </c>
      <c r="L48" s="291">
        <v>0</v>
      </c>
      <c r="M48" s="291">
        <v>0</v>
      </c>
      <c r="N48" s="291">
        <v>0</v>
      </c>
      <c r="O48" s="291">
        <v>0</v>
      </c>
      <c r="P48" s="248">
        <f t="shared" si="2"/>
        <v>1</v>
      </c>
      <c r="Q48" s="4"/>
    </row>
    <row r="49" spans="1:17" s="27" customFormat="1" ht="14.4" outlineLevel="1" x14ac:dyDescent="0.3">
      <c r="A49" s="652"/>
      <c r="B49" s="146">
        <v>20</v>
      </c>
      <c r="C49" s="251" t="s">
        <v>10</v>
      </c>
      <c r="D49" s="249" t="s">
        <v>34</v>
      </c>
      <c r="E49" s="249">
        <v>0</v>
      </c>
      <c r="F49" s="255">
        <v>2276.2950000000001</v>
      </c>
      <c r="G49" s="255">
        <v>133616</v>
      </c>
      <c r="H49" s="291">
        <v>0</v>
      </c>
      <c r="I49" s="291">
        <v>0</v>
      </c>
      <c r="J49" s="291">
        <v>0</v>
      </c>
      <c r="K49" s="291">
        <v>0</v>
      </c>
      <c r="L49" s="291">
        <v>0</v>
      </c>
      <c r="M49" s="291">
        <v>0</v>
      </c>
      <c r="N49" s="291">
        <v>0</v>
      </c>
      <c r="O49" s="291">
        <v>0</v>
      </c>
      <c r="P49" s="248">
        <f t="shared" si="2"/>
        <v>0</v>
      </c>
      <c r="Q49" s="4"/>
    </row>
    <row r="50" spans="1:17" s="27" customFormat="1" ht="14.4" outlineLevel="1" x14ac:dyDescent="0.3">
      <c r="A50" s="652"/>
      <c r="B50" s="146"/>
      <c r="C50" s="252" t="s">
        <v>251</v>
      </c>
      <c r="D50" s="249" t="s">
        <v>250</v>
      </c>
      <c r="E50" s="249">
        <v>12</v>
      </c>
      <c r="F50" s="255">
        <v>0</v>
      </c>
      <c r="G50" s="255">
        <v>0</v>
      </c>
      <c r="H50" s="291">
        <v>0</v>
      </c>
      <c r="I50" s="291">
        <v>0</v>
      </c>
      <c r="J50" s="291">
        <v>0</v>
      </c>
      <c r="K50" s="291">
        <v>0</v>
      </c>
      <c r="L50" s="291">
        <v>0</v>
      </c>
      <c r="M50" s="291">
        <v>0</v>
      </c>
      <c r="N50" s="291">
        <v>0</v>
      </c>
      <c r="O50" s="291">
        <v>0</v>
      </c>
      <c r="P50" s="248"/>
      <c r="Q50" s="4"/>
    </row>
    <row r="51" spans="1:17" s="27" customFormat="1" ht="14.4" hidden="1" outlineLevel="1" x14ac:dyDescent="0.3">
      <c r="A51" s="652"/>
      <c r="B51" s="146"/>
      <c r="C51" s="640"/>
      <c r="D51" s="640"/>
      <c r="E51" s="264"/>
      <c r="F51" s="255"/>
      <c r="G51" s="255"/>
      <c r="H51" s="291"/>
      <c r="I51" s="292"/>
      <c r="J51" s="292"/>
      <c r="K51" s="292"/>
      <c r="L51" s="292"/>
      <c r="M51" s="292"/>
      <c r="N51" s="292"/>
      <c r="O51" s="292"/>
      <c r="P51" s="248"/>
      <c r="Q51" s="4"/>
    </row>
    <row r="52" spans="1:17" s="27" customFormat="1" ht="14.4" hidden="1" outlineLevel="1" x14ac:dyDescent="0.3">
      <c r="A52" s="652"/>
      <c r="B52" s="146"/>
      <c r="C52" s="640"/>
      <c r="D52" s="640"/>
      <c r="E52" s="264"/>
      <c r="F52" s="295"/>
      <c r="G52" s="295"/>
      <c r="H52" s="291"/>
      <c r="I52" s="292"/>
      <c r="J52" s="292"/>
      <c r="K52" s="292"/>
      <c r="L52" s="292"/>
      <c r="M52" s="292"/>
      <c r="N52" s="292"/>
      <c r="O52" s="292"/>
      <c r="P52" s="248"/>
      <c r="Q52" s="4"/>
    </row>
    <row r="53" spans="1:17" s="21" customFormat="1" ht="20.25" customHeight="1" outlineLevel="1" x14ac:dyDescent="0.3">
      <c r="A53" s="652"/>
      <c r="B53" s="244"/>
      <c r="C53" s="650" t="s">
        <v>15</v>
      </c>
      <c r="D53" s="650"/>
      <c r="E53" s="245"/>
      <c r="F53" s="246"/>
      <c r="G53" s="246"/>
      <c r="H53" s="246"/>
      <c r="I53" s="246"/>
      <c r="J53" s="246"/>
      <c r="K53" s="246"/>
      <c r="L53" s="246"/>
      <c r="M53" s="246"/>
      <c r="N53" s="246"/>
      <c r="O53" s="246"/>
      <c r="P53" s="247"/>
      <c r="Q53" s="137"/>
    </row>
    <row r="54" spans="1:17" s="27" customFormat="1" ht="14.4" outlineLevel="1" x14ac:dyDescent="0.3">
      <c r="A54" s="652"/>
      <c r="B54" s="270">
        <v>21</v>
      </c>
      <c r="C54" s="251" t="s">
        <v>15</v>
      </c>
      <c r="D54" s="249" t="s">
        <v>34</v>
      </c>
      <c r="E54" s="249">
        <v>12</v>
      </c>
      <c r="F54" s="294">
        <v>0</v>
      </c>
      <c r="G54" s="294">
        <v>0</v>
      </c>
      <c r="H54" s="293">
        <v>1</v>
      </c>
      <c r="I54" s="293">
        <v>0</v>
      </c>
      <c r="J54" s="293">
        <v>0</v>
      </c>
      <c r="K54" s="293">
        <v>0</v>
      </c>
      <c r="L54" s="293">
        <v>0</v>
      </c>
      <c r="M54" s="293">
        <v>0</v>
      </c>
      <c r="N54" s="293">
        <v>0</v>
      </c>
      <c r="O54" s="293">
        <v>0</v>
      </c>
      <c r="P54" s="248">
        <f t="shared" ref="P54" si="3">SUM(H54:O54)</f>
        <v>1</v>
      </c>
      <c r="Q54" s="4"/>
    </row>
    <row r="55" spans="1:17" s="27" customFormat="1" ht="14.4" outlineLevel="1" x14ac:dyDescent="0.3">
      <c r="A55" s="652"/>
      <c r="B55" s="270"/>
      <c r="C55" s="252" t="s">
        <v>251</v>
      </c>
      <c r="D55" s="249" t="s">
        <v>250</v>
      </c>
      <c r="E55" s="249">
        <v>12</v>
      </c>
      <c r="F55" s="255">
        <v>0</v>
      </c>
      <c r="G55" s="255">
        <v>0.35499999999999998</v>
      </c>
      <c r="H55" s="291">
        <v>0</v>
      </c>
      <c r="I55" s="291">
        <v>0</v>
      </c>
      <c r="J55" s="291">
        <v>0</v>
      </c>
      <c r="K55" s="291">
        <v>0</v>
      </c>
      <c r="L55" s="291">
        <v>0</v>
      </c>
      <c r="M55" s="291">
        <v>0</v>
      </c>
      <c r="N55" s="291">
        <v>0</v>
      </c>
      <c r="O55" s="291">
        <v>0</v>
      </c>
      <c r="P55" s="248"/>
      <c r="Q55" s="4"/>
    </row>
    <row r="56" spans="1:17" s="27" customFormat="1" ht="14.4" hidden="1" outlineLevel="1" x14ac:dyDescent="0.3">
      <c r="A56" s="652"/>
      <c r="B56" s="270"/>
      <c r="C56" s="640"/>
      <c r="D56" s="640"/>
      <c r="E56" s="264"/>
      <c r="F56" s="255"/>
      <c r="G56" s="255"/>
      <c r="H56" s="291"/>
      <c r="I56" s="292"/>
      <c r="J56" s="292"/>
      <c r="K56" s="292"/>
      <c r="L56" s="292"/>
      <c r="M56" s="292"/>
      <c r="N56" s="292"/>
      <c r="O56" s="292"/>
      <c r="P56" s="248"/>
      <c r="Q56" s="4"/>
    </row>
    <row r="57" spans="1:17" s="27" customFormat="1" ht="14.4" hidden="1" outlineLevel="1" x14ac:dyDescent="0.3">
      <c r="A57" s="652"/>
      <c r="B57" s="270"/>
      <c r="C57" s="640"/>
      <c r="D57" s="640"/>
      <c r="E57" s="264"/>
      <c r="F57" s="295"/>
      <c r="G57" s="295"/>
      <c r="H57" s="291"/>
      <c r="I57" s="292"/>
      <c r="J57" s="292"/>
      <c r="K57" s="292"/>
      <c r="L57" s="292"/>
      <c r="M57" s="292"/>
      <c r="N57" s="292"/>
      <c r="O57" s="292"/>
      <c r="P57" s="248"/>
      <c r="Q57" s="4"/>
    </row>
    <row r="58" spans="1:17" s="21" customFormat="1" ht="18.75" customHeight="1" outlineLevel="1" x14ac:dyDescent="0.3">
      <c r="A58" s="652"/>
      <c r="B58" s="244"/>
      <c r="C58" s="650" t="s">
        <v>16</v>
      </c>
      <c r="D58" s="650"/>
      <c r="E58" s="245"/>
      <c r="F58" s="246"/>
      <c r="G58" s="246"/>
      <c r="H58" s="246"/>
      <c r="I58" s="246"/>
      <c r="J58" s="246"/>
      <c r="K58" s="246"/>
      <c r="L58" s="246"/>
      <c r="M58" s="246"/>
      <c r="N58" s="246"/>
      <c r="O58" s="246"/>
      <c r="P58" s="247"/>
      <c r="Q58" s="137"/>
    </row>
    <row r="59" spans="1:17" s="27" customFormat="1" ht="14.4" outlineLevel="1" x14ac:dyDescent="0.3">
      <c r="A59" s="652"/>
      <c r="B59" s="270">
        <v>22</v>
      </c>
      <c r="C59" s="251" t="s">
        <v>17</v>
      </c>
      <c r="D59" s="249" t="s">
        <v>34</v>
      </c>
      <c r="E59" s="249">
        <v>12</v>
      </c>
      <c r="F59" s="294">
        <v>890.14599999999996</v>
      </c>
      <c r="G59" s="294">
        <v>5001908.1940000001</v>
      </c>
      <c r="H59" s="291">
        <v>0</v>
      </c>
      <c r="I59" s="291">
        <v>0</v>
      </c>
      <c r="J59" s="291">
        <v>0.6</v>
      </c>
      <c r="K59" s="291">
        <v>0.4</v>
      </c>
      <c r="L59" s="291">
        <v>0</v>
      </c>
      <c r="M59" s="291">
        <v>0</v>
      </c>
      <c r="N59" s="291">
        <v>0</v>
      </c>
      <c r="O59" s="291">
        <v>0</v>
      </c>
      <c r="P59" s="248">
        <f t="shared" ref="P59:P62" si="4">SUM(H59:O59)</f>
        <v>1</v>
      </c>
      <c r="Q59" s="4"/>
    </row>
    <row r="60" spans="1:17" s="27" customFormat="1" ht="14.4" outlineLevel="1" x14ac:dyDescent="0.3">
      <c r="A60" s="652"/>
      <c r="B60" s="270">
        <v>23</v>
      </c>
      <c r="C60" s="251" t="s">
        <v>18</v>
      </c>
      <c r="D60" s="249" t="s">
        <v>34</v>
      </c>
      <c r="E60" s="249">
        <v>12</v>
      </c>
      <c r="F60" s="255">
        <v>111.23399999999999</v>
      </c>
      <c r="G60" s="255">
        <v>571295.37399999995</v>
      </c>
      <c r="H60" s="291">
        <v>0</v>
      </c>
      <c r="I60" s="291">
        <v>0</v>
      </c>
      <c r="J60" s="291">
        <v>1</v>
      </c>
      <c r="K60" s="291">
        <v>0</v>
      </c>
      <c r="L60" s="291">
        <v>0</v>
      </c>
      <c r="M60" s="291">
        <v>0</v>
      </c>
      <c r="N60" s="291">
        <v>0</v>
      </c>
      <c r="O60" s="291">
        <v>0</v>
      </c>
      <c r="P60" s="248">
        <f t="shared" si="4"/>
        <v>1</v>
      </c>
      <c r="Q60" s="4"/>
    </row>
    <row r="61" spans="1:17" s="27" customFormat="1" ht="14.4" outlineLevel="1" x14ac:dyDescent="0.3">
      <c r="A61" s="652"/>
      <c r="B61" s="270">
        <v>24</v>
      </c>
      <c r="C61" s="251" t="s">
        <v>19</v>
      </c>
      <c r="D61" s="249" t="s">
        <v>34</v>
      </c>
      <c r="E61" s="249">
        <v>12</v>
      </c>
      <c r="F61" s="255">
        <v>0</v>
      </c>
      <c r="G61" s="255">
        <v>0</v>
      </c>
      <c r="H61" s="291">
        <v>0</v>
      </c>
      <c r="I61" s="291">
        <v>0</v>
      </c>
      <c r="J61" s="291">
        <v>0</v>
      </c>
      <c r="K61" s="291">
        <v>0</v>
      </c>
      <c r="L61" s="291">
        <v>0</v>
      </c>
      <c r="M61" s="291">
        <v>0</v>
      </c>
      <c r="N61" s="291">
        <v>0</v>
      </c>
      <c r="O61" s="291">
        <v>0</v>
      </c>
      <c r="P61" s="248">
        <f t="shared" si="4"/>
        <v>0</v>
      </c>
      <c r="Q61" s="4"/>
    </row>
    <row r="62" spans="1:17" s="27" customFormat="1" ht="14.4" outlineLevel="1" x14ac:dyDescent="0.3">
      <c r="A62" s="652"/>
      <c r="B62" s="270">
        <v>25</v>
      </c>
      <c r="C62" s="251" t="s">
        <v>20</v>
      </c>
      <c r="D62" s="249" t="s">
        <v>34</v>
      </c>
      <c r="E62" s="249">
        <v>12</v>
      </c>
      <c r="F62" s="255">
        <v>0</v>
      </c>
      <c r="G62" s="255">
        <v>0</v>
      </c>
      <c r="H62" s="291">
        <v>0</v>
      </c>
      <c r="I62" s="291">
        <v>0</v>
      </c>
      <c r="J62" s="291">
        <v>0</v>
      </c>
      <c r="K62" s="291">
        <v>0</v>
      </c>
      <c r="L62" s="291">
        <v>0</v>
      </c>
      <c r="M62" s="291">
        <v>0</v>
      </c>
      <c r="N62" s="291">
        <v>0</v>
      </c>
      <c r="O62" s="291">
        <v>0</v>
      </c>
      <c r="P62" s="248">
        <f t="shared" si="4"/>
        <v>0</v>
      </c>
      <c r="Q62" s="4"/>
    </row>
    <row r="63" spans="1:17" s="27" customFormat="1" ht="14.4" outlineLevel="1" x14ac:dyDescent="0.3">
      <c r="A63" s="652"/>
      <c r="B63" s="270"/>
      <c r="C63" s="252" t="s">
        <v>251</v>
      </c>
      <c r="D63" s="249" t="s">
        <v>250</v>
      </c>
      <c r="E63" s="249">
        <v>12</v>
      </c>
      <c r="F63" s="255">
        <v>68.710999999999999</v>
      </c>
      <c r="G63" s="255">
        <v>88044.145999999993</v>
      </c>
      <c r="H63" s="291">
        <v>0</v>
      </c>
      <c r="I63" s="291">
        <v>0</v>
      </c>
      <c r="J63" s="291">
        <v>1</v>
      </c>
      <c r="K63" s="291">
        <v>0</v>
      </c>
      <c r="L63" s="291">
        <v>0</v>
      </c>
      <c r="M63" s="291">
        <v>0</v>
      </c>
      <c r="N63" s="291">
        <v>0</v>
      </c>
      <c r="O63" s="291">
        <v>0</v>
      </c>
      <c r="P63" s="248"/>
      <c r="Q63" s="4"/>
    </row>
    <row r="64" spans="1:17" s="27" customFormat="1" ht="14.4" hidden="1" outlineLevel="1" x14ac:dyDescent="0.3">
      <c r="A64" s="652"/>
      <c r="B64" s="270"/>
      <c r="C64" s="640"/>
      <c r="D64" s="640"/>
      <c r="E64" s="264"/>
      <c r="F64" s="255"/>
      <c r="G64" s="255"/>
      <c r="H64" s="291"/>
      <c r="I64" s="292"/>
      <c r="J64" s="292"/>
      <c r="K64" s="292"/>
      <c r="L64" s="292"/>
      <c r="M64" s="292"/>
      <c r="N64" s="292"/>
      <c r="O64" s="292"/>
      <c r="P64" s="248"/>
      <c r="Q64" s="4"/>
    </row>
    <row r="65" spans="1:17" s="27" customFormat="1" ht="14.4" hidden="1" outlineLevel="1" x14ac:dyDescent="0.3">
      <c r="A65" s="652"/>
      <c r="B65" s="270"/>
      <c r="C65" s="640"/>
      <c r="D65" s="640"/>
      <c r="E65" s="264"/>
      <c r="F65" s="255"/>
      <c r="G65" s="255"/>
      <c r="H65" s="291"/>
      <c r="I65" s="292"/>
      <c r="J65" s="292"/>
      <c r="K65" s="292"/>
      <c r="L65" s="292"/>
      <c r="M65" s="292"/>
      <c r="N65" s="292"/>
      <c r="O65" s="292"/>
      <c r="P65" s="248"/>
      <c r="Q65" s="4"/>
    </row>
    <row r="66" spans="1:17" s="27" customFormat="1" ht="14.4" hidden="1" outlineLevel="1" x14ac:dyDescent="0.3">
      <c r="A66" s="652"/>
      <c r="B66" s="270"/>
      <c r="C66" s="649"/>
      <c r="D66" s="649"/>
      <c r="E66" s="349"/>
      <c r="F66" s="295"/>
      <c r="G66" s="295"/>
      <c r="H66" s="291"/>
      <c r="I66" s="292"/>
      <c r="J66" s="292"/>
      <c r="K66" s="292"/>
      <c r="L66" s="292"/>
      <c r="M66" s="292"/>
      <c r="N66" s="292"/>
      <c r="O66" s="292"/>
      <c r="P66" s="248"/>
      <c r="Q66" s="4"/>
    </row>
    <row r="67" spans="1:17" s="27" customFormat="1" ht="13.8" collapsed="1" x14ac:dyDescent="0.3">
      <c r="A67" s="652"/>
      <c r="B67" s="350"/>
      <c r="C67" s="653" t="s">
        <v>218</v>
      </c>
      <c r="D67" s="653"/>
      <c r="E67" s="351"/>
      <c r="F67" s="352"/>
      <c r="G67" s="352"/>
      <c r="H67" s="353">
        <f>SUMPRODUCT(H22:H63,$G$22:$G$63)</f>
        <v>3556772.5970000001</v>
      </c>
      <c r="I67" s="353">
        <f>SUMPRODUCT(I22:I63,$G$22:$G$63)</f>
        <v>0</v>
      </c>
      <c r="J67" s="354"/>
      <c r="K67" s="351"/>
      <c r="L67" s="351"/>
      <c r="M67" s="351"/>
      <c r="N67" s="353">
        <f>SUMPRODUCT(N22:N63,$G$22:$G$63)</f>
        <v>0</v>
      </c>
      <c r="O67" s="351"/>
      <c r="P67" s="355">
        <f>SUM(H67:O67)</f>
        <v>3556772.5970000001</v>
      </c>
      <c r="Q67" s="4"/>
    </row>
    <row r="68" spans="1:17" s="27" customFormat="1" ht="13.8" x14ac:dyDescent="0.3">
      <c r="A68" s="652"/>
      <c r="B68" s="486"/>
      <c r="C68" s="487" t="s">
        <v>487</v>
      </c>
      <c r="D68" s="487"/>
      <c r="E68" s="488"/>
      <c r="F68" s="489"/>
      <c r="G68" s="489"/>
      <c r="H68" s="490">
        <f>H67-(G28*H28)</f>
        <v>3556772.5970000001</v>
      </c>
      <c r="I68" s="490">
        <f>I67-SUM(G39*I39,G40*I40)</f>
        <v>0</v>
      </c>
      <c r="J68" s="491"/>
      <c r="K68" s="488"/>
      <c r="L68" s="488"/>
      <c r="M68" s="488"/>
      <c r="N68" s="488"/>
      <c r="O68" s="488"/>
      <c r="P68" s="492"/>
      <c r="Q68" s="4"/>
    </row>
    <row r="69" spans="1:17" s="27" customFormat="1" ht="13.8" x14ac:dyDescent="0.3">
      <c r="A69" s="652"/>
      <c r="B69" s="271"/>
      <c r="C69" s="640" t="s">
        <v>315</v>
      </c>
      <c r="D69" s="640"/>
      <c r="E69" s="265"/>
      <c r="F69" s="263"/>
      <c r="G69" s="263"/>
      <c r="H69" s="265"/>
      <c r="I69" s="265"/>
      <c r="J69" s="266">
        <f>SUMPRODUCT(J22:J66,$F22:$F66,$E22:$E66)</f>
        <v>15198.0504</v>
      </c>
      <c r="K69" s="266">
        <f>SUMPRODUCT(K22:K66,$F22:$F66,$E22:$E66)</f>
        <v>9055.5744000000013</v>
      </c>
      <c r="L69" s="266">
        <f>SUMPRODUCT(L22:L66,$F22:$F66,$E22:$E66)</f>
        <v>463.2912</v>
      </c>
      <c r="M69" s="266">
        <f>SUMPRODUCT(M22:M66,$F22:$F66,$E22:$E66)</f>
        <v>0</v>
      </c>
      <c r="N69" s="265"/>
      <c r="O69" s="265"/>
      <c r="P69" s="272">
        <f>SUM(H69:O69)</f>
        <v>24716.916000000001</v>
      </c>
      <c r="Q69" s="4"/>
    </row>
    <row r="70" spans="1:17" s="27" customFormat="1" ht="13.8" x14ac:dyDescent="0.3">
      <c r="A70" s="652"/>
      <c r="B70" s="271"/>
      <c r="C70" s="640" t="s">
        <v>483</v>
      </c>
      <c r="D70" s="640"/>
      <c r="E70" s="265"/>
      <c r="F70" s="263"/>
      <c r="G70" s="263"/>
      <c r="H70" s="265"/>
      <c r="I70" s="265"/>
      <c r="J70" s="266">
        <f>J69-($E$36*$F$36*J36)</f>
        <v>15198.0504</v>
      </c>
      <c r="K70" s="266">
        <f>K69-($E$36*$F$36*K36)</f>
        <v>9055.5744000000013</v>
      </c>
      <c r="L70" s="265"/>
      <c r="M70" s="265"/>
      <c r="N70" s="265"/>
      <c r="O70" s="265"/>
      <c r="P70" s="272"/>
      <c r="Q70" s="4"/>
    </row>
    <row r="71" spans="1:17" s="27" customFormat="1" ht="13.8" x14ac:dyDescent="0.3">
      <c r="A71" s="652"/>
      <c r="B71" s="273"/>
      <c r="C71" s="654"/>
      <c r="D71" s="654"/>
      <c r="E71" s="258"/>
      <c r="F71" s="256"/>
      <c r="G71" s="256"/>
      <c r="H71" s="256"/>
      <c r="I71" s="256"/>
      <c r="J71" s="256"/>
      <c r="K71" s="258"/>
      <c r="L71" s="258"/>
      <c r="M71" s="258"/>
      <c r="N71" s="258"/>
      <c r="O71" s="258"/>
      <c r="P71" s="274"/>
      <c r="Q71" s="4"/>
    </row>
    <row r="72" spans="1:17" s="6" customFormat="1" ht="13.8" x14ac:dyDescent="0.3">
      <c r="A72" s="652"/>
      <c r="B72" s="273"/>
      <c r="C72" s="638" t="s">
        <v>317</v>
      </c>
      <c r="D72" s="638"/>
      <c r="E72" s="249"/>
      <c r="F72" s="260"/>
      <c r="G72" s="249"/>
      <c r="H72" s="261">
        <f>'3.  Distribution Rates'!E33</f>
        <v>0</v>
      </c>
      <c r="I72" s="261">
        <f>'3.  Distribution Rates'!E34</f>
        <v>0</v>
      </c>
      <c r="J72" s="261">
        <f>'3.  Distribution Rates'!E35</f>
        <v>0</v>
      </c>
      <c r="K72" s="261">
        <f>'3.  Distribution Rates'!E36</f>
        <v>0</v>
      </c>
      <c r="L72" s="261">
        <f>'3.  Distribution Rates'!E37</f>
        <v>0</v>
      </c>
      <c r="M72" s="261">
        <f>'3.  Distribution Rates'!E38</f>
        <v>0</v>
      </c>
      <c r="N72" s="261">
        <f>'3.  Distribution Rates'!E39</f>
        <v>0</v>
      </c>
      <c r="O72" s="261"/>
      <c r="P72" s="275"/>
      <c r="Q72" s="138"/>
    </row>
    <row r="73" spans="1:17" s="27" customFormat="1" ht="13.8" x14ac:dyDescent="0.3">
      <c r="A73" s="652"/>
      <c r="B73" s="273"/>
      <c r="C73" s="654" t="s">
        <v>63</v>
      </c>
      <c r="D73" s="654"/>
      <c r="E73" s="258"/>
      <c r="F73" s="260"/>
      <c r="G73" s="249"/>
      <c r="H73" s="262">
        <f>H67*H72</f>
        <v>0</v>
      </c>
      <c r="I73" s="262">
        <f>I67*I72</f>
        <v>0</v>
      </c>
      <c r="J73" s="262">
        <f>J69*J72</f>
        <v>0</v>
      </c>
      <c r="K73" s="262">
        <f>K69*K72</f>
        <v>0</v>
      </c>
      <c r="L73" s="262">
        <f>L69*L72</f>
        <v>0</v>
      </c>
      <c r="M73" s="262">
        <f>M69*M72</f>
        <v>0</v>
      </c>
      <c r="N73" s="262">
        <f>N67*N72</f>
        <v>0</v>
      </c>
      <c r="O73" s="258"/>
      <c r="P73" s="276">
        <f>SUM(H73:O73)</f>
        <v>0</v>
      </c>
      <c r="Q73" s="4"/>
    </row>
    <row r="74" spans="1:17" s="27" customFormat="1" ht="13.8" x14ac:dyDescent="0.3">
      <c r="A74" s="652"/>
      <c r="B74" s="273"/>
      <c r="C74" s="638" t="s">
        <v>64</v>
      </c>
      <c r="D74" s="638"/>
      <c r="E74" s="258"/>
      <c r="F74" s="256"/>
      <c r="G74" s="256"/>
      <c r="H74" s="249">
        <f>'6.  Persistence Rates'!D314</f>
        <v>0</v>
      </c>
      <c r="I74" s="249">
        <f>'6.  Persistence Rates'!E314</f>
        <v>0</v>
      </c>
      <c r="J74" s="249">
        <f>'6.  Persistence Rates'!F314</f>
        <v>0</v>
      </c>
      <c r="K74" s="249">
        <f>'6.  Persistence Rates'!G314</f>
        <v>0</v>
      </c>
      <c r="L74" s="249">
        <f>'6.  Persistence Rates'!H314</f>
        <v>0</v>
      </c>
      <c r="M74" s="249">
        <f>'6.  Persistence Rates'!I314</f>
        <v>0</v>
      </c>
      <c r="N74" s="249">
        <f>'6.  Persistence Rates'!J314</f>
        <v>0</v>
      </c>
      <c r="O74" s="249">
        <f>'6.  Persistence Rates'!K314</f>
        <v>0</v>
      </c>
      <c r="P74" s="274"/>
      <c r="Q74" s="4"/>
    </row>
    <row r="75" spans="1:17" s="27" customFormat="1" ht="13.8" x14ac:dyDescent="0.3">
      <c r="A75" s="652"/>
      <c r="B75" s="273"/>
      <c r="C75" s="638" t="s">
        <v>65</v>
      </c>
      <c r="D75" s="638"/>
      <c r="E75" s="258"/>
      <c r="F75" s="256"/>
      <c r="G75" s="256"/>
      <c r="H75" s="249">
        <f>'6.  Persistence Rates'!D315</f>
        <v>0</v>
      </c>
      <c r="I75" s="249">
        <f>'6.  Persistence Rates'!E315</f>
        <v>0</v>
      </c>
      <c r="J75" s="249">
        <f>'6.  Persistence Rates'!F315</f>
        <v>0</v>
      </c>
      <c r="K75" s="249">
        <f>'6.  Persistence Rates'!G315</f>
        <v>0</v>
      </c>
      <c r="L75" s="249">
        <f>'6.  Persistence Rates'!H315</f>
        <v>0</v>
      </c>
      <c r="M75" s="249">
        <f>'6.  Persistence Rates'!I315</f>
        <v>0</v>
      </c>
      <c r="N75" s="249">
        <f>'6.  Persistence Rates'!J315</f>
        <v>0</v>
      </c>
      <c r="O75" s="249">
        <f>'6.  Persistence Rates'!K315</f>
        <v>0</v>
      </c>
      <c r="P75" s="274"/>
      <c r="Q75" s="4"/>
    </row>
    <row r="76" spans="1:17" s="27" customFormat="1" ht="13.8" x14ac:dyDescent="0.3">
      <c r="A76" s="652"/>
      <c r="B76" s="273"/>
      <c r="C76" s="638" t="s">
        <v>66</v>
      </c>
      <c r="D76" s="638"/>
      <c r="E76" s="258"/>
      <c r="F76" s="256"/>
      <c r="G76" s="256"/>
      <c r="H76" s="249">
        <f>'6.  Persistence Rates'!D316</f>
        <v>0</v>
      </c>
      <c r="I76" s="249">
        <f>'6.  Persistence Rates'!E316</f>
        <v>0</v>
      </c>
      <c r="J76" s="249">
        <f>'6.  Persistence Rates'!F316</f>
        <v>0</v>
      </c>
      <c r="K76" s="249">
        <f>'6.  Persistence Rates'!G316</f>
        <v>0</v>
      </c>
      <c r="L76" s="249">
        <f>'6.  Persistence Rates'!H316</f>
        <v>0</v>
      </c>
      <c r="M76" s="249">
        <f>'6.  Persistence Rates'!I316</f>
        <v>0</v>
      </c>
      <c r="N76" s="249">
        <f>'6.  Persistence Rates'!J316</f>
        <v>0</v>
      </c>
      <c r="O76" s="249">
        <f>'6.  Persistence Rates'!K316</f>
        <v>0</v>
      </c>
      <c r="P76" s="274"/>
      <c r="Q76" s="4"/>
    </row>
    <row r="77" spans="1:17" s="27" customFormat="1" ht="13.8" x14ac:dyDescent="0.3">
      <c r="A77" s="243"/>
      <c r="B77" s="277"/>
      <c r="C77" s="573" t="s">
        <v>401</v>
      </c>
      <c r="D77" s="573"/>
      <c r="E77" s="278"/>
      <c r="F77" s="279"/>
      <c r="G77" s="279"/>
      <c r="H77" s="518"/>
      <c r="I77" s="518"/>
      <c r="J77" s="518"/>
      <c r="K77" s="518"/>
      <c r="L77" s="518"/>
      <c r="M77" s="518"/>
      <c r="N77" s="518"/>
      <c r="O77" s="518"/>
      <c r="P77" s="280"/>
      <c r="Q77" s="4"/>
    </row>
    <row r="78" spans="1:17" s="27" customFormat="1" ht="13.8" hidden="1" x14ac:dyDescent="0.3">
      <c r="A78" s="243"/>
      <c r="B78" s="273"/>
      <c r="C78" s="510" t="s">
        <v>402</v>
      </c>
      <c r="D78" s="510"/>
      <c r="E78" s="258"/>
      <c r="F78" s="256"/>
      <c r="G78" s="256"/>
      <c r="H78" s="249"/>
      <c r="I78" s="249"/>
      <c r="J78" s="249"/>
      <c r="K78" s="249"/>
      <c r="L78" s="249"/>
      <c r="M78" s="249"/>
      <c r="N78" s="249"/>
      <c r="O78" s="249"/>
      <c r="P78" s="274"/>
      <c r="Q78" s="4"/>
    </row>
    <row r="79" spans="1:17" s="27" customFormat="1" ht="13.8" hidden="1" x14ac:dyDescent="0.3">
      <c r="A79" s="243"/>
      <c r="B79" s="273"/>
      <c r="C79" s="510" t="s">
        <v>403</v>
      </c>
      <c r="D79" s="510"/>
      <c r="E79" s="258"/>
      <c r="F79" s="256"/>
      <c r="G79" s="256"/>
      <c r="H79" s="249"/>
      <c r="I79" s="249"/>
      <c r="J79" s="249"/>
      <c r="K79" s="249"/>
      <c r="L79" s="249"/>
      <c r="M79" s="249"/>
      <c r="N79" s="249"/>
      <c r="O79" s="258"/>
      <c r="P79" s="274"/>
      <c r="Q79" s="4"/>
    </row>
    <row r="80" spans="1:17" s="27" customFormat="1" ht="13.8" hidden="1" x14ac:dyDescent="0.3">
      <c r="A80" s="243"/>
      <c r="B80" s="273"/>
      <c r="C80" s="510" t="s">
        <v>404</v>
      </c>
      <c r="D80" s="510"/>
      <c r="E80" s="258"/>
      <c r="F80" s="256"/>
      <c r="G80" s="256"/>
      <c r="H80" s="249"/>
      <c r="I80" s="249"/>
      <c r="J80" s="249"/>
      <c r="K80" s="249"/>
      <c r="L80" s="249"/>
      <c r="M80" s="249"/>
      <c r="N80" s="249"/>
      <c r="O80" s="258"/>
      <c r="P80" s="274"/>
      <c r="Q80" s="4"/>
    </row>
    <row r="81" spans="1:17" s="27" customFormat="1" ht="13.8" hidden="1" x14ac:dyDescent="0.3">
      <c r="A81" s="243"/>
      <c r="B81" s="273"/>
      <c r="C81" s="510" t="s">
        <v>405</v>
      </c>
      <c r="D81" s="510"/>
      <c r="E81" s="258"/>
      <c r="F81" s="256"/>
      <c r="G81" s="256"/>
      <c r="H81" s="249"/>
      <c r="I81" s="249"/>
      <c r="J81" s="249"/>
      <c r="K81" s="249"/>
      <c r="L81" s="249"/>
      <c r="M81" s="249"/>
      <c r="N81" s="249"/>
      <c r="O81" s="258"/>
      <c r="P81" s="274"/>
      <c r="Q81" s="4"/>
    </row>
    <row r="82" spans="1:17" hidden="1" x14ac:dyDescent="0.3">
      <c r="B82" s="389"/>
      <c r="C82" s="511" t="s">
        <v>406</v>
      </c>
      <c r="D82" s="390"/>
      <c r="E82" s="390"/>
      <c r="F82" s="391"/>
      <c r="G82" s="391"/>
      <c r="H82" s="518"/>
      <c r="I82" s="518"/>
      <c r="J82" s="518"/>
      <c r="K82" s="518"/>
      <c r="L82" s="518"/>
      <c r="M82" s="518"/>
      <c r="N82" s="518"/>
      <c r="O82" s="328"/>
      <c r="P82" s="392"/>
      <c r="Q82" s="142"/>
    </row>
    <row r="83" spans="1:17" x14ac:dyDescent="0.3">
      <c r="B83" s="69" t="s">
        <v>519</v>
      </c>
      <c r="C83" s="259" t="s">
        <v>535</v>
      </c>
      <c r="D83" s="140"/>
      <c r="E83" s="140"/>
      <c r="F83" s="141"/>
      <c r="G83" s="141"/>
      <c r="H83" s="66"/>
      <c r="I83" s="66"/>
      <c r="J83" s="66"/>
      <c r="K83" s="66"/>
      <c r="L83" s="66"/>
      <c r="M83" s="66"/>
      <c r="N83" s="66"/>
      <c r="O83" s="66"/>
      <c r="P83" s="66"/>
      <c r="Q83" s="142"/>
    </row>
    <row r="84" spans="1:17" x14ac:dyDescent="0.3">
      <c r="B84" s="69"/>
      <c r="C84" s="139"/>
      <c r="D84" s="69"/>
      <c r="E84" s="69"/>
      <c r="F84" s="66"/>
      <c r="G84" s="66"/>
      <c r="H84" s="66"/>
      <c r="I84" s="66"/>
      <c r="J84" s="66"/>
      <c r="K84" s="66"/>
      <c r="L84" s="66"/>
      <c r="M84" s="66"/>
      <c r="N84" s="66"/>
      <c r="O84" s="66"/>
      <c r="P84" s="66"/>
      <c r="Q84" s="66"/>
    </row>
    <row r="85" spans="1:17" x14ac:dyDescent="0.3">
      <c r="B85" s="641" t="s">
        <v>350</v>
      </c>
      <c r="C85" s="641"/>
      <c r="D85" s="641"/>
      <c r="E85" s="641"/>
      <c r="F85" s="641"/>
      <c r="G85" s="641"/>
      <c r="H85" s="641"/>
      <c r="I85" s="641"/>
      <c r="J85" s="641"/>
      <c r="K85" s="641"/>
      <c r="L85" s="641"/>
      <c r="M85" s="641"/>
      <c r="N85" s="641"/>
      <c r="O85" s="641"/>
      <c r="P85" s="641"/>
      <c r="Q85" s="66"/>
    </row>
    <row r="86" spans="1:17" ht="17.399999999999999" x14ac:dyDescent="0.3">
      <c r="B86" s="143"/>
      <c r="C86" s="144"/>
      <c r="D86" s="143"/>
      <c r="E86" s="143"/>
      <c r="F86" s="101"/>
      <c r="G86" s="143"/>
      <c r="H86" s="143"/>
      <c r="I86" s="143"/>
      <c r="J86" s="143"/>
      <c r="K86" s="143"/>
      <c r="L86" s="143"/>
      <c r="M86" s="143"/>
      <c r="N86" s="143"/>
      <c r="O86" s="143"/>
      <c r="P86" s="143"/>
      <c r="Q86" s="66"/>
    </row>
    <row r="87" spans="1:17" ht="41.4" x14ac:dyDescent="0.3">
      <c r="B87" s="645" t="s">
        <v>59</v>
      </c>
      <c r="C87" s="647" t="s">
        <v>0</v>
      </c>
      <c r="D87" s="647" t="s">
        <v>45</v>
      </c>
      <c r="E87" s="647" t="s">
        <v>202</v>
      </c>
      <c r="F87" s="268" t="s">
        <v>46</v>
      </c>
      <c r="G87" s="268" t="s">
        <v>199</v>
      </c>
      <c r="H87" s="642" t="s">
        <v>60</v>
      </c>
      <c r="I87" s="643"/>
      <c r="J87" s="643"/>
      <c r="K87" s="643"/>
      <c r="L87" s="643"/>
      <c r="M87" s="643"/>
      <c r="N87" s="643"/>
      <c r="O87" s="643"/>
      <c r="P87" s="644"/>
      <c r="Q87" s="66"/>
    </row>
    <row r="88" spans="1:17" ht="41.4" x14ac:dyDescent="0.3">
      <c r="B88" s="646"/>
      <c r="C88" s="648"/>
      <c r="D88" s="648"/>
      <c r="E88" s="648"/>
      <c r="F88" s="135" t="s">
        <v>94</v>
      </c>
      <c r="G88" s="135" t="s">
        <v>95</v>
      </c>
      <c r="H88" s="135" t="str">
        <f>H20</f>
        <v>Residential</v>
      </c>
      <c r="I88" s="135" t="str">
        <f t="shared" ref="I88:O88" si="5">I20</f>
        <v>GS &lt; 50 kW</v>
      </c>
      <c r="J88" s="135" t="str">
        <f t="shared" si="5"/>
        <v>GS 50 to 699 kW</v>
      </c>
      <c r="K88" s="135" t="str">
        <f t="shared" si="5"/>
        <v>GS 700 to 4,999 kW</v>
      </c>
      <c r="L88" s="135" t="str">
        <f t="shared" si="5"/>
        <v>Large Use</v>
      </c>
      <c r="M88" s="135" t="str">
        <f t="shared" si="5"/>
        <v>Unmetered Scattered Load</v>
      </c>
      <c r="N88" s="135" t="str">
        <f t="shared" si="5"/>
        <v>Street Lighting</v>
      </c>
      <c r="O88" s="135" t="str">
        <f t="shared" si="5"/>
        <v>Standby Power</v>
      </c>
      <c r="P88" s="376" t="s">
        <v>35</v>
      </c>
      <c r="Q88" s="66"/>
    </row>
    <row r="89" spans="1:17" s="21" customFormat="1" ht="19.5" customHeight="1" outlineLevel="1" x14ac:dyDescent="0.3">
      <c r="A89" s="45"/>
      <c r="B89" s="370"/>
      <c r="C89" s="656" t="s">
        <v>1</v>
      </c>
      <c r="D89" s="656"/>
      <c r="E89" s="371"/>
      <c r="F89" s="372"/>
      <c r="G89" s="372"/>
      <c r="H89" s="372"/>
      <c r="I89" s="372"/>
      <c r="J89" s="372"/>
      <c r="K89" s="372"/>
      <c r="L89" s="372"/>
      <c r="M89" s="372"/>
      <c r="N89" s="372"/>
      <c r="O89" s="372"/>
      <c r="P89" s="373"/>
      <c r="Q89" s="137"/>
    </row>
    <row r="90" spans="1:17" ht="14.4" outlineLevel="1" x14ac:dyDescent="0.3">
      <c r="A90" s="652">
        <v>2012</v>
      </c>
      <c r="B90" s="270">
        <v>1</v>
      </c>
      <c r="C90" s="251" t="s">
        <v>2</v>
      </c>
      <c r="D90" s="249" t="s">
        <v>34</v>
      </c>
      <c r="E90" s="249">
        <v>12</v>
      </c>
      <c r="F90" s="294">
        <v>32.927999999999997</v>
      </c>
      <c r="G90" s="294">
        <v>230362.027</v>
      </c>
      <c r="H90" s="293">
        <v>1</v>
      </c>
      <c r="I90" s="293">
        <v>0</v>
      </c>
      <c r="J90" s="293">
        <v>0</v>
      </c>
      <c r="K90" s="293">
        <v>0</v>
      </c>
      <c r="L90" s="293">
        <v>0</v>
      </c>
      <c r="M90" s="293">
        <v>0</v>
      </c>
      <c r="N90" s="293">
        <v>0</v>
      </c>
      <c r="O90" s="293">
        <v>0</v>
      </c>
      <c r="P90" s="248">
        <f>SUM(H90:O90)</f>
        <v>1</v>
      </c>
      <c r="Q90" s="66"/>
    </row>
    <row r="91" spans="1:17" ht="14.4" outlineLevel="1" x14ac:dyDescent="0.3">
      <c r="A91" s="652"/>
      <c r="B91" s="270">
        <v>2</v>
      </c>
      <c r="C91" s="251" t="s">
        <v>3</v>
      </c>
      <c r="D91" s="249" t="s">
        <v>34</v>
      </c>
      <c r="E91" s="249">
        <v>12</v>
      </c>
      <c r="F91" s="294">
        <v>4.6180000000000003</v>
      </c>
      <c r="G91" s="294">
        <v>8106.0630000000001</v>
      </c>
      <c r="H91" s="293">
        <v>1</v>
      </c>
      <c r="I91" s="293">
        <v>0</v>
      </c>
      <c r="J91" s="293">
        <v>0</v>
      </c>
      <c r="K91" s="293">
        <v>0</v>
      </c>
      <c r="L91" s="293">
        <v>0</v>
      </c>
      <c r="M91" s="293">
        <v>0</v>
      </c>
      <c r="N91" s="293">
        <v>0</v>
      </c>
      <c r="O91" s="293">
        <v>0</v>
      </c>
      <c r="P91" s="248">
        <f t="shared" ref="P91:P98" si="6">SUM(H91:O91)</f>
        <v>1</v>
      </c>
      <c r="Q91" s="66"/>
    </row>
    <row r="92" spans="1:17" ht="14.4" outlineLevel="1" x14ac:dyDescent="0.3">
      <c r="A92" s="652"/>
      <c r="B92" s="270">
        <v>3</v>
      </c>
      <c r="C92" s="251" t="s">
        <v>4</v>
      </c>
      <c r="D92" s="249" t="s">
        <v>34</v>
      </c>
      <c r="E92" s="249">
        <v>12</v>
      </c>
      <c r="F92" s="294">
        <v>709.88099999999997</v>
      </c>
      <c r="G92" s="294">
        <v>1202085.3019999999</v>
      </c>
      <c r="H92" s="293">
        <v>1</v>
      </c>
      <c r="I92" s="293">
        <v>0</v>
      </c>
      <c r="J92" s="293">
        <v>0</v>
      </c>
      <c r="K92" s="293">
        <v>0</v>
      </c>
      <c r="L92" s="293">
        <v>0</v>
      </c>
      <c r="M92" s="293">
        <v>0</v>
      </c>
      <c r="N92" s="293">
        <v>0</v>
      </c>
      <c r="O92" s="293">
        <v>0</v>
      </c>
      <c r="P92" s="248">
        <f t="shared" si="6"/>
        <v>1</v>
      </c>
      <c r="Q92" s="66"/>
    </row>
    <row r="93" spans="1:17" ht="14.4" outlineLevel="1" x14ac:dyDescent="0.3">
      <c r="A93" s="652"/>
      <c r="B93" s="270">
        <v>4</v>
      </c>
      <c r="C93" s="251" t="s">
        <v>5</v>
      </c>
      <c r="D93" s="249" t="s">
        <v>34</v>
      </c>
      <c r="E93" s="249">
        <v>12</v>
      </c>
      <c r="F93" s="294">
        <v>6.4930000000000003</v>
      </c>
      <c r="G93" s="294">
        <v>39401.631999999998</v>
      </c>
      <c r="H93" s="293">
        <v>1</v>
      </c>
      <c r="I93" s="293">
        <v>0</v>
      </c>
      <c r="J93" s="293">
        <v>0</v>
      </c>
      <c r="K93" s="293">
        <v>0</v>
      </c>
      <c r="L93" s="293">
        <v>0</v>
      </c>
      <c r="M93" s="293">
        <v>0</v>
      </c>
      <c r="N93" s="293">
        <v>0</v>
      </c>
      <c r="O93" s="293">
        <v>0</v>
      </c>
      <c r="P93" s="248">
        <f t="shared" si="6"/>
        <v>1</v>
      </c>
      <c r="Q93" s="66"/>
    </row>
    <row r="94" spans="1:17" ht="14.4" outlineLevel="1" x14ac:dyDescent="0.3">
      <c r="A94" s="652"/>
      <c r="B94" s="270">
        <v>5</v>
      </c>
      <c r="C94" s="251" t="s">
        <v>6</v>
      </c>
      <c r="D94" s="249" t="s">
        <v>34</v>
      </c>
      <c r="E94" s="249">
        <v>12</v>
      </c>
      <c r="F94" s="294">
        <v>41.706000000000003</v>
      </c>
      <c r="G94" s="294">
        <v>754713.39099999995</v>
      </c>
      <c r="H94" s="293">
        <v>1</v>
      </c>
      <c r="I94" s="293">
        <v>0</v>
      </c>
      <c r="J94" s="293">
        <v>0</v>
      </c>
      <c r="K94" s="293">
        <v>0</v>
      </c>
      <c r="L94" s="293">
        <v>0</v>
      </c>
      <c r="M94" s="293">
        <v>0</v>
      </c>
      <c r="N94" s="293">
        <v>0</v>
      </c>
      <c r="O94" s="293">
        <v>0</v>
      </c>
      <c r="P94" s="248">
        <f t="shared" si="6"/>
        <v>1</v>
      </c>
      <c r="Q94" s="66"/>
    </row>
    <row r="95" spans="1:17" ht="14.4" outlineLevel="1" x14ac:dyDescent="0.3">
      <c r="A95" s="652"/>
      <c r="B95" s="270">
        <v>6</v>
      </c>
      <c r="C95" s="251" t="s">
        <v>7</v>
      </c>
      <c r="D95" s="249" t="s">
        <v>34</v>
      </c>
      <c r="E95" s="249">
        <v>12</v>
      </c>
      <c r="F95" s="294">
        <v>0</v>
      </c>
      <c r="G95" s="294">
        <v>0</v>
      </c>
      <c r="H95" s="293">
        <v>1</v>
      </c>
      <c r="I95" s="293">
        <v>0</v>
      </c>
      <c r="J95" s="293">
        <v>0</v>
      </c>
      <c r="K95" s="293">
        <v>0</v>
      </c>
      <c r="L95" s="293">
        <v>0</v>
      </c>
      <c r="M95" s="293">
        <v>0</v>
      </c>
      <c r="N95" s="293">
        <v>0</v>
      </c>
      <c r="O95" s="293">
        <v>0</v>
      </c>
      <c r="P95" s="248">
        <f t="shared" si="6"/>
        <v>1</v>
      </c>
      <c r="Q95" s="66"/>
    </row>
    <row r="96" spans="1:17" ht="27.6" outlineLevel="1" x14ac:dyDescent="0.3">
      <c r="A96" s="652"/>
      <c r="B96" s="270">
        <v>7</v>
      </c>
      <c r="C96" s="251" t="s">
        <v>33</v>
      </c>
      <c r="D96" s="249" t="s">
        <v>34</v>
      </c>
      <c r="E96" s="249">
        <v>0</v>
      </c>
      <c r="F96" s="294">
        <v>466.85700000000003</v>
      </c>
      <c r="G96" s="294">
        <v>3387.2020000000002</v>
      </c>
      <c r="H96" s="293">
        <v>1</v>
      </c>
      <c r="I96" s="293">
        <v>0</v>
      </c>
      <c r="J96" s="293">
        <v>0</v>
      </c>
      <c r="K96" s="293">
        <v>0</v>
      </c>
      <c r="L96" s="293">
        <v>0</v>
      </c>
      <c r="M96" s="293">
        <v>0</v>
      </c>
      <c r="N96" s="293">
        <v>0</v>
      </c>
      <c r="O96" s="293">
        <v>0</v>
      </c>
      <c r="P96" s="248">
        <f t="shared" si="6"/>
        <v>1</v>
      </c>
      <c r="Q96" s="66"/>
    </row>
    <row r="97" spans="1:19" ht="14.4" outlineLevel="1" x14ac:dyDescent="0.3">
      <c r="A97" s="652"/>
      <c r="B97" s="270">
        <v>8</v>
      </c>
      <c r="C97" s="251" t="s">
        <v>26</v>
      </c>
      <c r="D97" s="249" t="s">
        <v>34</v>
      </c>
      <c r="E97" s="249">
        <v>0</v>
      </c>
      <c r="F97" s="294">
        <v>0</v>
      </c>
      <c r="G97" s="294">
        <v>0</v>
      </c>
      <c r="H97" s="293">
        <v>1</v>
      </c>
      <c r="I97" s="293">
        <v>0</v>
      </c>
      <c r="J97" s="293">
        <v>0</v>
      </c>
      <c r="K97" s="293">
        <v>0</v>
      </c>
      <c r="L97" s="293">
        <v>0</v>
      </c>
      <c r="M97" s="293">
        <v>0</v>
      </c>
      <c r="N97" s="293">
        <v>0</v>
      </c>
      <c r="O97" s="293">
        <v>0</v>
      </c>
      <c r="P97" s="248">
        <f t="shared" si="6"/>
        <v>1</v>
      </c>
      <c r="Q97" s="66"/>
    </row>
    <row r="98" spans="1:19" ht="14.4" outlineLevel="1" x14ac:dyDescent="0.3">
      <c r="A98" s="652"/>
      <c r="B98" s="270">
        <v>9</v>
      </c>
      <c r="C98" s="251" t="s">
        <v>8</v>
      </c>
      <c r="D98" s="249" t="s">
        <v>34</v>
      </c>
      <c r="E98" s="249">
        <v>12</v>
      </c>
      <c r="F98" s="294">
        <v>0</v>
      </c>
      <c r="G98" s="294">
        <v>0</v>
      </c>
      <c r="H98" s="293">
        <v>1</v>
      </c>
      <c r="I98" s="293">
        <v>0</v>
      </c>
      <c r="J98" s="293">
        <v>0</v>
      </c>
      <c r="K98" s="293">
        <v>0</v>
      </c>
      <c r="L98" s="293">
        <v>0</v>
      </c>
      <c r="M98" s="293">
        <v>0</v>
      </c>
      <c r="N98" s="293">
        <v>0</v>
      </c>
      <c r="O98" s="293">
        <v>0</v>
      </c>
      <c r="P98" s="248">
        <f t="shared" si="6"/>
        <v>1</v>
      </c>
      <c r="Q98" s="66"/>
    </row>
    <row r="99" spans="1:19" ht="14.4" outlineLevel="1" x14ac:dyDescent="0.3">
      <c r="A99" s="652"/>
      <c r="B99" s="270"/>
      <c r="C99" s="252" t="s">
        <v>252</v>
      </c>
      <c r="D99" s="249" t="s">
        <v>250</v>
      </c>
      <c r="E99" s="249">
        <v>12</v>
      </c>
      <c r="F99" s="294">
        <v>30.698</v>
      </c>
      <c r="G99" s="294">
        <v>61339.459000000003</v>
      </c>
      <c r="H99" s="291">
        <v>1</v>
      </c>
      <c r="I99" s="291">
        <v>0</v>
      </c>
      <c r="J99" s="291">
        <v>0</v>
      </c>
      <c r="K99" s="291">
        <v>0</v>
      </c>
      <c r="L99" s="291">
        <v>0</v>
      </c>
      <c r="M99" s="291">
        <v>0</v>
      </c>
      <c r="N99" s="291">
        <v>0</v>
      </c>
      <c r="O99" s="291">
        <v>0</v>
      </c>
      <c r="P99" s="248"/>
      <c r="Q99" s="66"/>
    </row>
    <row r="100" spans="1:19" ht="14.4" hidden="1" outlineLevel="1" x14ac:dyDescent="0.3">
      <c r="A100" s="652"/>
      <c r="B100" s="270"/>
      <c r="C100" s="640"/>
      <c r="D100" s="640"/>
      <c r="E100" s="264"/>
      <c r="F100" s="294"/>
      <c r="G100" s="294"/>
      <c r="H100" s="291"/>
      <c r="I100" s="292"/>
      <c r="J100" s="292"/>
      <c r="K100" s="292"/>
      <c r="L100" s="292"/>
      <c r="M100" s="292"/>
      <c r="N100" s="292"/>
      <c r="O100" s="292"/>
      <c r="P100" s="248"/>
      <c r="Q100" s="66"/>
    </row>
    <row r="101" spans="1:19" ht="14.4" hidden="1" outlineLevel="1" x14ac:dyDescent="0.3">
      <c r="A101" s="652"/>
      <c r="B101" s="270"/>
      <c r="C101" s="640"/>
      <c r="D101" s="640"/>
      <c r="E101" s="264"/>
      <c r="F101" s="294"/>
      <c r="G101" s="294"/>
      <c r="H101" s="291"/>
      <c r="I101" s="292"/>
      <c r="J101" s="292"/>
      <c r="K101" s="292"/>
      <c r="L101" s="292"/>
      <c r="M101" s="292"/>
      <c r="N101" s="292"/>
      <c r="O101" s="292"/>
      <c r="P101" s="248"/>
      <c r="Q101" s="66"/>
    </row>
    <row r="102" spans="1:19" s="21" customFormat="1" ht="18.75" customHeight="1" outlineLevel="1" x14ac:dyDescent="0.3">
      <c r="A102" s="652"/>
      <c r="B102" s="244"/>
      <c r="C102" s="650" t="s">
        <v>9</v>
      </c>
      <c r="D102" s="650"/>
      <c r="E102" s="245"/>
      <c r="F102" s="246"/>
      <c r="G102" s="246"/>
      <c r="H102" s="246"/>
      <c r="I102" s="246"/>
      <c r="J102" s="246"/>
      <c r="K102" s="246"/>
      <c r="L102" s="246"/>
      <c r="M102" s="246"/>
      <c r="N102" s="246"/>
      <c r="O102" s="246"/>
      <c r="P102" s="247"/>
      <c r="Q102" s="137"/>
      <c r="R102" s="27"/>
      <c r="S102" s="27"/>
    </row>
    <row r="103" spans="1:19" ht="14.4" outlineLevel="1" x14ac:dyDescent="0.3">
      <c r="A103" s="652"/>
      <c r="B103" s="146">
        <v>10</v>
      </c>
      <c r="C103" s="253" t="s">
        <v>27</v>
      </c>
      <c r="D103" s="249" t="s">
        <v>34</v>
      </c>
      <c r="E103" s="249">
        <v>12</v>
      </c>
      <c r="F103" s="294">
        <v>2096.922</v>
      </c>
      <c r="G103" s="294">
        <v>12489528.264</v>
      </c>
      <c r="H103" s="291">
        <v>0</v>
      </c>
      <c r="I103" s="291">
        <v>0</v>
      </c>
      <c r="J103" s="291">
        <v>0.55000000000000004</v>
      </c>
      <c r="K103" s="291">
        <v>0.4</v>
      </c>
      <c r="L103" s="291">
        <v>0.05</v>
      </c>
      <c r="M103" s="291">
        <v>0</v>
      </c>
      <c r="N103" s="291">
        <v>0</v>
      </c>
      <c r="O103" s="291">
        <v>0</v>
      </c>
      <c r="P103" s="248">
        <f>SUM(H103:O103)</f>
        <v>1</v>
      </c>
      <c r="Q103" s="66"/>
    </row>
    <row r="104" spans="1:19" ht="14.4" outlineLevel="1" x14ac:dyDescent="0.3">
      <c r="A104" s="652"/>
      <c r="B104" s="146">
        <v>11</v>
      </c>
      <c r="C104" s="251" t="s">
        <v>25</v>
      </c>
      <c r="D104" s="249" t="s">
        <v>34</v>
      </c>
      <c r="E104" s="249">
        <v>12</v>
      </c>
      <c r="F104" s="294">
        <v>0</v>
      </c>
      <c r="G104" s="294">
        <v>0</v>
      </c>
      <c r="H104" s="291">
        <v>0</v>
      </c>
      <c r="I104" s="291">
        <v>1</v>
      </c>
      <c r="J104" s="291">
        <v>0</v>
      </c>
      <c r="K104" s="291">
        <v>0</v>
      </c>
      <c r="L104" s="291">
        <v>0</v>
      </c>
      <c r="M104" s="291">
        <v>0</v>
      </c>
      <c r="N104" s="291">
        <v>0</v>
      </c>
      <c r="O104" s="291">
        <v>0</v>
      </c>
      <c r="P104" s="248">
        <f>SUM(H104:O104)</f>
        <v>1</v>
      </c>
      <c r="Q104" s="66"/>
    </row>
    <row r="105" spans="1:19" ht="14.4" outlineLevel="1" x14ac:dyDescent="0.3">
      <c r="A105" s="65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48">
        <f t="shared" ref="P105:P110" si="7">SUM(H105:O105)</f>
        <v>0</v>
      </c>
      <c r="Q105" s="66"/>
    </row>
    <row r="106" spans="1:19" ht="14.4" outlineLevel="1" x14ac:dyDescent="0.3">
      <c r="A106" s="652"/>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48">
        <f t="shared" si="7"/>
        <v>1</v>
      </c>
      <c r="Q106" s="66"/>
    </row>
    <row r="107" spans="1:19" ht="14.4" outlineLevel="1" x14ac:dyDescent="0.3">
      <c r="A107" s="652"/>
      <c r="B107" s="146">
        <v>14</v>
      </c>
      <c r="C107" s="251" t="s">
        <v>23</v>
      </c>
      <c r="D107" s="249" t="s">
        <v>34</v>
      </c>
      <c r="E107" s="249">
        <v>12</v>
      </c>
      <c r="F107" s="294">
        <v>15.532</v>
      </c>
      <c r="G107" s="294">
        <v>75528.763000000006</v>
      </c>
      <c r="H107" s="291">
        <v>0</v>
      </c>
      <c r="I107" s="291">
        <v>0</v>
      </c>
      <c r="J107" s="291">
        <v>0.5</v>
      </c>
      <c r="K107" s="291">
        <v>0.5</v>
      </c>
      <c r="L107" s="291">
        <v>0</v>
      </c>
      <c r="M107" s="291">
        <v>0</v>
      </c>
      <c r="N107" s="291">
        <v>0</v>
      </c>
      <c r="O107" s="291">
        <v>0</v>
      </c>
      <c r="P107" s="248">
        <f t="shared" si="7"/>
        <v>1</v>
      </c>
      <c r="Q107" s="66"/>
    </row>
    <row r="108" spans="1:19" ht="27.6" outlineLevel="1" x14ac:dyDescent="0.3">
      <c r="A108" s="652"/>
      <c r="B108" s="270">
        <v>15</v>
      </c>
      <c r="C108" s="251" t="s">
        <v>30</v>
      </c>
      <c r="D108" s="249" t="s">
        <v>34</v>
      </c>
      <c r="E108" s="249">
        <v>0</v>
      </c>
      <c r="F108" s="294">
        <v>0</v>
      </c>
      <c r="G108" s="294">
        <v>0</v>
      </c>
      <c r="H108" s="291">
        <v>0</v>
      </c>
      <c r="I108" s="291">
        <v>0</v>
      </c>
      <c r="J108" s="291">
        <v>0</v>
      </c>
      <c r="K108" s="291">
        <v>0</v>
      </c>
      <c r="L108" s="291">
        <v>0</v>
      </c>
      <c r="M108" s="291">
        <v>0</v>
      </c>
      <c r="N108" s="291">
        <v>0</v>
      </c>
      <c r="O108" s="291">
        <v>0</v>
      </c>
      <c r="P108" s="248">
        <f t="shared" si="7"/>
        <v>0</v>
      </c>
      <c r="Q108" s="66"/>
    </row>
    <row r="109" spans="1:19" ht="27.6" outlineLevel="1" x14ac:dyDescent="0.3">
      <c r="A109" s="65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48">
        <f t="shared" si="7"/>
        <v>0</v>
      </c>
      <c r="Q109" s="66"/>
    </row>
    <row r="110" spans="1:19" ht="14.4" outlineLevel="1" x14ac:dyDescent="0.3">
      <c r="A110" s="652"/>
      <c r="B110" s="270">
        <v>17</v>
      </c>
      <c r="C110" s="251" t="s">
        <v>10</v>
      </c>
      <c r="D110" s="249" t="s">
        <v>34</v>
      </c>
      <c r="E110" s="249">
        <v>0</v>
      </c>
      <c r="F110" s="294">
        <v>57.814</v>
      </c>
      <c r="G110" s="294">
        <v>840.33900000000006</v>
      </c>
      <c r="H110" s="291">
        <v>0</v>
      </c>
      <c r="I110" s="291">
        <v>0</v>
      </c>
      <c r="J110" s="291">
        <v>0</v>
      </c>
      <c r="K110" s="291">
        <v>0</v>
      </c>
      <c r="L110" s="291">
        <v>0</v>
      </c>
      <c r="M110" s="291">
        <v>0</v>
      </c>
      <c r="N110" s="291">
        <v>0</v>
      </c>
      <c r="O110" s="291">
        <v>0</v>
      </c>
      <c r="P110" s="248">
        <f t="shared" si="7"/>
        <v>0</v>
      </c>
      <c r="Q110" s="66"/>
    </row>
    <row r="111" spans="1:19" ht="14.4" outlineLevel="1" x14ac:dyDescent="0.3">
      <c r="A111" s="652"/>
      <c r="B111" s="270"/>
      <c r="C111" s="252" t="s">
        <v>252</v>
      </c>
      <c r="D111" s="249" t="s">
        <v>250</v>
      </c>
      <c r="E111" s="249">
        <v>12</v>
      </c>
      <c r="F111" s="294">
        <v>304.98600000000005</v>
      </c>
      <c r="G111" s="294">
        <v>1527711.9979999999</v>
      </c>
      <c r="H111" s="291">
        <v>0</v>
      </c>
      <c r="I111" s="291">
        <v>0</v>
      </c>
      <c r="J111" s="291">
        <v>0.54903815257093769</v>
      </c>
      <c r="K111" s="291">
        <v>0.40192369485812457</v>
      </c>
      <c r="L111" s="291">
        <v>4.9038152570937681E-2</v>
      </c>
      <c r="M111" s="291">
        <v>0</v>
      </c>
      <c r="N111" s="291">
        <v>0</v>
      </c>
      <c r="O111" s="291">
        <v>0</v>
      </c>
      <c r="P111" s="248"/>
      <c r="Q111" s="66"/>
    </row>
    <row r="112" spans="1:19" ht="14.4" hidden="1" outlineLevel="1" x14ac:dyDescent="0.3">
      <c r="A112" s="652"/>
      <c r="B112" s="270"/>
      <c r="C112" s="640"/>
      <c r="D112" s="640"/>
      <c r="E112" s="264"/>
      <c r="F112" s="294"/>
      <c r="G112" s="294"/>
      <c r="H112" s="291"/>
      <c r="I112" s="293"/>
      <c r="J112" s="293"/>
      <c r="K112" s="292"/>
      <c r="L112" s="292"/>
      <c r="M112" s="292"/>
      <c r="N112" s="292"/>
      <c r="O112" s="292"/>
      <c r="P112" s="248"/>
      <c r="Q112" s="66"/>
    </row>
    <row r="113" spans="1:17" ht="14.4" hidden="1" outlineLevel="1" x14ac:dyDescent="0.3">
      <c r="A113" s="652"/>
      <c r="B113" s="270"/>
      <c r="C113" s="640"/>
      <c r="D113" s="640"/>
      <c r="E113" s="264"/>
      <c r="F113" s="294"/>
      <c r="G113" s="294"/>
      <c r="H113" s="291"/>
      <c r="I113" s="293"/>
      <c r="J113" s="293"/>
      <c r="K113" s="292"/>
      <c r="L113" s="292"/>
      <c r="M113" s="292"/>
      <c r="N113" s="292"/>
      <c r="O113" s="292"/>
      <c r="P113" s="248"/>
      <c r="Q113" s="66"/>
    </row>
    <row r="114" spans="1:17" s="21" customFormat="1" ht="18" customHeight="1" outlineLevel="1" x14ac:dyDescent="0.3">
      <c r="A114" s="652"/>
      <c r="B114" s="244"/>
      <c r="C114" s="650" t="s">
        <v>11</v>
      </c>
      <c r="D114" s="650"/>
      <c r="E114" s="245"/>
      <c r="F114" s="246"/>
      <c r="G114" s="246"/>
      <c r="H114" s="246"/>
      <c r="I114" s="246"/>
      <c r="J114" s="246"/>
      <c r="K114" s="246"/>
      <c r="L114" s="246"/>
      <c r="M114" s="246"/>
      <c r="N114" s="246"/>
      <c r="O114" s="246"/>
      <c r="P114" s="247"/>
      <c r="Q114" s="137"/>
    </row>
    <row r="115" spans="1:17" ht="14.4" outlineLevel="1" x14ac:dyDescent="0.3">
      <c r="A115" s="652"/>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48">
        <f t="shared" ref="P115:P119" si="8">SUM(H115:O115)</f>
        <v>0</v>
      </c>
      <c r="Q115" s="66"/>
    </row>
    <row r="116" spans="1:17" ht="14.4" outlineLevel="1" x14ac:dyDescent="0.3">
      <c r="A116" s="65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48">
        <f t="shared" si="8"/>
        <v>0</v>
      </c>
      <c r="Q116" s="66"/>
    </row>
    <row r="117" spans="1:17" ht="14.4" outlineLevel="1" x14ac:dyDescent="0.3">
      <c r="A117" s="652"/>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48">
        <f t="shared" si="8"/>
        <v>0</v>
      </c>
      <c r="Q117" s="66"/>
    </row>
    <row r="118" spans="1:17" ht="14.4" outlineLevel="1" x14ac:dyDescent="0.3">
      <c r="A118" s="652"/>
      <c r="B118" s="146">
        <v>21</v>
      </c>
      <c r="C118" s="253" t="s">
        <v>27</v>
      </c>
      <c r="D118" s="249" t="s">
        <v>34</v>
      </c>
      <c r="E118" s="249">
        <v>12</v>
      </c>
      <c r="F118" s="294">
        <v>0</v>
      </c>
      <c r="G118" s="294">
        <v>0</v>
      </c>
      <c r="H118" s="291">
        <v>0</v>
      </c>
      <c r="I118" s="291">
        <v>0</v>
      </c>
      <c r="J118" s="291">
        <v>0.6</v>
      </c>
      <c r="K118" s="291">
        <v>0.4</v>
      </c>
      <c r="L118" s="291">
        <v>0</v>
      </c>
      <c r="M118" s="291">
        <v>0</v>
      </c>
      <c r="N118" s="291">
        <v>0</v>
      </c>
      <c r="O118" s="291">
        <v>0</v>
      </c>
      <c r="P118" s="248">
        <f t="shared" si="8"/>
        <v>1</v>
      </c>
      <c r="Q118" s="66"/>
    </row>
    <row r="119" spans="1:17" ht="14.4" outlineLevel="1" x14ac:dyDescent="0.3">
      <c r="A119" s="652"/>
      <c r="B119" s="146">
        <v>22</v>
      </c>
      <c r="C119" s="251" t="s">
        <v>10</v>
      </c>
      <c r="D119" s="249" t="s">
        <v>34</v>
      </c>
      <c r="E119" s="249">
        <v>0</v>
      </c>
      <c r="F119" s="294">
        <v>2786.6509999999998</v>
      </c>
      <c r="G119" s="294">
        <v>67157.070000000007</v>
      </c>
      <c r="H119" s="291">
        <v>0</v>
      </c>
      <c r="I119" s="291">
        <v>0</v>
      </c>
      <c r="J119" s="291">
        <v>0</v>
      </c>
      <c r="K119" s="291">
        <v>0</v>
      </c>
      <c r="L119" s="291">
        <v>0</v>
      </c>
      <c r="M119" s="291">
        <v>0</v>
      </c>
      <c r="N119" s="291">
        <v>0</v>
      </c>
      <c r="O119" s="291">
        <v>0</v>
      </c>
      <c r="P119" s="248">
        <f t="shared" si="8"/>
        <v>0</v>
      </c>
      <c r="Q119" s="66"/>
    </row>
    <row r="120" spans="1:17" ht="14.4" outlineLevel="1" x14ac:dyDescent="0.3">
      <c r="A120" s="65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48"/>
      <c r="Q120" s="66"/>
    </row>
    <row r="121" spans="1:17" ht="14.4" hidden="1" outlineLevel="1" x14ac:dyDescent="0.3">
      <c r="A121" s="652"/>
      <c r="B121" s="146"/>
      <c r="C121" s="640"/>
      <c r="D121" s="640"/>
      <c r="E121" s="264"/>
      <c r="F121" s="294"/>
      <c r="G121" s="294"/>
      <c r="H121" s="291"/>
      <c r="I121" s="292"/>
      <c r="J121" s="292"/>
      <c r="K121" s="292"/>
      <c r="L121" s="292"/>
      <c r="M121" s="292"/>
      <c r="N121" s="292"/>
      <c r="O121" s="292"/>
      <c r="P121" s="248"/>
      <c r="Q121" s="66"/>
    </row>
    <row r="122" spans="1:17" ht="14.4" hidden="1" outlineLevel="1" x14ac:dyDescent="0.3">
      <c r="A122" s="652"/>
      <c r="B122" s="146"/>
      <c r="C122" s="640"/>
      <c r="D122" s="640"/>
      <c r="E122" s="264"/>
      <c r="F122" s="294"/>
      <c r="G122" s="294"/>
      <c r="H122" s="291"/>
      <c r="I122" s="292"/>
      <c r="J122" s="292"/>
      <c r="K122" s="292"/>
      <c r="L122" s="292"/>
      <c r="M122" s="292"/>
      <c r="N122" s="292"/>
      <c r="O122" s="292"/>
      <c r="P122" s="248"/>
      <c r="Q122" s="66"/>
    </row>
    <row r="123" spans="1:17" ht="14.4" hidden="1" outlineLevel="1" x14ac:dyDescent="0.3">
      <c r="A123" s="652"/>
      <c r="B123" s="146"/>
      <c r="C123" s="640"/>
      <c r="D123" s="640"/>
      <c r="E123" s="264"/>
      <c r="F123" s="294"/>
      <c r="G123" s="294"/>
      <c r="H123" s="291"/>
      <c r="I123" s="292"/>
      <c r="J123" s="292"/>
      <c r="K123" s="292"/>
      <c r="L123" s="292"/>
      <c r="M123" s="292"/>
      <c r="N123" s="292"/>
      <c r="O123" s="292"/>
      <c r="P123" s="248"/>
      <c r="Q123" s="66"/>
    </row>
    <row r="124" spans="1:17" s="42" customFormat="1" ht="14.4" outlineLevel="1" x14ac:dyDescent="0.3">
      <c r="A124" s="652"/>
      <c r="B124" s="244"/>
      <c r="C124" s="650" t="s">
        <v>15</v>
      </c>
      <c r="D124" s="650"/>
      <c r="E124" s="245"/>
      <c r="F124" s="246"/>
      <c r="G124" s="246"/>
      <c r="H124" s="246"/>
      <c r="I124" s="246"/>
      <c r="J124" s="246"/>
      <c r="K124" s="246"/>
      <c r="L124" s="246"/>
      <c r="M124" s="246"/>
      <c r="N124" s="246"/>
      <c r="O124" s="246"/>
      <c r="P124" s="247"/>
      <c r="Q124" s="145"/>
    </row>
    <row r="125" spans="1:17" ht="14.4" outlineLevel="1" x14ac:dyDescent="0.3">
      <c r="A125" s="652"/>
      <c r="B125" s="270">
        <v>23</v>
      </c>
      <c r="C125" s="251" t="s">
        <v>15</v>
      </c>
      <c r="D125" s="249" t="s">
        <v>34</v>
      </c>
      <c r="E125" s="249">
        <v>12</v>
      </c>
      <c r="F125" s="294">
        <v>0</v>
      </c>
      <c r="G125" s="294">
        <v>0</v>
      </c>
      <c r="H125" s="293">
        <v>1</v>
      </c>
      <c r="I125" s="293">
        <v>0</v>
      </c>
      <c r="J125" s="293">
        <v>0</v>
      </c>
      <c r="K125" s="293">
        <v>0</v>
      </c>
      <c r="L125" s="293">
        <v>0</v>
      </c>
      <c r="M125" s="293">
        <v>0</v>
      </c>
      <c r="N125" s="293">
        <v>0</v>
      </c>
      <c r="O125" s="293">
        <v>0</v>
      </c>
      <c r="P125" s="248">
        <f t="shared" ref="P125" si="9">SUM(H125:O125)</f>
        <v>1</v>
      </c>
      <c r="Q125" s="66"/>
    </row>
    <row r="126" spans="1:17" ht="14.4" outlineLevel="1" x14ac:dyDescent="0.3">
      <c r="A126" s="652"/>
      <c r="B126" s="270"/>
      <c r="C126" s="252" t="s">
        <v>252</v>
      </c>
      <c r="D126" s="249" t="s">
        <v>250</v>
      </c>
      <c r="E126" s="249">
        <v>12</v>
      </c>
      <c r="F126" s="294">
        <v>0.35499999999999998</v>
      </c>
      <c r="G126" s="294">
        <v>2755</v>
      </c>
      <c r="H126" s="291">
        <v>1</v>
      </c>
      <c r="I126" s="291">
        <v>0</v>
      </c>
      <c r="J126" s="291">
        <v>0</v>
      </c>
      <c r="K126" s="291">
        <v>0</v>
      </c>
      <c r="L126" s="291">
        <v>0</v>
      </c>
      <c r="M126" s="291">
        <v>0</v>
      </c>
      <c r="N126" s="291">
        <v>0</v>
      </c>
      <c r="O126" s="291">
        <v>0</v>
      </c>
      <c r="P126" s="248"/>
      <c r="Q126" s="66"/>
    </row>
    <row r="127" spans="1:17" ht="14.4" hidden="1" outlineLevel="1" x14ac:dyDescent="0.3">
      <c r="A127" s="652"/>
      <c r="B127" s="270"/>
      <c r="C127" s="640"/>
      <c r="D127" s="640"/>
      <c r="E127" s="264"/>
      <c r="F127" s="294"/>
      <c r="G127" s="294"/>
      <c r="H127" s="291"/>
      <c r="I127" s="292"/>
      <c r="J127" s="292"/>
      <c r="K127" s="292"/>
      <c r="L127" s="292"/>
      <c r="M127" s="292"/>
      <c r="N127" s="292"/>
      <c r="O127" s="292"/>
      <c r="P127" s="248"/>
      <c r="Q127" s="66"/>
    </row>
    <row r="128" spans="1:17" ht="14.4" hidden="1" outlineLevel="1" x14ac:dyDescent="0.3">
      <c r="A128" s="652"/>
      <c r="B128" s="270"/>
      <c r="C128" s="640"/>
      <c r="D128" s="640"/>
      <c r="E128" s="264"/>
      <c r="F128" s="294"/>
      <c r="G128" s="294"/>
      <c r="H128" s="291"/>
      <c r="I128" s="292"/>
      <c r="J128" s="292"/>
      <c r="K128" s="292"/>
      <c r="L128" s="292"/>
      <c r="M128" s="292"/>
      <c r="N128" s="292"/>
      <c r="O128" s="292"/>
      <c r="P128" s="248"/>
      <c r="Q128" s="66"/>
    </row>
    <row r="129" spans="1:17" s="42" customFormat="1" ht="14.4" outlineLevel="1" x14ac:dyDescent="0.3">
      <c r="A129" s="652"/>
      <c r="B129" s="244"/>
      <c r="C129" s="650" t="s">
        <v>16</v>
      </c>
      <c r="D129" s="650"/>
      <c r="E129" s="245"/>
      <c r="F129" s="246"/>
      <c r="G129" s="246"/>
      <c r="H129" s="246"/>
      <c r="I129" s="246"/>
      <c r="J129" s="246"/>
      <c r="K129" s="246"/>
      <c r="L129" s="246"/>
      <c r="M129" s="246"/>
      <c r="N129" s="246"/>
      <c r="O129" s="246"/>
      <c r="P129" s="247"/>
      <c r="Q129" s="145"/>
    </row>
    <row r="130" spans="1:17" ht="14.4" outlineLevel="1" x14ac:dyDescent="0.3">
      <c r="A130" s="652"/>
      <c r="B130" s="270">
        <v>24</v>
      </c>
      <c r="C130" s="251" t="s">
        <v>17</v>
      </c>
      <c r="D130" s="249" t="s">
        <v>34</v>
      </c>
      <c r="E130" s="249">
        <v>12</v>
      </c>
      <c r="F130" s="294">
        <v>0</v>
      </c>
      <c r="G130" s="294">
        <v>0</v>
      </c>
      <c r="H130" s="291">
        <v>0</v>
      </c>
      <c r="I130" s="291">
        <v>0</v>
      </c>
      <c r="J130" s="291">
        <v>0.6</v>
      </c>
      <c r="K130" s="291">
        <v>0.4</v>
      </c>
      <c r="L130" s="291">
        <v>0</v>
      </c>
      <c r="M130" s="291">
        <v>0</v>
      </c>
      <c r="N130" s="291">
        <v>0</v>
      </c>
      <c r="O130" s="291">
        <v>0</v>
      </c>
      <c r="P130" s="248">
        <f t="shared" ref="P130:P134" si="10">SUM(H130:O130)</f>
        <v>1</v>
      </c>
      <c r="Q130" s="66"/>
    </row>
    <row r="131" spans="1:17" ht="14.4" outlineLevel="1" x14ac:dyDescent="0.3">
      <c r="A131" s="652"/>
      <c r="B131" s="270">
        <v>25</v>
      </c>
      <c r="C131" s="251" t="s">
        <v>18</v>
      </c>
      <c r="D131" s="249" t="s">
        <v>34</v>
      </c>
      <c r="E131" s="249">
        <v>12</v>
      </c>
      <c r="F131" s="294">
        <v>82.343999999999994</v>
      </c>
      <c r="G131" s="294">
        <v>363460.788</v>
      </c>
      <c r="H131" s="291">
        <v>0</v>
      </c>
      <c r="I131" s="291">
        <v>0</v>
      </c>
      <c r="J131" s="291">
        <v>1</v>
      </c>
      <c r="K131" s="291">
        <v>0</v>
      </c>
      <c r="L131" s="291">
        <v>0</v>
      </c>
      <c r="M131" s="291">
        <v>0</v>
      </c>
      <c r="N131" s="291">
        <v>0</v>
      </c>
      <c r="O131" s="291">
        <v>0</v>
      </c>
      <c r="P131" s="248">
        <f t="shared" si="10"/>
        <v>1</v>
      </c>
      <c r="Q131" s="66"/>
    </row>
    <row r="132" spans="1:17" ht="14.4" outlineLevel="1" x14ac:dyDescent="0.3">
      <c r="A132" s="65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48">
        <f t="shared" si="10"/>
        <v>0</v>
      </c>
      <c r="Q132" s="66"/>
    </row>
    <row r="133" spans="1:17" ht="14.4" outlineLevel="1" x14ac:dyDescent="0.3">
      <c r="A133" s="65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48">
        <f t="shared" si="10"/>
        <v>0</v>
      </c>
      <c r="Q133" s="66"/>
    </row>
    <row r="134" spans="1:17" ht="14.4" outlineLevel="1" x14ac:dyDescent="0.3">
      <c r="A134" s="65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48">
        <f t="shared" si="10"/>
        <v>0</v>
      </c>
      <c r="Q134" s="66"/>
    </row>
    <row r="135" spans="1:17" ht="14.4" outlineLevel="1" x14ac:dyDescent="0.3">
      <c r="A135" s="652"/>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48"/>
      <c r="Q135" s="66"/>
    </row>
    <row r="136" spans="1:17" ht="14.4" hidden="1" outlineLevel="1" x14ac:dyDescent="0.3">
      <c r="A136" s="652"/>
      <c r="B136" s="270"/>
      <c r="C136" s="640"/>
      <c r="D136" s="640"/>
      <c r="E136" s="264"/>
      <c r="F136" s="294"/>
      <c r="G136" s="294"/>
      <c r="H136" s="291"/>
      <c r="I136" s="292"/>
      <c r="J136" s="293"/>
      <c r="K136" s="292"/>
      <c r="L136" s="292"/>
      <c r="M136" s="292"/>
      <c r="N136" s="292"/>
      <c r="O136" s="292"/>
      <c r="P136" s="248"/>
      <c r="Q136" s="66"/>
    </row>
    <row r="137" spans="1:17" ht="14.4" hidden="1" outlineLevel="1" x14ac:dyDescent="0.3">
      <c r="A137" s="652"/>
      <c r="B137" s="270"/>
      <c r="C137" s="640"/>
      <c r="D137" s="640"/>
      <c r="E137" s="264"/>
      <c r="F137" s="294"/>
      <c r="G137" s="294"/>
      <c r="H137" s="291"/>
      <c r="I137" s="292"/>
      <c r="J137" s="293"/>
      <c r="K137" s="292"/>
      <c r="L137" s="292"/>
      <c r="M137" s="292"/>
      <c r="N137" s="292"/>
      <c r="O137" s="292"/>
      <c r="P137" s="248"/>
      <c r="Q137" s="66"/>
    </row>
    <row r="138" spans="1:17" ht="14.4" hidden="1" outlineLevel="1" x14ac:dyDescent="0.3">
      <c r="A138" s="652"/>
      <c r="B138" s="270"/>
      <c r="C138" s="640"/>
      <c r="D138" s="640"/>
      <c r="E138" s="264"/>
      <c r="F138" s="294"/>
      <c r="G138" s="294"/>
      <c r="H138" s="291"/>
      <c r="I138" s="292"/>
      <c r="J138" s="293"/>
      <c r="K138" s="292"/>
      <c r="L138" s="292"/>
      <c r="M138" s="292"/>
      <c r="N138" s="292"/>
      <c r="O138" s="292"/>
      <c r="P138" s="248"/>
      <c r="Q138" s="66"/>
    </row>
    <row r="139" spans="1:17" s="42" customFormat="1" ht="14.4" outlineLevel="1" x14ac:dyDescent="0.3">
      <c r="A139" s="652"/>
      <c r="B139" s="244"/>
      <c r="C139" s="650" t="s">
        <v>106</v>
      </c>
      <c r="D139" s="650"/>
      <c r="E139" s="245"/>
      <c r="F139" s="246"/>
      <c r="G139" s="246"/>
      <c r="H139" s="246"/>
      <c r="I139" s="246"/>
      <c r="J139" s="246"/>
      <c r="K139" s="246"/>
      <c r="L139" s="246"/>
      <c r="M139" s="246"/>
      <c r="N139" s="246"/>
      <c r="O139" s="246"/>
      <c r="P139" s="247"/>
      <c r="Q139" s="145"/>
    </row>
    <row r="140" spans="1:17" ht="14.4" outlineLevel="1" x14ac:dyDescent="0.3">
      <c r="A140" s="652"/>
      <c r="B140" s="146">
        <v>29</v>
      </c>
      <c r="C140" s="251" t="s">
        <v>108</v>
      </c>
      <c r="D140" s="249" t="s">
        <v>34</v>
      </c>
      <c r="E140" s="249">
        <v>12</v>
      </c>
      <c r="F140" s="294">
        <v>0</v>
      </c>
      <c r="G140" s="294">
        <v>0</v>
      </c>
      <c r="H140" s="291">
        <v>0</v>
      </c>
      <c r="I140" s="291">
        <v>0</v>
      </c>
      <c r="J140" s="291">
        <v>0</v>
      </c>
      <c r="K140" s="291">
        <v>0</v>
      </c>
      <c r="L140" s="291">
        <v>0</v>
      </c>
      <c r="M140" s="291">
        <v>0</v>
      </c>
      <c r="N140" s="291">
        <v>0</v>
      </c>
      <c r="O140" s="291">
        <v>0</v>
      </c>
      <c r="P140" s="248">
        <f t="shared" ref="P140:P141" si="11">SUM(H140:O140)</f>
        <v>0</v>
      </c>
      <c r="Q140" s="66"/>
    </row>
    <row r="141" spans="1:17" ht="14.4" outlineLevel="1" x14ac:dyDescent="0.3">
      <c r="A141" s="65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48">
        <f t="shared" si="11"/>
        <v>0</v>
      </c>
      <c r="Q141" s="66"/>
    </row>
    <row r="142" spans="1:17" ht="14.4" outlineLevel="1" x14ac:dyDescent="0.3">
      <c r="A142" s="652"/>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48"/>
      <c r="Q142" s="66"/>
    </row>
    <row r="143" spans="1:17" ht="14.4" hidden="1" outlineLevel="1" x14ac:dyDescent="0.3">
      <c r="A143" s="652"/>
      <c r="B143" s="146"/>
      <c r="C143" s="640"/>
      <c r="D143" s="640"/>
      <c r="E143" s="264"/>
      <c r="F143" s="294"/>
      <c r="G143" s="294"/>
      <c r="H143" s="291"/>
      <c r="I143" s="292"/>
      <c r="J143" s="292"/>
      <c r="K143" s="292"/>
      <c r="L143" s="292"/>
      <c r="M143" s="292"/>
      <c r="N143" s="292"/>
      <c r="O143" s="292"/>
      <c r="P143" s="248"/>
      <c r="Q143" s="66"/>
    </row>
    <row r="144" spans="1:17" ht="14.4" hidden="1" outlineLevel="1" x14ac:dyDescent="0.3">
      <c r="A144" s="652"/>
      <c r="B144" s="146"/>
      <c r="C144" s="649"/>
      <c r="D144" s="649"/>
      <c r="E144" s="349"/>
      <c r="F144" s="393"/>
      <c r="G144" s="393"/>
      <c r="H144" s="291"/>
      <c r="I144" s="292"/>
      <c r="J144" s="292"/>
      <c r="K144" s="292"/>
      <c r="L144" s="292"/>
      <c r="M144" s="292"/>
      <c r="N144" s="292"/>
      <c r="O144" s="292"/>
      <c r="P144" s="248"/>
      <c r="Q144" s="66"/>
    </row>
    <row r="145" spans="1:17" ht="14.4" collapsed="1" x14ac:dyDescent="0.3">
      <c r="A145" s="652"/>
      <c r="B145" s="350"/>
      <c r="C145" s="653" t="s">
        <v>218</v>
      </c>
      <c r="D145" s="653"/>
      <c r="E145" s="351"/>
      <c r="F145" s="352"/>
      <c r="G145" s="352"/>
      <c r="H145" s="353">
        <f>SUMPRODUCT(H90:H142,$G$90:$G$142)</f>
        <v>2302150.0759999999</v>
      </c>
      <c r="I145" s="353">
        <f>SUMPRODUCT(I90:I142,$G$90:$G$142)</f>
        <v>0</v>
      </c>
      <c r="J145" s="354"/>
      <c r="K145" s="351"/>
      <c r="L145" s="351"/>
      <c r="M145" s="353"/>
      <c r="N145" s="568"/>
      <c r="O145" s="351"/>
      <c r="P145" s="355">
        <f>SUM(H145:O145)</f>
        <v>2302150.0759999999</v>
      </c>
      <c r="Q145" s="66"/>
    </row>
    <row r="146" spans="1:17" ht="14.4" x14ac:dyDescent="0.3">
      <c r="A146" s="652"/>
      <c r="B146" s="486"/>
      <c r="C146" s="487" t="s">
        <v>487</v>
      </c>
      <c r="D146" s="487"/>
      <c r="E146" s="488"/>
      <c r="F146" s="489"/>
      <c r="G146" s="489"/>
      <c r="H146" s="490">
        <f>H145-SUM(G96*H96,G97*H97)</f>
        <v>2298762.8739999998</v>
      </c>
      <c r="I146" s="490">
        <f>I145-SUM(G108*I108,G109*I109,G110*I110)</f>
        <v>0</v>
      </c>
      <c r="J146" s="491"/>
      <c r="K146" s="488"/>
      <c r="L146" s="488"/>
      <c r="M146" s="488"/>
      <c r="N146" s="488"/>
      <c r="O146" s="488"/>
      <c r="P146" s="492"/>
      <c r="Q146" s="66"/>
    </row>
    <row r="147" spans="1:17" ht="14.4" x14ac:dyDescent="0.3">
      <c r="A147" s="652"/>
      <c r="B147" s="271"/>
      <c r="C147" s="640" t="s">
        <v>315</v>
      </c>
      <c r="D147" s="640"/>
      <c r="E147" s="265"/>
      <c r="F147" s="263"/>
      <c r="G147" s="263"/>
      <c r="H147" s="265"/>
      <c r="I147" s="265"/>
      <c r="J147" s="266">
        <f>SUMPRODUCT(J90:J142,$E$90:$E$142,$F$90:$F$142)</f>
        <v>16930.392600000003</v>
      </c>
      <c r="K147" s="266">
        <f t="shared" ref="K147:L147" si="12">SUMPRODUCT(K90:K142,$E$90:$E$142,$F$90:$F$142)</f>
        <v>11629.390800000001</v>
      </c>
      <c r="L147" s="266">
        <f t="shared" si="12"/>
        <v>1437.6246000000001</v>
      </c>
      <c r="M147" s="266"/>
      <c r="N147" s="265"/>
      <c r="O147" s="265"/>
      <c r="P147" s="272">
        <f>SUM(H147:O147)</f>
        <v>29997.408000000003</v>
      </c>
      <c r="Q147" s="66"/>
    </row>
    <row r="148" spans="1:17" ht="14.4" x14ac:dyDescent="0.3">
      <c r="A148" s="652"/>
      <c r="B148" s="271"/>
      <c r="C148" s="640" t="s">
        <v>483</v>
      </c>
      <c r="D148" s="640"/>
      <c r="E148" s="265"/>
      <c r="F148" s="263"/>
      <c r="G148" s="263"/>
      <c r="H148" s="265"/>
      <c r="I148" s="265"/>
      <c r="J148" s="266">
        <f>J147-($E$105*$F$105*J105)</f>
        <v>16930.392600000003</v>
      </c>
      <c r="K148" s="266">
        <f>K147-($E$105*$F$105*K105)</f>
        <v>11629.390800000001</v>
      </c>
      <c r="L148" s="265"/>
      <c r="M148" s="265"/>
      <c r="N148" s="265"/>
      <c r="O148" s="265"/>
      <c r="P148" s="272"/>
      <c r="Q148" s="66"/>
    </row>
    <row r="149" spans="1:17" ht="14.4" x14ac:dyDescent="0.3">
      <c r="A149" s="652"/>
      <c r="B149" s="273"/>
      <c r="C149" s="654"/>
      <c r="D149" s="654"/>
      <c r="E149" s="258"/>
      <c r="F149" s="256"/>
      <c r="G149" s="256"/>
      <c r="H149" s="258"/>
      <c r="I149" s="258"/>
      <c r="J149" s="258"/>
      <c r="K149" s="258"/>
      <c r="L149" s="258"/>
      <c r="M149" s="258"/>
      <c r="N149" s="258"/>
      <c r="O149" s="258"/>
      <c r="P149" s="274"/>
      <c r="Q149" s="66"/>
    </row>
    <row r="150" spans="1:17" ht="14.4" x14ac:dyDescent="0.3">
      <c r="A150" s="652"/>
      <c r="B150" s="377"/>
      <c r="C150" s="638" t="s">
        <v>318</v>
      </c>
      <c r="D150" s="638"/>
      <c r="E150" s="249"/>
      <c r="F150" s="260"/>
      <c r="G150" s="249"/>
      <c r="H150" s="261">
        <f>'3.  Distribution Rates'!F33</f>
        <v>0</v>
      </c>
      <c r="I150" s="261">
        <f>'3.  Distribution Rates'!F34</f>
        <v>0</v>
      </c>
      <c r="J150" s="261">
        <f>'3.  Distribution Rates'!F35</f>
        <v>0</v>
      </c>
      <c r="K150" s="261">
        <f>'3.  Distribution Rates'!F36</f>
        <v>0</v>
      </c>
      <c r="L150" s="261">
        <f>'3.  Distribution Rates'!F37</f>
        <v>0</v>
      </c>
      <c r="M150" s="261">
        <f>'3.  Distribution Rates'!F38</f>
        <v>0</v>
      </c>
      <c r="N150" s="261">
        <f>'3.  Distribution Rates'!F39</f>
        <v>0</v>
      </c>
      <c r="O150" s="261"/>
      <c r="P150" s="378"/>
      <c r="Q150" s="66"/>
    </row>
    <row r="151" spans="1:17" ht="14.4" x14ac:dyDescent="0.3">
      <c r="A151" s="652"/>
      <c r="B151" s="377"/>
      <c r="C151" s="638" t="s">
        <v>230</v>
      </c>
      <c r="D151" s="638"/>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275">
        <f>SUM(H151:O151)</f>
        <v>0</v>
      </c>
      <c r="Q151" s="66"/>
    </row>
    <row r="152" spans="1:17" ht="14.4" x14ac:dyDescent="0.3">
      <c r="A152" s="652"/>
      <c r="B152" s="377"/>
      <c r="C152" s="638" t="s">
        <v>231</v>
      </c>
      <c r="D152" s="638"/>
      <c r="E152" s="258"/>
      <c r="F152" s="260"/>
      <c r="G152" s="260"/>
      <c r="H152" s="374">
        <f>H145*H150</f>
        <v>0</v>
      </c>
      <c r="I152" s="374">
        <f>I145*I150</f>
        <v>0</v>
      </c>
      <c r="J152" s="374">
        <f>J147*J150</f>
        <v>0</v>
      </c>
      <c r="K152" s="374">
        <f>K147*K150</f>
        <v>0</v>
      </c>
      <c r="L152" s="374">
        <f>L147*L150</f>
        <v>0</v>
      </c>
      <c r="M152" s="374">
        <f>M147*M150</f>
        <v>0</v>
      </c>
      <c r="N152" s="374">
        <f>N145*N150</f>
        <v>0</v>
      </c>
      <c r="O152" s="249"/>
      <c r="P152" s="275">
        <f>SUM(H152:O152)</f>
        <v>0</v>
      </c>
      <c r="Q152" s="66"/>
    </row>
    <row r="153" spans="1:17" ht="14.4" x14ac:dyDescent="0.3">
      <c r="A153" s="652"/>
      <c r="B153" s="273"/>
      <c r="C153" s="375" t="s">
        <v>98</v>
      </c>
      <c r="D153" s="258"/>
      <c r="E153" s="258"/>
      <c r="F153" s="256"/>
      <c r="G153" s="256"/>
      <c r="H153" s="262">
        <f>SUM(H151:H152)</f>
        <v>0</v>
      </c>
      <c r="I153" s="262">
        <f>SUM(I151:I152)</f>
        <v>0</v>
      </c>
      <c r="J153" s="262">
        <f>SUM(J151:J152)</f>
        <v>0</v>
      </c>
      <c r="K153" s="262">
        <f t="shared" ref="K153:M153" si="13">SUM(K151:K152)</f>
        <v>0</v>
      </c>
      <c r="L153" s="262">
        <f t="shared" si="13"/>
        <v>0</v>
      </c>
      <c r="M153" s="262">
        <f t="shared" si="13"/>
        <v>0</v>
      </c>
      <c r="N153" s="262">
        <f>SUM(N151:N152)</f>
        <v>0</v>
      </c>
      <c r="O153" s="258"/>
      <c r="P153" s="276">
        <f>SUM(P151:P152)</f>
        <v>0</v>
      </c>
      <c r="Q153" s="66"/>
    </row>
    <row r="154" spans="1:17" s="23" customFormat="1" ht="14.4" x14ac:dyDescent="0.3">
      <c r="A154" s="652"/>
      <c r="B154" s="377"/>
      <c r="C154" s="638" t="s">
        <v>96</v>
      </c>
      <c r="D154" s="638"/>
      <c r="E154" s="249"/>
      <c r="F154" s="260"/>
      <c r="G154" s="260"/>
      <c r="H154" s="249">
        <f>'6.  Persistence Rates'!D320</f>
        <v>0</v>
      </c>
      <c r="I154" s="249">
        <f>'6.  Persistence Rates'!E320</f>
        <v>0</v>
      </c>
      <c r="J154" s="249">
        <f>'6.  Persistence Rates'!F320</f>
        <v>0</v>
      </c>
      <c r="K154" s="249">
        <f>'6.  Persistence Rates'!G320</f>
        <v>0</v>
      </c>
      <c r="L154" s="249">
        <f>'6.  Persistence Rates'!H320</f>
        <v>0</v>
      </c>
      <c r="M154" s="249">
        <f>'6.  Persistence Rates'!I320</f>
        <v>0</v>
      </c>
      <c r="N154" s="249">
        <f>'6.  Persistence Rates'!J320</f>
        <v>0</v>
      </c>
      <c r="O154" s="249">
        <f>'6.  Persistence Rates'!K320</f>
        <v>0</v>
      </c>
      <c r="P154" s="378"/>
      <c r="Q154" s="66"/>
    </row>
    <row r="155" spans="1:17" s="23" customFormat="1" ht="14.4" x14ac:dyDescent="0.3">
      <c r="A155" s="652"/>
      <c r="B155" s="377"/>
      <c r="C155" s="638" t="s">
        <v>97</v>
      </c>
      <c r="D155" s="638"/>
      <c r="E155" s="249"/>
      <c r="F155" s="260"/>
      <c r="G155" s="260"/>
      <c r="H155" s="249">
        <f>'6.  Persistence Rates'!D321</f>
        <v>0</v>
      </c>
      <c r="I155" s="249">
        <f>'6.  Persistence Rates'!E321</f>
        <v>0</v>
      </c>
      <c r="J155" s="249">
        <f>'6.  Persistence Rates'!F321</f>
        <v>0</v>
      </c>
      <c r="K155" s="249">
        <f>'6.  Persistence Rates'!G321</f>
        <v>0</v>
      </c>
      <c r="L155" s="249">
        <f>'6.  Persistence Rates'!H321</f>
        <v>0</v>
      </c>
      <c r="M155" s="249">
        <f>'6.  Persistence Rates'!I321</f>
        <v>0</v>
      </c>
      <c r="N155" s="249">
        <f>'6.  Persistence Rates'!J321</f>
        <v>0</v>
      </c>
      <c r="O155" s="249">
        <f>'6.  Persistence Rates'!K321</f>
        <v>0</v>
      </c>
      <c r="P155" s="378"/>
      <c r="Q155" s="66"/>
    </row>
    <row r="156" spans="1:17" s="23" customFormat="1" ht="14.4" x14ac:dyDescent="0.3">
      <c r="A156" s="243"/>
      <c r="B156" s="580"/>
      <c r="C156" s="573" t="s">
        <v>407</v>
      </c>
      <c r="D156" s="573"/>
      <c r="E156" s="518"/>
      <c r="F156" s="581"/>
      <c r="G156" s="581"/>
      <c r="H156" s="518"/>
      <c r="I156" s="518"/>
      <c r="J156" s="518"/>
      <c r="K156" s="518"/>
      <c r="L156" s="518"/>
      <c r="M156" s="518"/>
      <c r="N156" s="518"/>
      <c r="O156" s="518"/>
      <c r="P156" s="582"/>
      <c r="Q156" s="66"/>
    </row>
    <row r="157" spans="1:17" s="23" customFormat="1" ht="14.4" hidden="1" x14ac:dyDescent="0.3">
      <c r="A157" s="243"/>
      <c r="B157" s="377"/>
      <c r="C157" s="259" t="s">
        <v>408</v>
      </c>
      <c r="D157" s="259"/>
      <c r="E157" s="249"/>
      <c r="F157" s="260"/>
      <c r="G157" s="260"/>
      <c r="H157" s="249"/>
      <c r="I157" s="249"/>
      <c r="J157" s="249"/>
      <c r="K157" s="249"/>
      <c r="L157" s="249"/>
      <c r="M157" s="249"/>
      <c r="N157" s="249"/>
      <c r="O157" s="249"/>
      <c r="P157" s="378"/>
      <c r="Q157" s="66"/>
    </row>
    <row r="158" spans="1:17" s="23" customFormat="1" ht="14.4" hidden="1" x14ac:dyDescent="0.3">
      <c r="A158" s="243"/>
      <c r="B158" s="377"/>
      <c r="C158" s="259" t="s">
        <v>409</v>
      </c>
      <c r="D158" s="259"/>
      <c r="E158" s="249"/>
      <c r="F158" s="260"/>
      <c r="G158" s="260"/>
      <c r="H158" s="249"/>
      <c r="I158" s="249"/>
      <c r="J158" s="249"/>
      <c r="K158" s="249"/>
      <c r="L158" s="249"/>
      <c r="M158" s="249"/>
      <c r="N158" s="249"/>
      <c r="O158" s="249"/>
      <c r="P158" s="378"/>
      <c r="Q158" s="66"/>
    </row>
    <row r="159" spans="1:17" s="23" customFormat="1" ht="14.4" hidden="1" x14ac:dyDescent="0.3">
      <c r="A159" s="243"/>
      <c r="B159" s="377"/>
      <c r="C159" s="259" t="s">
        <v>410</v>
      </c>
      <c r="D159" s="259"/>
      <c r="E159" s="249"/>
      <c r="F159" s="260"/>
      <c r="G159" s="260"/>
      <c r="H159" s="249"/>
      <c r="I159" s="249"/>
      <c r="J159" s="249"/>
      <c r="K159" s="249"/>
      <c r="L159" s="249"/>
      <c r="M159" s="249"/>
      <c r="N159" s="249"/>
      <c r="O159" s="249"/>
      <c r="P159" s="378"/>
      <c r="Q159" s="66"/>
    </row>
    <row r="160" spans="1:17" s="23" customFormat="1" ht="14.4" hidden="1" x14ac:dyDescent="0.3">
      <c r="A160" s="243"/>
      <c r="B160" s="377"/>
      <c r="C160" s="505" t="s">
        <v>411</v>
      </c>
      <c r="D160" s="505"/>
      <c r="E160" s="249"/>
      <c r="F160" s="260"/>
      <c r="G160" s="260"/>
      <c r="H160" s="249"/>
      <c r="I160" s="249"/>
      <c r="J160" s="249"/>
      <c r="K160" s="249"/>
      <c r="L160" s="249"/>
      <c r="M160" s="249"/>
      <c r="N160" s="249"/>
      <c r="O160" s="249"/>
      <c r="P160" s="378"/>
      <c r="Q160" s="66"/>
    </row>
    <row r="161" spans="1:17" hidden="1" x14ac:dyDescent="0.3">
      <c r="B161" s="389"/>
      <c r="C161" s="506" t="s">
        <v>412</v>
      </c>
      <c r="D161" s="390"/>
      <c r="E161" s="390"/>
      <c r="F161" s="391"/>
      <c r="G161" s="391"/>
      <c r="H161" s="518"/>
      <c r="I161" s="518"/>
      <c r="J161" s="518"/>
      <c r="K161" s="518"/>
      <c r="L161" s="518"/>
      <c r="M161" s="518"/>
      <c r="N161" s="518"/>
      <c r="O161" s="328"/>
      <c r="P161" s="392"/>
      <c r="Q161" s="66"/>
    </row>
    <row r="162" spans="1:17" x14ac:dyDescent="0.3">
      <c r="B162" s="571" t="s">
        <v>519</v>
      </c>
      <c r="C162" s="572" t="s">
        <v>536</v>
      </c>
      <c r="D162" s="69"/>
      <c r="E162" s="69"/>
      <c r="F162" s="66"/>
      <c r="G162" s="66"/>
      <c r="H162" s="66"/>
      <c r="I162" s="66"/>
      <c r="J162" s="66"/>
      <c r="K162" s="66"/>
      <c r="L162" s="66"/>
      <c r="M162" s="66"/>
      <c r="N162" s="66"/>
      <c r="O162" s="66"/>
      <c r="P162" s="66"/>
      <c r="Q162" s="66"/>
    </row>
    <row r="163" spans="1:17" x14ac:dyDescent="0.3">
      <c r="B163" s="69"/>
      <c r="C163" s="139"/>
      <c r="D163" s="69"/>
      <c r="E163" s="69"/>
      <c r="F163" s="66"/>
      <c r="G163" s="66"/>
      <c r="H163" s="66"/>
      <c r="I163" s="66"/>
      <c r="J163" s="66"/>
      <c r="K163" s="66"/>
      <c r="L163" s="66"/>
      <c r="M163" s="66"/>
      <c r="N163" s="66"/>
      <c r="O163" s="66"/>
      <c r="P163" s="66"/>
      <c r="Q163" s="66"/>
    </row>
    <row r="164" spans="1:17" x14ac:dyDescent="0.3">
      <c r="B164" s="641" t="s">
        <v>351</v>
      </c>
      <c r="C164" s="641"/>
      <c r="D164" s="641"/>
      <c r="E164" s="641"/>
      <c r="F164" s="641"/>
      <c r="G164" s="641"/>
      <c r="H164" s="641"/>
      <c r="I164" s="641"/>
      <c r="J164" s="641"/>
      <c r="K164" s="641"/>
      <c r="L164" s="641"/>
      <c r="M164" s="641"/>
      <c r="N164" s="641"/>
      <c r="O164" s="641"/>
      <c r="P164" s="641"/>
      <c r="Q164" s="66"/>
    </row>
    <row r="165" spans="1:17" x14ac:dyDescent="0.3">
      <c r="B165" s="69"/>
      <c r="C165" s="139"/>
      <c r="D165" s="69"/>
      <c r="E165" s="69"/>
      <c r="F165" s="66"/>
      <c r="G165" s="66"/>
      <c r="H165" s="66"/>
      <c r="I165" s="66"/>
      <c r="J165" s="66"/>
      <c r="K165" s="66"/>
      <c r="L165" s="66"/>
      <c r="M165" s="66"/>
      <c r="N165" s="66"/>
      <c r="O165" s="66"/>
      <c r="P165" s="66"/>
      <c r="Q165" s="66"/>
    </row>
    <row r="166" spans="1:17" ht="41.4" x14ac:dyDescent="0.3">
      <c r="B166" s="645" t="s">
        <v>59</v>
      </c>
      <c r="C166" s="647" t="s">
        <v>0</v>
      </c>
      <c r="D166" s="647" t="s">
        <v>45</v>
      </c>
      <c r="E166" s="647" t="s">
        <v>202</v>
      </c>
      <c r="F166" s="268" t="s">
        <v>46</v>
      </c>
      <c r="G166" s="268" t="s">
        <v>199</v>
      </c>
      <c r="H166" s="642" t="s">
        <v>60</v>
      </c>
      <c r="I166" s="643"/>
      <c r="J166" s="643"/>
      <c r="K166" s="643"/>
      <c r="L166" s="643"/>
      <c r="M166" s="643"/>
      <c r="N166" s="643"/>
      <c r="O166" s="643"/>
      <c r="P166" s="644"/>
      <c r="Q166" s="66"/>
    </row>
    <row r="167" spans="1:17" ht="41.4" x14ac:dyDescent="0.3">
      <c r="B167" s="646"/>
      <c r="C167" s="648"/>
      <c r="D167" s="648"/>
      <c r="E167" s="648"/>
      <c r="F167" s="135" t="s">
        <v>100</v>
      </c>
      <c r="G167" s="135" t="s">
        <v>101</v>
      </c>
      <c r="H167" s="135" t="str">
        <f>H88</f>
        <v>Residential</v>
      </c>
      <c r="I167" s="135" t="str">
        <f t="shared" ref="I167:O167" si="14">I88</f>
        <v>GS &lt; 50 kW</v>
      </c>
      <c r="J167" s="135" t="str">
        <f t="shared" si="14"/>
        <v>GS 50 to 699 kW</v>
      </c>
      <c r="K167" s="135" t="str">
        <f t="shared" si="14"/>
        <v>GS 700 to 4,999 kW</v>
      </c>
      <c r="L167" s="135" t="str">
        <f t="shared" si="14"/>
        <v>Large Use</v>
      </c>
      <c r="M167" s="135" t="str">
        <f t="shared" si="14"/>
        <v>Unmetered Scattered Load</v>
      </c>
      <c r="N167" s="135" t="str">
        <f t="shared" si="14"/>
        <v>Street Lighting</v>
      </c>
      <c r="O167" s="135" t="str">
        <f t="shared" si="14"/>
        <v>Standby Power</v>
      </c>
      <c r="P167" s="376" t="s">
        <v>35</v>
      </c>
      <c r="Q167" s="66"/>
    </row>
    <row r="168" spans="1:17" s="42" customFormat="1" ht="15" customHeight="1" outlineLevel="1" x14ac:dyDescent="0.3">
      <c r="A168" s="651">
        <v>2013</v>
      </c>
      <c r="B168" s="244"/>
      <c r="C168" s="650" t="s">
        <v>1</v>
      </c>
      <c r="D168" s="650"/>
      <c r="E168" s="245"/>
      <c r="F168" s="246"/>
      <c r="G168" s="246"/>
      <c r="H168" s="246"/>
      <c r="I168" s="246"/>
      <c r="J168" s="246"/>
      <c r="K168" s="246"/>
      <c r="L168" s="246"/>
      <c r="M168" s="246"/>
      <c r="N168" s="246"/>
      <c r="O168" s="246"/>
      <c r="P168" s="247"/>
      <c r="Q168" s="145"/>
    </row>
    <row r="169" spans="1:17" ht="14.4" outlineLevel="1" x14ac:dyDescent="0.3">
      <c r="A169" s="651"/>
      <c r="B169" s="270">
        <v>1</v>
      </c>
      <c r="C169" s="251" t="s">
        <v>2</v>
      </c>
      <c r="D169" s="249" t="s">
        <v>34</v>
      </c>
      <c r="E169" s="249">
        <v>12</v>
      </c>
      <c r="F169" s="294">
        <v>22.960999999999999</v>
      </c>
      <c r="G169" s="294">
        <v>150147.5</v>
      </c>
      <c r="H169" s="561">
        <v>1</v>
      </c>
      <c r="I169" s="561">
        <v>0</v>
      </c>
      <c r="J169" s="561">
        <v>0</v>
      </c>
      <c r="K169" s="561">
        <v>0</v>
      </c>
      <c r="L169" s="561">
        <v>0</v>
      </c>
      <c r="M169" s="561">
        <v>0</v>
      </c>
      <c r="N169" s="561">
        <v>0</v>
      </c>
      <c r="O169" s="561">
        <v>0</v>
      </c>
      <c r="P169" s="248">
        <f>SUM(H169:O169)</f>
        <v>1</v>
      </c>
      <c r="Q169" s="66"/>
    </row>
    <row r="170" spans="1:17" ht="14.4" outlineLevel="1" x14ac:dyDescent="0.3">
      <c r="A170" s="651"/>
      <c r="B170" s="270">
        <v>2</v>
      </c>
      <c r="C170" s="251" t="s">
        <v>3</v>
      </c>
      <c r="D170" s="249" t="s">
        <v>34</v>
      </c>
      <c r="E170" s="249">
        <v>12</v>
      </c>
      <c r="F170" s="294">
        <v>15.954000000000001</v>
      </c>
      <c r="G170" s="294">
        <v>28446.870999999999</v>
      </c>
      <c r="H170" s="561">
        <v>1</v>
      </c>
      <c r="I170" s="561">
        <v>0</v>
      </c>
      <c r="J170" s="561">
        <v>0</v>
      </c>
      <c r="K170" s="561">
        <v>0</v>
      </c>
      <c r="L170" s="561">
        <v>0</v>
      </c>
      <c r="M170" s="561">
        <v>0</v>
      </c>
      <c r="N170" s="561">
        <v>0</v>
      </c>
      <c r="O170" s="561">
        <v>0</v>
      </c>
      <c r="P170" s="248">
        <f t="shared" ref="P170:P177" si="15">SUM(H170:O170)</f>
        <v>1</v>
      </c>
      <c r="Q170" s="66"/>
    </row>
    <row r="171" spans="1:17" ht="14.4" outlineLevel="1" x14ac:dyDescent="0.3">
      <c r="A171" s="651"/>
      <c r="B171" s="270">
        <v>3</v>
      </c>
      <c r="C171" s="251" t="s">
        <v>4</v>
      </c>
      <c r="D171" s="249" t="s">
        <v>34</v>
      </c>
      <c r="E171" s="249">
        <v>12</v>
      </c>
      <c r="F171" s="294">
        <v>805.93700000000001</v>
      </c>
      <c r="G171" s="294">
        <v>1367673.5859999999</v>
      </c>
      <c r="H171" s="561">
        <v>1</v>
      </c>
      <c r="I171" s="561">
        <v>0</v>
      </c>
      <c r="J171" s="561">
        <v>0</v>
      </c>
      <c r="K171" s="561">
        <v>0</v>
      </c>
      <c r="L171" s="561">
        <v>0</v>
      </c>
      <c r="M171" s="561">
        <v>0</v>
      </c>
      <c r="N171" s="561">
        <v>0</v>
      </c>
      <c r="O171" s="561">
        <v>0</v>
      </c>
      <c r="P171" s="248">
        <f t="shared" si="15"/>
        <v>1</v>
      </c>
      <c r="Q171" s="66"/>
    </row>
    <row r="172" spans="1:17" ht="14.4" outlineLevel="1" x14ac:dyDescent="0.3">
      <c r="A172" s="651"/>
      <c r="B172" s="270">
        <v>4</v>
      </c>
      <c r="C172" s="251" t="s">
        <v>5</v>
      </c>
      <c r="D172" s="249" t="s">
        <v>34</v>
      </c>
      <c r="E172" s="249">
        <v>12</v>
      </c>
      <c r="F172" s="294">
        <v>14.558</v>
      </c>
      <c r="G172" s="294">
        <v>217201.07699999999</v>
      </c>
      <c r="H172" s="561">
        <v>1</v>
      </c>
      <c r="I172" s="561">
        <v>0</v>
      </c>
      <c r="J172" s="561">
        <v>0</v>
      </c>
      <c r="K172" s="561">
        <v>0</v>
      </c>
      <c r="L172" s="561">
        <v>0</v>
      </c>
      <c r="M172" s="561">
        <v>0</v>
      </c>
      <c r="N172" s="561">
        <v>0</v>
      </c>
      <c r="O172" s="561">
        <v>0</v>
      </c>
      <c r="P172" s="248">
        <f t="shared" si="15"/>
        <v>1</v>
      </c>
      <c r="Q172" s="66"/>
    </row>
    <row r="173" spans="1:17" ht="14.4" outlineLevel="1" x14ac:dyDescent="0.3">
      <c r="A173" s="651"/>
      <c r="B173" s="270">
        <v>5</v>
      </c>
      <c r="C173" s="251" t="s">
        <v>6</v>
      </c>
      <c r="D173" s="249" t="s">
        <v>34</v>
      </c>
      <c r="E173" s="249">
        <v>12</v>
      </c>
      <c r="F173" s="294">
        <v>33.356000000000002</v>
      </c>
      <c r="G173" s="294">
        <v>484131.64399999997</v>
      </c>
      <c r="H173" s="561">
        <v>1</v>
      </c>
      <c r="I173" s="561">
        <v>0</v>
      </c>
      <c r="J173" s="561">
        <v>0</v>
      </c>
      <c r="K173" s="561">
        <v>0</v>
      </c>
      <c r="L173" s="561">
        <v>0</v>
      </c>
      <c r="M173" s="561">
        <v>0</v>
      </c>
      <c r="N173" s="561">
        <v>0</v>
      </c>
      <c r="O173" s="561">
        <v>0</v>
      </c>
      <c r="P173" s="248">
        <f t="shared" si="15"/>
        <v>1</v>
      </c>
      <c r="Q173" s="66"/>
    </row>
    <row r="174" spans="1:17" ht="14.4" outlineLevel="1" x14ac:dyDescent="0.3">
      <c r="A174" s="651"/>
      <c r="B174" s="270">
        <v>6</v>
      </c>
      <c r="C174" s="251" t="s">
        <v>7</v>
      </c>
      <c r="D174" s="249" t="s">
        <v>34</v>
      </c>
      <c r="E174" s="249">
        <v>12</v>
      </c>
      <c r="F174" s="294">
        <v>0</v>
      </c>
      <c r="G174" s="294">
        <v>0</v>
      </c>
      <c r="H174" s="561">
        <v>1</v>
      </c>
      <c r="I174" s="561">
        <v>0</v>
      </c>
      <c r="J174" s="561">
        <v>0</v>
      </c>
      <c r="K174" s="561">
        <v>0</v>
      </c>
      <c r="L174" s="561">
        <v>0</v>
      </c>
      <c r="M174" s="561">
        <v>0</v>
      </c>
      <c r="N174" s="561">
        <v>0</v>
      </c>
      <c r="O174" s="561">
        <v>0</v>
      </c>
      <c r="P174" s="248">
        <f t="shared" si="15"/>
        <v>1</v>
      </c>
      <c r="Q174" s="66"/>
    </row>
    <row r="175" spans="1:17" ht="27.6" outlineLevel="1" x14ac:dyDescent="0.3">
      <c r="A175" s="651"/>
      <c r="B175" s="270">
        <v>7</v>
      </c>
      <c r="C175" s="251" t="s">
        <v>33</v>
      </c>
      <c r="D175" s="249" t="s">
        <v>34</v>
      </c>
      <c r="E175" s="249">
        <v>0</v>
      </c>
      <c r="F175" s="294">
        <v>515.82000000000005</v>
      </c>
      <c r="G175" s="294">
        <v>495.22399999999999</v>
      </c>
      <c r="H175" s="561">
        <v>1</v>
      </c>
      <c r="I175" s="561">
        <v>0</v>
      </c>
      <c r="J175" s="561">
        <v>0</v>
      </c>
      <c r="K175" s="561">
        <v>0</v>
      </c>
      <c r="L175" s="561">
        <v>0</v>
      </c>
      <c r="M175" s="561">
        <v>0</v>
      </c>
      <c r="N175" s="561">
        <v>0</v>
      </c>
      <c r="O175" s="561">
        <v>0</v>
      </c>
      <c r="P175" s="248">
        <f t="shared" si="15"/>
        <v>1</v>
      </c>
      <c r="Q175" s="66"/>
    </row>
    <row r="176" spans="1:17" ht="14.4" outlineLevel="1" x14ac:dyDescent="0.3">
      <c r="A176" s="651"/>
      <c r="B176" s="270">
        <v>8</v>
      </c>
      <c r="C176" s="251" t="s">
        <v>26</v>
      </c>
      <c r="D176" s="249" t="s">
        <v>34</v>
      </c>
      <c r="E176" s="249">
        <v>0</v>
      </c>
      <c r="F176" s="294">
        <v>0</v>
      </c>
      <c r="G176" s="294">
        <v>0</v>
      </c>
      <c r="H176" s="561">
        <v>1</v>
      </c>
      <c r="I176" s="561">
        <v>0</v>
      </c>
      <c r="J176" s="561">
        <v>0</v>
      </c>
      <c r="K176" s="561">
        <v>0</v>
      </c>
      <c r="L176" s="561">
        <v>0</v>
      </c>
      <c r="M176" s="561">
        <v>0</v>
      </c>
      <c r="N176" s="561">
        <v>0</v>
      </c>
      <c r="O176" s="561">
        <v>0</v>
      </c>
      <c r="P176" s="248">
        <f t="shared" si="15"/>
        <v>1</v>
      </c>
      <c r="Q176" s="66"/>
    </row>
    <row r="177" spans="1:17" ht="14.4" outlineLevel="1" x14ac:dyDescent="0.3">
      <c r="A177" s="651"/>
      <c r="B177" s="270">
        <v>9</v>
      </c>
      <c r="C177" s="251" t="s">
        <v>8</v>
      </c>
      <c r="D177" s="249" t="s">
        <v>34</v>
      </c>
      <c r="E177" s="249">
        <v>12</v>
      </c>
      <c r="F177" s="294">
        <v>0</v>
      </c>
      <c r="G177" s="294">
        <v>0</v>
      </c>
      <c r="H177" s="561">
        <v>1</v>
      </c>
      <c r="I177" s="561">
        <v>0</v>
      </c>
      <c r="J177" s="561">
        <v>0</v>
      </c>
      <c r="K177" s="561">
        <v>0</v>
      </c>
      <c r="L177" s="561">
        <v>0</v>
      </c>
      <c r="M177" s="561">
        <v>0</v>
      </c>
      <c r="N177" s="561">
        <v>0</v>
      </c>
      <c r="O177" s="561">
        <v>0</v>
      </c>
      <c r="P177" s="248">
        <f t="shared" si="15"/>
        <v>1</v>
      </c>
      <c r="Q177" s="66"/>
    </row>
    <row r="178" spans="1:17" ht="14.4" outlineLevel="1" x14ac:dyDescent="0.3">
      <c r="A178" s="651"/>
      <c r="B178" s="270"/>
      <c r="C178" s="252" t="s">
        <v>253</v>
      </c>
      <c r="D178" s="249" t="s">
        <v>250</v>
      </c>
      <c r="E178" s="249">
        <v>12</v>
      </c>
      <c r="F178" s="294">
        <v>49.123999999999995</v>
      </c>
      <c r="G178" s="294">
        <v>86965.991175999996</v>
      </c>
      <c r="H178" s="291">
        <v>1</v>
      </c>
      <c r="I178" s="291">
        <v>0</v>
      </c>
      <c r="J178" s="291">
        <v>0</v>
      </c>
      <c r="K178" s="291">
        <v>0</v>
      </c>
      <c r="L178" s="291">
        <v>0</v>
      </c>
      <c r="M178" s="291">
        <v>0</v>
      </c>
      <c r="N178" s="291">
        <v>0</v>
      </c>
      <c r="O178" s="291">
        <v>0</v>
      </c>
      <c r="P178" s="248"/>
      <c r="Q178" s="66"/>
    </row>
    <row r="179" spans="1:17" ht="13.95" hidden="1" customHeight="1" outlineLevel="1" x14ac:dyDescent="0.3">
      <c r="A179" s="651"/>
      <c r="B179" s="270"/>
      <c r="C179" s="640"/>
      <c r="D179" s="640"/>
      <c r="E179" s="264"/>
      <c r="F179" s="294"/>
      <c r="G179" s="294"/>
      <c r="H179" s="291"/>
      <c r="I179" s="292"/>
      <c r="J179" s="292"/>
      <c r="K179" s="292"/>
      <c r="L179" s="292"/>
      <c r="M179" s="292"/>
      <c r="N179" s="292"/>
      <c r="O179" s="292"/>
      <c r="P179" s="248"/>
      <c r="Q179" s="66"/>
    </row>
    <row r="180" spans="1:17" ht="13.95" hidden="1" customHeight="1" outlineLevel="1" x14ac:dyDescent="0.3">
      <c r="A180" s="651"/>
      <c r="B180" s="270"/>
      <c r="C180" s="640"/>
      <c r="D180" s="640"/>
      <c r="E180" s="264"/>
      <c r="F180" s="294"/>
      <c r="G180" s="294"/>
      <c r="H180" s="291"/>
      <c r="I180" s="292"/>
      <c r="J180" s="292"/>
      <c r="K180" s="292"/>
      <c r="L180" s="292"/>
      <c r="M180" s="292"/>
      <c r="N180" s="292"/>
      <c r="O180" s="292"/>
      <c r="P180" s="248"/>
      <c r="Q180" s="66"/>
    </row>
    <row r="181" spans="1:17" ht="13.95" hidden="1" customHeight="1" outlineLevel="1" x14ac:dyDescent="0.3">
      <c r="A181" s="651"/>
      <c r="B181" s="270"/>
      <c r="C181" s="640"/>
      <c r="D181" s="640"/>
      <c r="E181" s="264"/>
      <c r="F181" s="294"/>
      <c r="G181" s="294"/>
      <c r="H181" s="291"/>
      <c r="I181" s="292"/>
      <c r="J181" s="292"/>
      <c r="K181" s="292"/>
      <c r="L181" s="292"/>
      <c r="M181" s="292"/>
      <c r="N181" s="292"/>
      <c r="O181" s="292"/>
      <c r="P181" s="248"/>
      <c r="Q181" s="66"/>
    </row>
    <row r="182" spans="1:17" s="42" customFormat="1" ht="14.4" outlineLevel="1" x14ac:dyDescent="0.3">
      <c r="A182" s="651"/>
      <c r="B182" s="244"/>
      <c r="C182" s="650" t="s">
        <v>9</v>
      </c>
      <c r="D182" s="650"/>
      <c r="E182" s="245"/>
      <c r="F182" s="246"/>
      <c r="G182" s="246"/>
      <c r="H182" s="246"/>
      <c r="I182" s="246"/>
      <c r="J182" s="246"/>
      <c r="K182" s="246"/>
      <c r="L182" s="246"/>
      <c r="M182" s="246"/>
      <c r="N182" s="246"/>
      <c r="O182" s="246"/>
      <c r="P182" s="247"/>
      <c r="Q182" s="145"/>
    </row>
    <row r="183" spans="1:17" ht="14.4" outlineLevel="1" x14ac:dyDescent="0.3">
      <c r="A183" s="651"/>
      <c r="B183" s="146">
        <v>10</v>
      </c>
      <c r="C183" s="253" t="s">
        <v>27</v>
      </c>
      <c r="D183" s="249" t="s">
        <v>34</v>
      </c>
      <c r="E183" s="249">
        <v>12</v>
      </c>
      <c r="F183" s="294">
        <v>2351.3989999999999</v>
      </c>
      <c r="G183" s="294">
        <v>15912521.15</v>
      </c>
      <c r="H183" s="561">
        <v>0</v>
      </c>
      <c r="I183" s="561">
        <v>6.1397970082113978E-2</v>
      </c>
      <c r="J183" s="561">
        <v>0.5915755429749523</v>
      </c>
      <c r="K183" s="561">
        <v>0.20433308647794707</v>
      </c>
      <c r="L183" s="561">
        <v>5.8553959719609356E-3</v>
      </c>
      <c r="M183" s="561">
        <v>0</v>
      </c>
      <c r="N183" s="561">
        <v>0</v>
      </c>
      <c r="O183" s="561">
        <v>0</v>
      </c>
      <c r="P183" s="248">
        <f t="shared" ref="P183:P190" si="16">SUM(H183:O183)</f>
        <v>0.86316199550697426</v>
      </c>
      <c r="Q183" s="66"/>
    </row>
    <row r="184" spans="1:17" ht="14.4" outlineLevel="1" x14ac:dyDescent="0.3">
      <c r="A184" s="651"/>
      <c r="B184" s="146">
        <v>11</v>
      </c>
      <c r="C184" s="251" t="s">
        <v>25</v>
      </c>
      <c r="D184" s="249" t="s">
        <v>34</v>
      </c>
      <c r="E184" s="249">
        <v>12</v>
      </c>
      <c r="F184" s="294">
        <v>694.452</v>
      </c>
      <c r="G184" s="294">
        <v>2383867.2340000002</v>
      </c>
      <c r="H184" s="561">
        <v>0</v>
      </c>
      <c r="I184" s="561">
        <v>1</v>
      </c>
      <c r="J184" s="561">
        <v>0</v>
      </c>
      <c r="K184" s="561">
        <v>0</v>
      </c>
      <c r="L184" s="561">
        <v>0</v>
      </c>
      <c r="M184" s="561">
        <v>0</v>
      </c>
      <c r="N184" s="561">
        <v>0</v>
      </c>
      <c r="O184" s="561">
        <v>0</v>
      </c>
      <c r="P184" s="248">
        <f t="shared" si="16"/>
        <v>1</v>
      </c>
      <c r="Q184" s="66"/>
    </row>
    <row r="185" spans="1:17" ht="14.4" outlineLevel="1" x14ac:dyDescent="0.3">
      <c r="A185" s="651"/>
      <c r="B185" s="146">
        <v>12</v>
      </c>
      <c r="C185" s="251" t="s">
        <v>28</v>
      </c>
      <c r="D185" s="249" t="s">
        <v>34</v>
      </c>
      <c r="E185" s="249">
        <v>3</v>
      </c>
      <c r="F185" s="294">
        <v>0</v>
      </c>
      <c r="G185" s="294">
        <v>0</v>
      </c>
      <c r="H185" s="561">
        <v>0</v>
      </c>
      <c r="I185" s="561">
        <v>0</v>
      </c>
      <c r="J185" s="561">
        <v>0</v>
      </c>
      <c r="K185" s="561">
        <v>0</v>
      </c>
      <c r="L185" s="561">
        <v>0</v>
      </c>
      <c r="M185" s="561">
        <v>0</v>
      </c>
      <c r="N185" s="561">
        <v>0</v>
      </c>
      <c r="O185" s="561">
        <v>0</v>
      </c>
      <c r="P185" s="248">
        <f t="shared" si="16"/>
        <v>0</v>
      </c>
      <c r="Q185" s="66"/>
    </row>
    <row r="186" spans="1:17" ht="14.4" outlineLevel="1" x14ac:dyDescent="0.3">
      <c r="A186" s="651"/>
      <c r="B186" s="146">
        <v>13</v>
      </c>
      <c r="C186" s="251" t="s">
        <v>29</v>
      </c>
      <c r="D186" s="249" t="s">
        <v>34</v>
      </c>
      <c r="E186" s="249">
        <v>12</v>
      </c>
      <c r="F186" s="294">
        <v>52.38</v>
      </c>
      <c r="G186" s="294">
        <v>92807.1</v>
      </c>
      <c r="H186" s="561">
        <v>0</v>
      </c>
      <c r="I186" s="561">
        <v>0.06</v>
      </c>
      <c r="J186" s="561">
        <v>0.88</v>
      </c>
      <c r="K186" s="561">
        <v>0</v>
      </c>
      <c r="L186" s="561">
        <v>0</v>
      </c>
      <c r="M186" s="561">
        <v>0</v>
      </c>
      <c r="N186" s="561">
        <v>0</v>
      </c>
      <c r="O186" s="561">
        <v>0</v>
      </c>
      <c r="P186" s="248">
        <f t="shared" si="16"/>
        <v>0.94</v>
      </c>
      <c r="Q186" s="66"/>
    </row>
    <row r="187" spans="1:17" ht="14.4" outlineLevel="1" x14ac:dyDescent="0.3">
      <c r="A187" s="651"/>
      <c r="B187" s="146">
        <v>14</v>
      </c>
      <c r="C187" s="251" t="s">
        <v>23</v>
      </c>
      <c r="D187" s="249" t="s">
        <v>34</v>
      </c>
      <c r="E187" s="249">
        <v>12</v>
      </c>
      <c r="F187" s="294">
        <v>35.250999999999998</v>
      </c>
      <c r="G187" s="294">
        <v>193803.071</v>
      </c>
      <c r="H187" s="561">
        <v>0</v>
      </c>
      <c r="I187" s="561">
        <v>0</v>
      </c>
      <c r="J187" s="561">
        <v>0.75</v>
      </c>
      <c r="K187" s="561">
        <v>0</v>
      </c>
      <c r="L187" s="561">
        <v>0.25</v>
      </c>
      <c r="M187" s="561">
        <v>0</v>
      </c>
      <c r="N187" s="561">
        <v>0</v>
      </c>
      <c r="O187" s="561">
        <v>0</v>
      </c>
      <c r="P187" s="248">
        <f t="shared" si="16"/>
        <v>1</v>
      </c>
      <c r="Q187" s="66"/>
    </row>
    <row r="188" spans="1:17" ht="27.6" outlineLevel="1" x14ac:dyDescent="0.3">
      <c r="A188" s="651"/>
      <c r="B188" s="270">
        <v>15</v>
      </c>
      <c r="C188" s="251" t="s">
        <v>30</v>
      </c>
      <c r="D188" s="249" t="s">
        <v>34</v>
      </c>
      <c r="E188" s="249">
        <v>0</v>
      </c>
      <c r="F188" s="294">
        <v>0</v>
      </c>
      <c r="G188" s="294">
        <v>0</v>
      </c>
      <c r="H188" s="561">
        <v>0</v>
      </c>
      <c r="I188" s="561">
        <v>1</v>
      </c>
      <c r="J188" s="561">
        <v>0</v>
      </c>
      <c r="K188" s="561">
        <v>0</v>
      </c>
      <c r="L188" s="561">
        <v>0</v>
      </c>
      <c r="M188" s="561">
        <v>0</v>
      </c>
      <c r="N188" s="561">
        <v>0</v>
      </c>
      <c r="O188" s="561">
        <v>0</v>
      </c>
      <c r="P188" s="248">
        <f t="shared" si="16"/>
        <v>1</v>
      </c>
      <c r="Q188" s="66"/>
    </row>
    <row r="189" spans="1:17" ht="27.6" outlineLevel="1" x14ac:dyDescent="0.3">
      <c r="A189" s="651"/>
      <c r="B189" s="270">
        <v>16</v>
      </c>
      <c r="C189" s="251" t="s">
        <v>31</v>
      </c>
      <c r="D189" s="249" t="s">
        <v>34</v>
      </c>
      <c r="E189" s="249">
        <v>0</v>
      </c>
      <c r="F189" s="294">
        <v>0</v>
      </c>
      <c r="G189" s="294">
        <v>0</v>
      </c>
      <c r="H189" s="561">
        <v>0</v>
      </c>
      <c r="I189" s="561">
        <v>1</v>
      </c>
      <c r="J189" s="561">
        <v>0</v>
      </c>
      <c r="K189" s="561">
        <v>0</v>
      </c>
      <c r="L189" s="561">
        <v>0</v>
      </c>
      <c r="M189" s="561">
        <v>0</v>
      </c>
      <c r="N189" s="561">
        <v>0</v>
      </c>
      <c r="O189" s="561">
        <v>0</v>
      </c>
      <c r="P189" s="248">
        <f t="shared" si="16"/>
        <v>1</v>
      </c>
      <c r="Q189" s="66"/>
    </row>
    <row r="190" spans="1:17" ht="14.4" outlineLevel="1" x14ac:dyDescent="0.3">
      <c r="A190" s="651"/>
      <c r="B190" s="270">
        <v>17</v>
      </c>
      <c r="C190" s="251" t="s">
        <v>10</v>
      </c>
      <c r="D190" s="249" t="s">
        <v>34</v>
      </c>
      <c r="E190" s="249">
        <v>0</v>
      </c>
      <c r="F190" s="294">
        <v>58.633000000000003</v>
      </c>
      <c r="G190" s="294">
        <v>782.91200000000003</v>
      </c>
      <c r="H190" s="561">
        <v>0</v>
      </c>
      <c r="I190" s="561">
        <v>0</v>
      </c>
      <c r="J190" s="561">
        <v>0</v>
      </c>
      <c r="K190" s="561">
        <v>0</v>
      </c>
      <c r="L190" s="561">
        <v>0</v>
      </c>
      <c r="M190" s="561">
        <v>0</v>
      </c>
      <c r="N190" s="561">
        <v>0</v>
      </c>
      <c r="O190" s="561">
        <v>0</v>
      </c>
      <c r="P190" s="248">
        <f t="shared" si="16"/>
        <v>0</v>
      </c>
      <c r="Q190" s="66"/>
    </row>
    <row r="191" spans="1:17" ht="14.4" outlineLevel="1" x14ac:dyDescent="0.3">
      <c r="A191" s="651"/>
      <c r="B191" s="270"/>
      <c r="C191" s="252" t="s">
        <v>253</v>
      </c>
      <c r="D191" s="249" t="s">
        <v>250</v>
      </c>
      <c r="E191" s="249">
        <v>12</v>
      </c>
      <c r="F191" s="294">
        <v>3066.5230000000001</v>
      </c>
      <c r="G191" s="294">
        <v>25411874.3509796</v>
      </c>
      <c r="H191" s="291">
        <v>0</v>
      </c>
      <c r="I191" s="291">
        <v>6.1395636755882797E-2</v>
      </c>
      <c r="J191" s="291">
        <v>0.59448446811637179</v>
      </c>
      <c r="K191" s="291">
        <v>0.20227157999994097</v>
      </c>
      <c r="L191" s="291">
        <v>5.7981962573067395E-3</v>
      </c>
      <c r="M191" s="291">
        <v>0</v>
      </c>
      <c r="N191" s="291">
        <v>0</v>
      </c>
      <c r="O191" s="291">
        <v>0</v>
      </c>
      <c r="P191" s="248"/>
      <c r="Q191" s="66"/>
    </row>
    <row r="192" spans="1:17" ht="13.95" hidden="1" customHeight="1" outlineLevel="1" x14ac:dyDescent="0.3">
      <c r="A192" s="651"/>
      <c r="B192" s="270"/>
      <c r="C192" s="640"/>
      <c r="D192" s="640"/>
      <c r="E192" s="264"/>
      <c r="F192" s="294"/>
      <c r="G192" s="294"/>
      <c r="H192" s="291"/>
      <c r="I192" s="292"/>
      <c r="J192" s="292"/>
      <c r="K192" s="292"/>
      <c r="L192" s="292"/>
      <c r="M192" s="292"/>
      <c r="N192" s="292"/>
      <c r="O192" s="292"/>
      <c r="P192" s="248"/>
      <c r="Q192" s="66"/>
    </row>
    <row r="193" spans="1:17" ht="13.95" hidden="1" customHeight="1" outlineLevel="1" x14ac:dyDescent="0.3">
      <c r="A193" s="651"/>
      <c r="B193" s="270"/>
      <c r="C193" s="640"/>
      <c r="D193" s="640"/>
      <c r="E193" s="264"/>
      <c r="F193" s="294"/>
      <c r="G193" s="294"/>
      <c r="H193" s="291"/>
      <c r="I193" s="292"/>
      <c r="J193" s="292"/>
      <c r="K193" s="292"/>
      <c r="L193" s="292"/>
      <c r="M193" s="292"/>
      <c r="N193" s="292"/>
      <c r="O193" s="292"/>
      <c r="P193" s="248"/>
      <c r="Q193" s="66"/>
    </row>
    <row r="194" spans="1:17" ht="13.95" hidden="1" customHeight="1" outlineLevel="1" x14ac:dyDescent="0.3">
      <c r="A194" s="651"/>
      <c r="B194" s="270"/>
      <c r="C194" s="640"/>
      <c r="D194" s="640"/>
      <c r="E194" s="264"/>
      <c r="F194" s="294"/>
      <c r="G194" s="294"/>
      <c r="H194" s="291"/>
      <c r="I194" s="292"/>
      <c r="J194" s="292"/>
      <c r="K194" s="292"/>
      <c r="L194" s="292"/>
      <c r="M194" s="292"/>
      <c r="N194" s="292"/>
      <c r="O194" s="292"/>
      <c r="P194" s="248"/>
      <c r="Q194" s="66"/>
    </row>
    <row r="195" spans="1:17" s="42" customFormat="1" ht="14.4" outlineLevel="1" x14ac:dyDescent="0.3">
      <c r="A195" s="651"/>
      <c r="B195" s="244"/>
      <c r="C195" s="650" t="s">
        <v>11</v>
      </c>
      <c r="D195" s="650"/>
      <c r="E195" s="245"/>
      <c r="F195" s="246"/>
      <c r="G195" s="246"/>
      <c r="H195" s="246"/>
      <c r="I195" s="246"/>
      <c r="J195" s="246"/>
      <c r="K195" s="246"/>
      <c r="L195" s="246"/>
      <c r="M195" s="246"/>
      <c r="N195" s="246"/>
      <c r="O195" s="246"/>
      <c r="P195" s="247"/>
      <c r="Q195" s="145"/>
    </row>
    <row r="196" spans="1:17" ht="14.4" outlineLevel="1" x14ac:dyDescent="0.3">
      <c r="A196" s="651"/>
      <c r="B196" s="146">
        <v>18</v>
      </c>
      <c r="C196" s="251" t="s">
        <v>12</v>
      </c>
      <c r="D196" s="249" t="s">
        <v>34</v>
      </c>
      <c r="E196" s="249">
        <v>12</v>
      </c>
      <c r="F196" s="294">
        <v>0</v>
      </c>
      <c r="G196" s="294">
        <v>0</v>
      </c>
      <c r="H196" s="291">
        <v>0</v>
      </c>
      <c r="I196" s="291">
        <v>0</v>
      </c>
      <c r="J196" s="291">
        <v>0</v>
      </c>
      <c r="K196" s="291">
        <v>1</v>
      </c>
      <c r="L196" s="291">
        <v>0</v>
      </c>
      <c r="M196" s="291">
        <v>0</v>
      </c>
      <c r="N196" s="291">
        <v>0</v>
      </c>
      <c r="O196" s="291">
        <v>0</v>
      </c>
      <c r="P196" s="248">
        <f t="shared" ref="P196:P200" si="17">SUM(H196:O196)</f>
        <v>1</v>
      </c>
      <c r="Q196" s="66"/>
    </row>
    <row r="197" spans="1:17" ht="14.4" outlineLevel="1" x14ac:dyDescent="0.3">
      <c r="A197" s="651"/>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48">
        <f t="shared" si="17"/>
        <v>0</v>
      </c>
      <c r="Q197" s="66"/>
    </row>
    <row r="198" spans="1:17" ht="14.4" outlineLevel="1" x14ac:dyDescent="0.3">
      <c r="A198" s="651"/>
      <c r="B198" s="146">
        <v>20</v>
      </c>
      <c r="C198" s="251" t="s">
        <v>14</v>
      </c>
      <c r="D198" s="249" t="s">
        <v>34</v>
      </c>
      <c r="E198" s="249">
        <v>12</v>
      </c>
      <c r="F198" s="294">
        <v>0</v>
      </c>
      <c r="G198" s="294">
        <v>0</v>
      </c>
      <c r="H198" s="291">
        <v>0</v>
      </c>
      <c r="I198" s="291">
        <v>0</v>
      </c>
      <c r="J198" s="291">
        <v>0</v>
      </c>
      <c r="K198" s="291">
        <v>0</v>
      </c>
      <c r="L198" s="291">
        <v>1</v>
      </c>
      <c r="M198" s="291">
        <v>0</v>
      </c>
      <c r="N198" s="291">
        <v>0</v>
      </c>
      <c r="O198" s="291">
        <v>0</v>
      </c>
      <c r="P198" s="248">
        <f t="shared" si="17"/>
        <v>1</v>
      </c>
      <c r="Q198" s="66"/>
    </row>
    <row r="199" spans="1:17" ht="14.4" outlineLevel="1" x14ac:dyDescent="0.3">
      <c r="A199" s="651"/>
      <c r="B199" s="146">
        <v>21</v>
      </c>
      <c r="C199" s="253" t="s">
        <v>27</v>
      </c>
      <c r="D199" s="249" t="s">
        <v>34</v>
      </c>
      <c r="E199" s="249">
        <v>12</v>
      </c>
      <c r="F199" s="294">
        <v>0</v>
      </c>
      <c r="G199" s="294">
        <v>0</v>
      </c>
      <c r="H199" s="291">
        <v>0</v>
      </c>
      <c r="I199" s="291">
        <v>0</v>
      </c>
      <c r="J199" s="291">
        <v>0</v>
      </c>
      <c r="K199" s="291">
        <v>0</v>
      </c>
      <c r="L199" s="291">
        <v>0</v>
      </c>
      <c r="M199" s="291">
        <v>0</v>
      </c>
      <c r="N199" s="291">
        <v>0</v>
      </c>
      <c r="O199" s="291">
        <v>0</v>
      </c>
      <c r="P199" s="248">
        <f t="shared" si="17"/>
        <v>0</v>
      </c>
      <c r="Q199" s="66"/>
    </row>
    <row r="200" spans="1:17" ht="14.4" outlineLevel="1" x14ac:dyDescent="0.3">
      <c r="A200" s="651"/>
      <c r="B200" s="146">
        <v>22</v>
      </c>
      <c r="C200" s="251" t="s">
        <v>10</v>
      </c>
      <c r="D200" s="249" t="s">
        <v>34</v>
      </c>
      <c r="E200" s="249">
        <v>0</v>
      </c>
      <c r="F200" s="294">
        <v>3757.6860000000001</v>
      </c>
      <c r="G200" s="294">
        <v>103235.7</v>
      </c>
      <c r="H200" s="291">
        <v>0</v>
      </c>
      <c r="I200" s="291">
        <v>0</v>
      </c>
      <c r="J200" s="291">
        <v>0</v>
      </c>
      <c r="K200" s="291">
        <v>0</v>
      </c>
      <c r="L200" s="291">
        <v>0</v>
      </c>
      <c r="M200" s="291">
        <v>0</v>
      </c>
      <c r="N200" s="291">
        <v>0</v>
      </c>
      <c r="O200" s="291">
        <v>0</v>
      </c>
      <c r="P200" s="248">
        <f t="shared" si="17"/>
        <v>0</v>
      </c>
      <c r="Q200" s="66"/>
    </row>
    <row r="201" spans="1:17" ht="14.4" outlineLevel="1" x14ac:dyDescent="0.3">
      <c r="A201" s="651"/>
      <c r="B201" s="146"/>
      <c r="C201" s="252" t="s">
        <v>253</v>
      </c>
      <c r="D201" s="249" t="s">
        <v>250</v>
      </c>
      <c r="E201" s="249">
        <v>12</v>
      </c>
      <c r="F201" s="294">
        <v>805.06200000000001</v>
      </c>
      <c r="G201" s="294">
        <v>5279220</v>
      </c>
      <c r="H201" s="291">
        <v>0</v>
      </c>
      <c r="I201" s="291">
        <v>0</v>
      </c>
      <c r="J201" s="291">
        <v>0</v>
      </c>
      <c r="K201" s="291">
        <v>0.42862785723335595</v>
      </c>
      <c r="L201" s="291">
        <v>0.57137214276664405</v>
      </c>
      <c r="M201" s="291">
        <v>0</v>
      </c>
      <c r="N201" s="291">
        <v>0</v>
      </c>
      <c r="O201" s="291">
        <v>0</v>
      </c>
      <c r="P201" s="248"/>
      <c r="Q201" s="66"/>
    </row>
    <row r="202" spans="1:17" ht="13.95" hidden="1" customHeight="1" outlineLevel="1" x14ac:dyDescent="0.3">
      <c r="A202" s="651"/>
      <c r="B202" s="146"/>
      <c r="C202" s="640"/>
      <c r="D202" s="640"/>
      <c r="E202" s="264"/>
      <c r="F202" s="294"/>
      <c r="G202" s="294"/>
      <c r="H202" s="291"/>
      <c r="I202" s="292"/>
      <c r="J202" s="292"/>
      <c r="K202" s="292"/>
      <c r="L202" s="292"/>
      <c r="M202" s="292"/>
      <c r="N202" s="292"/>
      <c r="O202" s="292"/>
      <c r="P202" s="248"/>
      <c r="Q202" s="66"/>
    </row>
    <row r="203" spans="1:17" ht="13.95" hidden="1" customHeight="1" outlineLevel="1" x14ac:dyDescent="0.3">
      <c r="A203" s="651"/>
      <c r="B203" s="146"/>
      <c r="C203" s="640"/>
      <c r="D203" s="640"/>
      <c r="E203" s="264"/>
      <c r="F203" s="294"/>
      <c r="G203" s="294"/>
      <c r="H203" s="291"/>
      <c r="I203" s="292"/>
      <c r="J203" s="292"/>
      <c r="K203" s="292"/>
      <c r="L203" s="292"/>
      <c r="M203" s="292"/>
      <c r="N203" s="292"/>
      <c r="O203" s="292"/>
      <c r="P203" s="248"/>
      <c r="Q203" s="66"/>
    </row>
    <row r="204" spans="1:17" ht="13.95" hidden="1" customHeight="1" outlineLevel="1" x14ac:dyDescent="0.3">
      <c r="A204" s="651"/>
      <c r="B204" s="146"/>
      <c r="C204" s="640"/>
      <c r="D204" s="640"/>
      <c r="E204" s="264"/>
      <c r="F204" s="294"/>
      <c r="G204" s="294"/>
      <c r="H204" s="291"/>
      <c r="I204" s="292"/>
      <c r="J204" s="292"/>
      <c r="K204" s="292"/>
      <c r="L204" s="292"/>
      <c r="M204" s="292"/>
      <c r="N204" s="292"/>
      <c r="O204" s="292"/>
      <c r="P204" s="248"/>
      <c r="Q204" s="66"/>
    </row>
    <row r="205" spans="1:17" s="42" customFormat="1" ht="14.4" outlineLevel="1" x14ac:dyDescent="0.3">
      <c r="A205" s="651"/>
      <c r="B205" s="244"/>
      <c r="C205" s="650" t="s">
        <v>15</v>
      </c>
      <c r="D205" s="650"/>
      <c r="E205" s="245"/>
      <c r="F205" s="246"/>
      <c r="G205" s="246"/>
      <c r="H205" s="246"/>
      <c r="I205" s="246"/>
      <c r="J205" s="246"/>
      <c r="K205" s="246"/>
      <c r="L205" s="246"/>
      <c r="M205" s="246"/>
      <c r="N205" s="246"/>
      <c r="O205" s="246"/>
      <c r="P205" s="247"/>
      <c r="Q205" s="145"/>
    </row>
    <row r="206" spans="1:17" ht="14.4" outlineLevel="1" x14ac:dyDescent="0.3">
      <c r="A206" s="651"/>
      <c r="B206" s="270">
        <v>23</v>
      </c>
      <c r="C206" s="251" t="s">
        <v>15</v>
      </c>
      <c r="D206" s="249" t="s">
        <v>34</v>
      </c>
      <c r="E206" s="249">
        <v>12</v>
      </c>
      <c r="F206" s="294">
        <v>0</v>
      </c>
      <c r="G206" s="294">
        <v>0</v>
      </c>
      <c r="H206" s="293">
        <v>1</v>
      </c>
      <c r="I206" s="293">
        <v>0</v>
      </c>
      <c r="J206" s="293">
        <v>0</v>
      </c>
      <c r="K206" s="293">
        <v>0</v>
      </c>
      <c r="L206" s="293">
        <v>0</v>
      </c>
      <c r="M206" s="293">
        <v>0</v>
      </c>
      <c r="N206" s="293">
        <v>0</v>
      </c>
      <c r="O206" s="293">
        <v>0</v>
      </c>
      <c r="P206" s="248">
        <f t="shared" ref="P206" si="18">SUM(H206:O206)</f>
        <v>1</v>
      </c>
      <c r="Q206" s="66"/>
    </row>
    <row r="207" spans="1:17" ht="14.4" outlineLevel="1" x14ac:dyDescent="0.3">
      <c r="A207" s="651"/>
      <c r="B207" s="270"/>
      <c r="C207" s="252" t="s">
        <v>253</v>
      </c>
      <c r="D207" s="249" t="s">
        <v>250</v>
      </c>
      <c r="E207" s="249">
        <v>12</v>
      </c>
      <c r="F207" s="294">
        <v>0</v>
      </c>
      <c r="G207" s="294">
        <v>0</v>
      </c>
      <c r="H207" s="291">
        <f>H206</f>
        <v>1</v>
      </c>
      <c r="I207" s="291">
        <f t="shared" ref="I207:O207" si="19">I206</f>
        <v>0</v>
      </c>
      <c r="J207" s="291">
        <f t="shared" si="19"/>
        <v>0</v>
      </c>
      <c r="K207" s="291">
        <f t="shared" si="19"/>
        <v>0</v>
      </c>
      <c r="L207" s="291">
        <f t="shared" si="19"/>
        <v>0</v>
      </c>
      <c r="M207" s="291">
        <f t="shared" si="19"/>
        <v>0</v>
      </c>
      <c r="N207" s="291">
        <f t="shared" si="19"/>
        <v>0</v>
      </c>
      <c r="O207" s="291">
        <f t="shared" si="19"/>
        <v>0</v>
      </c>
      <c r="P207" s="248"/>
      <c r="Q207" s="66"/>
    </row>
    <row r="208" spans="1:17" ht="13.95" hidden="1" customHeight="1" outlineLevel="1" x14ac:dyDescent="0.3">
      <c r="A208" s="651"/>
      <c r="B208" s="270"/>
      <c r="C208" s="640"/>
      <c r="D208" s="640"/>
      <c r="E208" s="264"/>
      <c r="F208" s="294"/>
      <c r="G208" s="294"/>
      <c r="H208" s="291"/>
      <c r="I208" s="292"/>
      <c r="J208" s="292"/>
      <c r="K208" s="292"/>
      <c r="L208" s="292"/>
      <c r="M208" s="292"/>
      <c r="N208" s="292"/>
      <c r="O208" s="292"/>
      <c r="P208" s="248"/>
      <c r="Q208" s="66"/>
    </row>
    <row r="209" spans="1:17" ht="13.95" hidden="1" customHeight="1" outlineLevel="1" x14ac:dyDescent="0.3">
      <c r="A209" s="651"/>
      <c r="B209" s="270"/>
      <c r="C209" s="640"/>
      <c r="D209" s="640"/>
      <c r="E209" s="264"/>
      <c r="F209" s="294"/>
      <c r="G209" s="294"/>
      <c r="H209" s="291"/>
      <c r="I209" s="292"/>
      <c r="J209" s="292"/>
      <c r="K209" s="292"/>
      <c r="L209" s="292"/>
      <c r="M209" s="292"/>
      <c r="N209" s="292"/>
      <c r="O209" s="292"/>
      <c r="P209" s="248"/>
      <c r="Q209" s="66"/>
    </row>
    <row r="210" spans="1:17" s="42" customFormat="1" ht="14.4" outlineLevel="1" x14ac:dyDescent="0.3">
      <c r="A210" s="651"/>
      <c r="B210" s="244"/>
      <c r="C210" s="650" t="s">
        <v>16</v>
      </c>
      <c r="D210" s="650"/>
      <c r="E210" s="245"/>
      <c r="F210" s="246"/>
      <c r="G210" s="246"/>
      <c r="H210" s="246"/>
      <c r="I210" s="246"/>
      <c r="J210" s="246"/>
      <c r="K210" s="246"/>
      <c r="L210" s="246"/>
      <c r="M210" s="246"/>
      <c r="N210" s="246"/>
      <c r="O210" s="246"/>
      <c r="P210" s="247"/>
      <c r="Q210" s="145"/>
    </row>
    <row r="211" spans="1:17" ht="14.4" outlineLevel="1" x14ac:dyDescent="0.3">
      <c r="A211" s="651"/>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48">
        <f t="shared" ref="P211:P215" si="20">SUM(H211:O211)</f>
        <v>0</v>
      </c>
      <c r="Q211" s="66"/>
    </row>
    <row r="212" spans="1:17" ht="14.4" outlineLevel="1" x14ac:dyDescent="0.3">
      <c r="A212" s="651"/>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48">
        <f t="shared" si="20"/>
        <v>0</v>
      </c>
      <c r="Q212" s="66"/>
    </row>
    <row r="213" spans="1:17" ht="14.4" outlineLevel="1" x14ac:dyDescent="0.3">
      <c r="A213" s="651"/>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48">
        <f t="shared" si="20"/>
        <v>0</v>
      </c>
      <c r="Q213" s="66"/>
    </row>
    <row r="214" spans="1:17" ht="14.4" outlineLevel="1" x14ac:dyDescent="0.3">
      <c r="A214" s="651"/>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48">
        <f t="shared" si="20"/>
        <v>0</v>
      </c>
      <c r="Q214" s="66"/>
    </row>
    <row r="215" spans="1:17" ht="14.4" outlineLevel="1" x14ac:dyDescent="0.3">
      <c r="A215" s="651"/>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48">
        <f t="shared" si="20"/>
        <v>0</v>
      </c>
      <c r="Q215" s="66"/>
    </row>
    <row r="216" spans="1:17" ht="14.4" outlineLevel="1" x14ac:dyDescent="0.3">
      <c r="A216" s="651"/>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48"/>
      <c r="Q216" s="66"/>
    </row>
    <row r="217" spans="1:17" ht="13.95" hidden="1" customHeight="1" outlineLevel="1" x14ac:dyDescent="0.3">
      <c r="A217" s="651"/>
      <c r="B217" s="270"/>
      <c r="C217" s="640"/>
      <c r="D217" s="640"/>
      <c r="E217" s="264"/>
      <c r="F217" s="294"/>
      <c r="G217" s="294"/>
      <c r="H217" s="291"/>
      <c r="I217" s="292"/>
      <c r="J217" s="292"/>
      <c r="K217" s="292"/>
      <c r="L217" s="292"/>
      <c r="M217" s="292"/>
      <c r="N217" s="292"/>
      <c r="O217" s="292"/>
      <c r="P217" s="248"/>
      <c r="Q217" s="66"/>
    </row>
    <row r="218" spans="1:17" ht="13.95" hidden="1" customHeight="1" outlineLevel="1" x14ac:dyDescent="0.3">
      <c r="A218" s="651"/>
      <c r="B218" s="270"/>
      <c r="C218" s="640"/>
      <c r="D218" s="640"/>
      <c r="E218" s="264"/>
      <c r="F218" s="294"/>
      <c r="G218" s="294"/>
      <c r="H218" s="291"/>
      <c r="I218" s="292"/>
      <c r="J218" s="292"/>
      <c r="K218" s="292"/>
      <c r="L218" s="292"/>
      <c r="M218" s="292"/>
      <c r="N218" s="292"/>
      <c r="O218" s="292"/>
      <c r="P218" s="248"/>
      <c r="Q218" s="66"/>
    </row>
    <row r="219" spans="1:17" s="42" customFormat="1" ht="14.4" outlineLevel="1" x14ac:dyDescent="0.3">
      <c r="A219" s="651"/>
      <c r="B219" s="244"/>
      <c r="C219" s="650" t="s">
        <v>106</v>
      </c>
      <c r="D219" s="650"/>
      <c r="E219" s="245"/>
      <c r="F219" s="246"/>
      <c r="G219" s="246"/>
      <c r="H219" s="246"/>
      <c r="I219" s="246"/>
      <c r="J219" s="246"/>
      <c r="K219" s="246"/>
      <c r="L219" s="246"/>
      <c r="M219" s="246"/>
      <c r="N219" s="246"/>
      <c r="O219" s="246"/>
      <c r="P219" s="247"/>
      <c r="Q219" s="145"/>
    </row>
    <row r="220" spans="1:17" ht="14.4" outlineLevel="1" x14ac:dyDescent="0.3">
      <c r="A220" s="651"/>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48">
        <f t="shared" ref="P220:P221" si="21">SUM(H220:O220)</f>
        <v>0</v>
      </c>
      <c r="Q220" s="66"/>
    </row>
    <row r="221" spans="1:17" ht="14.4" outlineLevel="1" x14ac:dyDescent="0.3">
      <c r="A221" s="651"/>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48">
        <f t="shared" si="21"/>
        <v>0</v>
      </c>
      <c r="Q221" s="66"/>
    </row>
    <row r="222" spans="1:17" ht="14.4" outlineLevel="1" x14ac:dyDescent="0.3">
      <c r="A222" s="651"/>
      <c r="B222" s="146"/>
      <c r="C222" s="252" t="s">
        <v>253</v>
      </c>
      <c r="D222" s="249" t="s">
        <v>250</v>
      </c>
      <c r="E222" s="249">
        <v>12</v>
      </c>
      <c r="F222" s="294">
        <v>0</v>
      </c>
      <c r="G222" s="294">
        <v>0</v>
      </c>
      <c r="H222" s="291">
        <v>0</v>
      </c>
      <c r="I222" s="292"/>
      <c r="J222" s="292"/>
      <c r="K222" s="292"/>
      <c r="L222" s="292"/>
      <c r="M222" s="292"/>
      <c r="N222" s="292"/>
      <c r="O222" s="292"/>
      <c r="P222" s="248"/>
      <c r="Q222" s="66"/>
    </row>
    <row r="223" spans="1:17" ht="13.95" hidden="1" customHeight="1" outlineLevel="1" x14ac:dyDescent="0.3">
      <c r="A223" s="651"/>
      <c r="B223" s="146"/>
      <c r="C223" s="640"/>
      <c r="D223" s="640"/>
      <c r="E223" s="264"/>
      <c r="F223" s="294"/>
      <c r="G223" s="294"/>
      <c r="H223" s="291"/>
      <c r="I223" s="292"/>
      <c r="J223" s="292"/>
      <c r="K223" s="292"/>
      <c r="L223" s="292"/>
      <c r="M223" s="292"/>
      <c r="N223" s="292"/>
      <c r="O223" s="292"/>
      <c r="P223" s="248"/>
      <c r="Q223" s="66"/>
    </row>
    <row r="224" spans="1:17" s="42" customFormat="1" ht="13.95" hidden="1" customHeight="1" outlineLevel="1" x14ac:dyDescent="0.3">
      <c r="A224" s="651"/>
      <c r="B224" s="147"/>
      <c r="C224" s="649"/>
      <c r="D224" s="649"/>
      <c r="E224" s="349"/>
      <c r="F224" s="294"/>
      <c r="G224" s="294"/>
      <c r="H224" s="394"/>
      <c r="I224" s="395"/>
      <c r="J224" s="395"/>
      <c r="K224" s="395"/>
      <c r="L224" s="395"/>
      <c r="M224" s="395"/>
      <c r="N224" s="395"/>
      <c r="O224" s="395"/>
      <c r="P224" s="379"/>
      <c r="Q224" s="145"/>
    </row>
    <row r="225" spans="1:17" ht="14.4" collapsed="1" x14ac:dyDescent="0.3">
      <c r="A225" s="651"/>
      <c r="B225" s="350"/>
      <c r="C225" s="653" t="s">
        <v>218</v>
      </c>
      <c r="D225" s="653"/>
      <c r="E225" s="351"/>
      <c r="F225" s="352"/>
      <c r="G225" s="352"/>
      <c r="H225" s="353">
        <f>SUMPRODUCT(H169:H222,$G$169:$G$222)</f>
        <v>2335061.8931759996</v>
      </c>
      <c r="I225" s="353">
        <f>SUMPRODUCT(I169:I222,$G$169:$G$222)</f>
        <v>4926610.3644375848</v>
      </c>
      <c r="J225" s="354"/>
      <c r="K225" s="351"/>
      <c r="L225" s="351"/>
      <c r="M225" s="351"/>
      <c r="N225" s="353"/>
      <c r="O225" s="351"/>
      <c r="P225" s="355">
        <f>SUM(H225:O225)</f>
        <v>7261672.2576135844</v>
      </c>
      <c r="Q225" s="66"/>
    </row>
    <row r="226" spans="1:17" ht="14.4" x14ac:dyDescent="0.3">
      <c r="A226" s="651"/>
      <c r="B226" s="486"/>
      <c r="C226" s="487" t="s">
        <v>487</v>
      </c>
      <c r="D226" s="487"/>
      <c r="E226" s="488"/>
      <c r="F226" s="489"/>
      <c r="G226" s="489"/>
      <c r="H226" s="490">
        <f>H225-SUM(G175*H175,G176*H176)</f>
        <v>2334566.6691759997</v>
      </c>
      <c r="I226" s="490">
        <f>I225-SUM(G188*I188,G189*I189,G190*I190)</f>
        <v>4926610.3644375848</v>
      </c>
      <c r="J226" s="491"/>
      <c r="K226" s="488"/>
      <c r="L226" s="488"/>
      <c r="M226" s="488"/>
      <c r="N226" s="488"/>
      <c r="O226" s="488"/>
      <c r="P226" s="492"/>
      <c r="Q226" s="66"/>
    </row>
    <row r="227" spans="1:17" ht="14.4" x14ac:dyDescent="0.3">
      <c r="A227" s="651"/>
      <c r="B227" s="271"/>
      <c r="C227" s="640" t="s">
        <v>315</v>
      </c>
      <c r="D227" s="640"/>
      <c r="E227" s="265"/>
      <c r="F227" s="263"/>
      <c r="G227" s="263"/>
      <c r="H227" s="265"/>
      <c r="I227" s="265"/>
      <c r="J227" s="266">
        <f>SUMPRODUCT(J169:J222,$E$169:$E$222,$F$169:$F$222)</f>
        <v>39438.757017568561</v>
      </c>
      <c r="K227" s="266">
        <f t="shared" ref="K227:L227" si="22">SUMPRODUCT(K169:K222,$E$169:$E$222,$F$169:$F$222)</f>
        <v>17349.732810327809</v>
      </c>
      <c r="L227" s="266">
        <f t="shared" si="22"/>
        <v>6004.2170929754166</v>
      </c>
      <c r="M227" s="266"/>
      <c r="N227" s="265"/>
      <c r="O227" s="265"/>
      <c r="P227" s="272">
        <f>SUM(H227:O227)</f>
        <v>62792.70692087178</v>
      </c>
      <c r="Q227" s="66"/>
    </row>
    <row r="228" spans="1:17" ht="14.4" x14ac:dyDescent="0.3">
      <c r="A228" s="651"/>
      <c r="B228" s="271"/>
      <c r="C228" s="640" t="s">
        <v>483</v>
      </c>
      <c r="D228" s="640"/>
      <c r="E228" s="265"/>
      <c r="F228" s="263"/>
      <c r="G228" s="263"/>
      <c r="H228" s="265"/>
      <c r="I228" s="265"/>
      <c r="J228" s="266">
        <f>J227-($E$185*$F$185*J185)</f>
        <v>39438.757017568561</v>
      </c>
      <c r="K228" s="266">
        <f>K227-($E$185*$F$185*K185)</f>
        <v>17349.732810327809</v>
      </c>
      <c r="L228" s="265"/>
      <c r="M228" s="265"/>
      <c r="N228" s="265"/>
      <c r="O228" s="265"/>
      <c r="P228" s="272"/>
      <c r="Q228" s="66"/>
    </row>
    <row r="229" spans="1:17" ht="14.4" x14ac:dyDescent="0.3">
      <c r="A229" s="651"/>
      <c r="B229" s="273"/>
      <c r="C229" s="654"/>
      <c r="D229" s="654"/>
      <c r="E229" s="258"/>
      <c r="F229" s="256"/>
      <c r="G229" s="256"/>
      <c r="H229" s="258"/>
      <c r="I229" s="258"/>
      <c r="J229" s="258"/>
      <c r="K229" s="258"/>
      <c r="L229" s="258"/>
      <c r="M229" s="258"/>
      <c r="N229" s="258"/>
      <c r="O229" s="258"/>
      <c r="P229" s="274"/>
      <c r="Q229" s="66"/>
    </row>
    <row r="230" spans="1:17" ht="14.4" x14ac:dyDescent="0.3">
      <c r="A230" s="651"/>
      <c r="B230" s="377"/>
      <c r="C230" s="638" t="s">
        <v>319</v>
      </c>
      <c r="D230" s="638"/>
      <c r="E230" s="249"/>
      <c r="F230" s="260"/>
      <c r="G230" s="249"/>
      <c r="H230" s="261">
        <f>'3.  Distribution Rates'!G33</f>
        <v>1.4500000000000001E-2</v>
      </c>
      <c r="I230" s="261">
        <f>'3.  Distribution Rates'!G34</f>
        <v>1.5800000000000002E-2</v>
      </c>
      <c r="J230" s="261">
        <f>'3.  Distribution Rates'!G35</f>
        <v>2.4693000000000001</v>
      </c>
      <c r="K230" s="261">
        <f>'3.  Distribution Rates'!G36</f>
        <v>3.3936000000000002</v>
      </c>
      <c r="L230" s="261">
        <f>'3.  Distribution Rates'!G37</f>
        <v>2.1734</v>
      </c>
      <c r="M230" s="261">
        <f>'3.  Distribution Rates'!G38</f>
        <v>1.7399999999999999E-2</v>
      </c>
      <c r="N230" s="261">
        <f>'3.  Distribution Rates'!G39</f>
        <v>8.6297999999999995</v>
      </c>
      <c r="O230" s="261"/>
      <c r="P230" s="378"/>
      <c r="Q230" s="66"/>
    </row>
    <row r="231" spans="1:17" ht="14.4" x14ac:dyDescent="0.3">
      <c r="A231" s="651"/>
      <c r="B231" s="377"/>
      <c r="C231" s="638" t="s">
        <v>232</v>
      </c>
      <c r="D231" s="638"/>
      <c r="E231" s="258"/>
      <c r="F231" s="260"/>
      <c r="G231" s="260"/>
      <c r="H231" s="374"/>
      <c r="I231" s="374"/>
      <c r="J231" s="374"/>
      <c r="K231" s="374"/>
      <c r="L231" s="374"/>
      <c r="M231" s="374"/>
      <c r="N231" s="374"/>
      <c r="O231" s="374"/>
      <c r="P231" s="275">
        <f>SUM(H231:O231)</f>
        <v>0</v>
      </c>
      <c r="Q231" s="66"/>
    </row>
    <row r="232" spans="1:17" ht="14.4" x14ac:dyDescent="0.3">
      <c r="A232" s="651"/>
      <c r="B232" s="377"/>
      <c r="C232" s="638" t="s">
        <v>233</v>
      </c>
      <c r="D232" s="638"/>
      <c r="E232" s="258"/>
      <c r="F232" s="260"/>
      <c r="G232" s="260"/>
      <c r="H232" s="374"/>
      <c r="I232" s="374"/>
      <c r="J232" s="374"/>
      <c r="K232" s="374"/>
      <c r="L232" s="374"/>
      <c r="M232" s="374"/>
      <c r="N232" s="374"/>
      <c r="O232" s="374"/>
      <c r="P232" s="275">
        <f>SUM(H232:O232)</f>
        <v>0</v>
      </c>
      <c r="Q232" s="66"/>
    </row>
    <row r="233" spans="1:17" ht="14.4" x14ac:dyDescent="0.3">
      <c r="A233" s="651"/>
      <c r="B233" s="377"/>
      <c r="C233" s="638" t="s">
        <v>234</v>
      </c>
      <c r="D233" s="638"/>
      <c r="E233" s="258"/>
      <c r="F233" s="260"/>
      <c r="G233" s="260"/>
      <c r="H233" s="374">
        <f>H225*H230</f>
        <v>33858.397451051998</v>
      </c>
      <c r="I233" s="374">
        <f>I225*I230</f>
        <v>77840.443758113848</v>
      </c>
      <c r="J233" s="374">
        <f>J227*J230</f>
        <v>97386.122703482048</v>
      </c>
      <c r="K233" s="374">
        <f>K227*K230</f>
        <v>58878.053265128452</v>
      </c>
      <c r="L233" s="374">
        <f>L227*L230</f>
        <v>13049.56542987277</v>
      </c>
      <c r="M233" s="374">
        <f>M227*M230</f>
        <v>0</v>
      </c>
      <c r="N233" s="374">
        <f>N225*N230</f>
        <v>0</v>
      </c>
      <c r="O233" s="249"/>
      <c r="P233" s="275">
        <f>SUM(H233:O233)</f>
        <v>281012.58260764909</v>
      </c>
      <c r="Q233" s="66"/>
    </row>
    <row r="234" spans="1:17" ht="14.4" x14ac:dyDescent="0.3">
      <c r="A234" s="651"/>
      <c r="B234" s="273"/>
      <c r="C234" s="375" t="s">
        <v>99</v>
      </c>
      <c r="D234" s="258"/>
      <c r="E234" s="258"/>
      <c r="F234" s="256"/>
      <c r="G234" s="256"/>
      <c r="H234" s="262">
        <f>SUM(H231:H233)</f>
        <v>33858.397451051998</v>
      </c>
      <c r="I234" s="262">
        <f>SUM(I231:I233)</f>
        <v>77840.443758113848</v>
      </c>
      <c r="J234" s="262">
        <f>SUM(J231:J233)</f>
        <v>97386.122703482048</v>
      </c>
      <c r="K234" s="262">
        <f>SUM(K231:K233)</f>
        <v>58878.053265128452</v>
      </c>
      <c r="L234" s="262">
        <f>SUM(L231:L233)</f>
        <v>13049.56542987277</v>
      </c>
      <c r="M234" s="262">
        <f t="shared" ref="M234:N234" si="23">SUM(M231:M233)</f>
        <v>0</v>
      </c>
      <c r="N234" s="262">
        <f t="shared" si="23"/>
        <v>0</v>
      </c>
      <c r="O234" s="258"/>
      <c r="P234" s="276">
        <f>SUM(P232:P233)</f>
        <v>281012.58260764909</v>
      </c>
      <c r="Q234" s="66"/>
    </row>
    <row r="235" spans="1:17" ht="14.4" x14ac:dyDescent="0.3">
      <c r="A235" s="651"/>
      <c r="B235" s="273"/>
      <c r="C235" s="638" t="s">
        <v>102</v>
      </c>
      <c r="D235" s="638"/>
      <c r="E235" s="258"/>
      <c r="F235" s="256"/>
      <c r="G235" s="256"/>
      <c r="H235" s="249">
        <f>'6.  Persistence Rates'!D325</f>
        <v>2334566.669799733</v>
      </c>
      <c r="I235" s="249">
        <f>'6.  Persistence Rates'!E325</f>
        <v>4925622.3389140312</v>
      </c>
      <c r="J235" s="249">
        <f>'6.  Persistence Rates'!F325</f>
        <v>39405.626596901857</v>
      </c>
      <c r="K235" s="249">
        <f>'6.  Persistence Rates'!G325</f>
        <v>17338.289555950501</v>
      </c>
      <c r="L235" s="249">
        <f>'6.  Persistence Rates'!H325</f>
        <v>6003.889433399333</v>
      </c>
      <c r="M235" s="249">
        <f>'6.  Persistence Rates'!I325</f>
        <v>0</v>
      </c>
      <c r="N235" s="249">
        <f>'6.  Persistence Rates'!J325</f>
        <v>0</v>
      </c>
      <c r="O235" s="249">
        <f>'6.  Persistence Rates'!K325</f>
        <v>0</v>
      </c>
      <c r="P235" s="274"/>
      <c r="Q235" s="66"/>
    </row>
    <row r="236" spans="1:17" ht="14.4" x14ac:dyDescent="0.3">
      <c r="A236" s="243"/>
      <c r="B236" s="277"/>
      <c r="C236" s="639" t="s">
        <v>413</v>
      </c>
      <c r="D236" s="639"/>
      <c r="E236" s="278"/>
      <c r="F236" s="279"/>
      <c r="G236" s="279"/>
      <c r="H236" s="518">
        <f>'6.  Persistence Rates'!D326</f>
        <v>2296994.5383896651</v>
      </c>
      <c r="I236" s="518">
        <f>'6.  Persistence Rates'!E326</f>
        <v>4891920.8657085327</v>
      </c>
      <c r="J236" s="518">
        <f>'6.  Persistence Rates'!F326</f>
        <v>39402.541295473799</v>
      </c>
      <c r="K236" s="518">
        <f>'6.  Persistence Rates'!G326</f>
        <v>17337.223877744233</v>
      </c>
      <c r="L236" s="518">
        <f>'6.  Persistence Rates'!H326</f>
        <v>6003.8588951835991</v>
      </c>
      <c r="M236" s="518">
        <f>'6.  Persistence Rates'!I326</f>
        <v>0</v>
      </c>
      <c r="N236" s="518">
        <f>'6.  Persistence Rates'!J326</f>
        <v>0</v>
      </c>
      <c r="O236" s="518">
        <f>'6.  Persistence Rates'!K326</f>
        <v>0</v>
      </c>
      <c r="P236" s="280"/>
      <c r="Q236" s="66"/>
    </row>
    <row r="237" spans="1:17" ht="13.95" hidden="1" customHeight="1" x14ac:dyDescent="0.3">
      <c r="A237" s="243"/>
      <c r="B237" s="273"/>
      <c r="C237" s="638" t="s">
        <v>414</v>
      </c>
      <c r="D237" s="638"/>
      <c r="E237" s="258"/>
      <c r="F237" s="256"/>
      <c r="G237" s="256"/>
      <c r="H237" s="249">
        <f>'6.  Persistence Rates'!D327</f>
        <v>2164527.4449656708</v>
      </c>
      <c r="I237" s="249">
        <f>'6.  Persistence Rates'!E327</f>
        <v>4578685.3675884306</v>
      </c>
      <c r="J237" s="249">
        <f>'6.  Persistence Rates'!F327</f>
        <v>39325.249095469044</v>
      </c>
      <c r="K237" s="249">
        <f>'6.  Persistence Rates'!G327</f>
        <v>17310.526773756093</v>
      </c>
      <c r="L237" s="249">
        <f>'6.  Persistence Rates'!H327</f>
        <v>6003.0938594380441</v>
      </c>
      <c r="M237" s="249">
        <f>'6.  Persistence Rates'!I327</f>
        <v>0</v>
      </c>
      <c r="N237" s="249">
        <f>'6.  Persistence Rates'!J327</f>
        <v>0</v>
      </c>
      <c r="O237" s="249">
        <f>'6.  Persistence Rates'!K327</f>
        <v>0</v>
      </c>
      <c r="P237" s="274"/>
      <c r="Q237" s="66"/>
    </row>
    <row r="238" spans="1:17" ht="13.95" hidden="1" customHeight="1" x14ac:dyDescent="0.3">
      <c r="A238" s="243"/>
      <c r="B238" s="273"/>
      <c r="C238" s="638" t="s">
        <v>415</v>
      </c>
      <c r="D238" s="638"/>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74"/>
      <c r="Q238" s="66"/>
    </row>
    <row r="239" spans="1:17" ht="13.95" hidden="1" customHeight="1" x14ac:dyDescent="0.3">
      <c r="A239" s="243"/>
      <c r="B239" s="273"/>
      <c r="C239" s="638" t="s">
        <v>416</v>
      </c>
      <c r="D239" s="638"/>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74"/>
      <c r="Q239" s="66"/>
    </row>
    <row r="240" spans="1:17" ht="13.95" hidden="1" customHeight="1" x14ac:dyDescent="0.3">
      <c r="A240" s="243"/>
      <c r="B240" s="273"/>
      <c r="C240" s="638" t="s">
        <v>417</v>
      </c>
      <c r="D240" s="638"/>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74"/>
      <c r="Q240" s="66"/>
    </row>
    <row r="241" spans="1:17" ht="13.95" hidden="1" customHeight="1" x14ac:dyDescent="0.3">
      <c r="A241" s="243"/>
      <c r="B241" s="277"/>
      <c r="C241" s="639" t="s">
        <v>418</v>
      </c>
      <c r="D241" s="639"/>
      <c r="E241" s="278"/>
      <c r="F241" s="279"/>
      <c r="G241" s="279"/>
      <c r="H241" s="518" t="e">
        <f>$H$226*'6.  Persistence Rates'!$M$27</f>
        <v>#DIV/0!</v>
      </c>
      <c r="I241" s="518" t="e">
        <f>$I$226*'6.  Persistence Rates'!$M$27</f>
        <v>#DIV/0!</v>
      </c>
      <c r="J241" s="518" t="e">
        <f>$J$228*'6.  Persistence Rates'!$Y$27</f>
        <v>#DIV/0!</v>
      </c>
      <c r="K241" s="518" t="e">
        <f>$K$228*'6.  Persistence Rates'!$Y$27</f>
        <v>#DIV/0!</v>
      </c>
      <c r="L241" s="518" t="e">
        <f>$L$227*'6.  Persistence Rates'!$Y$27</f>
        <v>#DIV/0!</v>
      </c>
      <c r="M241" s="518" t="e">
        <f>$M$227*'6.  Persistence Rates'!$Y$27</f>
        <v>#DIV/0!</v>
      </c>
      <c r="N241" s="518" t="e">
        <f>$N$225*'6.  Persistence Rates'!$M$27</f>
        <v>#DIV/0!</v>
      </c>
      <c r="O241" s="278"/>
      <c r="P241" s="280"/>
      <c r="Q241" s="66"/>
    </row>
    <row r="242" spans="1:17" x14ac:dyDescent="0.3">
      <c r="B242" s="69"/>
      <c r="C242" s="139"/>
      <c r="D242" s="69"/>
      <c r="E242" s="69"/>
      <c r="F242" s="66"/>
      <c r="G242" s="66"/>
      <c r="H242" s="66"/>
      <c r="I242" s="66"/>
      <c r="J242" s="66"/>
      <c r="K242" s="66"/>
      <c r="L242" s="66"/>
      <c r="M242" s="66"/>
      <c r="N242" s="66"/>
      <c r="O242" s="66"/>
      <c r="P242" s="66"/>
      <c r="Q242" s="66"/>
    </row>
    <row r="243" spans="1:17" x14ac:dyDescent="0.3">
      <c r="B243" s="69"/>
      <c r="C243" s="139"/>
      <c r="D243" s="69"/>
      <c r="E243" s="69"/>
      <c r="F243" s="66"/>
      <c r="G243" s="66"/>
      <c r="H243" s="66"/>
      <c r="I243" s="66"/>
      <c r="J243" s="66"/>
      <c r="K243" s="66"/>
      <c r="L243" s="66"/>
      <c r="M243" s="66"/>
      <c r="N243" s="66"/>
      <c r="O243" s="66"/>
      <c r="P243" s="66"/>
      <c r="Q243" s="66"/>
    </row>
    <row r="244" spans="1:17" x14ac:dyDescent="0.3">
      <c r="B244" s="641" t="s">
        <v>352</v>
      </c>
      <c r="C244" s="641"/>
      <c r="D244" s="641"/>
      <c r="E244" s="641"/>
      <c r="F244" s="641"/>
      <c r="G244" s="641"/>
      <c r="H244" s="641"/>
      <c r="I244" s="641"/>
      <c r="J244" s="641"/>
      <c r="K244" s="641"/>
      <c r="L244" s="641"/>
      <c r="M244" s="641"/>
      <c r="N244" s="641"/>
      <c r="O244" s="641"/>
      <c r="P244" s="641"/>
      <c r="Q244" s="66"/>
    </row>
    <row r="245" spans="1:17" x14ac:dyDescent="0.3">
      <c r="B245" s="69"/>
      <c r="C245" s="139"/>
      <c r="D245" s="69"/>
      <c r="E245" s="69"/>
      <c r="F245" s="66"/>
      <c r="G245" s="66"/>
      <c r="H245" s="66"/>
      <c r="I245" s="66"/>
      <c r="J245" s="66"/>
      <c r="K245" s="66"/>
      <c r="L245" s="66"/>
      <c r="M245" s="66"/>
      <c r="N245" s="66"/>
      <c r="O245" s="66"/>
      <c r="P245" s="66"/>
      <c r="Q245" s="66"/>
    </row>
    <row r="246" spans="1:17" ht="44.25" customHeight="1" x14ac:dyDescent="0.3">
      <c r="B246" s="645" t="s">
        <v>59</v>
      </c>
      <c r="C246" s="647" t="s">
        <v>0</v>
      </c>
      <c r="D246" s="647" t="s">
        <v>45</v>
      </c>
      <c r="E246" s="647" t="s">
        <v>202</v>
      </c>
      <c r="F246" s="268" t="s">
        <v>46</v>
      </c>
      <c r="G246" s="268" t="s">
        <v>199</v>
      </c>
      <c r="H246" s="642" t="s">
        <v>60</v>
      </c>
      <c r="I246" s="643"/>
      <c r="J246" s="643"/>
      <c r="K246" s="643"/>
      <c r="L246" s="643"/>
      <c r="M246" s="643"/>
      <c r="N246" s="643"/>
      <c r="O246" s="643"/>
      <c r="P246" s="644"/>
      <c r="Q246" s="66"/>
    </row>
    <row r="247" spans="1:17" ht="48" customHeight="1" x14ac:dyDescent="0.3">
      <c r="B247" s="646"/>
      <c r="C247" s="648"/>
      <c r="D247" s="648"/>
      <c r="E247" s="648"/>
      <c r="F247" s="135" t="s">
        <v>103</v>
      </c>
      <c r="G247" s="135" t="s">
        <v>104</v>
      </c>
      <c r="H247" s="135" t="str">
        <f>H167</f>
        <v>Residential</v>
      </c>
      <c r="I247" s="135" t="str">
        <f t="shared" ref="I247:O247" si="24">I167</f>
        <v>GS &lt; 50 kW</v>
      </c>
      <c r="J247" s="135" t="str">
        <f t="shared" si="24"/>
        <v>GS 50 to 699 kW</v>
      </c>
      <c r="K247" s="135" t="str">
        <f t="shared" si="24"/>
        <v>GS 700 to 4,999 kW</v>
      </c>
      <c r="L247" s="135" t="str">
        <f t="shared" si="24"/>
        <v>Large Use</v>
      </c>
      <c r="M247" s="135" t="str">
        <f t="shared" si="24"/>
        <v>Unmetered Scattered Load</v>
      </c>
      <c r="N247" s="135" t="str">
        <f t="shared" si="24"/>
        <v>Street Lighting</v>
      </c>
      <c r="O247" s="135" t="str">
        <f t="shared" si="24"/>
        <v>Standby Power</v>
      </c>
      <c r="P247" s="376" t="s">
        <v>35</v>
      </c>
      <c r="Q247" s="66"/>
    </row>
    <row r="248" spans="1:17" s="42" customFormat="1" ht="15" customHeight="1" outlineLevel="1" x14ac:dyDescent="0.3">
      <c r="A248" s="652">
        <v>2014</v>
      </c>
      <c r="B248" s="244"/>
      <c r="C248" s="650" t="s">
        <v>1</v>
      </c>
      <c r="D248" s="650"/>
      <c r="E248" s="245"/>
      <c r="F248" s="246"/>
      <c r="G248" s="246"/>
      <c r="H248" s="246"/>
      <c r="I248" s="246"/>
      <c r="J248" s="246"/>
      <c r="K248" s="246"/>
      <c r="L248" s="246"/>
      <c r="M248" s="246"/>
      <c r="N248" s="246"/>
      <c r="O248" s="246"/>
      <c r="P248" s="247"/>
      <c r="Q248" s="145"/>
    </row>
    <row r="249" spans="1:17" ht="14.4" outlineLevel="1" x14ac:dyDescent="0.3">
      <c r="A249" s="652"/>
      <c r="B249" s="270">
        <v>1</v>
      </c>
      <c r="C249" s="251" t="s">
        <v>2</v>
      </c>
      <c r="D249" s="249" t="s">
        <v>34</v>
      </c>
      <c r="E249" s="249">
        <v>12</v>
      </c>
      <c r="F249" s="294">
        <v>19.062999999999999</v>
      </c>
      <c r="G249" s="294">
        <v>125608.503</v>
      </c>
      <c r="H249" s="293">
        <v>1</v>
      </c>
      <c r="I249" s="293">
        <v>0</v>
      </c>
      <c r="J249" s="293">
        <v>0</v>
      </c>
      <c r="K249" s="293">
        <v>0</v>
      </c>
      <c r="L249" s="293">
        <v>0</v>
      </c>
      <c r="M249" s="293">
        <v>0</v>
      </c>
      <c r="N249" s="293">
        <v>0</v>
      </c>
      <c r="O249" s="293">
        <v>0</v>
      </c>
      <c r="P249" s="397">
        <f>SUM(H249:O249)</f>
        <v>1</v>
      </c>
      <c r="Q249" s="66"/>
    </row>
    <row r="250" spans="1:17" ht="14.4" outlineLevel="1" x14ac:dyDescent="0.3">
      <c r="A250" s="652"/>
      <c r="B250" s="270">
        <v>2</v>
      </c>
      <c r="C250" s="251" t="s">
        <v>3</v>
      </c>
      <c r="D250" s="249" t="s">
        <v>34</v>
      </c>
      <c r="E250" s="249">
        <v>12</v>
      </c>
      <c r="F250" s="294">
        <v>16.576000000000001</v>
      </c>
      <c r="G250" s="294">
        <v>29555.19</v>
      </c>
      <c r="H250" s="293">
        <v>1</v>
      </c>
      <c r="I250" s="293">
        <v>0</v>
      </c>
      <c r="J250" s="293">
        <v>0</v>
      </c>
      <c r="K250" s="293">
        <v>0</v>
      </c>
      <c r="L250" s="293">
        <v>0</v>
      </c>
      <c r="M250" s="293">
        <v>0</v>
      </c>
      <c r="N250" s="293">
        <v>0</v>
      </c>
      <c r="O250" s="293">
        <v>0</v>
      </c>
      <c r="P250" s="397">
        <f t="shared" ref="P250:P257" si="25">SUM(H250:O250)</f>
        <v>1</v>
      </c>
      <c r="Q250" s="66"/>
    </row>
    <row r="251" spans="1:17" ht="14.4" outlineLevel="1" x14ac:dyDescent="0.3">
      <c r="A251" s="652"/>
      <c r="B251" s="270">
        <v>3</v>
      </c>
      <c r="C251" s="251" t="s">
        <v>4</v>
      </c>
      <c r="D251" s="249" t="s">
        <v>34</v>
      </c>
      <c r="E251" s="249">
        <v>12</v>
      </c>
      <c r="F251" s="294">
        <v>911.74599999999998</v>
      </c>
      <c r="G251" s="294">
        <v>1657748.1740000001</v>
      </c>
      <c r="H251" s="293">
        <v>1</v>
      </c>
      <c r="I251" s="293">
        <v>0</v>
      </c>
      <c r="J251" s="293">
        <v>0</v>
      </c>
      <c r="K251" s="293">
        <v>0</v>
      </c>
      <c r="L251" s="293">
        <v>0</v>
      </c>
      <c r="M251" s="293">
        <v>0</v>
      </c>
      <c r="N251" s="293">
        <v>0</v>
      </c>
      <c r="O251" s="293">
        <v>0</v>
      </c>
      <c r="P251" s="397">
        <f t="shared" si="25"/>
        <v>1</v>
      </c>
      <c r="Q251" s="66"/>
    </row>
    <row r="252" spans="1:17" ht="14.4" outlineLevel="1" x14ac:dyDescent="0.3">
      <c r="A252" s="652"/>
      <c r="B252" s="270">
        <v>4</v>
      </c>
      <c r="C252" s="251" t="s">
        <v>5</v>
      </c>
      <c r="D252" s="249" t="s">
        <v>34</v>
      </c>
      <c r="E252" s="249">
        <v>12</v>
      </c>
      <c r="F252" s="294">
        <v>59.960999999999999</v>
      </c>
      <c r="G252" s="294">
        <v>802994.75100000005</v>
      </c>
      <c r="H252" s="293">
        <v>1</v>
      </c>
      <c r="I252" s="293">
        <v>0</v>
      </c>
      <c r="J252" s="293">
        <v>0</v>
      </c>
      <c r="K252" s="293">
        <v>0</v>
      </c>
      <c r="L252" s="293">
        <v>0</v>
      </c>
      <c r="M252" s="293">
        <v>0</v>
      </c>
      <c r="N252" s="293">
        <v>0</v>
      </c>
      <c r="O252" s="293">
        <v>0</v>
      </c>
      <c r="P252" s="397">
        <f t="shared" si="25"/>
        <v>1</v>
      </c>
      <c r="Q252" s="66"/>
    </row>
    <row r="253" spans="1:17" ht="14.4" outlineLevel="1" x14ac:dyDescent="0.3">
      <c r="A253" s="652"/>
      <c r="B253" s="270">
        <v>5</v>
      </c>
      <c r="C253" s="251" t="s">
        <v>6</v>
      </c>
      <c r="D253" s="249" t="s">
        <v>34</v>
      </c>
      <c r="E253" s="249">
        <v>12</v>
      </c>
      <c r="F253" s="294">
        <v>226.66499999999999</v>
      </c>
      <c r="G253" s="294">
        <v>3463426.6910000001</v>
      </c>
      <c r="H253" s="293">
        <v>1</v>
      </c>
      <c r="I253" s="293">
        <v>0</v>
      </c>
      <c r="J253" s="293">
        <v>0</v>
      </c>
      <c r="K253" s="293">
        <v>0</v>
      </c>
      <c r="L253" s="293">
        <v>0</v>
      </c>
      <c r="M253" s="293">
        <v>0</v>
      </c>
      <c r="N253" s="293">
        <v>0</v>
      </c>
      <c r="O253" s="293">
        <v>0</v>
      </c>
      <c r="P253" s="397">
        <f t="shared" si="25"/>
        <v>1</v>
      </c>
      <c r="Q253" s="66"/>
    </row>
    <row r="254" spans="1:17" ht="14.4" outlineLevel="1" x14ac:dyDescent="0.3">
      <c r="A254" s="65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397">
        <f t="shared" si="25"/>
        <v>1</v>
      </c>
      <c r="Q254" s="66"/>
    </row>
    <row r="255" spans="1:17" ht="27.6" outlineLevel="1" x14ac:dyDescent="0.3">
      <c r="A255" s="652"/>
      <c r="B255" s="270">
        <v>7</v>
      </c>
      <c r="C255" s="251" t="s">
        <v>33</v>
      </c>
      <c r="D255" s="249" t="s">
        <v>34</v>
      </c>
      <c r="E255" s="249">
        <v>0</v>
      </c>
      <c r="F255" s="294">
        <v>1255.674</v>
      </c>
      <c r="G255" s="294">
        <v>0</v>
      </c>
      <c r="H255" s="293">
        <v>1</v>
      </c>
      <c r="I255" s="293">
        <v>0</v>
      </c>
      <c r="J255" s="293">
        <v>0</v>
      </c>
      <c r="K255" s="293">
        <v>0</v>
      </c>
      <c r="L255" s="293">
        <v>0</v>
      </c>
      <c r="M255" s="293">
        <v>0</v>
      </c>
      <c r="N255" s="293">
        <v>0</v>
      </c>
      <c r="O255" s="293">
        <v>0</v>
      </c>
      <c r="P255" s="397">
        <f t="shared" si="25"/>
        <v>1</v>
      </c>
      <c r="Q255" s="66"/>
    </row>
    <row r="256" spans="1:17" ht="14.4" outlineLevel="1" x14ac:dyDescent="0.3">
      <c r="A256" s="65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397">
        <f t="shared" si="25"/>
        <v>1</v>
      </c>
      <c r="Q256" s="66"/>
    </row>
    <row r="257" spans="1:17" ht="14.4" outlineLevel="1" x14ac:dyDescent="0.3">
      <c r="A257" s="652"/>
      <c r="B257" s="270">
        <v>9</v>
      </c>
      <c r="C257" s="251" t="s">
        <v>8</v>
      </c>
      <c r="D257" s="249" t="s">
        <v>34</v>
      </c>
      <c r="E257" s="249">
        <v>12</v>
      </c>
      <c r="F257" s="294">
        <v>9.7439999999999998</v>
      </c>
      <c r="G257" s="294">
        <v>66702.672999999995</v>
      </c>
      <c r="H257" s="293">
        <v>1</v>
      </c>
      <c r="I257" s="293">
        <v>0</v>
      </c>
      <c r="J257" s="293">
        <v>0</v>
      </c>
      <c r="K257" s="293">
        <v>0</v>
      </c>
      <c r="L257" s="293">
        <v>0</v>
      </c>
      <c r="M257" s="293">
        <v>0</v>
      </c>
      <c r="N257" s="293">
        <v>0</v>
      </c>
      <c r="O257" s="293">
        <v>0</v>
      </c>
      <c r="P257" s="397">
        <f t="shared" si="25"/>
        <v>1</v>
      </c>
      <c r="Q257" s="66"/>
    </row>
    <row r="258" spans="1:17" ht="14.4" outlineLevel="1" x14ac:dyDescent="0.3">
      <c r="A258" s="65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66"/>
    </row>
    <row r="259" spans="1:17" ht="14.4" hidden="1" outlineLevel="1" x14ac:dyDescent="0.3">
      <c r="A259" s="652"/>
      <c r="B259" s="270"/>
      <c r="C259" s="640"/>
      <c r="D259" s="640"/>
      <c r="E259" s="264"/>
      <c r="F259" s="294"/>
      <c r="G259" s="294"/>
      <c r="H259" s="291"/>
      <c r="I259" s="292"/>
      <c r="J259" s="292"/>
      <c r="K259" s="292"/>
      <c r="L259" s="292"/>
      <c r="M259" s="292"/>
      <c r="N259" s="292"/>
      <c r="O259" s="292"/>
      <c r="P259" s="397"/>
      <c r="Q259" s="66"/>
    </row>
    <row r="260" spans="1:17" ht="14.4" hidden="1" outlineLevel="1" x14ac:dyDescent="0.3">
      <c r="A260" s="652"/>
      <c r="B260" s="270"/>
      <c r="C260" s="640"/>
      <c r="D260" s="640"/>
      <c r="E260" s="264"/>
      <c r="F260" s="294"/>
      <c r="G260" s="294"/>
      <c r="H260" s="291"/>
      <c r="I260" s="292"/>
      <c r="J260" s="292"/>
      <c r="K260" s="292"/>
      <c r="L260" s="292"/>
      <c r="M260" s="292"/>
      <c r="N260" s="292"/>
      <c r="O260" s="292"/>
      <c r="P260" s="397"/>
      <c r="Q260" s="66"/>
    </row>
    <row r="261" spans="1:17" ht="14.4" hidden="1" outlineLevel="1" x14ac:dyDescent="0.3">
      <c r="A261" s="652"/>
      <c r="B261" s="270"/>
      <c r="C261" s="640"/>
      <c r="D261" s="640"/>
      <c r="E261" s="264"/>
      <c r="F261" s="294"/>
      <c r="G261" s="294"/>
      <c r="H261" s="291"/>
      <c r="I261" s="292"/>
      <c r="J261" s="292"/>
      <c r="K261" s="292"/>
      <c r="L261" s="292"/>
      <c r="M261" s="292"/>
      <c r="N261" s="292"/>
      <c r="O261" s="292"/>
      <c r="P261" s="397"/>
      <c r="Q261" s="66"/>
    </row>
    <row r="262" spans="1:17" s="42" customFormat="1" ht="14.4" outlineLevel="1" x14ac:dyDescent="0.3">
      <c r="A262" s="652"/>
      <c r="B262" s="244"/>
      <c r="C262" s="650" t="s">
        <v>9</v>
      </c>
      <c r="D262" s="650"/>
      <c r="E262" s="245"/>
      <c r="F262" s="246"/>
      <c r="G262" s="246"/>
      <c r="H262" s="246"/>
      <c r="I262" s="246"/>
      <c r="J262" s="246"/>
      <c r="K262" s="246"/>
      <c r="L262" s="246"/>
      <c r="M262" s="246"/>
      <c r="N262" s="246"/>
      <c r="O262" s="246"/>
      <c r="P262" s="247"/>
      <c r="Q262" s="145"/>
    </row>
    <row r="263" spans="1:17" ht="14.4" outlineLevel="1" x14ac:dyDescent="0.3">
      <c r="A263" s="652"/>
      <c r="B263" s="146">
        <v>10</v>
      </c>
      <c r="C263" s="253" t="s">
        <v>27</v>
      </c>
      <c r="D263" s="249" t="s">
        <v>34</v>
      </c>
      <c r="E263" s="249">
        <v>12</v>
      </c>
      <c r="F263" s="294">
        <v>2336.3049999999998</v>
      </c>
      <c r="G263" s="294">
        <v>18550920.370000001</v>
      </c>
      <c r="H263" s="291">
        <v>0</v>
      </c>
      <c r="I263" s="291">
        <v>0.14108424182046825</v>
      </c>
      <c r="J263" s="291">
        <v>0.56615821218124585</v>
      </c>
      <c r="K263" s="291">
        <v>8.7765154561477612E-2</v>
      </c>
      <c r="L263" s="291">
        <v>5.0285116819729159E-3</v>
      </c>
      <c r="M263" s="291">
        <v>0</v>
      </c>
      <c r="N263" s="291">
        <v>0</v>
      </c>
      <c r="O263" s="291">
        <v>0</v>
      </c>
      <c r="P263" s="397">
        <f t="shared" ref="P263:P270" si="26">SUM(H263:O263)</f>
        <v>0.80003612024516468</v>
      </c>
      <c r="Q263" s="66"/>
    </row>
    <row r="264" spans="1:17" ht="14.4" outlineLevel="1" x14ac:dyDescent="0.3">
      <c r="A264" s="652"/>
      <c r="B264" s="146">
        <v>11</v>
      </c>
      <c r="C264" s="251" t="s">
        <v>25</v>
      </c>
      <c r="D264" s="249" t="s">
        <v>34</v>
      </c>
      <c r="E264" s="249">
        <v>12</v>
      </c>
      <c r="F264" s="294">
        <v>482.00700000000001</v>
      </c>
      <c r="G264" s="294">
        <v>1836501.5179999999</v>
      </c>
      <c r="H264" s="291">
        <v>0</v>
      </c>
      <c r="I264" s="291">
        <v>1</v>
      </c>
      <c r="J264" s="291">
        <v>0</v>
      </c>
      <c r="K264" s="291">
        <v>0</v>
      </c>
      <c r="L264" s="291">
        <v>0</v>
      </c>
      <c r="M264" s="291">
        <v>0</v>
      </c>
      <c r="N264" s="291">
        <v>0</v>
      </c>
      <c r="O264" s="291">
        <v>0</v>
      </c>
      <c r="P264" s="397">
        <f t="shared" si="26"/>
        <v>1</v>
      </c>
      <c r="Q264" s="66"/>
    </row>
    <row r="265" spans="1:17" ht="14.4" outlineLevel="1" x14ac:dyDescent="0.3">
      <c r="A265" s="65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397">
        <f t="shared" si="26"/>
        <v>0</v>
      </c>
      <c r="Q265" s="66"/>
    </row>
    <row r="266" spans="1:17" ht="14.4" outlineLevel="1" x14ac:dyDescent="0.3">
      <c r="A266" s="652"/>
      <c r="B266" s="146">
        <v>13</v>
      </c>
      <c r="C266" s="251" t="s">
        <v>29</v>
      </c>
      <c r="D266" s="249" t="s">
        <v>34</v>
      </c>
      <c r="E266" s="249">
        <v>12</v>
      </c>
      <c r="F266" s="294">
        <v>144.08000000000001</v>
      </c>
      <c r="G266" s="294">
        <v>481102.86599999998</v>
      </c>
      <c r="H266" s="291">
        <v>0</v>
      </c>
      <c r="I266" s="291">
        <v>0.06</v>
      </c>
      <c r="J266" s="291">
        <v>0.94</v>
      </c>
      <c r="K266" s="291">
        <v>0</v>
      </c>
      <c r="L266" s="291">
        <v>0</v>
      </c>
      <c r="M266" s="291">
        <v>0</v>
      </c>
      <c r="N266" s="291">
        <v>0</v>
      </c>
      <c r="O266" s="291">
        <v>0</v>
      </c>
      <c r="P266" s="397">
        <f t="shared" si="26"/>
        <v>1</v>
      </c>
      <c r="Q266" s="66"/>
    </row>
    <row r="267" spans="1:17" ht="14.4" outlineLevel="1" x14ac:dyDescent="0.3">
      <c r="A267" s="652"/>
      <c r="B267" s="146">
        <v>14</v>
      </c>
      <c r="C267" s="251" t="s">
        <v>23</v>
      </c>
      <c r="D267" s="249" t="s">
        <v>34</v>
      </c>
      <c r="E267" s="249">
        <v>12</v>
      </c>
      <c r="F267" s="294">
        <v>133.66900000000001</v>
      </c>
      <c r="G267" s="294">
        <v>652735.701</v>
      </c>
      <c r="H267" s="291">
        <v>0</v>
      </c>
      <c r="I267" s="291">
        <v>0.23080000000000001</v>
      </c>
      <c r="J267" s="291">
        <v>0.76919999999999999</v>
      </c>
      <c r="K267" s="291">
        <v>0</v>
      </c>
      <c r="L267" s="291">
        <v>0</v>
      </c>
      <c r="M267" s="291">
        <v>0</v>
      </c>
      <c r="N267" s="291">
        <v>0</v>
      </c>
      <c r="O267" s="291">
        <v>0</v>
      </c>
      <c r="P267" s="397">
        <f t="shared" si="26"/>
        <v>1</v>
      </c>
      <c r="Q267" s="66"/>
    </row>
    <row r="268" spans="1:17" ht="27.6" outlineLevel="1" x14ac:dyDescent="0.3">
      <c r="A268" s="652"/>
      <c r="B268" s="270">
        <v>15</v>
      </c>
      <c r="C268" s="251" t="s">
        <v>30</v>
      </c>
      <c r="D268" s="249" t="s">
        <v>34</v>
      </c>
      <c r="E268" s="249">
        <v>0</v>
      </c>
      <c r="F268" s="294">
        <v>10.226000000000001</v>
      </c>
      <c r="G268" s="294">
        <v>0</v>
      </c>
      <c r="H268" s="291">
        <v>0</v>
      </c>
      <c r="I268" s="291">
        <v>0</v>
      </c>
      <c r="J268" s="291">
        <v>0</v>
      </c>
      <c r="K268" s="291">
        <v>0</v>
      </c>
      <c r="L268" s="291">
        <v>0</v>
      </c>
      <c r="M268" s="291">
        <v>0</v>
      </c>
      <c r="N268" s="291">
        <v>0</v>
      </c>
      <c r="O268" s="291">
        <v>0</v>
      </c>
      <c r="P268" s="397">
        <f t="shared" si="26"/>
        <v>0</v>
      </c>
      <c r="Q268" s="66"/>
    </row>
    <row r="269" spans="1:17" ht="27.6" outlineLevel="1" x14ac:dyDescent="0.3">
      <c r="A269" s="65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397">
        <f t="shared" si="26"/>
        <v>0</v>
      </c>
      <c r="Q269" s="66"/>
    </row>
    <row r="270" spans="1:17" ht="14.4" outlineLevel="1" x14ac:dyDescent="0.3">
      <c r="A270" s="652"/>
      <c r="B270" s="270">
        <v>17</v>
      </c>
      <c r="C270" s="251" t="s">
        <v>10</v>
      </c>
      <c r="D270" s="249" t="s">
        <v>34</v>
      </c>
      <c r="E270" s="249">
        <v>0</v>
      </c>
      <c r="F270" s="294">
        <v>398.87599999999998</v>
      </c>
      <c r="G270" s="294">
        <v>0</v>
      </c>
      <c r="H270" s="291">
        <v>0</v>
      </c>
      <c r="I270" s="291">
        <v>0</v>
      </c>
      <c r="J270" s="291">
        <v>0</v>
      </c>
      <c r="K270" s="291">
        <v>0</v>
      </c>
      <c r="L270" s="291">
        <v>0</v>
      </c>
      <c r="M270" s="291">
        <v>0</v>
      </c>
      <c r="N270" s="291">
        <v>0</v>
      </c>
      <c r="O270" s="291">
        <v>0</v>
      </c>
      <c r="P270" s="397">
        <f t="shared" si="26"/>
        <v>0</v>
      </c>
      <c r="Q270" s="66"/>
    </row>
    <row r="271" spans="1:17" ht="14.4" outlineLevel="1" x14ac:dyDescent="0.3">
      <c r="A271" s="65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397"/>
      <c r="Q271" s="66"/>
    </row>
    <row r="272" spans="1:17" ht="14.4" hidden="1" outlineLevel="1" x14ac:dyDescent="0.3">
      <c r="A272" s="652"/>
      <c r="B272" s="270"/>
      <c r="C272" s="640"/>
      <c r="D272" s="640"/>
      <c r="E272" s="264"/>
      <c r="F272" s="294"/>
      <c r="G272" s="294"/>
      <c r="H272" s="291"/>
      <c r="I272" s="292"/>
      <c r="J272" s="292"/>
      <c r="K272" s="292"/>
      <c r="L272" s="292"/>
      <c r="M272" s="292"/>
      <c r="N272" s="292"/>
      <c r="O272" s="292"/>
      <c r="P272" s="397"/>
      <c r="Q272" s="66"/>
    </row>
    <row r="273" spans="1:17" ht="14.4" hidden="1" outlineLevel="1" x14ac:dyDescent="0.3">
      <c r="A273" s="652"/>
      <c r="B273" s="270"/>
      <c r="C273" s="640"/>
      <c r="D273" s="640"/>
      <c r="E273" s="264"/>
      <c r="F273" s="294"/>
      <c r="G273" s="294"/>
      <c r="H273" s="291"/>
      <c r="I273" s="292"/>
      <c r="J273" s="292"/>
      <c r="K273" s="292"/>
      <c r="L273" s="292"/>
      <c r="M273" s="292"/>
      <c r="N273" s="292"/>
      <c r="O273" s="292"/>
      <c r="P273" s="397"/>
      <c r="Q273" s="66"/>
    </row>
    <row r="274" spans="1:17" ht="14.4" hidden="1" outlineLevel="1" x14ac:dyDescent="0.3">
      <c r="A274" s="652"/>
      <c r="B274" s="270"/>
      <c r="C274" s="640"/>
      <c r="D274" s="640"/>
      <c r="E274" s="264"/>
      <c r="F274" s="294"/>
      <c r="G274" s="294"/>
      <c r="H274" s="291"/>
      <c r="I274" s="292"/>
      <c r="J274" s="292"/>
      <c r="K274" s="292"/>
      <c r="L274" s="292"/>
      <c r="M274" s="292"/>
      <c r="N274" s="292"/>
      <c r="O274" s="292"/>
      <c r="P274" s="397"/>
      <c r="Q274" s="66"/>
    </row>
    <row r="275" spans="1:17" s="42" customFormat="1" ht="14.4" outlineLevel="1" x14ac:dyDescent="0.3">
      <c r="A275" s="652"/>
      <c r="B275" s="244"/>
      <c r="C275" s="650" t="s">
        <v>11</v>
      </c>
      <c r="D275" s="650"/>
      <c r="E275" s="245"/>
      <c r="F275" s="246"/>
      <c r="G275" s="246"/>
      <c r="H275" s="246"/>
      <c r="I275" s="246"/>
      <c r="J275" s="246"/>
      <c r="K275" s="246"/>
      <c r="L275" s="246"/>
      <c r="M275" s="246"/>
      <c r="N275" s="246"/>
      <c r="O275" s="246"/>
      <c r="P275" s="247"/>
      <c r="Q275" s="145"/>
    </row>
    <row r="276" spans="1:17" ht="14.4" outlineLevel="1" x14ac:dyDescent="0.3">
      <c r="A276" s="65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397">
        <f t="shared" ref="P276:P281" si="27">SUM(H276:O276)</f>
        <v>0</v>
      </c>
      <c r="Q276" s="66"/>
    </row>
    <row r="277" spans="1:17" ht="14.4" outlineLevel="1" x14ac:dyDescent="0.3">
      <c r="A277" s="65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397">
        <f t="shared" si="27"/>
        <v>0</v>
      </c>
      <c r="Q277" s="66"/>
    </row>
    <row r="278" spans="1:17" ht="14.4" outlineLevel="1" x14ac:dyDescent="0.3">
      <c r="A278" s="652"/>
      <c r="B278" s="146">
        <v>20</v>
      </c>
      <c r="C278" s="251" t="s">
        <v>14</v>
      </c>
      <c r="D278" s="249" t="s">
        <v>34</v>
      </c>
      <c r="E278" s="249">
        <v>12</v>
      </c>
      <c r="F278" s="294">
        <v>40.622</v>
      </c>
      <c r="G278" s="294">
        <v>142416.576</v>
      </c>
      <c r="H278" s="291">
        <v>0</v>
      </c>
      <c r="I278" s="291">
        <v>0</v>
      </c>
      <c r="J278" s="291">
        <v>0</v>
      </c>
      <c r="K278" s="291">
        <v>0</v>
      </c>
      <c r="L278" s="291">
        <v>1</v>
      </c>
      <c r="M278" s="291">
        <v>0</v>
      </c>
      <c r="N278" s="291">
        <v>0</v>
      </c>
      <c r="O278" s="291">
        <v>0</v>
      </c>
      <c r="P278" s="397">
        <f t="shared" si="27"/>
        <v>1</v>
      </c>
      <c r="Q278" s="66"/>
    </row>
    <row r="279" spans="1:17" ht="14.4" outlineLevel="1" x14ac:dyDescent="0.3">
      <c r="A279" s="652"/>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397">
        <f t="shared" si="27"/>
        <v>0</v>
      </c>
      <c r="Q279" s="66"/>
    </row>
    <row r="280" spans="1:17" ht="14.4" outlineLevel="1" x14ac:dyDescent="0.3">
      <c r="A280" s="652"/>
      <c r="B280" s="146">
        <v>22</v>
      </c>
      <c r="C280" s="251" t="s">
        <v>10</v>
      </c>
      <c r="D280" s="249" t="s">
        <v>34</v>
      </c>
      <c r="E280" s="249">
        <v>0</v>
      </c>
      <c r="F280" s="294">
        <v>5240.8789999999999</v>
      </c>
      <c r="G280" s="294">
        <v>0</v>
      </c>
      <c r="H280" s="291">
        <v>0</v>
      </c>
      <c r="I280" s="291">
        <v>0</v>
      </c>
      <c r="J280" s="291">
        <v>0</v>
      </c>
      <c r="K280" s="291">
        <v>0</v>
      </c>
      <c r="L280" s="291">
        <v>0</v>
      </c>
      <c r="M280" s="291">
        <v>0</v>
      </c>
      <c r="N280" s="291">
        <v>0</v>
      </c>
      <c r="O280" s="291">
        <v>0</v>
      </c>
      <c r="P280" s="397">
        <f t="shared" si="27"/>
        <v>0</v>
      </c>
      <c r="Q280" s="66"/>
    </row>
    <row r="281" spans="1:17" ht="14.4" outlineLevel="1" x14ac:dyDescent="0.3">
      <c r="A281" s="65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397">
        <f t="shared" si="27"/>
        <v>0</v>
      </c>
      <c r="Q281" s="66"/>
    </row>
    <row r="282" spans="1:17" ht="14.4" hidden="1" outlineLevel="1" x14ac:dyDescent="0.3">
      <c r="A282" s="652"/>
      <c r="B282" s="146"/>
      <c r="C282" s="640"/>
      <c r="D282" s="640"/>
      <c r="E282" s="264"/>
      <c r="F282" s="294"/>
      <c r="G282" s="294"/>
      <c r="H282" s="291"/>
      <c r="I282" s="292"/>
      <c r="J282" s="292"/>
      <c r="K282" s="292"/>
      <c r="L282" s="292"/>
      <c r="M282" s="292"/>
      <c r="N282" s="292"/>
      <c r="O282" s="292"/>
      <c r="P282" s="397"/>
      <c r="Q282" s="66"/>
    </row>
    <row r="283" spans="1:17" ht="14.4" hidden="1" outlineLevel="1" x14ac:dyDescent="0.3">
      <c r="A283" s="652"/>
      <c r="B283" s="146"/>
      <c r="C283" s="640"/>
      <c r="D283" s="640"/>
      <c r="E283" s="264"/>
      <c r="F283" s="294"/>
      <c r="G283" s="294"/>
      <c r="H283" s="291"/>
      <c r="I283" s="292"/>
      <c r="J283" s="292"/>
      <c r="K283" s="292"/>
      <c r="L283" s="292"/>
      <c r="M283" s="292"/>
      <c r="N283" s="292"/>
      <c r="O283" s="292"/>
      <c r="P283" s="397"/>
      <c r="Q283" s="66"/>
    </row>
    <row r="284" spans="1:17" ht="14.4" hidden="1" outlineLevel="1" x14ac:dyDescent="0.3">
      <c r="A284" s="652"/>
      <c r="B284" s="146"/>
      <c r="C284" s="640"/>
      <c r="D284" s="640"/>
      <c r="E284" s="264"/>
      <c r="F284" s="294"/>
      <c r="G284" s="294"/>
      <c r="H284" s="291"/>
      <c r="I284" s="292"/>
      <c r="J284" s="292"/>
      <c r="K284" s="292"/>
      <c r="L284" s="292"/>
      <c r="M284" s="292"/>
      <c r="N284" s="292"/>
      <c r="O284" s="292"/>
      <c r="P284" s="397"/>
      <c r="Q284" s="66"/>
    </row>
    <row r="285" spans="1:17" s="42" customFormat="1" ht="14.4" outlineLevel="1" x14ac:dyDescent="0.3">
      <c r="A285" s="652"/>
      <c r="B285" s="244"/>
      <c r="C285" s="650" t="s">
        <v>15</v>
      </c>
      <c r="D285" s="650"/>
      <c r="E285" s="245"/>
      <c r="F285" s="246"/>
      <c r="G285" s="246"/>
      <c r="H285" s="246"/>
      <c r="I285" s="246"/>
      <c r="J285" s="246"/>
      <c r="K285" s="246"/>
      <c r="L285" s="246"/>
      <c r="M285" s="246"/>
      <c r="N285" s="246"/>
      <c r="O285" s="246"/>
      <c r="P285" s="247"/>
      <c r="Q285" s="145"/>
    </row>
    <row r="286" spans="1:17" ht="14.4" outlineLevel="1" x14ac:dyDescent="0.3">
      <c r="A286" s="652"/>
      <c r="B286" s="270">
        <v>23</v>
      </c>
      <c r="C286" s="251" t="s">
        <v>15</v>
      </c>
      <c r="D286" s="249" t="s">
        <v>34</v>
      </c>
      <c r="E286" s="249">
        <v>12</v>
      </c>
      <c r="F286" s="294">
        <v>22.71</v>
      </c>
      <c r="G286" s="294">
        <v>266839.614</v>
      </c>
      <c r="H286" s="293">
        <v>1</v>
      </c>
      <c r="I286" s="293">
        <v>0</v>
      </c>
      <c r="J286" s="293">
        <v>0</v>
      </c>
      <c r="K286" s="293">
        <v>0</v>
      </c>
      <c r="L286" s="293">
        <v>0</v>
      </c>
      <c r="M286" s="293">
        <v>0</v>
      </c>
      <c r="N286" s="293">
        <v>0</v>
      </c>
      <c r="O286" s="293">
        <v>0</v>
      </c>
      <c r="P286" s="397">
        <f t="shared" ref="P286" si="28">SUM(H286:O286)</f>
        <v>1</v>
      </c>
      <c r="Q286" s="66"/>
    </row>
    <row r="287" spans="1:17" ht="14.4" outlineLevel="1" x14ac:dyDescent="0.3">
      <c r="A287" s="65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397"/>
      <c r="Q287" s="66"/>
    </row>
    <row r="288" spans="1:17" ht="14.4" hidden="1" outlineLevel="1" x14ac:dyDescent="0.3">
      <c r="A288" s="652"/>
      <c r="B288" s="270"/>
      <c r="C288" s="640"/>
      <c r="D288" s="640"/>
      <c r="E288" s="264"/>
      <c r="F288" s="294"/>
      <c r="G288" s="294"/>
      <c r="H288" s="291"/>
      <c r="I288" s="292"/>
      <c r="J288" s="292"/>
      <c r="K288" s="292"/>
      <c r="L288" s="292"/>
      <c r="M288" s="292"/>
      <c r="N288" s="292"/>
      <c r="O288" s="292"/>
      <c r="P288" s="397"/>
      <c r="Q288" s="66"/>
    </row>
    <row r="289" spans="1:17" ht="14.4" hidden="1" outlineLevel="1" x14ac:dyDescent="0.3">
      <c r="A289" s="652"/>
      <c r="B289" s="270"/>
      <c r="C289" s="640"/>
      <c r="D289" s="640"/>
      <c r="E289" s="264"/>
      <c r="F289" s="294"/>
      <c r="G289" s="294"/>
      <c r="H289" s="291"/>
      <c r="I289" s="292"/>
      <c r="J289" s="292"/>
      <c r="K289" s="292"/>
      <c r="L289" s="292"/>
      <c r="M289" s="292"/>
      <c r="N289" s="292"/>
      <c r="O289" s="292"/>
      <c r="P289" s="397"/>
      <c r="Q289" s="66"/>
    </row>
    <row r="290" spans="1:17" s="42" customFormat="1" ht="14.4" outlineLevel="1" x14ac:dyDescent="0.3">
      <c r="A290" s="652"/>
      <c r="B290" s="244"/>
      <c r="C290" s="650" t="s">
        <v>16</v>
      </c>
      <c r="D290" s="650"/>
      <c r="E290" s="245"/>
      <c r="F290" s="246"/>
      <c r="G290" s="246"/>
      <c r="H290" s="246"/>
      <c r="I290" s="246"/>
      <c r="J290" s="246"/>
      <c r="K290" s="246"/>
      <c r="L290" s="246"/>
      <c r="M290" s="246"/>
      <c r="N290" s="246"/>
      <c r="O290" s="246"/>
      <c r="P290" s="247"/>
      <c r="Q290" s="145"/>
    </row>
    <row r="291" spans="1:17" ht="14.4" outlineLevel="1" x14ac:dyDescent="0.3">
      <c r="A291" s="652"/>
      <c r="B291" s="270">
        <v>24</v>
      </c>
      <c r="C291" s="251" t="s">
        <v>17</v>
      </c>
      <c r="D291" s="249" t="s">
        <v>34</v>
      </c>
      <c r="E291" s="249">
        <v>12</v>
      </c>
      <c r="F291" s="294"/>
      <c r="G291" s="294"/>
      <c r="H291" s="291">
        <v>0</v>
      </c>
      <c r="I291" s="291">
        <v>0</v>
      </c>
      <c r="J291" s="291">
        <v>0</v>
      </c>
      <c r="K291" s="291">
        <v>0</v>
      </c>
      <c r="L291" s="291">
        <v>0</v>
      </c>
      <c r="M291" s="291">
        <v>0</v>
      </c>
      <c r="N291" s="291">
        <v>0</v>
      </c>
      <c r="O291" s="291">
        <v>0</v>
      </c>
      <c r="P291" s="397">
        <f t="shared" ref="P291:P295" si="29">SUM(H291:O291)</f>
        <v>0</v>
      </c>
      <c r="Q291" s="66"/>
    </row>
    <row r="292" spans="1:17" ht="14.4" outlineLevel="1" x14ac:dyDescent="0.3">
      <c r="A292" s="652"/>
      <c r="B292" s="270">
        <v>25</v>
      </c>
      <c r="C292" s="251" t="s">
        <v>18</v>
      </c>
      <c r="D292" s="249" t="s">
        <v>34</v>
      </c>
      <c r="E292" s="249">
        <v>12</v>
      </c>
      <c r="F292" s="294"/>
      <c r="G292" s="294"/>
      <c r="H292" s="291">
        <v>0</v>
      </c>
      <c r="I292" s="291">
        <v>0</v>
      </c>
      <c r="J292" s="291">
        <v>0</v>
      </c>
      <c r="K292" s="291">
        <v>0</v>
      </c>
      <c r="L292" s="291">
        <v>0</v>
      </c>
      <c r="M292" s="291">
        <v>0</v>
      </c>
      <c r="N292" s="291">
        <v>0</v>
      </c>
      <c r="O292" s="291">
        <v>0</v>
      </c>
      <c r="P292" s="397">
        <f t="shared" si="29"/>
        <v>0</v>
      </c>
      <c r="Q292" s="66"/>
    </row>
    <row r="293" spans="1:17" ht="14.4" outlineLevel="1" x14ac:dyDescent="0.3">
      <c r="A293" s="652"/>
      <c r="B293" s="270">
        <v>26</v>
      </c>
      <c r="C293" s="251" t="s">
        <v>19</v>
      </c>
      <c r="D293" s="249" t="s">
        <v>34</v>
      </c>
      <c r="E293" s="249">
        <v>12</v>
      </c>
      <c r="F293" s="294"/>
      <c r="G293" s="294"/>
      <c r="H293" s="291">
        <v>0</v>
      </c>
      <c r="I293" s="291">
        <v>0</v>
      </c>
      <c r="J293" s="291">
        <v>0</v>
      </c>
      <c r="K293" s="291">
        <v>0</v>
      </c>
      <c r="L293" s="291">
        <v>0</v>
      </c>
      <c r="M293" s="291">
        <v>0</v>
      </c>
      <c r="N293" s="291">
        <v>0</v>
      </c>
      <c r="O293" s="291">
        <v>0</v>
      </c>
      <c r="P293" s="397">
        <f t="shared" si="29"/>
        <v>0</v>
      </c>
      <c r="Q293" s="66"/>
    </row>
    <row r="294" spans="1:17" ht="14.4" outlineLevel="1" x14ac:dyDescent="0.3">
      <c r="A294" s="652"/>
      <c r="B294" s="270">
        <v>27</v>
      </c>
      <c r="C294" s="251" t="s">
        <v>20</v>
      </c>
      <c r="D294" s="249" t="s">
        <v>34</v>
      </c>
      <c r="E294" s="249">
        <v>12</v>
      </c>
      <c r="F294" s="294"/>
      <c r="G294" s="294"/>
      <c r="H294" s="291">
        <v>0</v>
      </c>
      <c r="I294" s="291">
        <v>0</v>
      </c>
      <c r="J294" s="291">
        <v>0</v>
      </c>
      <c r="K294" s="291">
        <v>0</v>
      </c>
      <c r="L294" s="291">
        <v>0</v>
      </c>
      <c r="M294" s="291">
        <v>0</v>
      </c>
      <c r="N294" s="291">
        <v>0</v>
      </c>
      <c r="O294" s="291">
        <v>0</v>
      </c>
      <c r="P294" s="397">
        <f t="shared" si="29"/>
        <v>0</v>
      </c>
      <c r="Q294" s="66"/>
    </row>
    <row r="295" spans="1:17" ht="14.4" outlineLevel="1" x14ac:dyDescent="0.3">
      <c r="A295" s="652"/>
      <c r="B295" s="270">
        <v>28</v>
      </c>
      <c r="C295" s="251" t="s">
        <v>105</v>
      </c>
      <c r="D295" s="249" t="s">
        <v>34</v>
      </c>
      <c r="E295" s="249">
        <v>12</v>
      </c>
      <c r="F295" s="294"/>
      <c r="G295" s="294"/>
      <c r="H295" s="291">
        <v>0</v>
      </c>
      <c r="I295" s="291">
        <v>0</v>
      </c>
      <c r="J295" s="291">
        <v>0</v>
      </c>
      <c r="K295" s="291">
        <v>0</v>
      </c>
      <c r="L295" s="291">
        <v>0</v>
      </c>
      <c r="M295" s="291">
        <v>0</v>
      </c>
      <c r="N295" s="291">
        <v>0</v>
      </c>
      <c r="O295" s="291">
        <v>0</v>
      </c>
      <c r="P295" s="397">
        <f t="shared" si="29"/>
        <v>0</v>
      </c>
      <c r="Q295" s="66"/>
    </row>
    <row r="296" spans="1:17" ht="14.4" outlineLevel="1" x14ac:dyDescent="0.3">
      <c r="A296" s="65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397"/>
      <c r="Q296" s="66"/>
    </row>
    <row r="297" spans="1:17" ht="14.4" hidden="1" outlineLevel="1" x14ac:dyDescent="0.3">
      <c r="A297" s="652"/>
      <c r="B297" s="270"/>
      <c r="C297" s="640"/>
      <c r="D297" s="640"/>
      <c r="E297" s="264"/>
      <c r="F297" s="294"/>
      <c r="G297" s="294"/>
      <c r="H297" s="291"/>
      <c r="I297" s="292"/>
      <c r="J297" s="292"/>
      <c r="K297" s="292"/>
      <c r="L297" s="292"/>
      <c r="M297" s="292"/>
      <c r="N297" s="292"/>
      <c r="O297" s="292"/>
      <c r="P297" s="397"/>
      <c r="Q297" s="66"/>
    </row>
    <row r="298" spans="1:17" ht="14.4" hidden="1" outlineLevel="1" x14ac:dyDescent="0.3">
      <c r="A298" s="652"/>
      <c r="B298" s="270"/>
      <c r="C298" s="640"/>
      <c r="D298" s="640"/>
      <c r="E298" s="264"/>
      <c r="F298" s="294"/>
      <c r="G298" s="294"/>
      <c r="H298" s="291"/>
      <c r="I298" s="292"/>
      <c r="J298" s="292"/>
      <c r="K298" s="292"/>
      <c r="L298" s="292"/>
      <c r="M298" s="292"/>
      <c r="N298" s="292"/>
      <c r="O298" s="292"/>
      <c r="P298" s="397"/>
      <c r="Q298" s="66"/>
    </row>
    <row r="299" spans="1:17" ht="14.4" hidden="1" outlineLevel="1" x14ac:dyDescent="0.3">
      <c r="A299" s="652"/>
      <c r="B299" s="270"/>
      <c r="C299" s="640"/>
      <c r="D299" s="640"/>
      <c r="E299" s="264"/>
      <c r="F299" s="294"/>
      <c r="G299" s="294"/>
      <c r="H299" s="291"/>
      <c r="I299" s="292"/>
      <c r="J299" s="292"/>
      <c r="K299" s="292"/>
      <c r="L299" s="292"/>
      <c r="M299" s="292"/>
      <c r="N299" s="292"/>
      <c r="O299" s="292"/>
      <c r="P299" s="397"/>
      <c r="Q299" s="66"/>
    </row>
    <row r="300" spans="1:17" s="42" customFormat="1" ht="14.4" outlineLevel="1" x14ac:dyDescent="0.3">
      <c r="A300" s="652"/>
      <c r="B300" s="244"/>
      <c r="C300" s="650" t="s">
        <v>106</v>
      </c>
      <c r="D300" s="650"/>
      <c r="E300" s="245"/>
      <c r="F300" s="246"/>
      <c r="G300" s="246"/>
      <c r="H300" s="246"/>
      <c r="I300" s="246"/>
      <c r="J300" s="246"/>
      <c r="K300" s="246"/>
      <c r="L300" s="246"/>
      <c r="M300" s="246"/>
      <c r="N300" s="246"/>
      <c r="O300" s="246"/>
      <c r="P300" s="247"/>
      <c r="Q300" s="145"/>
    </row>
    <row r="301" spans="1:17" ht="14.4" outlineLevel="1" x14ac:dyDescent="0.3">
      <c r="A301" s="652"/>
      <c r="B301" s="146">
        <v>29</v>
      </c>
      <c r="C301" s="251" t="s">
        <v>108</v>
      </c>
      <c r="D301" s="249" t="s">
        <v>34</v>
      </c>
      <c r="E301" s="249">
        <v>12</v>
      </c>
      <c r="F301" s="294">
        <v>361.26900000000001</v>
      </c>
      <c r="G301" s="294">
        <v>2330503.46</v>
      </c>
      <c r="H301" s="291">
        <v>0</v>
      </c>
      <c r="I301" s="291">
        <v>0</v>
      </c>
      <c r="J301" s="291">
        <v>0</v>
      </c>
      <c r="K301" s="291">
        <v>0</v>
      </c>
      <c r="L301" s="291">
        <v>1</v>
      </c>
      <c r="M301" s="291">
        <v>0</v>
      </c>
      <c r="N301" s="291">
        <v>0</v>
      </c>
      <c r="O301" s="291">
        <v>0</v>
      </c>
      <c r="P301" s="397">
        <f t="shared" ref="P301:P302" si="30">SUM(H301:O301)</f>
        <v>1</v>
      </c>
      <c r="Q301" s="66"/>
    </row>
    <row r="302" spans="1:17" ht="14.4" outlineLevel="1" x14ac:dyDescent="0.3">
      <c r="A302" s="652"/>
      <c r="B302" s="146">
        <v>30</v>
      </c>
      <c r="C302" s="251" t="s">
        <v>107</v>
      </c>
      <c r="D302" s="249" t="s">
        <v>34</v>
      </c>
      <c r="E302" s="249">
        <v>12</v>
      </c>
      <c r="F302" s="294">
        <v>1879.0550000000001</v>
      </c>
      <c r="G302" s="294">
        <v>0</v>
      </c>
      <c r="H302" s="291">
        <v>0</v>
      </c>
      <c r="I302" s="291">
        <v>0</v>
      </c>
      <c r="J302" s="291">
        <v>0</v>
      </c>
      <c r="K302" s="291">
        <v>0</v>
      </c>
      <c r="L302" s="291">
        <v>0</v>
      </c>
      <c r="M302" s="291">
        <v>0</v>
      </c>
      <c r="N302" s="291">
        <v>0</v>
      </c>
      <c r="O302" s="291">
        <v>0</v>
      </c>
      <c r="P302" s="397">
        <f t="shared" si="30"/>
        <v>0</v>
      </c>
      <c r="Q302" s="66"/>
    </row>
    <row r="303" spans="1:17" ht="14.4" outlineLevel="1" x14ac:dyDescent="0.3">
      <c r="A303" s="65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397"/>
      <c r="Q303" s="66"/>
    </row>
    <row r="304" spans="1:17" ht="14.4" hidden="1" outlineLevel="1" x14ac:dyDescent="0.3">
      <c r="A304" s="652"/>
      <c r="B304" s="146"/>
      <c r="C304" s="640"/>
      <c r="D304" s="640"/>
      <c r="E304" s="264"/>
      <c r="F304" s="294"/>
      <c r="G304" s="294"/>
      <c r="H304" s="291"/>
      <c r="I304" s="292"/>
      <c r="J304" s="292"/>
      <c r="K304" s="292"/>
      <c r="L304" s="292"/>
      <c r="M304" s="292"/>
      <c r="N304" s="292"/>
      <c r="O304" s="292"/>
      <c r="P304" s="397"/>
      <c r="Q304" s="66"/>
    </row>
    <row r="305" spans="1:17" s="42" customFormat="1" ht="14.4" hidden="1" outlineLevel="1" x14ac:dyDescent="0.3">
      <c r="A305" s="652"/>
      <c r="B305" s="147"/>
      <c r="C305" s="640"/>
      <c r="D305" s="640"/>
      <c r="E305" s="264"/>
      <c r="F305" s="294"/>
      <c r="G305" s="294"/>
      <c r="H305" s="394"/>
      <c r="I305" s="395"/>
      <c r="J305" s="395"/>
      <c r="K305" s="395"/>
      <c r="L305" s="395"/>
      <c r="M305" s="395"/>
      <c r="N305" s="395"/>
      <c r="O305" s="395"/>
      <c r="P305" s="398"/>
      <c r="Q305" s="145"/>
    </row>
    <row r="306" spans="1:17" ht="14.4" collapsed="1" x14ac:dyDescent="0.3">
      <c r="A306" s="652"/>
      <c r="B306" s="350"/>
      <c r="C306" s="653" t="s">
        <v>218</v>
      </c>
      <c r="D306" s="653"/>
      <c r="E306" s="351"/>
      <c r="F306" s="352"/>
      <c r="G306" s="352"/>
      <c r="H306" s="353">
        <f>SUMPRODUCT(H249:H303,$G$249:$G$303)</f>
        <v>6412875.5960000008</v>
      </c>
      <c r="I306" s="353">
        <f>SUMPRODUCT(I249:I303,$G$249:$G$303)</f>
        <v>4633261.6252241302</v>
      </c>
      <c r="J306" s="354"/>
      <c r="K306" s="351"/>
      <c r="L306" s="351"/>
      <c r="M306" s="351"/>
      <c r="N306" s="353"/>
      <c r="O306" s="351"/>
      <c r="P306" s="355">
        <f>SUM(H306:O306)</f>
        <v>11046137.221224131</v>
      </c>
      <c r="Q306" s="66"/>
    </row>
    <row r="307" spans="1:17" ht="14.4" x14ac:dyDescent="0.3">
      <c r="A307" s="652"/>
      <c r="B307" s="486"/>
      <c r="C307" s="487" t="s">
        <v>487</v>
      </c>
      <c r="D307" s="487"/>
      <c r="E307" s="488"/>
      <c r="F307" s="489"/>
      <c r="G307" s="489"/>
      <c r="H307" s="490">
        <f>H306-SUM(G255*H255,G256*H256)</f>
        <v>6412875.5960000008</v>
      </c>
      <c r="I307" s="490">
        <f>I306-SUM(G268*I268,G269*I269,G270*I270)</f>
        <v>4633261.6252241302</v>
      </c>
      <c r="J307" s="491"/>
      <c r="K307" s="488"/>
      <c r="L307" s="488"/>
      <c r="M307" s="488"/>
      <c r="N307" s="488"/>
      <c r="O307" s="488"/>
      <c r="P307" s="492"/>
      <c r="Q307" s="66"/>
    </row>
    <row r="308" spans="1:17" ht="14.4" x14ac:dyDescent="0.3">
      <c r="A308" s="652"/>
      <c r="B308" s="271"/>
      <c r="C308" s="640" t="s">
        <v>315</v>
      </c>
      <c r="D308" s="640"/>
      <c r="E308" s="265"/>
      <c r="F308" s="263"/>
      <c r="G308" s="263"/>
      <c r="H308" s="265"/>
      <c r="I308" s="265"/>
      <c r="J308" s="266">
        <f>SUMPRODUCT(J249:J303,$E$249:$E$303,$F$249:$F$303)</f>
        <v>18731.659880521267</v>
      </c>
      <c r="K308" s="266">
        <f>SUMPRODUCT(K249:K303,$E$249:$E$303,$F$249:$F$303)</f>
        <v>2460.5540331330353</v>
      </c>
      <c r="L308" s="266">
        <f>SUMPRODUCT(L249:L303,$E$249:$E$303,$F$249:$F$303)</f>
        <v>4963.6696438218205</v>
      </c>
      <c r="M308" s="266"/>
      <c r="N308" s="265"/>
      <c r="O308" s="265"/>
      <c r="P308" s="272">
        <f>SUM(H308:O308)</f>
        <v>26155.883557476121</v>
      </c>
      <c r="Q308" s="66"/>
    </row>
    <row r="309" spans="1:17" ht="14.4" x14ac:dyDescent="0.3">
      <c r="A309" s="652"/>
      <c r="B309" s="271"/>
      <c r="C309" s="640" t="s">
        <v>483</v>
      </c>
      <c r="D309" s="640"/>
      <c r="E309" s="265"/>
      <c r="F309" s="263"/>
      <c r="G309" s="263"/>
      <c r="H309" s="265"/>
      <c r="I309" s="265"/>
      <c r="J309" s="266">
        <f>J308-($E$265*$F$265*J265)</f>
        <v>18731.659880521267</v>
      </c>
      <c r="K309" s="266">
        <f>K308-($E$265*$F$265*K265)</f>
        <v>2460.5540331330353</v>
      </c>
      <c r="L309" s="265"/>
      <c r="M309" s="265"/>
      <c r="N309" s="265"/>
      <c r="O309" s="265"/>
      <c r="P309" s="272"/>
      <c r="Q309" s="66"/>
    </row>
    <row r="310" spans="1:17" ht="14.4" x14ac:dyDescent="0.3">
      <c r="A310" s="652"/>
      <c r="B310" s="273"/>
      <c r="C310" s="509"/>
      <c r="D310" s="258"/>
      <c r="E310" s="258"/>
      <c r="F310" s="256"/>
      <c r="G310" s="256"/>
      <c r="H310" s="258"/>
      <c r="I310" s="258"/>
      <c r="J310" s="258"/>
      <c r="K310" s="258"/>
      <c r="L310" s="258"/>
      <c r="M310" s="258"/>
      <c r="N310" s="258"/>
      <c r="O310" s="258"/>
      <c r="P310" s="274"/>
      <c r="Q310" s="66"/>
    </row>
    <row r="311" spans="1:17" ht="14.4" x14ac:dyDescent="0.3">
      <c r="A311" s="652"/>
      <c r="B311" s="377"/>
      <c r="C311" s="638" t="s">
        <v>320</v>
      </c>
      <c r="D311" s="638"/>
      <c r="E311" s="249"/>
      <c r="F311" s="260"/>
      <c r="G311" s="249"/>
      <c r="H311" s="261">
        <f>'3.  Distribution Rates'!H33</f>
        <v>1.47E-2</v>
      </c>
      <c r="I311" s="261">
        <f>'3.  Distribution Rates'!H34</f>
        <v>1.6E-2</v>
      </c>
      <c r="J311" s="261">
        <f>'3.  Distribution Rates'!H35</f>
        <v>2.5038999999999998</v>
      </c>
      <c r="K311" s="261">
        <f>'3.  Distribution Rates'!H36</f>
        <v>3.4411</v>
      </c>
      <c r="L311" s="261">
        <f>'3.  Distribution Rates'!H37</f>
        <v>2.2038000000000002</v>
      </c>
      <c r="M311" s="261">
        <f>'3.  Distribution Rates'!H38</f>
        <v>1.7600000000000001E-2</v>
      </c>
      <c r="N311" s="261">
        <f>'3.  Distribution Rates'!H39</f>
        <v>8.7506000000000004</v>
      </c>
      <c r="O311" s="261"/>
      <c r="P311" s="378"/>
      <c r="Q311" s="66"/>
    </row>
    <row r="312" spans="1:17" ht="14.4" x14ac:dyDescent="0.3">
      <c r="A312" s="652"/>
      <c r="B312" s="377"/>
      <c r="C312" s="638" t="s">
        <v>235</v>
      </c>
      <c r="D312" s="638"/>
      <c r="E312" s="258"/>
      <c r="F312" s="260"/>
      <c r="G312" s="260"/>
      <c r="H312" s="374"/>
      <c r="I312" s="374"/>
      <c r="J312" s="374"/>
      <c r="K312" s="374"/>
      <c r="L312" s="374"/>
      <c r="M312" s="374"/>
      <c r="N312" s="374"/>
      <c r="O312" s="374"/>
      <c r="P312" s="275">
        <f>SUM(H312:O312)</f>
        <v>0</v>
      </c>
      <c r="Q312" s="66"/>
    </row>
    <row r="313" spans="1:17" ht="14.4" x14ac:dyDescent="0.3">
      <c r="A313" s="652"/>
      <c r="B313" s="377"/>
      <c r="C313" s="638" t="s">
        <v>236</v>
      </c>
      <c r="D313" s="638"/>
      <c r="E313" s="258"/>
      <c r="F313" s="260"/>
      <c r="G313" s="260"/>
      <c r="H313" s="374"/>
      <c r="I313" s="374"/>
      <c r="J313" s="374"/>
      <c r="K313" s="374"/>
      <c r="L313" s="374"/>
      <c r="M313" s="374"/>
      <c r="N313" s="374"/>
      <c r="O313" s="374"/>
      <c r="P313" s="275">
        <f>SUM(H313:O313)</f>
        <v>0</v>
      </c>
      <c r="Q313" s="66"/>
    </row>
    <row r="314" spans="1:17" ht="14.4" x14ac:dyDescent="0.3">
      <c r="A314" s="652"/>
      <c r="B314" s="377"/>
      <c r="C314" s="638" t="s">
        <v>237</v>
      </c>
      <c r="D314" s="638"/>
      <c r="E314" s="258"/>
      <c r="F314" s="260"/>
      <c r="G314" s="260"/>
      <c r="H314" s="374">
        <f>H$311*'6.  Persistence Rates'!D325</f>
        <v>34318.130046056074</v>
      </c>
      <c r="I314" s="374">
        <f>I$311*'6.  Persistence Rates'!E325</f>
        <v>78809.957422624502</v>
      </c>
      <c r="J314" s="374">
        <f>J$311*'6.  Persistence Rates'!F325</f>
        <v>98667.748435982547</v>
      </c>
      <c r="K314" s="374">
        <f>K$311*'6.  Persistence Rates'!G325</f>
        <v>59662.788190981271</v>
      </c>
      <c r="L314" s="374">
        <f>L$311*'6.  Persistence Rates'!H325</f>
        <v>13231.371533325451</v>
      </c>
      <c r="M314" s="374">
        <f>M$311*'6.  Persistence Rates'!I325</f>
        <v>0</v>
      </c>
      <c r="N314" s="374">
        <f>N$311*'6.  Persistence Rates'!J325</f>
        <v>0</v>
      </c>
      <c r="O314" s="374">
        <f>O$311*'6.  Persistence Rates'!K325</f>
        <v>0</v>
      </c>
      <c r="P314" s="275">
        <f t="shared" ref="P314" si="31">SUM(H314:O314)</f>
        <v>284689.99562896986</v>
      </c>
      <c r="Q314" s="66"/>
    </row>
    <row r="315" spans="1:17" ht="14.4" x14ac:dyDescent="0.3">
      <c r="A315" s="652"/>
      <c r="B315" s="377"/>
      <c r="C315" s="638" t="s">
        <v>238</v>
      </c>
      <c r="D315" s="638"/>
      <c r="E315" s="258"/>
      <c r="F315" s="260"/>
      <c r="G315" s="260"/>
      <c r="H315" s="374">
        <f>H306*H311</f>
        <v>94269.271261200003</v>
      </c>
      <c r="I315" s="374">
        <f>I306*I311</f>
        <v>74132.186003586088</v>
      </c>
      <c r="J315" s="374">
        <f>J308*J311</f>
        <v>46902.203174837196</v>
      </c>
      <c r="K315" s="374">
        <f>K308*K311</f>
        <v>8467.0124834140879</v>
      </c>
      <c r="L315" s="374">
        <f>L308*L311</f>
        <v>10938.935161054529</v>
      </c>
      <c r="M315" s="374">
        <f>M308*M311</f>
        <v>0</v>
      </c>
      <c r="N315" s="374">
        <f>N306*N311</f>
        <v>0</v>
      </c>
      <c r="O315" s="249"/>
      <c r="P315" s="275">
        <f>SUM(H315:O315)</f>
        <v>234709.60808409192</v>
      </c>
      <c r="Q315" s="66"/>
    </row>
    <row r="316" spans="1:17" ht="14.4" x14ac:dyDescent="0.3">
      <c r="A316" s="652"/>
      <c r="B316" s="273"/>
      <c r="C316" s="375" t="s">
        <v>203</v>
      </c>
      <c r="D316" s="258"/>
      <c r="E316" s="258"/>
      <c r="F316" s="256"/>
      <c r="G316" s="256"/>
      <c r="H316" s="262">
        <f>SUM(H312:H315)</f>
        <v>128587.40130725608</v>
      </c>
      <c r="I316" s="262">
        <f>SUM(I312:I315)</f>
        <v>152942.14342621059</v>
      </c>
      <c r="J316" s="262">
        <f>SUM(J312:J315)</f>
        <v>145569.95161081973</v>
      </c>
      <c r="K316" s="262">
        <f>SUM(K312:K315)</f>
        <v>68129.800674395359</v>
      </c>
      <c r="L316" s="262">
        <f t="shared" ref="L316:N316" si="32">SUM(L312:L315)</f>
        <v>24170.306694379979</v>
      </c>
      <c r="M316" s="262">
        <f t="shared" si="32"/>
        <v>0</v>
      </c>
      <c r="N316" s="262">
        <f t="shared" si="32"/>
        <v>0</v>
      </c>
      <c r="O316" s="258"/>
      <c r="P316" s="276">
        <f>SUM(P312:P315)</f>
        <v>519399.60371306178</v>
      </c>
      <c r="Q316" s="66"/>
    </row>
    <row r="317" spans="1:17" x14ac:dyDescent="0.3">
      <c r="B317" s="401"/>
      <c r="C317" s="639" t="s">
        <v>419</v>
      </c>
      <c r="D317" s="639"/>
      <c r="E317" s="402"/>
      <c r="F317" s="112"/>
      <c r="G317" s="112"/>
      <c r="H317" s="518">
        <f>'6.  Persistence Rates'!D329</f>
        <v>5897283.9939866038</v>
      </c>
      <c r="I317" s="518">
        <f>'6.  Persistence Rates'!E329</f>
        <v>4614829.2401198102</v>
      </c>
      <c r="J317" s="518">
        <f>'6.  Persistence Rates'!F329</f>
        <v>18731.659630886348</v>
      </c>
      <c r="K317" s="518">
        <f>'6.  Persistence Rates'!G329</f>
        <v>2460.5538151243913</v>
      </c>
      <c r="L317" s="518">
        <f>'6.  Persistence Rates'!H329</f>
        <v>4482.1024313309981</v>
      </c>
      <c r="M317" s="518">
        <f>'6.  Persistence Rates'!I329</f>
        <v>0</v>
      </c>
      <c r="N317" s="518">
        <f>'6.  Persistence Rates'!J329</f>
        <v>0</v>
      </c>
      <c r="O317" s="518">
        <f>'6.  Persistence Rates'!K329</f>
        <v>0</v>
      </c>
      <c r="P317" s="403"/>
    </row>
    <row r="318" spans="1:17" hidden="1" x14ac:dyDescent="0.3">
      <c r="B318" s="399"/>
      <c r="C318" s="638" t="s">
        <v>420</v>
      </c>
      <c r="D318" s="638"/>
      <c r="E318" s="54"/>
      <c r="F318" s="44"/>
      <c r="G318" s="44"/>
      <c r="H318" s="249">
        <f>'6.  Persistence Rates'!D330</f>
        <v>5605704.1412866041</v>
      </c>
      <c r="I318" s="249">
        <f>'6.  Persistence Rates'!E330</f>
        <v>4526254.1661198102</v>
      </c>
      <c r="J318" s="249">
        <f>'6.  Persistence Rates'!F330</f>
        <v>18731.659630886348</v>
      </c>
      <c r="K318" s="249">
        <f>'6.  Persistence Rates'!G330</f>
        <v>2460.5538151243913</v>
      </c>
      <c r="L318" s="249">
        <f>'6.  Persistence Rates'!H330</f>
        <v>4482.1024313309981</v>
      </c>
      <c r="M318" s="249">
        <f>'6.  Persistence Rates'!I330</f>
        <v>0</v>
      </c>
      <c r="N318" s="249">
        <f>'6.  Persistence Rates'!J330</f>
        <v>0</v>
      </c>
      <c r="O318" s="249">
        <f>'6.  Persistence Rates'!K330</f>
        <v>0</v>
      </c>
      <c r="P318" s="400"/>
    </row>
    <row r="319" spans="1:17" hidden="1" x14ac:dyDescent="0.3">
      <c r="B319" s="399"/>
      <c r="C319" s="638" t="s">
        <v>421</v>
      </c>
      <c r="D319" s="638"/>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400"/>
    </row>
    <row r="320" spans="1:17" hidden="1" x14ac:dyDescent="0.3">
      <c r="B320" s="399"/>
      <c r="C320" s="638" t="s">
        <v>422</v>
      </c>
      <c r="D320" s="638"/>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400"/>
    </row>
    <row r="321" spans="2:16" hidden="1" x14ac:dyDescent="0.3">
      <c r="B321" s="399"/>
      <c r="C321" s="638" t="s">
        <v>423</v>
      </c>
      <c r="D321" s="638"/>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400"/>
    </row>
    <row r="322" spans="2:16" hidden="1" x14ac:dyDescent="0.3">
      <c r="B322" s="401"/>
      <c r="C322" s="639" t="s">
        <v>424</v>
      </c>
      <c r="D322" s="639"/>
      <c r="E322" s="402"/>
      <c r="F322" s="112"/>
      <c r="G322" s="112"/>
      <c r="H322" s="518" t="e">
        <f>$H$307*'6.  Persistence Rates'!$M$28</f>
        <v>#DIV/0!</v>
      </c>
      <c r="I322" s="518" t="e">
        <f>$I$307*'6.  Persistence Rates'!$M$28</f>
        <v>#DIV/0!</v>
      </c>
      <c r="J322" s="518" t="e">
        <f>$J$309*'6.  Persistence Rates'!$Y$28</f>
        <v>#DIV/0!</v>
      </c>
      <c r="K322" s="518" t="e">
        <f>$K$309*'6.  Persistence Rates'!$Y$28</f>
        <v>#DIV/0!</v>
      </c>
      <c r="L322" s="518" t="e">
        <f>$L$308*'6.  Persistence Rates'!$Y$28</f>
        <v>#DIV/0!</v>
      </c>
      <c r="M322" s="518" t="e">
        <f>$M$308*'6.  Persistence Rates'!$Y$28</f>
        <v>#DIV/0!</v>
      </c>
      <c r="N322" s="518" t="e">
        <f>$N$306*'6.  Persistence Rates'!$M$28</f>
        <v>#DIV/0!</v>
      </c>
      <c r="O322" s="112"/>
      <c r="P322" s="403"/>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4" fitToWidth="4" fitToHeight="4" orientation="landscape" cellComments="asDisplayed" r:id="rId1"/>
  <headerFooter>
    <oddHeader>&amp;L&amp;G</oddHeader>
  </headerFooter>
  <rowBreaks count="3" manualBreakCount="3">
    <brk id="83" max="15" man="1"/>
    <brk id="162" max="15" man="1"/>
    <brk id="236" max="15" man="1"/>
  </rowBreaks>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showZeros="0" zoomScale="90" zoomScaleNormal="90" zoomScalePageLayoutView="90" workbookViewId="0">
      <pane ySplit="2" topLeftCell="A3" activePane="bottomLeft" state="frozen"/>
      <selection activeCell="C42" sqref="C42"/>
      <selection pane="bottomLeft" activeCell="A3" sqref="A3"/>
    </sheetView>
  </sheetViews>
  <sheetFormatPr defaultColWidth="8.77734375" defaultRowHeight="14.4" outlineLevelRow="1" x14ac:dyDescent="0.3"/>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5" width="11" style="23" customWidth="1"/>
    <col min="16" max="16" width="11.33203125" style="23" customWidth="1"/>
    <col min="17" max="17" width="13.109375" style="23" customWidth="1"/>
    <col min="18" max="16384" width="8.77734375" style="23"/>
  </cols>
  <sheetData>
    <row r="1" spans="1:18" ht="167.25" customHeight="1" x14ac:dyDescent="0.35">
      <c r="A1" s="663"/>
      <c r="B1" s="663"/>
      <c r="C1" s="663"/>
      <c r="D1" s="663"/>
      <c r="E1" s="663"/>
      <c r="F1" s="663"/>
      <c r="G1" s="663"/>
      <c r="H1" s="663"/>
      <c r="I1" s="663"/>
      <c r="J1" s="663"/>
      <c r="K1" s="663"/>
      <c r="L1" s="663"/>
      <c r="M1" s="663"/>
      <c r="N1" s="663"/>
      <c r="O1" s="663"/>
    </row>
    <row r="2" spans="1:18" ht="20.399999999999999" x14ac:dyDescent="0.35">
      <c r="B2" s="676" t="s">
        <v>261</v>
      </c>
      <c r="C2" s="676"/>
      <c r="D2" s="676"/>
      <c r="E2" s="676"/>
      <c r="F2" s="676"/>
      <c r="G2" s="676"/>
      <c r="H2" s="676"/>
      <c r="I2" s="676"/>
      <c r="J2" s="676"/>
      <c r="K2" s="676"/>
      <c r="L2" s="676"/>
      <c r="M2" s="676"/>
      <c r="N2" s="676"/>
      <c r="O2" s="676"/>
      <c r="P2" s="676"/>
    </row>
    <row r="3" spans="1:18" ht="13.5" customHeight="1" outlineLevel="1" x14ac:dyDescent="0.35">
      <c r="B3" s="35"/>
      <c r="C3" s="172"/>
      <c r="D3" s="46"/>
      <c r="E3" s="35"/>
      <c r="F3" s="35"/>
      <c r="G3" s="35"/>
      <c r="H3" s="35"/>
      <c r="I3" s="35"/>
      <c r="J3" s="35"/>
      <c r="K3" s="35"/>
      <c r="L3" s="35"/>
      <c r="M3" s="35"/>
      <c r="N3" s="35"/>
      <c r="O3" s="35"/>
      <c r="P3" s="35"/>
    </row>
    <row r="4" spans="1:18" ht="24.75" customHeight="1" outlineLevel="1" x14ac:dyDescent="0.35">
      <c r="A4" s="65"/>
      <c r="B4" s="63"/>
      <c r="C4" s="365" t="s">
        <v>384</v>
      </c>
      <c r="D4" s="383"/>
      <c r="E4" s="658" t="s">
        <v>479</v>
      </c>
      <c r="F4" s="658"/>
      <c r="G4" s="658"/>
      <c r="H4" s="658"/>
      <c r="I4" s="658"/>
      <c r="J4" s="658"/>
      <c r="K4" s="658"/>
      <c r="L4" s="658"/>
      <c r="M4" s="658"/>
      <c r="N4" s="658"/>
      <c r="O4" s="658"/>
      <c r="P4" s="658"/>
    </row>
    <row r="5" spans="1:18" ht="36" customHeight="1" outlineLevel="1" x14ac:dyDescent="0.35">
      <c r="A5" s="65"/>
      <c r="B5" s="461"/>
      <c r="C5" s="365"/>
      <c r="D5" s="383"/>
      <c r="E5" s="658" t="s">
        <v>480</v>
      </c>
      <c r="F5" s="658"/>
      <c r="G5" s="658"/>
      <c r="H5" s="658"/>
      <c r="I5" s="658"/>
      <c r="J5" s="658"/>
      <c r="K5" s="658"/>
      <c r="L5" s="658"/>
      <c r="M5" s="658"/>
      <c r="N5" s="658"/>
      <c r="O5" s="658"/>
      <c r="P5" s="658"/>
    </row>
    <row r="6" spans="1:18" ht="18" outlineLevel="1" x14ac:dyDescent="0.35">
      <c r="B6" s="63"/>
      <c r="C6" s="384"/>
      <c r="D6" s="383"/>
      <c r="E6" s="659" t="s">
        <v>353</v>
      </c>
      <c r="F6" s="659"/>
      <c r="G6" s="659"/>
      <c r="H6" s="659"/>
      <c r="I6" s="659"/>
      <c r="J6" s="659"/>
      <c r="K6" s="659"/>
      <c r="L6" s="659"/>
      <c r="M6" s="659"/>
      <c r="N6" s="659"/>
      <c r="O6" s="659"/>
      <c r="P6" s="659"/>
    </row>
    <row r="7" spans="1:18" ht="18" outlineLevel="1" x14ac:dyDescent="0.35">
      <c r="B7" s="236"/>
      <c r="C7" s="384"/>
      <c r="D7" s="383"/>
      <c r="E7" s="659" t="s">
        <v>354</v>
      </c>
      <c r="F7" s="659"/>
      <c r="G7" s="659"/>
      <c r="H7" s="659"/>
      <c r="I7" s="659"/>
      <c r="J7" s="659"/>
      <c r="K7" s="659"/>
      <c r="L7" s="659"/>
      <c r="M7" s="659"/>
      <c r="N7" s="659"/>
      <c r="O7" s="659"/>
      <c r="P7" s="659"/>
    </row>
    <row r="8" spans="1:18" ht="18" outlineLevel="1" x14ac:dyDescent="0.35">
      <c r="B8" s="63"/>
      <c r="C8" s="384"/>
      <c r="D8" s="383"/>
      <c r="E8" s="659" t="s">
        <v>469</v>
      </c>
      <c r="F8" s="659"/>
      <c r="G8" s="659"/>
      <c r="H8" s="659"/>
      <c r="I8" s="659"/>
      <c r="J8" s="659"/>
      <c r="K8" s="659"/>
      <c r="L8" s="659"/>
      <c r="M8" s="659"/>
      <c r="N8" s="659"/>
      <c r="O8" s="659"/>
      <c r="P8" s="659"/>
      <c r="R8" s="82"/>
    </row>
    <row r="9" spans="1:18" ht="14.25" customHeight="1" outlineLevel="1" x14ac:dyDescent="0.35">
      <c r="B9" s="236"/>
      <c r="C9" s="384"/>
      <c r="D9" s="383"/>
      <c r="E9" s="47"/>
      <c r="F9" s="383"/>
      <c r="G9" s="383"/>
      <c r="H9" s="383"/>
      <c r="I9" s="383"/>
      <c r="J9" s="383"/>
      <c r="K9" s="383"/>
      <c r="L9" s="383"/>
      <c r="M9" s="383"/>
      <c r="N9" s="383"/>
      <c r="O9" s="383"/>
      <c r="P9" s="383"/>
      <c r="R9" s="82"/>
    </row>
    <row r="10" spans="1:18" ht="9" customHeight="1" outlineLevel="1" x14ac:dyDescent="0.35">
      <c r="B10" s="63"/>
      <c r="C10" s="172"/>
      <c r="D10" s="63"/>
      <c r="E10" s="165"/>
      <c r="F10" s="63"/>
      <c r="G10" s="63"/>
      <c r="H10" s="63"/>
      <c r="I10" s="63"/>
      <c r="J10" s="63"/>
      <c r="K10" s="63"/>
      <c r="L10" s="63"/>
      <c r="M10" s="63"/>
      <c r="N10" s="63"/>
      <c r="O10" s="63"/>
      <c r="P10" s="63"/>
      <c r="R10" s="82"/>
    </row>
    <row r="11" spans="1:18" ht="15.75" customHeight="1" outlineLevel="1" x14ac:dyDescent="0.35">
      <c r="B11" s="63"/>
      <c r="C11" s="84" t="s">
        <v>334</v>
      </c>
      <c r="D11" s="63"/>
      <c r="E11" s="677" t="s">
        <v>360</v>
      </c>
      <c r="F11" s="677"/>
      <c r="G11" s="63"/>
      <c r="H11" s="63"/>
      <c r="I11" s="63"/>
      <c r="J11" s="63"/>
      <c r="K11" s="63"/>
      <c r="L11" s="63"/>
      <c r="M11" s="63"/>
      <c r="N11" s="63"/>
      <c r="O11" s="63"/>
      <c r="P11" s="63"/>
      <c r="R11" s="82"/>
    </row>
    <row r="12" spans="1:18" ht="14.25" customHeight="1" outlineLevel="1" x14ac:dyDescent="0.35">
      <c r="B12" s="63"/>
      <c r="C12" s="63"/>
      <c r="D12" s="63"/>
      <c r="E12" s="605" t="s">
        <v>335</v>
      </c>
      <c r="F12" s="605"/>
      <c r="G12" s="63"/>
      <c r="H12" s="63"/>
      <c r="I12" s="63"/>
      <c r="J12" s="63"/>
      <c r="K12" s="63"/>
      <c r="L12" s="63"/>
      <c r="M12" s="63"/>
      <c r="N12" s="63"/>
      <c r="O12" s="63"/>
      <c r="P12" s="63"/>
    </row>
    <row r="13" spans="1:18" ht="12" customHeight="1" outlineLevel="1" x14ac:dyDescent="0.35">
      <c r="B13" s="63"/>
      <c r="C13" s="63"/>
      <c r="D13" s="63"/>
      <c r="E13" s="134"/>
      <c r="G13" s="63"/>
      <c r="H13" s="63"/>
      <c r="I13" s="63"/>
      <c r="J13" s="63"/>
      <c r="K13" s="63"/>
      <c r="L13" s="63"/>
      <c r="M13" s="63"/>
      <c r="N13" s="63"/>
      <c r="O13" s="63"/>
      <c r="P13" s="63"/>
    </row>
    <row r="14" spans="1:18" ht="18" customHeight="1" x14ac:dyDescent="0.3">
      <c r="A14" s="33"/>
      <c r="B14" s="186" t="s">
        <v>457</v>
      </c>
      <c r="C14" s="49"/>
      <c r="D14" s="51"/>
      <c r="E14" s="51"/>
    </row>
    <row r="15" spans="1:18" ht="41.4" x14ac:dyDescent="0.3">
      <c r="B15" s="672" t="s">
        <v>59</v>
      </c>
      <c r="C15" s="664" t="s">
        <v>0</v>
      </c>
      <c r="D15" s="664" t="s">
        <v>45</v>
      </c>
      <c r="E15" s="664" t="s">
        <v>202</v>
      </c>
      <c r="F15" s="419" t="s">
        <v>199</v>
      </c>
      <c r="G15" s="419" t="s">
        <v>46</v>
      </c>
      <c r="H15" s="674" t="s">
        <v>60</v>
      </c>
      <c r="I15" s="674"/>
      <c r="J15" s="674"/>
      <c r="K15" s="674"/>
      <c r="L15" s="674"/>
      <c r="M15" s="674"/>
      <c r="N15" s="674"/>
      <c r="O15" s="674"/>
      <c r="P15" s="675"/>
    </row>
    <row r="16" spans="1:18" ht="55.2" x14ac:dyDescent="0.3">
      <c r="B16" s="673"/>
      <c r="C16" s="665"/>
      <c r="D16" s="665"/>
      <c r="E16" s="665"/>
      <c r="F16" s="173" t="s">
        <v>210</v>
      </c>
      <c r="G16" s="173" t="s">
        <v>211</v>
      </c>
      <c r="H16" s="136" t="str">
        <f>'4.  2011-14 LRAM'!H247</f>
        <v>Residential</v>
      </c>
      <c r="I16" s="136" t="str">
        <f>'4.  2011-14 LRAM'!I247</f>
        <v>GS &lt; 50 kW</v>
      </c>
      <c r="J16" s="136" t="str">
        <f>'4.  2011-14 LRAM'!J247</f>
        <v>GS 50 to 699 kW</v>
      </c>
      <c r="K16" s="136" t="str">
        <f>'4.  2011-14 LRAM'!K247</f>
        <v>GS 700 to 4,999 kW</v>
      </c>
      <c r="L16" s="136" t="str">
        <f>'4.  2011-14 LRAM'!L247</f>
        <v>Large Use</v>
      </c>
      <c r="M16" s="136" t="str">
        <f>'4.  2011-14 LRAM'!M247</f>
        <v>Unmetered Scattered Load</v>
      </c>
      <c r="N16" s="136" t="str">
        <f>'4.  2011-14 LRAM'!N247</f>
        <v>Street Lighting</v>
      </c>
      <c r="O16" s="136" t="str">
        <f>'4.  2011-14 LRAM'!O247</f>
        <v>Standby Power</v>
      </c>
      <c r="P16" s="420" t="s">
        <v>35</v>
      </c>
    </row>
    <row r="17" spans="1:16" ht="22.5" customHeight="1" x14ac:dyDescent="0.3">
      <c r="B17" s="669" t="s">
        <v>138</v>
      </c>
      <c r="C17" s="670"/>
      <c r="D17" s="670"/>
      <c r="E17" s="670"/>
      <c r="F17" s="670"/>
      <c r="G17" s="670"/>
      <c r="H17" s="670"/>
      <c r="I17" s="670"/>
      <c r="J17" s="670"/>
      <c r="K17" s="670"/>
      <c r="L17" s="670"/>
      <c r="M17" s="670"/>
      <c r="N17" s="670"/>
      <c r="O17" s="670"/>
      <c r="P17" s="671"/>
    </row>
    <row r="18" spans="1:16" ht="26.25" customHeight="1" x14ac:dyDescent="0.3">
      <c r="A18" s="34"/>
      <c r="B18" s="660" t="s">
        <v>139</v>
      </c>
      <c r="C18" s="661"/>
      <c r="D18" s="661"/>
      <c r="E18" s="661"/>
      <c r="F18" s="661"/>
      <c r="G18" s="661"/>
      <c r="H18" s="661"/>
      <c r="I18" s="661"/>
      <c r="J18" s="661"/>
      <c r="K18" s="661"/>
      <c r="L18" s="661"/>
      <c r="M18" s="661"/>
      <c r="N18" s="661"/>
      <c r="O18" s="661"/>
      <c r="P18" s="662"/>
    </row>
    <row r="19" spans="1:16" ht="15" customHeight="1" x14ac:dyDescent="0.3">
      <c r="A19" s="34"/>
      <c r="B19" s="421">
        <v>1</v>
      </c>
      <c r="C19" s="406" t="s">
        <v>140</v>
      </c>
      <c r="D19" s="249" t="s">
        <v>34</v>
      </c>
      <c r="E19" s="407">
        <v>12</v>
      </c>
      <c r="F19" s="294">
        <v>100</v>
      </c>
      <c r="G19" s="294">
        <v>1538773</v>
      </c>
      <c r="H19" s="418">
        <v>1</v>
      </c>
      <c r="I19" s="418">
        <v>0</v>
      </c>
      <c r="J19" s="418">
        <v>0</v>
      </c>
      <c r="K19" s="418">
        <v>0</v>
      </c>
      <c r="L19" s="418">
        <v>0</v>
      </c>
      <c r="M19" s="418">
        <v>0</v>
      </c>
      <c r="N19" s="418">
        <v>0</v>
      </c>
      <c r="O19" s="418">
        <v>0</v>
      </c>
      <c r="P19" s="422">
        <f>SUM(H19:O19)</f>
        <v>1</v>
      </c>
    </row>
    <row r="20" spans="1:16" x14ac:dyDescent="0.3">
      <c r="A20" s="8"/>
      <c r="B20" s="421">
        <v>2</v>
      </c>
      <c r="C20" s="406" t="s">
        <v>141</v>
      </c>
      <c r="D20" s="249" t="s">
        <v>34</v>
      </c>
      <c r="E20" s="409">
        <v>12</v>
      </c>
      <c r="F20" s="294">
        <v>187</v>
      </c>
      <c r="G20" s="294">
        <v>2765359</v>
      </c>
      <c r="H20" s="418">
        <v>1</v>
      </c>
      <c r="I20" s="418">
        <v>0</v>
      </c>
      <c r="J20" s="418">
        <v>0</v>
      </c>
      <c r="K20" s="418">
        <v>0</v>
      </c>
      <c r="L20" s="418">
        <v>0</v>
      </c>
      <c r="M20" s="418">
        <v>0</v>
      </c>
      <c r="N20" s="418">
        <v>0</v>
      </c>
      <c r="O20" s="418">
        <v>0</v>
      </c>
      <c r="P20" s="422">
        <f t="shared" ref="P20:P81" si="0">SUM(H20:O20)</f>
        <v>1</v>
      </c>
    </row>
    <row r="21" spans="1:16" x14ac:dyDescent="0.3">
      <c r="A21" s="34"/>
      <c r="B21" s="421">
        <v>3</v>
      </c>
      <c r="C21" s="406" t="s">
        <v>142</v>
      </c>
      <c r="D21" s="249" t="s">
        <v>34</v>
      </c>
      <c r="E21" s="409">
        <v>12</v>
      </c>
      <c r="F21" s="294">
        <v>5</v>
      </c>
      <c r="G21" s="294">
        <v>34312</v>
      </c>
      <c r="H21" s="418">
        <v>1</v>
      </c>
      <c r="I21" s="418">
        <v>0</v>
      </c>
      <c r="J21" s="418">
        <v>0</v>
      </c>
      <c r="K21" s="418">
        <v>0</v>
      </c>
      <c r="L21" s="418">
        <v>0</v>
      </c>
      <c r="M21" s="418">
        <v>0</v>
      </c>
      <c r="N21" s="418">
        <v>0</v>
      </c>
      <c r="O21" s="418">
        <v>0</v>
      </c>
      <c r="P21" s="422">
        <f t="shared" si="0"/>
        <v>1</v>
      </c>
    </row>
    <row r="22" spans="1:16" x14ac:dyDescent="0.3">
      <c r="A22" s="34"/>
      <c r="B22" s="421">
        <v>4</v>
      </c>
      <c r="C22" s="406" t="s">
        <v>143</v>
      </c>
      <c r="D22" s="249" t="s">
        <v>34</v>
      </c>
      <c r="E22" s="409">
        <v>12</v>
      </c>
      <c r="F22" s="294"/>
      <c r="G22" s="294"/>
      <c r="H22" s="418">
        <v>1</v>
      </c>
      <c r="I22" s="418">
        <v>0</v>
      </c>
      <c r="J22" s="418">
        <v>0</v>
      </c>
      <c r="K22" s="418">
        <v>0</v>
      </c>
      <c r="L22" s="418">
        <v>0</v>
      </c>
      <c r="M22" s="418">
        <v>0</v>
      </c>
      <c r="N22" s="418">
        <v>0</v>
      </c>
      <c r="O22" s="418">
        <v>0</v>
      </c>
      <c r="P22" s="422">
        <f t="shared" si="0"/>
        <v>1</v>
      </c>
    </row>
    <row r="23" spans="1:16" x14ac:dyDescent="0.3">
      <c r="A23" s="34"/>
      <c r="B23" s="421">
        <v>5</v>
      </c>
      <c r="C23" s="406" t="s">
        <v>144</v>
      </c>
      <c r="D23" s="249" t="s">
        <v>34</v>
      </c>
      <c r="E23" s="409">
        <v>12</v>
      </c>
      <c r="F23" s="294">
        <v>1408</v>
      </c>
      <c r="G23" s="294">
        <v>2627013</v>
      </c>
      <c r="H23" s="418">
        <v>1</v>
      </c>
      <c r="I23" s="418">
        <v>0</v>
      </c>
      <c r="J23" s="418">
        <v>0</v>
      </c>
      <c r="K23" s="418">
        <v>0</v>
      </c>
      <c r="L23" s="418">
        <v>0</v>
      </c>
      <c r="M23" s="418">
        <v>0</v>
      </c>
      <c r="N23" s="418">
        <v>0</v>
      </c>
      <c r="O23" s="418">
        <v>0</v>
      </c>
      <c r="P23" s="422">
        <f t="shared" si="0"/>
        <v>1</v>
      </c>
    </row>
    <row r="24" spans="1:16" ht="27.6" x14ac:dyDescent="0.3">
      <c r="A24" s="34"/>
      <c r="B24" s="421">
        <v>6</v>
      </c>
      <c r="C24" s="406" t="s">
        <v>145</v>
      </c>
      <c r="D24" s="249" t="s">
        <v>34</v>
      </c>
      <c r="E24" s="409">
        <v>12</v>
      </c>
      <c r="F24" s="294">
        <v>365</v>
      </c>
      <c r="G24" s="294">
        <v>1775510</v>
      </c>
      <c r="H24" s="418">
        <v>1</v>
      </c>
      <c r="I24" s="418">
        <v>0</v>
      </c>
      <c r="J24" s="418">
        <v>0</v>
      </c>
      <c r="K24" s="418">
        <v>0</v>
      </c>
      <c r="L24" s="418">
        <v>0</v>
      </c>
      <c r="M24" s="418">
        <v>0</v>
      </c>
      <c r="N24" s="418">
        <v>0</v>
      </c>
      <c r="O24" s="418">
        <v>0</v>
      </c>
      <c r="P24" s="422">
        <f t="shared" si="0"/>
        <v>1</v>
      </c>
    </row>
    <row r="25" spans="1:16" x14ac:dyDescent="0.3">
      <c r="A25" s="34"/>
      <c r="B25" s="423" t="s">
        <v>255</v>
      </c>
      <c r="C25" s="494"/>
      <c r="D25" s="249" t="s">
        <v>250</v>
      </c>
      <c r="E25" s="409">
        <v>12</v>
      </c>
      <c r="F25" s="294"/>
      <c r="G25" s="294"/>
      <c r="H25" s="418"/>
      <c r="I25" s="408"/>
      <c r="J25" s="408"/>
      <c r="K25" s="408"/>
      <c r="L25" s="408"/>
      <c r="M25" s="408"/>
      <c r="N25" s="408"/>
      <c r="O25" s="408"/>
      <c r="P25" s="422"/>
    </row>
    <row r="26" spans="1:16" hidden="1" x14ac:dyDescent="0.3">
      <c r="A26" s="34"/>
      <c r="B26" s="421"/>
      <c r="C26" s="640"/>
      <c r="D26" s="640"/>
      <c r="E26" s="264"/>
      <c r="F26" s="294"/>
      <c r="G26" s="294"/>
      <c r="H26" s="418"/>
      <c r="I26" s="408"/>
      <c r="J26" s="408"/>
      <c r="K26" s="408"/>
      <c r="L26" s="408"/>
      <c r="M26" s="408"/>
      <c r="N26" s="408"/>
      <c r="O26" s="408"/>
      <c r="P26" s="422"/>
    </row>
    <row r="27" spans="1:16" hidden="1" x14ac:dyDescent="0.3">
      <c r="A27" s="34"/>
      <c r="B27" s="421"/>
      <c r="C27" s="640"/>
      <c r="D27" s="640"/>
      <c r="E27" s="264"/>
      <c r="F27" s="294"/>
      <c r="G27" s="294"/>
      <c r="H27" s="418"/>
      <c r="I27" s="408"/>
      <c r="J27" s="408"/>
      <c r="K27" s="408"/>
      <c r="L27" s="408"/>
      <c r="M27" s="408"/>
      <c r="N27" s="408"/>
      <c r="O27" s="408"/>
      <c r="P27" s="422"/>
    </row>
    <row r="28" spans="1:16" hidden="1" x14ac:dyDescent="0.3">
      <c r="A28" s="34"/>
      <c r="B28" s="421"/>
      <c r="C28" s="640"/>
      <c r="D28" s="640"/>
      <c r="E28" s="264"/>
      <c r="F28" s="294"/>
      <c r="G28" s="294"/>
      <c r="H28" s="418"/>
      <c r="I28" s="408"/>
      <c r="J28" s="408"/>
      <c r="K28" s="408"/>
      <c r="L28" s="408"/>
      <c r="M28" s="408"/>
      <c r="N28" s="408"/>
      <c r="O28" s="408"/>
      <c r="P28" s="422"/>
    </row>
    <row r="29" spans="1:16" ht="25.5" customHeight="1" x14ac:dyDescent="0.3">
      <c r="A29" s="34"/>
      <c r="B29" s="660" t="s">
        <v>146</v>
      </c>
      <c r="C29" s="661"/>
      <c r="D29" s="661"/>
      <c r="E29" s="661"/>
      <c r="F29" s="661"/>
      <c r="G29" s="661"/>
      <c r="H29" s="661"/>
      <c r="I29" s="661"/>
      <c r="J29" s="661"/>
      <c r="K29" s="661"/>
      <c r="L29" s="661"/>
      <c r="M29" s="661"/>
      <c r="N29" s="661"/>
      <c r="O29" s="661"/>
      <c r="P29" s="662"/>
    </row>
    <row r="30" spans="1:16" x14ac:dyDescent="0.3">
      <c r="A30" s="34"/>
      <c r="B30" s="421">
        <v>7</v>
      </c>
      <c r="C30" s="406" t="s">
        <v>147</v>
      </c>
      <c r="D30" s="249" t="s">
        <v>34</v>
      </c>
      <c r="E30" s="409">
        <v>12</v>
      </c>
      <c r="F30" s="294">
        <v>171</v>
      </c>
      <c r="G30" s="294">
        <v>802189</v>
      </c>
      <c r="H30" s="418">
        <v>0</v>
      </c>
      <c r="I30" s="418">
        <v>0</v>
      </c>
      <c r="J30" s="418">
        <v>0.72729999999999995</v>
      </c>
      <c r="K30" s="418">
        <v>0.2727</v>
      </c>
      <c r="L30" s="418">
        <v>0</v>
      </c>
      <c r="M30" s="418">
        <v>0</v>
      </c>
      <c r="N30" s="418">
        <v>0</v>
      </c>
      <c r="O30" s="418">
        <v>0</v>
      </c>
      <c r="P30" s="422">
        <f t="shared" si="0"/>
        <v>1</v>
      </c>
    </row>
    <row r="31" spans="1:16" ht="27.6" x14ac:dyDescent="0.3">
      <c r="A31" s="34"/>
      <c r="B31" s="421">
        <v>8</v>
      </c>
      <c r="C31" s="406" t="s">
        <v>148</v>
      </c>
      <c r="D31" s="249" t="s">
        <v>34</v>
      </c>
      <c r="E31" s="409">
        <v>12</v>
      </c>
      <c r="F31" s="294">
        <v>2674</v>
      </c>
      <c r="G31" s="294">
        <v>18648972</v>
      </c>
      <c r="H31" s="418">
        <v>0</v>
      </c>
      <c r="I31" s="418">
        <v>0.15320700781153909</v>
      </c>
      <c r="J31" s="418">
        <v>0.54994827272905278</v>
      </c>
      <c r="K31" s="418">
        <v>0.2302717371410696</v>
      </c>
      <c r="L31" s="418">
        <v>4.4162582768014066E-3</v>
      </c>
      <c r="M31" s="418">
        <v>0</v>
      </c>
      <c r="N31" s="418">
        <v>0</v>
      </c>
      <c r="O31" s="418">
        <v>0</v>
      </c>
      <c r="P31" s="422">
        <f t="shared" si="0"/>
        <v>0.93784327595846284</v>
      </c>
    </row>
    <row r="32" spans="1:16" ht="27.6" x14ac:dyDescent="0.3">
      <c r="A32" s="34"/>
      <c r="B32" s="421">
        <v>9</v>
      </c>
      <c r="C32" s="406" t="s">
        <v>149</v>
      </c>
      <c r="D32" s="249" t="s">
        <v>34</v>
      </c>
      <c r="E32" s="409">
        <v>12</v>
      </c>
      <c r="F32" s="294">
        <v>339</v>
      </c>
      <c r="G32" s="294">
        <v>1497164</v>
      </c>
      <c r="H32" s="418">
        <v>0</v>
      </c>
      <c r="I32" s="418">
        <v>1</v>
      </c>
      <c r="J32" s="418">
        <v>0</v>
      </c>
      <c r="K32" s="418">
        <v>0</v>
      </c>
      <c r="L32" s="418">
        <v>0</v>
      </c>
      <c r="M32" s="418">
        <v>0</v>
      </c>
      <c r="N32" s="418">
        <v>0</v>
      </c>
      <c r="O32" s="418">
        <v>0</v>
      </c>
      <c r="P32" s="422">
        <f t="shared" si="0"/>
        <v>1</v>
      </c>
    </row>
    <row r="33" spans="1:16" ht="27.6" x14ac:dyDescent="0.3">
      <c r="A33" s="34"/>
      <c r="B33" s="421">
        <v>10</v>
      </c>
      <c r="C33" s="406" t="s">
        <v>150</v>
      </c>
      <c r="D33" s="249" t="s">
        <v>34</v>
      </c>
      <c r="E33" s="409">
        <v>12</v>
      </c>
      <c r="F33" s="294">
        <v>105</v>
      </c>
      <c r="G33" s="294">
        <v>699864</v>
      </c>
      <c r="H33" s="418">
        <v>0</v>
      </c>
      <c r="I33" s="418">
        <v>0.77280000000000004</v>
      </c>
      <c r="J33" s="418">
        <v>0.33750000000000002</v>
      </c>
      <c r="K33" s="418">
        <v>0</v>
      </c>
      <c r="L33" s="418">
        <v>0</v>
      </c>
      <c r="M33" s="418">
        <v>0</v>
      </c>
      <c r="N33" s="418">
        <v>0</v>
      </c>
      <c r="O33" s="418">
        <v>0</v>
      </c>
      <c r="P33" s="422">
        <f t="shared" si="0"/>
        <v>1.1103000000000001</v>
      </c>
    </row>
    <row r="34" spans="1:16" ht="27.6" x14ac:dyDescent="0.3">
      <c r="A34" s="34"/>
      <c r="B34" s="421">
        <v>11</v>
      </c>
      <c r="C34" s="406" t="s">
        <v>151</v>
      </c>
      <c r="D34" s="249" t="s">
        <v>34</v>
      </c>
      <c r="E34" s="409">
        <v>3</v>
      </c>
      <c r="F34" s="294">
        <v>0</v>
      </c>
      <c r="G34" s="294">
        <v>0</v>
      </c>
      <c r="H34" s="418">
        <v>0</v>
      </c>
      <c r="I34" s="418">
        <v>0</v>
      </c>
      <c r="J34" s="418">
        <v>0</v>
      </c>
      <c r="K34" s="418">
        <v>0</v>
      </c>
      <c r="L34" s="418">
        <v>0</v>
      </c>
      <c r="M34" s="418">
        <v>0</v>
      </c>
      <c r="N34" s="418">
        <v>0</v>
      </c>
      <c r="O34" s="418">
        <v>0</v>
      </c>
      <c r="P34" s="422">
        <f t="shared" si="0"/>
        <v>0</v>
      </c>
    </row>
    <row r="35" spans="1:16" x14ac:dyDescent="0.3">
      <c r="A35" s="34"/>
      <c r="B35" s="423" t="s">
        <v>255</v>
      </c>
      <c r="C35" s="406"/>
      <c r="D35" s="249" t="s">
        <v>250</v>
      </c>
      <c r="E35" s="409">
        <v>12</v>
      </c>
      <c r="F35" s="294"/>
      <c r="G35" s="294"/>
      <c r="H35" s="408"/>
      <c r="I35" s="408"/>
      <c r="J35" s="408"/>
      <c r="K35" s="408"/>
      <c r="L35" s="408"/>
      <c r="M35" s="408"/>
      <c r="N35" s="408"/>
      <c r="O35" s="408"/>
      <c r="P35" s="422"/>
    </row>
    <row r="36" spans="1:16" hidden="1" x14ac:dyDescent="0.3">
      <c r="A36" s="34"/>
      <c r="B36" s="421"/>
      <c r="C36" s="640"/>
      <c r="D36" s="640"/>
      <c r="E36" s="264"/>
      <c r="F36" s="294"/>
      <c r="G36" s="294"/>
      <c r="H36" s="408"/>
      <c r="I36" s="408"/>
      <c r="J36" s="408"/>
      <c r="K36" s="408"/>
      <c r="L36" s="408"/>
      <c r="M36" s="408"/>
      <c r="N36" s="408"/>
      <c r="O36" s="408"/>
      <c r="P36" s="422"/>
    </row>
    <row r="37" spans="1:16" hidden="1" x14ac:dyDescent="0.3">
      <c r="A37" s="34"/>
      <c r="B37" s="421"/>
      <c r="C37" s="640"/>
      <c r="D37" s="640"/>
      <c r="E37" s="264"/>
      <c r="F37" s="294"/>
      <c r="G37" s="294"/>
      <c r="H37" s="408"/>
      <c r="I37" s="408"/>
      <c r="J37" s="408"/>
      <c r="K37" s="408"/>
      <c r="L37" s="408"/>
      <c r="M37" s="408"/>
      <c r="N37" s="408"/>
      <c r="O37" s="408"/>
      <c r="P37" s="422"/>
    </row>
    <row r="38" spans="1:16" hidden="1" x14ac:dyDescent="0.3">
      <c r="A38" s="34"/>
      <c r="B38" s="421"/>
      <c r="C38" s="640"/>
      <c r="D38" s="640"/>
      <c r="E38" s="264"/>
      <c r="F38" s="294"/>
      <c r="G38" s="294"/>
      <c r="H38" s="408"/>
      <c r="I38" s="408"/>
      <c r="J38" s="408"/>
      <c r="K38" s="408"/>
      <c r="L38" s="408"/>
      <c r="M38" s="408"/>
      <c r="N38" s="408"/>
      <c r="O38" s="408"/>
      <c r="P38" s="422"/>
    </row>
    <row r="39" spans="1:16" ht="26.25" customHeight="1" x14ac:dyDescent="0.3">
      <c r="A39" s="34"/>
      <c r="B39" s="660" t="s">
        <v>11</v>
      </c>
      <c r="C39" s="661"/>
      <c r="D39" s="661"/>
      <c r="E39" s="661"/>
      <c r="F39" s="661"/>
      <c r="G39" s="661"/>
      <c r="H39" s="661"/>
      <c r="I39" s="661"/>
      <c r="J39" s="661"/>
      <c r="K39" s="661"/>
      <c r="L39" s="661"/>
      <c r="M39" s="661"/>
      <c r="N39" s="661"/>
      <c r="O39" s="661"/>
      <c r="P39" s="662"/>
    </row>
    <row r="40" spans="1:16" ht="27.6" x14ac:dyDescent="0.3">
      <c r="A40" s="34"/>
      <c r="B40" s="421">
        <v>12</v>
      </c>
      <c r="C40" s="406" t="s">
        <v>152</v>
      </c>
      <c r="D40" s="249" t="s">
        <v>34</v>
      </c>
      <c r="E40" s="409">
        <v>12</v>
      </c>
      <c r="F40" s="294">
        <v>0</v>
      </c>
      <c r="G40" s="294">
        <v>0</v>
      </c>
      <c r="H40" s="418">
        <v>0</v>
      </c>
      <c r="I40" s="418">
        <v>0</v>
      </c>
      <c r="J40" s="418">
        <v>0</v>
      </c>
      <c r="K40" s="418">
        <v>0</v>
      </c>
      <c r="L40" s="418">
        <v>0</v>
      </c>
      <c r="M40" s="418">
        <v>0</v>
      </c>
      <c r="N40" s="418">
        <v>0</v>
      </c>
      <c r="O40" s="418">
        <v>0</v>
      </c>
      <c r="P40" s="422">
        <f t="shared" si="0"/>
        <v>0</v>
      </c>
    </row>
    <row r="41" spans="1:16" ht="27.6" x14ac:dyDescent="0.3">
      <c r="A41" s="34"/>
      <c r="B41" s="421">
        <v>13</v>
      </c>
      <c r="C41" s="406" t="s">
        <v>153</v>
      </c>
      <c r="D41" s="249" t="s">
        <v>34</v>
      </c>
      <c r="E41" s="409">
        <v>12</v>
      </c>
      <c r="F41" s="294">
        <v>0</v>
      </c>
      <c r="G41" s="294">
        <v>0</v>
      </c>
      <c r="H41" s="418">
        <v>0</v>
      </c>
      <c r="I41" s="418">
        <v>0</v>
      </c>
      <c r="J41" s="418">
        <v>0</v>
      </c>
      <c r="K41" s="418">
        <v>0</v>
      </c>
      <c r="L41" s="418">
        <v>0</v>
      </c>
      <c r="M41" s="418">
        <v>0</v>
      </c>
      <c r="N41" s="418">
        <v>0</v>
      </c>
      <c r="O41" s="418">
        <v>0</v>
      </c>
      <c r="P41" s="422">
        <f t="shared" si="0"/>
        <v>0</v>
      </c>
    </row>
    <row r="42" spans="1:16" ht="27.6" x14ac:dyDescent="0.3">
      <c r="A42" s="34"/>
      <c r="B42" s="421">
        <v>14</v>
      </c>
      <c r="C42" s="406" t="s">
        <v>154</v>
      </c>
      <c r="D42" s="249" t="s">
        <v>34</v>
      </c>
      <c r="E42" s="409">
        <v>12</v>
      </c>
      <c r="F42" s="294">
        <v>17</v>
      </c>
      <c r="G42" s="294">
        <v>59246</v>
      </c>
      <c r="H42" s="418">
        <v>0</v>
      </c>
      <c r="I42" s="418">
        <v>0</v>
      </c>
      <c r="J42" s="418">
        <v>0</v>
      </c>
      <c r="K42" s="418">
        <v>0</v>
      </c>
      <c r="L42" s="418">
        <v>1</v>
      </c>
      <c r="M42" s="418">
        <v>0</v>
      </c>
      <c r="N42" s="418">
        <v>0</v>
      </c>
      <c r="O42" s="418">
        <v>0</v>
      </c>
      <c r="P42" s="422">
        <f t="shared" si="0"/>
        <v>1</v>
      </c>
    </row>
    <row r="43" spans="1:16" x14ac:dyDescent="0.3">
      <c r="A43" s="34"/>
      <c r="B43" s="423" t="s">
        <v>255</v>
      </c>
      <c r="C43" s="406"/>
      <c r="D43" s="249" t="s">
        <v>250</v>
      </c>
      <c r="E43" s="409">
        <v>12</v>
      </c>
      <c r="F43" s="294"/>
      <c r="G43" s="294"/>
      <c r="H43" s="408"/>
      <c r="I43" s="408"/>
      <c r="J43" s="408"/>
      <c r="K43" s="408"/>
      <c r="L43" s="408"/>
      <c r="M43" s="408"/>
      <c r="N43" s="408"/>
      <c r="O43" s="408"/>
      <c r="P43" s="422"/>
    </row>
    <row r="44" spans="1:16" hidden="1" x14ac:dyDescent="0.3">
      <c r="A44" s="34"/>
      <c r="B44" s="421"/>
      <c r="C44" s="640"/>
      <c r="D44" s="640"/>
      <c r="E44" s="264"/>
      <c r="F44" s="294"/>
      <c r="G44" s="294"/>
      <c r="H44" s="408"/>
      <c r="I44" s="408"/>
      <c r="J44" s="408"/>
      <c r="K44" s="408"/>
      <c r="L44" s="408"/>
      <c r="M44" s="408"/>
      <c r="N44" s="408"/>
      <c r="O44" s="408"/>
      <c r="P44" s="422"/>
    </row>
    <row r="45" spans="1:16" hidden="1" x14ac:dyDescent="0.3">
      <c r="A45" s="34"/>
      <c r="B45" s="421"/>
      <c r="C45" s="640"/>
      <c r="D45" s="640"/>
      <c r="E45" s="264"/>
      <c r="F45" s="294"/>
      <c r="G45" s="294"/>
      <c r="H45" s="408"/>
      <c r="I45" s="408"/>
      <c r="J45" s="408"/>
      <c r="K45" s="408"/>
      <c r="L45" s="408"/>
      <c r="M45" s="408"/>
      <c r="N45" s="408"/>
      <c r="O45" s="408"/>
      <c r="P45" s="422"/>
    </row>
    <row r="46" spans="1:16" hidden="1" x14ac:dyDescent="0.3">
      <c r="A46" s="34"/>
      <c r="B46" s="421"/>
      <c r="C46" s="640"/>
      <c r="D46" s="640"/>
      <c r="E46" s="264"/>
      <c r="F46" s="294"/>
      <c r="G46" s="294"/>
      <c r="H46" s="408"/>
      <c r="I46" s="408"/>
      <c r="J46" s="408"/>
      <c r="K46" s="408"/>
      <c r="L46" s="408"/>
      <c r="M46" s="408"/>
      <c r="N46" s="408"/>
      <c r="O46" s="408"/>
      <c r="P46" s="422"/>
    </row>
    <row r="47" spans="1:16" ht="24" customHeight="1" x14ac:dyDescent="0.3">
      <c r="A47" s="34"/>
      <c r="B47" s="660" t="s">
        <v>155</v>
      </c>
      <c r="C47" s="661"/>
      <c r="D47" s="661"/>
      <c r="E47" s="661"/>
      <c r="F47" s="661"/>
      <c r="G47" s="661"/>
      <c r="H47" s="661"/>
      <c r="I47" s="661"/>
      <c r="J47" s="661"/>
      <c r="K47" s="661"/>
      <c r="L47" s="661"/>
      <c r="M47" s="661"/>
      <c r="N47" s="661"/>
      <c r="O47" s="661"/>
      <c r="P47" s="662"/>
    </row>
    <row r="48" spans="1:16" x14ac:dyDescent="0.3">
      <c r="A48" s="34"/>
      <c r="B48" s="421">
        <v>15</v>
      </c>
      <c r="C48" s="406" t="s">
        <v>156</v>
      </c>
      <c r="D48" s="249" t="s">
        <v>34</v>
      </c>
      <c r="E48" s="409">
        <v>12</v>
      </c>
      <c r="F48" s="294">
        <v>18</v>
      </c>
      <c r="G48" s="294">
        <v>212140</v>
      </c>
      <c r="H48" s="418">
        <v>1</v>
      </c>
      <c r="I48" s="418">
        <v>0</v>
      </c>
      <c r="J48" s="418">
        <v>0</v>
      </c>
      <c r="K48" s="418">
        <v>0</v>
      </c>
      <c r="L48" s="418">
        <v>0</v>
      </c>
      <c r="M48" s="418">
        <v>0</v>
      </c>
      <c r="N48" s="418">
        <v>0</v>
      </c>
      <c r="O48" s="418">
        <v>0</v>
      </c>
      <c r="P48" s="422">
        <f t="shared" si="0"/>
        <v>1</v>
      </c>
    </row>
    <row r="49" spans="1:16" x14ac:dyDescent="0.3">
      <c r="A49" s="34"/>
      <c r="B49" s="423" t="s">
        <v>255</v>
      </c>
      <c r="C49" s="406"/>
      <c r="D49" s="249" t="s">
        <v>250</v>
      </c>
      <c r="E49" s="409">
        <v>12</v>
      </c>
      <c r="F49" s="294"/>
      <c r="G49" s="294"/>
      <c r="H49" s="418"/>
      <c r="I49" s="408"/>
      <c r="J49" s="408"/>
      <c r="K49" s="408"/>
      <c r="L49" s="408"/>
      <c r="M49" s="408"/>
      <c r="N49" s="408"/>
      <c r="O49" s="408"/>
      <c r="P49" s="422">
        <f t="shared" si="0"/>
        <v>0</v>
      </c>
    </row>
    <row r="50" spans="1:16" hidden="1" x14ac:dyDescent="0.3">
      <c r="A50" s="34"/>
      <c r="B50" s="421"/>
      <c r="C50" s="640"/>
      <c r="D50" s="640"/>
      <c r="E50" s="264"/>
      <c r="F50" s="294"/>
      <c r="G50" s="294"/>
      <c r="H50" s="418"/>
      <c r="I50" s="408"/>
      <c r="J50" s="408"/>
      <c r="K50" s="408"/>
      <c r="L50" s="408"/>
      <c r="M50" s="408"/>
      <c r="N50" s="408"/>
      <c r="O50" s="408"/>
      <c r="P50" s="422">
        <f t="shared" si="0"/>
        <v>0</v>
      </c>
    </row>
    <row r="51" spans="1:16" hidden="1" x14ac:dyDescent="0.3">
      <c r="A51" s="34"/>
      <c r="B51" s="421"/>
      <c r="C51" s="640"/>
      <c r="D51" s="640"/>
      <c r="E51" s="264"/>
      <c r="F51" s="294"/>
      <c r="G51" s="294"/>
      <c r="H51" s="418"/>
      <c r="I51" s="408"/>
      <c r="J51" s="408"/>
      <c r="K51" s="408"/>
      <c r="L51" s="408"/>
      <c r="M51" s="408"/>
      <c r="N51" s="408"/>
      <c r="O51" s="408"/>
      <c r="P51" s="422"/>
    </row>
    <row r="52" spans="1:16" hidden="1" x14ac:dyDescent="0.3">
      <c r="A52" s="34"/>
      <c r="B52" s="421"/>
      <c r="C52" s="640"/>
      <c r="D52" s="640"/>
      <c r="E52" s="264"/>
      <c r="F52" s="294"/>
      <c r="G52" s="294"/>
      <c r="H52" s="418"/>
      <c r="I52" s="408"/>
      <c r="J52" s="408"/>
      <c r="K52" s="408"/>
      <c r="L52" s="408"/>
      <c r="M52" s="408"/>
      <c r="N52" s="408"/>
      <c r="O52" s="408"/>
      <c r="P52" s="422">
        <f t="shared" si="0"/>
        <v>0</v>
      </c>
    </row>
    <row r="53" spans="1:16" ht="21" customHeight="1" x14ac:dyDescent="0.3">
      <c r="A53" s="33"/>
      <c r="B53" s="660" t="s">
        <v>157</v>
      </c>
      <c r="C53" s="661"/>
      <c r="D53" s="661"/>
      <c r="E53" s="661"/>
      <c r="F53" s="661"/>
      <c r="G53" s="661"/>
      <c r="H53" s="661"/>
      <c r="I53" s="661"/>
      <c r="J53" s="661"/>
      <c r="K53" s="661"/>
      <c r="L53" s="661"/>
      <c r="M53" s="661"/>
      <c r="N53" s="661"/>
      <c r="O53" s="661"/>
      <c r="P53" s="662"/>
    </row>
    <row r="54" spans="1:16" x14ac:dyDescent="0.3">
      <c r="A54" s="34"/>
      <c r="B54" s="421">
        <v>16</v>
      </c>
      <c r="C54" s="406" t="s">
        <v>158</v>
      </c>
      <c r="D54" s="249" t="s">
        <v>34</v>
      </c>
      <c r="E54" s="409">
        <v>12</v>
      </c>
      <c r="F54" s="294">
        <v>0</v>
      </c>
      <c r="G54" s="294">
        <v>0</v>
      </c>
      <c r="H54" s="418">
        <v>0</v>
      </c>
      <c r="I54" s="418">
        <v>0</v>
      </c>
      <c r="J54" s="418">
        <v>0</v>
      </c>
      <c r="K54" s="418">
        <v>0</v>
      </c>
      <c r="L54" s="418">
        <v>0</v>
      </c>
      <c r="M54" s="418">
        <v>0</v>
      </c>
      <c r="N54" s="418">
        <v>0</v>
      </c>
      <c r="O54" s="418">
        <v>0</v>
      </c>
      <c r="P54" s="422">
        <f t="shared" si="0"/>
        <v>0</v>
      </c>
    </row>
    <row r="55" spans="1:16" x14ac:dyDescent="0.3">
      <c r="A55" s="34"/>
      <c r="B55" s="421">
        <v>17</v>
      </c>
      <c r="C55" s="406" t="s">
        <v>159</v>
      </c>
      <c r="D55" s="249" t="s">
        <v>34</v>
      </c>
      <c r="E55" s="409">
        <v>12</v>
      </c>
      <c r="F55" s="294">
        <v>0</v>
      </c>
      <c r="G55" s="294">
        <v>0</v>
      </c>
      <c r="H55" s="418">
        <v>0</v>
      </c>
      <c r="I55" s="418">
        <v>0</v>
      </c>
      <c r="J55" s="418">
        <v>0</v>
      </c>
      <c r="K55" s="418">
        <v>0</v>
      </c>
      <c r="L55" s="418">
        <v>0</v>
      </c>
      <c r="M55" s="418">
        <v>0</v>
      </c>
      <c r="N55" s="418">
        <v>0</v>
      </c>
      <c r="O55" s="418">
        <v>0</v>
      </c>
      <c r="P55" s="422">
        <f t="shared" si="0"/>
        <v>0</v>
      </c>
    </row>
    <row r="56" spans="1:16" x14ac:dyDescent="0.3">
      <c r="A56" s="34"/>
      <c r="B56" s="421">
        <v>18</v>
      </c>
      <c r="C56" s="406" t="s">
        <v>160</v>
      </c>
      <c r="D56" s="249" t="s">
        <v>34</v>
      </c>
      <c r="E56" s="409">
        <v>12</v>
      </c>
      <c r="F56" s="294">
        <v>262</v>
      </c>
      <c r="G56" s="294">
        <v>2295877</v>
      </c>
      <c r="H56" s="418">
        <v>0</v>
      </c>
      <c r="I56" s="418">
        <v>1</v>
      </c>
      <c r="J56" s="418">
        <v>0</v>
      </c>
      <c r="K56" s="418">
        <v>0</v>
      </c>
      <c r="L56" s="418">
        <v>0</v>
      </c>
      <c r="M56" s="418">
        <v>0</v>
      </c>
      <c r="N56" s="418">
        <v>0</v>
      </c>
      <c r="O56" s="418">
        <v>0</v>
      </c>
      <c r="P56" s="422">
        <f t="shared" si="0"/>
        <v>1</v>
      </c>
    </row>
    <row r="57" spans="1:16" x14ac:dyDescent="0.3">
      <c r="A57" s="34"/>
      <c r="B57" s="421">
        <v>19</v>
      </c>
      <c r="C57" s="406" t="s">
        <v>161</v>
      </c>
      <c r="D57" s="249" t="s">
        <v>34</v>
      </c>
      <c r="E57" s="409">
        <v>12</v>
      </c>
      <c r="F57" s="294">
        <v>0</v>
      </c>
      <c r="G57" s="294">
        <v>0</v>
      </c>
      <c r="H57" s="418">
        <v>0</v>
      </c>
      <c r="I57" s="418">
        <v>0</v>
      </c>
      <c r="J57" s="418">
        <v>0</v>
      </c>
      <c r="K57" s="418">
        <v>0</v>
      </c>
      <c r="L57" s="418">
        <v>0</v>
      </c>
      <c r="M57" s="418">
        <v>0</v>
      </c>
      <c r="N57" s="418">
        <v>0</v>
      </c>
      <c r="O57" s="418">
        <v>0</v>
      </c>
      <c r="P57" s="422">
        <f t="shared" si="0"/>
        <v>0</v>
      </c>
    </row>
    <row r="58" spans="1:16" x14ac:dyDescent="0.3">
      <c r="A58" s="34"/>
      <c r="B58" s="423" t="s">
        <v>255</v>
      </c>
      <c r="C58" s="406"/>
      <c r="D58" s="249" t="s">
        <v>250</v>
      </c>
      <c r="E58" s="409">
        <v>12</v>
      </c>
      <c r="F58" s="294"/>
      <c r="G58" s="294"/>
      <c r="H58" s="408"/>
      <c r="I58" s="408"/>
      <c r="J58" s="408"/>
      <c r="K58" s="408"/>
      <c r="L58" s="408"/>
      <c r="M58" s="408"/>
      <c r="N58" s="408"/>
      <c r="O58" s="408"/>
      <c r="P58" s="422">
        <f t="shared" si="0"/>
        <v>0</v>
      </c>
    </row>
    <row r="59" spans="1:16" hidden="1" x14ac:dyDescent="0.3">
      <c r="A59" s="34"/>
      <c r="B59" s="423"/>
      <c r="C59" s="640"/>
      <c r="D59" s="640"/>
      <c r="E59" s="264"/>
      <c r="F59" s="294"/>
      <c r="G59" s="294"/>
      <c r="H59" s="408"/>
      <c r="I59" s="408"/>
      <c r="J59" s="408"/>
      <c r="K59" s="408"/>
      <c r="L59" s="408"/>
      <c r="M59" s="408"/>
      <c r="N59" s="408"/>
      <c r="O59" s="408"/>
      <c r="P59" s="422"/>
    </row>
    <row r="60" spans="1:16" hidden="1" x14ac:dyDescent="0.3">
      <c r="A60" s="34"/>
      <c r="B60" s="423"/>
      <c r="C60" s="640"/>
      <c r="D60" s="640"/>
      <c r="E60" s="264"/>
      <c r="F60" s="294"/>
      <c r="G60" s="294"/>
      <c r="H60" s="408"/>
      <c r="I60" s="408"/>
      <c r="J60" s="408"/>
      <c r="K60" s="408"/>
      <c r="L60" s="408"/>
      <c r="M60" s="408"/>
      <c r="N60" s="408"/>
      <c r="O60" s="408"/>
      <c r="P60" s="422"/>
    </row>
    <row r="61" spans="1:16" hidden="1" x14ac:dyDescent="0.3">
      <c r="A61" s="33"/>
      <c r="B61" s="424"/>
      <c r="C61" s="640"/>
      <c r="D61" s="640"/>
      <c r="E61" s="264"/>
      <c r="F61" s="294"/>
      <c r="G61" s="294"/>
      <c r="H61" s="412"/>
      <c r="I61" s="412"/>
      <c r="J61" s="412"/>
      <c r="K61" s="412"/>
      <c r="L61" s="412"/>
      <c r="M61" s="412"/>
      <c r="N61" s="412"/>
      <c r="O61" s="412"/>
      <c r="P61" s="422"/>
    </row>
    <row r="62" spans="1:16" ht="27" customHeight="1" x14ac:dyDescent="0.3">
      <c r="B62" s="666" t="s">
        <v>162</v>
      </c>
      <c r="C62" s="667"/>
      <c r="D62" s="667"/>
      <c r="E62" s="667"/>
      <c r="F62" s="667"/>
      <c r="G62" s="667"/>
      <c r="H62" s="667"/>
      <c r="I62" s="667"/>
      <c r="J62" s="667"/>
      <c r="K62" s="667"/>
      <c r="L62" s="667"/>
      <c r="M62" s="667"/>
      <c r="N62" s="667"/>
      <c r="O62" s="667"/>
      <c r="P62" s="668"/>
    </row>
    <row r="63" spans="1:16" ht="16.8" x14ac:dyDescent="0.3">
      <c r="B63" s="425"/>
      <c r="C63" s="406"/>
      <c r="D63" s="409"/>
      <c r="E63" s="409"/>
      <c r="F63" s="405"/>
      <c r="G63" s="405"/>
      <c r="H63" s="405"/>
      <c r="I63" s="405"/>
      <c r="J63" s="405"/>
      <c r="K63" s="405"/>
      <c r="L63" s="405"/>
      <c r="M63" s="405"/>
      <c r="N63" s="405"/>
      <c r="O63" s="405"/>
      <c r="P63" s="426"/>
    </row>
    <row r="64" spans="1:16" ht="25.5" customHeight="1" x14ac:dyDescent="0.3">
      <c r="A64" s="34"/>
      <c r="B64" s="660" t="s">
        <v>163</v>
      </c>
      <c r="C64" s="661"/>
      <c r="D64" s="661"/>
      <c r="E64" s="661"/>
      <c r="F64" s="661"/>
      <c r="G64" s="661"/>
      <c r="H64" s="661"/>
      <c r="I64" s="661"/>
      <c r="J64" s="661"/>
      <c r="K64" s="661"/>
      <c r="L64" s="661"/>
      <c r="M64" s="661"/>
      <c r="N64" s="661"/>
      <c r="O64" s="661"/>
      <c r="P64" s="662"/>
    </row>
    <row r="65" spans="1:16" x14ac:dyDescent="0.3">
      <c r="A65" s="34"/>
      <c r="B65" s="421">
        <v>21</v>
      </c>
      <c r="C65" s="406" t="s">
        <v>164</v>
      </c>
      <c r="D65" s="249" t="s">
        <v>34</v>
      </c>
      <c r="E65" s="409">
        <v>12</v>
      </c>
      <c r="F65" s="294">
        <v>0</v>
      </c>
      <c r="G65" s="294">
        <v>0</v>
      </c>
      <c r="H65" s="418">
        <v>1</v>
      </c>
      <c r="I65" s="418">
        <v>0</v>
      </c>
      <c r="J65" s="418">
        <v>0</v>
      </c>
      <c r="K65" s="418">
        <v>0</v>
      </c>
      <c r="L65" s="418">
        <v>0</v>
      </c>
      <c r="M65" s="418">
        <v>0</v>
      </c>
      <c r="N65" s="418">
        <v>0</v>
      </c>
      <c r="O65" s="418">
        <v>0</v>
      </c>
      <c r="P65" s="422">
        <f t="shared" si="0"/>
        <v>1</v>
      </c>
    </row>
    <row r="66" spans="1:16" x14ac:dyDescent="0.3">
      <c r="A66" s="34"/>
      <c r="B66" s="421">
        <v>22</v>
      </c>
      <c r="C66" s="406" t="s">
        <v>165</v>
      </c>
      <c r="D66" s="249" t="s">
        <v>34</v>
      </c>
      <c r="E66" s="409">
        <v>12</v>
      </c>
      <c r="F66" s="294">
        <v>0</v>
      </c>
      <c r="G66" s="294">
        <v>0</v>
      </c>
      <c r="H66" s="418">
        <v>1</v>
      </c>
      <c r="I66" s="418">
        <v>0</v>
      </c>
      <c r="J66" s="418">
        <v>0</v>
      </c>
      <c r="K66" s="418">
        <v>0</v>
      </c>
      <c r="L66" s="418">
        <v>0</v>
      </c>
      <c r="M66" s="418">
        <v>0</v>
      </c>
      <c r="N66" s="418">
        <v>0</v>
      </c>
      <c r="O66" s="418">
        <v>0</v>
      </c>
      <c r="P66" s="422">
        <f t="shared" si="0"/>
        <v>1</v>
      </c>
    </row>
    <row r="67" spans="1:16" x14ac:dyDescent="0.3">
      <c r="A67" s="34"/>
      <c r="B67" s="421">
        <v>23</v>
      </c>
      <c r="C67" s="406" t="s">
        <v>166</v>
      </c>
      <c r="D67" s="249" t="s">
        <v>34</v>
      </c>
      <c r="E67" s="409">
        <v>12</v>
      </c>
      <c r="F67" s="294">
        <v>0</v>
      </c>
      <c r="G67" s="294">
        <v>0</v>
      </c>
      <c r="H67" s="418">
        <v>1</v>
      </c>
      <c r="I67" s="418">
        <v>0</v>
      </c>
      <c r="J67" s="418">
        <v>0</v>
      </c>
      <c r="K67" s="418">
        <v>0</v>
      </c>
      <c r="L67" s="418">
        <v>0</v>
      </c>
      <c r="M67" s="418">
        <v>0</v>
      </c>
      <c r="N67" s="418">
        <v>0</v>
      </c>
      <c r="O67" s="418">
        <v>0</v>
      </c>
      <c r="P67" s="422">
        <f t="shared" si="0"/>
        <v>1</v>
      </c>
    </row>
    <row r="68" spans="1:16" x14ac:dyDescent="0.3">
      <c r="A68" s="34"/>
      <c r="B68" s="421">
        <v>24</v>
      </c>
      <c r="C68" s="406" t="s">
        <v>167</v>
      </c>
      <c r="D68" s="249" t="s">
        <v>34</v>
      </c>
      <c r="E68" s="409">
        <v>12</v>
      </c>
      <c r="F68" s="294">
        <v>0</v>
      </c>
      <c r="G68" s="294">
        <v>0</v>
      </c>
      <c r="H68" s="418">
        <v>1</v>
      </c>
      <c r="I68" s="418">
        <v>0</v>
      </c>
      <c r="J68" s="418">
        <v>0</v>
      </c>
      <c r="K68" s="418">
        <v>0</v>
      </c>
      <c r="L68" s="418">
        <v>0</v>
      </c>
      <c r="M68" s="418">
        <v>0</v>
      </c>
      <c r="N68" s="418">
        <v>0</v>
      </c>
      <c r="O68" s="418">
        <v>0</v>
      </c>
      <c r="P68" s="422">
        <f t="shared" si="0"/>
        <v>1</v>
      </c>
    </row>
    <row r="69" spans="1:16" x14ac:dyDescent="0.3">
      <c r="A69" s="34"/>
      <c r="B69" s="423" t="s">
        <v>255</v>
      </c>
      <c r="C69" s="406"/>
      <c r="D69" s="249" t="s">
        <v>250</v>
      </c>
      <c r="E69" s="409">
        <v>12</v>
      </c>
      <c r="F69" s="294"/>
      <c r="G69" s="294"/>
      <c r="H69" s="418"/>
      <c r="I69" s="408"/>
      <c r="J69" s="408"/>
      <c r="K69" s="408"/>
      <c r="L69" s="408"/>
      <c r="M69" s="408"/>
      <c r="N69" s="408"/>
      <c r="O69" s="408"/>
      <c r="P69" s="422"/>
    </row>
    <row r="70" spans="1:16" hidden="1" x14ac:dyDescent="0.3">
      <c r="A70" s="34"/>
      <c r="B70" s="421"/>
      <c r="C70" s="640"/>
      <c r="D70" s="640"/>
      <c r="E70" s="264"/>
      <c r="F70" s="294"/>
      <c r="G70" s="294"/>
      <c r="H70" s="418"/>
      <c r="I70" s="408"/>
      <c r="J70" s="408"/>
      <c r="K70" s="408"/>
      <c r="L70" s="408"/>
      <c r="M70" s="408"/>
      <c r="N70" s="408"/>
      <c r="O70" s="408"/>
      <c r="P70" s="422"/>
    </row>
    <row r="71" spans="1:16" hidden="1" x14ac:dyDescent="0.3">
      <c r="A71" s="34"/>
      <c r="B71" s="421"/>
      <c r="C71" s="640"/>
      <c r="D71" s="640"/>
      <c r="E71" s="264"/>
      <c r="F71" s="294"/>
      <c r="G71" s="294"/>
      <c r="H71" s="418"/>
      <c r="I71" s="408"/>
      <c r="J71" s="408"/>
      <c r="K71" s="408"/>
      <c r="L71" s="408"/>
      <c r="M71" s="408"/>
      <c r="N71" s="408"/>
      <c r="O71" s="408"/>
      <c r="P71" s="422"/>
    </row>
    <row r="72" spans="1:16" hidden="1" x14ac:dyDescent="0.3">
      <c r="A72" s="34"/>
      <c r="B72" s="421"/>
      <c r="C72" s="640"/>
      <c r="D72" s="640"/>
      <c r="E72" s="264"/>
      <c r="F72" s="294"/>
      <c r="G72" s="294"/>
      <c r="H72" s="408"/>
      <c r="I72" s="408"/>
      <c r="J72" s="408"/>
      <c r="K72" s="408"/>
      <c r="L72" s="408"/>
      <c r="M72" s="408"/>
      <c r="N72" s="408"/>
      <c r="O72" s="408"/>
      <c r="P72" s="422"/>
    </row>
    <row r="73" spans="1:16" ht="28.5" customHeight="1" x14ac:dyDescent="0.3">
      <c r="A73" s="34"/>
      <c r="B73" s="660" t="s">
        <v>168</v>
      </c>
      <c r="C73" s="661"/>
      <c r="D73" s="661"/>
      <c r="E73" s="661"/>
      <c r="F73" s="661"/>
      <c r="G73" s="661"/>
      <c r="H73" s="661"/>
      <c r="I73" s="661"/>
      <c r="J73" s="661"/>
      <c r="K73" s="661"/>
      <c r="L73" s="661"/>
      <c r="M73" s="661"/>
      <c r="N73" s="661"/>
      <c r="O73" s="661"/>
      <c r="P73" s="662"/>
    </row>
    <row r="74" spans="1:16" x14ac:dyDescent="0.3">
      <c r="A74" s="34"/>
      <c r="B74" s="421">
        <v>25</v>
      </c>
      <c r="C74" s="406" t="s">
        <v>169</v>
      </c>
      <c r="D74" s="249" t="s">
        <v>34</v>
      </c>
      <c r="E74" s="409">
        <v>12</v>
      </c>
      <c r="F74" s="294">
        <v>0</v>
      </c>
      <c r="G74" s="294">
        <v>0</v>
      </c>
      <c r="H74" s="418">
        <v>0</v>
      </c>
      <c r="I74" s="418">
        <v>0</v>
      </c>
      <c r="J74" s="418">
        <v>0</v>
      </c>
      <c r="K74" s="418">
        <v>0</v>
      </c>
      <c r="L74" s="418">
        <v>0</v>
      </c>
      <c r="M74" s="418">
        <v>0</v>
      </c>
      <c r="N74" s="418">
        <v>0</v>
      </c>
      <c r="O74" s="418">
        <v>0</v>
      </c>
      <c r="P74" s="422">
        <f t="shared" si="0"/>
        <v>0</v>
      </c>
    </row>
    <row r="75" spans="1:16" x14ac:dyDescent="0.3">
      <c r="A75" s="34"/>
      <c r="B75" s="421">
        <v>26</v>
      </c>
      <c r="C75" s="406" t="s">
        <v>170</v>
      </c>
      <c r="D75" s="249" t="s">
        <v>34</v>
      </c>
      <c r="E75" s="409">
        <v>12</v>
      </c>
      <c r="F75" s="294">
        <v>103</v>
      </c>
      <c r="G75" s="294">
        <v>501521</v>
      </c>
      <c r="H75" s="418">
        <v>0</v>
      </c>
      <c r="I75" s="418">
        <v>0.15320700781153909</v>
      </c>
      <c r="J75" s="418">
        <v>0.54994827272905278</v>
      </c>
      <c r="K75" s="418">
        <v>0.2302717371410696</v>
      </c>
      <c r="L75" s="418">
        <v>4.4162582768014066E-3</v>
      </c>
      <c r="M75" s="418">
        <v>0</v>
      </c>
      <c r="N75" s="418">
        <v>0</v>
      </c>
      <c r="O75" s="418">
        <v>0</v>
      </c>
      <c r="P75" s="422">
        <f t="shared" si="0"/>
        <v>0.93784327595846284</v>
      </c>
    </row>
    <row r="76" spans="1:16" ht="27.6" x14ac:dyDescent="0.3">
      <c r="A76" s="34"/>
      <c r="B76" s="421">
        <v>27</v>
      </c>
      <c r="C76" s="406" t="s">
        <v>171</v>
      </c>
      <c r="D76" s="249" t="s">
        <v>34</v>
      </c>
      <c r="E76" s="409">
        <v>12</v>
      </c>
      <c r="F76" s="294">
        <v>0</v>
      </c>
      <c r="G76" s="294">
        <v>0</v>
      </c>
      <c r="H76" s="418">
        <v>0</v>
      </c>
      <c r="I76" s="418">
        <v>0</v>
      </c>
      <c r="J76" s="418">
        <v>0</v>
      </c>
      <c r="K76" s="418">
        <v>0</v>
      </c>
      <c r="L76" s="418">
        <v>0</v>
      </c>
      <c r="M76" s="418">
        <v>0</v>
      </c>
      <c r="N76" s="418">
        <v>0</v>
      </c>
      <c r="O76" s="418">
        <v>0</v>
      </c>
      <c r="P76" s="422">
        <f t="shared" si="0"/>
        <v>0</v>
      </c>
    </row>
    <row r="77" spans="1:16" ht="27.6" x14ac:dyDescent="0.3">
      <c r="A77" s="34"/>
      <c r="B77" s="421">
        <v>28</v>
      </c>
      <c r="C77" s="406" t="s">
        <v>172</v>
      </c>
      <c r="D77" s="249" t="s">
        <v>34</v>
      </c>
      <c r="E77" s="409">
        <v>12</v>
      </c>
      <c r="F77" s="294">
        <v>0</v>
      </c>
      <c r="G77" s="294">
        <v>0</v>
      </c>
      <c r="H77" s="418">
        <v>0</v>
      </c>
      <c r="I77" s="418">
        <v>0</v>
      </c>
      <c r="J77" s="418">
        <v>0</v>
      </c>
      <c r="K77" s="418">
        <v>0</v>
      </c>
      <c r="L77" s="418">
        <v>0</v>
      </c>
      <c r="M77" s="418">
        <v>0</v>
      </c>
      <c r="N77" s="418">
        <v>0</v>
      </c>
      <c r="O77" s="418">
        <v>0</v>
      </c>
      <c r="P77" s="422">
        <f t="shared" si="0"/>
        <v>0</v>
      </c>
    </row>
    <row r="78" spans="1:16" ht="27.6" x14ac:dyDescent="0.3">
      <c r="A78" s="34"/>
      <c r="B78" s="421">
        <v>29</v>
      </c>
      <c r="C78" s="406" t="s">
        <v>173</v>
      </c>
      <c r="D78" s="249" t="s">
        <v>34</v>
      </c>
      <c r="E78" s="409">
        <v>3</v>
      </c>
      <c r="F78" s="294">
        <v>0</v>
      </c>
      <c r="G78" s="294">
        <v>0</v>
      </c>
      <c r="H78" s="418">
        <v>0</v>
      </c>
      <c r="I78" s="418">
        <v>0</v>
      </c>
      <c r="J78" s="418">
        <v>0</v>
      </c>
      <c r="K78" s="418">
        <v>0</v>
      </c>
      <c r="L78" s="418">
        <v>0</v>
      </c>
      <c r="M78" s="418">
        <v>0</v>
      </c>
      <c r="N78" s="418">
        <v>0</v>
      </c>
      <c r="O78" s="418">
        <v>0</v>
      </c>
      <c r="P78" s="422">
        <f t="shared" si="0"/>
        <v>0</v>
      </c>
    </row>
    <row r="79" spans="1:16" ht="27.6" x14ac:dyDescent="0.3">
      <c r="A79" s="34"/>
      <c r="B79" s="421">
        <v>30</v>
      </c>
      <c r="C79" s="406" t="s">
        <v>174</v>
      </c>
      <c r="D79" s="249" t="s">
        <v>34</v>
      </c>
      <c r="E79" s="409">
        <v>12</v>
      </c>
      <c r="F79" s="294">
        <v>0</v>
      </c>
      <c r="G79" s="294">
        <v>0</v>
      </c>
      <c r="H79" s="418">
        <v>0</v>
      </c>
      <c r="I79" s="418">
        <v>0</v>
      </c>
      <c r="J79" s="418">
        <v>0</v>
      </c>
      <c r="K79" s="418">
        <v>0</v>
      </c>
      <c r="L79" s="418">
        <v>0</v>
      </c>
      <c r="M79" s="418">
        <v>0</v>
      </c>
      <c r="N79" s="418">
        <v>0</v>
      </c>
      <c r="O79" s="418">
        <v>0</v>
      </c>
      <c r="P79" s="422">
        <f t="shared" si="0"/>
        <v>0</v>
      </c>
    </row>
    <row r="80" spans="1:16" ht="27.6" x14ac:dyDescent="0.3">
      <c r="A80" s="34"/>
      <c r="B80" s="421">
        <v>31</v>
      </c>
      <c r="C80" s="406" t="s">
        <v>175</v>
      </c>
      <c r="D80" s="249" t="s">
        <v>34</v>
      </c>
      <c r="E80" s="409">
        <v>12</v>
      </c>
      <c r="F80" s="294">
        <v>0</v>
      </c>
      <c r="G80" s="294">
        <v>0</v>
      </c>
      <c r="H80" s="418">
        <v>0</v>
      </c>
      <c r="I80" s="418">
        <v>0</v>
      </c>
      <c r="J80" s="418">
        <v>0</v>
      </c>
      <c r="K80" s="418">
        <v>0</v>
      </c>
      <c r="L80" s="418">
        <v>0</v>
      </c>
      <c r="M80" s="418">
        <v>0</v>
      </c>
      <c r="N80" s="418">
        <v>0</v>
      </c>
      <c r="O80" s="418">
        <v>0</v>
      </c>
      <c r="P80" s="422">
        <f t="shared" si="0"/>
        <v>0</v>
      </c>
    </row>
    <row r="81" spans="1:16" x14ac:dyDescent="0.3">
      <c r="A81" s="34"/>
      <c r="B81" s="421">
        <v>32</v>
      </c>
      <c r="C81" s="406" t="s">
        <v>176</v>
      </c>
      <c r="D81" s="249" t="s">
        <v>34</v>
      </c>
      <c r="E81" s="409">
        <v>12</v>
      </c>
      <c r="F81" s="294">
        <v>0</v>
      </c>
      <c r="G81" s="294">
        <v>0</v>
      </c>
      <c r="H81" s="418">
        <v>0</v>
      </c>
      <c r="I81" s="418">
        <v>0</v>
      </c>
      <c r="J81" s="418">
        <v>0</v>
      </c>
      <c r="K81" s="418">
        <v>0</v>
      </c>
      <c r="L81" s="418">
        <v>0</v>
      </c>
      <c r="M81" s="418">
        <v>0</v>
      </c>
      <c r="N81" s="418">
        <v>0</v>
      </c>
      <c r="O81" s="418">
        <v>0</v>
      </c>
      <c r="P81" s="422">
        <f t="shared" si="0"/>
        <v>0</v>
      </c>
    </row>
    <row r="82" spans="1:16" x14ac:dyDescent="0.3">
      <c r="A82" s="34"/>
      <c r="B82" s="423" t="s">
        <v>255</v>
      </c>
      <c r="C82" s="406"/>
      <c r="D82" s="249" t="s">
        <v>250</v>
      </c>
      <c r="E82" s="409">
        <v>12</v>
      </c>
      <c r="F82" s="294"/>
      <c r="G82" s="294"/>
      <c r="H82" s="408"/>
      <c r="I82" s="408"/>
      <c r="J82" s="408"/>
      <c r="K82" s="408"/>
      <c r="L82" s="408"/>
      <c r="M82" s="408"/>
      <c r="N82" s="408"/>
      <c r="O82" s="408"/>
      <c r="P82" s="422"/>
    </row>
    <row r="83" spans="1:16" hidden="1" x14ac:dyDescent="0.3">
      <c r="A83" s="34"/>
      <c r="B83" s="421"/>
      <c r="C83" s="640"/>
      <c r="D83" s="640"/>
      <c r="E83" s="264"/>
      <c r="F83" s="294"/>
      <c r="G83" s="294"/>
      <c r="H83" s="408"/>
      <c r="I83" s="408"/>
      <c r="J83" s="408"/>
      <c r="K83" s="408"/>
      <c r="L83" s="408"/>
      <c r="M83" s="408"/>
      <c r="N83" s="408"/>
      <c r="O83" s="408"/>
      <c r="P83" s="422"/>
    </row>
    <row r="84" spans="1:16" hidden="1" x14ac:dyDescent="0.3">
      <c r="A84" s="34"/>
      <c r="B84" s="421"/>
      <c r="C84" s="640"/>
      <c r="D84" s="640"/>
      <c r="E84" s="264"/>
      <c r="F84" s="294"/>
      <c r="G84" s="294"/>
      <c r="H84" s="408"/>
      <c r="I84" s="408"/>
      <c r="J84" s="408"/>
      <c r="K84" s="408"/>
      <c r="L84" s="408"/>
      <c r="M84" s="408"/>
      <c r="N84" s="408"/>
      <c r="O84" s="408"/>
      <c r="P84" s="422"/>
    </row>
    <row r="85" spans="1:16" hidden="1" x14ac:dyDescent="0.3">
      <c r="A85" s="34"/>
      <c r="B85" s="421"/>
      <c r="C85" s="640"/>
      <c r="D85" s="640"/>
      <c r="E85" s="264"/>
      <c r="F85" s="294"/>
      <c r="G85" s="294"/>
      <c r="H85" s="408"/>
      <c r="I85" s="408"/>
      <c r="J85" s="408"/>
      <c r="K85" s="408"/>
      <c r="L85" s="408"/>
      <c r="M85" s="408"/>
      <c r="N85" s="408"/>
      <c r="O85" s="408"/>
      <c r="P85" s="422"/>
    </row>
    <row r="86" spans="1:16" ht="25.5" customHeight="1" x14ac:dyDescent="0.3">
      <c r="A86" s="34"/>
      <c r="B86" s="660" t="s">
        <v>177</v>
      </c>
      <c r="C86" s="661"/>
      <c r="D86" s="661"/>
      <c r="E86" s="661"/>
      <c r="F86" s="661"/>
      <c r="G86" s="661"/>
      <c r="H86" s="661"/>
      <c r="I86" s="661"/>
      <c r="J86" s="661"/>
      <c r="K86" s="661"/>
      <c r="L86" s="661"/>
      <c r="M86" s="661"/>
      <c r="N86" s="661"/>
      <c r="O86" s="661"/>
      <c r="P86" s="662"/>
    </row>
    <row r="87" spans="1:16" x14ac:dyDescent="0.3">
      <c r="A87" s="34"/>
      <c r="B87" s="421">
        <v>33</v>
      </c>
      <c r="C87" s="406" t="s">
        <v>178</v>
      </c>
      <c r="D87" s="249" t="s">
        <v>34</v>
      </c>
      <c r="E87" s="409">
        <v>12</v>
      </c>
      <c r="F87" s="294">
        <v>0</v>
      </c>
      <c r="G87" s="294">
        <v>0</v>
      </c>
      <c r="H87" s="414">
        <v>0</v>
      </c>
      <c r="I87" s="414">
        <v>0</v>
      </c>
      <c r="J87" s="414">
        <v>0</v>
      </c>
      <c r="K87" s="414">
        <v>0</v>
      </c>
      <c r="L87" s="414">
        <v>0</v>
      </c>
      <c r="M87" s="414">
        <v>0</v>
      </c>
      <c r="N87" s="414">
        <v>0</v>
      </c>
      <c r="O87" s="414">
        <v>0</v>
      </c>
      <c r="P87" s="422">
        <f t="shared" ref="P87:P108" si="1">SUM(H87:O87)</f>
        <v>0</v>
      </c>
    </row>
    <row r="88" spans="1:16" x14ac:dyDescent="0.3">
      <c r="A88" s="34"/>
      <c r="B88" s="421">
        <v>34</v>
      </c>
      <c r="C88" s="406" t="s">
        <v>179</v>
      </c>
      <c r="D88" s="249" t="s">
        <v>34</v>
      </c>
      <c r="E88" s="409">
        <v>12</v>
      </c>
      <c r="F88" s="294">
        <v>0</v>
      </c>
      <c r="G88" s="294">
        <v>0</v>
      </c>
      <c r="H88" s="414">
        <v>0</v>
      </c>
      <c r="I88" s="414">
        <v>0</v>
      </c>
      <c r="J88" s="414">
        <v>0</v>
      </c>
      <c r="K88" s="414">
        <v>0</v>
      </c>
      <c r="L88" s="414">
        <v>0</v>
      </c>
      <c r="M88" s="414">
        <v>0</v>
      </c>
      <c r="N88" s="414">
        <v>0</v>
      </c>
      <c r="O88" s="414">
        <v>0</v>
      </c>
      <c r="P88" s="422">
        <f t="shared" si="1"/>
        <v>0</v>
      </c>
    </row>
    <row r="89" spans="1:16" x14ac:dyDescent="0.3">
      <c r="A89" s="34"/>
      <c r="B89" s="421">
        <v>35</v>
      </c>
      <c r="C89" s="406" t="s">
        <v>180</v>
      </c>
      <c r="D89" s="249" t="s">
        <v>34</v>
      </c>
      <c r="E89" s="409">
        <v>12</v>
      </c>
      <c r="F89" s="294">
        <v>0</v>
      </c>
      <c r="G89" s="294">
        <v>0</v>
      </c>
      <c r="H89" s="414">
        <v>0</v>
      </c>
      <c r="I89" s="414">
        <v>0</v>
      </c>
      <c r="J89" s="414">
        <v>0</v>
      </c>
      <c r="K89" s="414">
        <v>0</v>
      </c>
      <c r="L89" s="414">
        <v>0</v>
      </c>
      <c r="M89" s="414">
        <v>0</v>
      </c>
      <c r="N89" s="414">
        <v>0</v>
      </c>
      <c r="O89" s="414">
        <v>0</v>
      </c>
      <c r="P89" s="422">
        <f t="shared" si="1"/>
        <v>0</v>
      </c>
    </row>
    <row r="90" spans="1:16" x14ac:dyDescent="0.3">
      <c r="A90" s="34"/>
      <c r="B90" s="423" t="s">
        <v>255</v>
      </c>
      <c r="C90" s="406"/>
      <c r="D90" s="249" t="s">
        <v>250</v>
      </c>
      <c r="E90" s="409">
        <v>12</v>
      </c>
      <c r="F90" s="294"/>
      <c r="G90" s="294"/>
      <c r="H90" s="414"/>
      <c r="I90" s="414"/>
      <c r="J90" s="414"/>
      <c r="K90" s="414"/>
      <c r="L90" s="414"/>
      <c r="M90" s="414"/>
      <c r="N90" s="414"/>
      <c r="O90" s="414"/>
      <c r="P90" s="422"/>
    </row>
    <row r="91" spans="1:16" hidden="1" x14ac:dyDescent="0.3">
      <c r="A91" s="34"/>
      <c r="B91" s="421"/>
      <c r="C91" s="640"/>
      <c r="D91" s="640"/>
      <c r="E91" s="264"/>
      <c r="F91" s="294"/>
      <c r="G91" s="294"/>
      <c r="H91" s="414"/>
      <c r="I91" s="414"/>
      <c r="J91" s="414"/>
      <c r="K91" s="414"/>
      <c r="L91" s="414"/>
      <c r="M91" s="414"/>
      <c r="N91" s="414"/>
      <c r="O91" s="414"/>
      <c r="P91" s="422"/>
    </row>
    <row r="92" spans="1:16" hidden="1" x14ac:dyDescent="0.3">
      <c r="A92" s="34"/>
      <c r="B92" s="421"/>
      <c r="C92" s="640"/>
      <c r="D92" s="640"/>
      <c r="E92" s="264"/>
      <c r="F92" s="294"/>
      <c r="G92" s="294"/>
      <c r="H92" s="414"/>
      <c r="I92" s="414"/>
      <c r="J92" s="414"/>
      <c r="K92" s="414"/>
      <c r="L92" s="414"/>
      <c r="M92" s="414"/>
      <c r="N92" s="414"/>
      <c r="O92" s="414"/>
      <c r="P92" s="422"/>
    </row>
    <row r="93" spans="1:16" hidden="1" x14ac:dyDescent="0.3">
      <c r="A93" s="34"/>
      <c r="B93" s="421"/>
      <c r="C93" s="640"/>
      <c r="D93" s="640"/>
      <c r="E93" s="264"/>
      <c r="F93" s="294"/>
      <c r="G93" s="294"/>
      <c r="H93" s="414"/>
      <c r="I93" s="414"/>
      <c r="J93" s="414"/>
      <c r="K93" s="414"/>
      <c r="L93" s="414"/>
      <c r="M93" s="414"/>
      <c r="N93" s="414"/>
      <c r="O93" s="414"/>
      <c r="P93" s="422"/>
    </row>
    <row r="94" spans="1:16" ht="24" customHeight="1" x14ac:dyDescent="0.3">
      <c r="A94" s="34"/>
      <c r="B94" s="660" t="s">
        <v>181</v>
      </c>
      <c r="C94" s="661"/>
      <c r="D94" s="661"/>
      <c r="E94" s="661"/>
      <c r="F94" s="661"/>
      <c r="G94" s="661"/>
      <c r="H94" s="661"/>
      <c r="I94" s="661"/>
      <c r="J94" s="661"/>
      <c r="K94" s="661"/>
      <c r="L94" s="661"/>
      <c r="M94" s="661"/>
      <c r="N94" s="661"/>
      <c r="O94" s="661"/>
      <c r="P94" s="662"/>
    </row>
    <row r="95" spans="1:16" ht="41.4" x14ac:dyDescent="0.3">
      <c r="A95" s="34"/>
      <c r="B95" s="421">
        <v>36</v>
      </c>
      <c r="C95" s="406" t="s">
        <v>182</v>
      </c>
      <c r="D95" s="249" t="s">
        <v>34</v>
      </c>
      <c r="E95" s="409">
        <v>12</v>
      </c>
      <c r="F95" s="294">
        <v>0</v>
      </c>
      <c r="G95" s="294">
        <v>0</v>
      </c>
      <c r="H95" s="522">
        <v>0</v>
      </c>
      <c r="I95" s="522">
        <v>0</v>
      </c>
      <c r="J95" s="522">
        <v>0</v>
      </c>
      <c r="K95" s="522">
        <v>0</v>
      </c>
      <c r="L95" s="522">
        <v>0</v>
      </c>
      <c r="M95" s="522">
        <v>0</v>
      </c>
      <c r="N95" s="522">
        <v>0</v>
      </c>
      <c r="O95" s="522">
        <v>0</v>
      </c>
      <c r="P95" s="422">
        <f t="shared" si="1"/>
        <v>0</v>
      </c>
    </row>
    <row r="96" spans="1:16" x14ac:dyDescent="0.3">
      <c r="A96" s="34"/>
      <c r="B96" s="421">
        <v>37</v>
      </c>
      <c r="C96" s="406" t="s">
        <v>183</v>
      </c>
      <c r="D96" s="249" t="s">
        <v>34</v>
      </c>
      <c r="E96" s="409">
        <v>12</v>
      </c>
      <c r="F96" s="294">
        <v>0</v>
      </c>
      <c r="G96" s="294">
        <v>0</v>
      </c>
      <c r="H96" s="522">
        <v>0</v>
      </c>
      <c r="I96" s="522">
        <v>0</v>
      </c>
      <c r="J96" s="522">
        <v>0</v>
      </c>
      <c r="K96" s="522">
        <v>0</v>
      </c>
      <c r="L96" s="522">
        <v>0</v>
      </c>
      <c r="M96" s="522">
        <v>0</v>
      </c>
      <c r="N96" s="522">
        <v>0</v>
      </c>
      <c r="O96" s="522">
        <v>0</v>
      </c>
      <c r="P96" s="422">
        <f t="shared" si="1"/>
        <v>0</v>
      </c>
    </row>
    <row r="97" spans="1:16" x14ac:dyDescent="0.3">
      <c r="A97" s="34"/>
      <c r="B97" s="421">
        <v>38</v>
      </c>
      <c r="C97" s="406" t="s">
        <v>184</v>
      </c>
      <c r="D97" s="249" t="s">
        <v>34</v>
      </c>
      <c r="E97" s="409">
        <v>12</v>
      </c>
      <c r="F97" s="294">
        <v>0</v>
      </c>
      <c r="G97" s="294">
        <v>0</v>
      </c>
      <c r="H97" s="522">
        <v>0</v>
      </c>
      <c r="I97" s="522">
        <v>0</v>
      </c>
      <c r="J97" s="522">
        <v>0</v>
      </c>
      <c r="K97" s="522">
        <v>0</v>
      </c>
      <c r="L97" s="522">
        <v>0</v>
      </c>
      <c r="M97" s="522">
        <v>0</v>
      </c>
      <c r="N97" s="522">
        <v>0</v>
      </c>
      <c r="O97" s="522">
        <v>0</v>
      </c>
      <c r="P97" s="422">
        <f t="shared" si="1"/>
        <v>0</v>
      </c>
    </row>
    <row r="98" spans="1:16" ht="27.6" x14ac:dyDescent="0.3">
      <c r="A98" s="34"/>
      <c r="B98" s="421">
        <v>39</v>
      </c>
      <c r="C98" s="406" t="s">
        <v>185</v>
      </c>
      <c r="D98" s="249" t="s">
        <v>34</v>
      </c>
      <c r="E98" s="409">
        <v>12</v>
      </c>
      <c r="F98" s="294">
        <v>0</v>
      </c>
      <c r="G98" s="294">
        <v>0</v>
      </c>
      <c r="H98" s="522">
        <v>0</v>
      </c>
      <c r="I98" s="522">
        <v>0</v>
      </c>
      <c r="J98" s="522">
        <v>0</v>
      </c>
      <c r="K98" s="522">
        <v>0</v>
      </c>
      <c r="L98" s="522">
        <v>0</v>
      </c>
      <c r="M98" s="522">
        <v>0</v>
      </c>
      <c r="N98" s="522">
        <v>0</v>
      </c>
      <c r="O98" s="522">
        <v>0</v>
      </c>
      <c r="P98" s="422">
        <f t="shared" si="1"/>
        <v>0</v>
      </c>
    </row>
    <row r="99" spans="1:16" ht="27.6" x14ac:dyDescent="0.3">
      <c r="A99" s="34"/>
      <c r="B99" s="421">
        <v>40</v>
      </c>
      <c r="C99" s="406" t="s">
        <v>186</v>
      </c>
      <c r="D99" s="249" t="s">
        <v>34</v>
      </c>
      <c r="E99" s="409">
        <v>12</v>
      </c>
      <c r="F99" s="294">
        <v>0</v>
      </c>
      <c r="G99" s="294">
        <v>0</v>
      </c>
      <c r="H99" s="522">
        <v>0</v>
      </c>
      <c r="I99" s="522">
        <v>0</v>
      </c>
      <c r="J99" s="522">
        <v>0</v>
      </c>
      <c r="K99" s="522">
        <v>0</v>
      </c>
      <c r="L99" s="522">
        <v>0</v>
      </c>
      <c r="M99" s="522">
        <v>0</v>
      </c>
      <c r="N99" s="522">
        <v>0</v>
      </c>
      <c r="O99" s="522">
        <v>0</v>
      </c>
      <c r="P99" s="422">
        <f t="shared" si="1"/>
        <v>0</v>
      </c>
    </row>
    <row r="100" spans="1:16" ht="27.6" x14ac:dyDescent="0.3">
      <c r="A100" s="34"/>
      <c r="B100" s="421">
        <v>41</v>
      </c>
      <c r="C100" s="406" t="s">
        <v>187</v>
      </c>
      <c r="D100" s="249" t="s">
        <v>34</v>
      </c>
      <c r="E100" s="409">
        <v>12</v>
      </c>
      <c r="F100" s="294">
        <v>0</v>
      </c>
      <c r="G100" s="294">
        <v>0</v>
      </c>
      <c r="H100" s="522">
        <v>0</v>
      </c>
      <c r="I100" s="522">
        <v>0</v>
      </c>
      <c r="J100" s="522">
        <v>0</v>
      </c>
      <c r="K100" s="522">
        <v>0</v>
      </c>
      <c r="L100" s="522">
        <v>0</v>
      </c>
      <c r="M100" s="522">
        <v>0</v>
      </c>
      <c r="N100" s="522">
        <v>0</v>
      </c>
      <c r="O100" s="522">
        <v>0</v>
      </c>
      <c r="P100" s="422">
        <f t="shared" si="1"/>
        <v>0</v>
      </c>
    </row>
    <row r="101" spans="1:16" ht="27.6" x14ac:dyDescent="0.3">
      <c r="A101" s="34"/>
      <c r="B101" s="421">
        <v>42</v>
      </c>
      <c r="C101" s="406" t="s">
        <v>188</v>
      </c>
      <c r="D101" s="249" t="s">
        <v>34</v>
      </c>
      <c r="E101" s="409">
        <v>12</v>
      </c>
      <c r="F101" s="294">
        <v>0</v>
      </c>
      <c r="G101" s="294">
        <v>0</v>
      </c>
      <c r="H101" s="522">
        <v>0</v>
      </c>
      <c r="I101" s="522">
        <v>0</v>
      </c>
      <c r="J101" s="522">
        <v>0</v>
      </c>
      <c r="K101" s="522">
        <v>0</v>
      </c>
      <c r="L101" s="522">
        <v>0</v>
      </c>
      <c r="M101" s="522">
        <v>0</v>
      </c>
      <c r="N101" s="522">
        <v>0</v>
      </c>
      <c r="O101" s="522">
        <v>0</v>
      </c>
      <c r="P101" s="422">
        <f t="shared" si="1"/>
        <v>0</v>
      </c>
    </row>
    <row r="102" spans="1:16" x14ac:dyDescent="0.3">
      <c r="A102" s="34"/>
      <c r="B102" s="421">
        <v>43</v>
      </c>
      <c r="C102" s="406" t="s">
        <v>189</v>
      </c>
      <c r="D102" s="249" t="s">
        <v>34</v>
      </c>
      <c r="E102" s="409">
        <v>12</v>
      </c>
      <c r="F102" s="294">
        <v>0</v>
      </c>
      <c r="G102" s="294">
        <v>0</v>
      </c>
      <c r="H102" s="522">
        <v>0</v>
      </c>
      <c r="I102" s="522">
        <v>0</v>
      </c>
      <c r="J102" s="522">
        <v>0</v>
      </c>
      <c r="K102" s="522">
        <v>0</v>
      </c>
      <c r="L102" s="522">
        <v>0</v>
      </c>
      <c r="M102" s="522">
        <v>0</v>
      </c>
      <c r="N102" s="522">
        <v>0</v>
      </c>
      <c r="O102" s="522">
        <v>0</v>
      </c>
      <c r="P102" s="422">
        <f t="shared" si="1"/>
        <v>0</v>
      </c>
    </row>
    <row r="103" spans="1:16" ht="41.4" x14ac:dyDescent="0.3">
      <c r="A103" s="34"/>
      <c r="B103" s="421">
        <v>44</v>
      </c>
      <c r="C103" s="406" t="s">
        <v>190</v>
      </c>
      <c r="D103" s="249" t="s">
        <v>34</v>
      </c>
      <c r="E103" s="409">
        <v>12</v>
      </c>
      <c r="F103" s="294">
        <v>0</v>
      </c>
      <c r="G103" s="294">
        <v>0</v>
      </c>
      <c r="H103" s="522">
        <v>0</v>
      </c>
      <c r="I103" s="522">
        <v>0</v>
      </c>
      <c r="J103" s="522">
        <v>0</v>
      </c>
      <c r="K103" s="522">
        <v>0</v>
      </c>
      <c r="L103" s="522">
        <v>0</v>
      </c>
      <c r="M103" s="522">
        <v>0</v>
      </c>
      <c r="N103" s="522">
        <v>0</v>
      </c>
      <c r="O103" s="522">
        <v>0</v>
      </c>
      <c r="P103" s="422">
        <f t="shared" si="1"/>
        <v>0</v>
      </c>
    </row>
    <row r="104" spans="1:16" ht="27.6" x14ac:dyDescent="0.3">
      <c r="A104" s="34"/>
      <c r="B104" s="421">
        <v>45</v>
      </c>
      <c r="C104" s="406" t="s">
        <v>191</v>
      </c>
      <c r="D104" s="249" t="s">
        <v>34</v>
      </c>
      <c r="E104" s="409">
        <v>12</v>
      </c>
      <c r="F104" s="294">
        <v>0</v>
      </c>
      <c r="G104" s="294">
        <v>0</v>
      </c>
      <c r="H104" s="522">
        <v>0</v>
      </c>
      <c r="I104" s="522">
        <v>0</v>
      </c>
      <c r="J104" s="522">
        <v>0</v>
      </c>
      <c r="K104" s="522">
        <v>0</v>
      </c>
      <c r="L104" s="522">
        <v>0</v>
      </c>
      <c r="M104" s="522">
        <v>0</v>
      </c>
      <c r="N104" s="522">
        <v>0</v>
      </c>
      <c r="O104" s="522">
        <v>0</v>
      </c>
      <c r="P104" s="422">
        <f t="shared" si="1"/>
        <v>0</v>
      </c>
    </row>
    <row r="105" spans="1:16" ht="27.6" x14ac:dyDescent="0.3">
      <c r="A105" s="34"/>
      <c r="B105" s="421">
        <v>46</v>
      </c>
      <c r="C105" s="406" t="s">
        <v>192</v>
      </c>
      <c r="D105" s="249" t="s">
        <v>34</v>
      </c>
      <c r="E105" s="409">
        <v>12</v>
      </c>
      <c r="F105" s="294">
        <v>0</v>
      </c>
      <c r="G105" s="294">
        <v>0</v>
      </c>
      <c r="H105" s="522">
        <v>0</v>
      </c>
      <c r="I105" s="522">
        <v>0</v>
      </c>
      <c r="J105" s="522">
        <v>0</v>
      </c>
      <c r="K105" s="522">
        <v>0</v>
      </c>
      <c r="L105" s="522">
        <v>0</v>
      </c>
      <c r="M105" s="522">
        <v>0</v>
      </c>
      <c r="N105" s="522">
        <v>0</v>
      </c>
      <c r="O105" s="522">
        <v>0</v>
      </c>
      <c r="P105" s="422">
        <f t="shared" si="1"/>
        <v>0</v>
      </c>
    </row>
    <row r="106" spans="1:16" ht="27.6" x14ac:dyDescent="0.3">
      <c r="A106" s="34"/>
      <c r="B106" s="421">
        <v>47</v>
      </c>
      <c r="C106" s="406" t="s">
        <v>193</v>
      </c>
      <c r="D106" s="249" t="s">
        <v>34</v>
      </c>
      <c r="E106" s="409">
        <v>12</v>
      </c>
      <c r="F106" s="294">
        <v>0</v>
      </c>
      <c r="G106" s="294">
        <v>0</v>
      </c>
      <c r="H106" s="522">
        <v>0</v>
      </c>
      <c r="I106" s="522">
        <v>0</v>
      </c>
      <c r="J106" s="522">
        <v>0</v>
      </c>
      <c r="K106" s="522">
        <v>0</v>
      </c>
      <c r="L106" s="522">
        <v>0</v>
      </c>
      <c r="M106" s="522">
        <v>0</v>
      </c>
      <c r="N106" s="522">
        <v>0</v>
      </c>
      <c r="O106" s="522">
        <v>0</v>
      </c>
      <c r="P106" s="422">
        <f t="shared" si="1"/>
        <v>0</v>
      </c>
    </row>
    <row r="107" spans="1:16" ht="27.6" x14ac:dyDescent="0.3">
      <c r="A107" s="34"/>
      <c r="B107" s="421">
        <v>48</v>
      </c>
      <c r="C107" s="406" t="s">
        <v>194</v>
      </c>
      <c r="D107" s="249" t="s">
        <v>34</v>
      </c>
      <c r="E107" s="409">
        <v>12</v>
      </c>
      <c r="F107" s="294">
        <v>0</v>
      </c>
      <c r="G107" s="294">
        <v>0</v>
      </c>
      <c r="H107" s="522">
        <v>0</v>
      </c>
      <c r="I107" s="522">
        <v>0</v>
      </c>
      <c r="J107" s="522">
        <v>0</v>
      </c>
      <c r="K107" s="522">
        <v>0</v>
      </c>
      <c r="L107" s="522">
        <v>0</v>
      </c>
      <c r="M107" s="522">
        <v>0</v>
      </c>
      <c r="N107" s="522">
        <v>0</v>
      </c>
      <c r="O107" s="522">
        <v>0</v>
      </c>
      <c r="P107" s="422">
        <f t="shared" si="1"/>
        <v>0</v>
      </c>
    </row>
    <row r="108" spans="1:16" ht="27.6" x14ac:dyDescent="0.3">
      <c r="A108" s="34"/>
      <c r="B108" s="421">
        <v>49</v>
      </c>
      <c r="C108" s="406" t="s">
        <v>195</v>
      </c>
      <c r="D108" s="249" t="s">
        <v>34</v>
      </c>
      <c r="E108" s="409">
        <v>12</v>
      </c>
      <c r="F108" s="294">
        <v>0</v>
      </c>
      <c r="G108" s="294">
        <v>0</v>
      </c>
      <c r="H108" s="522">
        <v>0</v>
      </c>
      <c r="I108" s="522">
        <v>0</v>
      </c>
      <c r="J108" s="522">
        <v>0</v>
      </c>
      <c r="K108" s="522">
        <v>0</v>
      </c>
      <c r="L108" s="522">
        <v>0</v>
      </c>
      <c r="M108" s="522">
        <v>0</v>
      </c>
      <c r="N108" s="522">
        <v>0</v>
      </c>
      <c r="O108" s="522">
        <v>0</v>
      </c>
      <c r="P108" s="422">
        <f t="shared" si="1"/>
        <v>0</v>
      </c>
    </row>
    <row r="109" spans="1:16" x14ac:dyDescent="0.3">
      <c r="A109" s="34"/>
      <c r="B109" s="423" t="s">
        <v>255</v>
      </c>
      <c r="C109" s="406"/>
      <c r="D109" s="249" t="s">
        <v>250</v>
      </c>
      <c r="E109" s="409">
        <v>12</v>
      </c>
      <c r="F109" s="294"/>
      <c r="G109" s="294"/>
      <c r="H109" s="414"/>
      <c r="I109" s="414"/>
      <c r="J109" s="414"/>
      <c r="K109" s="414"/>
      <c r="L109" s="414"/>
      <c r="M109" s="414"/>
      <c r="N109" s="414"/>
      <c r="O109" s="414"/>
      <c r="P109" s="422"/>
    </row>
    <row r="110" spans="1:16" hidden="1" x14ac:dyDescent="0.3">
      <c r="A110" s="34"/>
      <c r="B110" s="421"/>
      <c r="C110" s="640"/>
      <c r="D110" s="640"/>
      <c r="E110" s="264"/>
      <c r="F110" s="294"/>
      <c r="G110" s="294"/>
      <c r="H110" s="414"/>
      <c r="I110" s="414"/>
      <c r="J110" s="414"/>
      <c r="K110" s="414"/>
      <c r="L110" s="414"/>
      <c r="M110" s="414"/>
      <c r="N110" s="414"/>
      <c r="O110" s="414"/>
      <c r="P110" s="422"/>
    </row>
    <row r="111" spans="1:16" hidden="1" x14ac:dyDescent="0.3">
      <c r="A111" s="34"/>
      <c r="B111" s="421"/>
      <c r="C111" s="640"/>
      <c r="D111" s="640"/>
      <c r="E111" s="264"/>
      <c r="F111" s="294"/>
      <c r="G111" s="294"/>
      <c r="H111" s="414"/>
      <c r="I111" s="414"/>
      <c r="J111" s="414"/>
      <c r="K111" s="414"/>
      <c r="L111" s="414"/>
      <c r="M111" s="414"/>
      <c r="N111" s="414"/>
      <c r="O111" s="414"/>
      <c r="P111" s="422"/>
    </row>
    <row r="112" spans="1:16" hidden="1" x14ac:dyDescent="0.3">
      <c r="A112" s="34"/>
      <c r="B112" s="427"/>
      <c r="C112" s="640"/>
      <c r="D112" s="640"/>
      <c r="E112" s="264"/>
      <c r="F112" s="396"/>
      <c r="G112" s="396"/>
      <c r="H112" s="428"/>
      <c r="I112" s="428"/>
      <c r="J112" s="428"/>
      <c r="K112" s="428"/>
      <c r="L112" s="428"/>
      <c r="M112" s="428"/>
      <c r="N112" s="428"/>
      <c r="O112" s="428"/>
      <c r="P112" s="429"/>
    </row>
    <row r="113" spans="2:17" x14ac:dyDescent="0.3">
      <c r="B113" s="350"/>
      <c r="C113" s="653" t="s">
        <v>218</v>
      </c>
      <c r="D113" s="653"/>
      <c r="E113" s="351"/>
      <c r="F113" s="352"/>
      <c r="G113" s="352"/>
      <c r="H113" s="353">
        <f>SUMPRODUCT(H19:H108,$G19:$G108)</f>
        <v>8953107</v>
      </c>
      <c r="I113" s="353">
        <f>SUMPRODUCT(I19:I108,$G19:$G108)</f>
        <v>7267885.6298458241</v>
      </c>
      <c r="J113" s="354"/>
      <c r="K113" s="351"/>
      <c r="L113" s="351"/>
      <c r="M113" s="351"/>
      <c r="N113" s="353"/>
      <c r="O113" s="351"/>
      <c r="P113" s="355">
        <f>SUM(H113:O113)</f>
        <v>16220992.629845824</v>
      </c>
    </row>
    <row r="114" spans="2:17" x14ac:dyDescent="0.3">
      <c r="B114" s="271"/>
      <c r="C114" s="640" t="s">
        <v>257</v>
      </c>
      <c r="D114" s="640"/>
      <c r="E114" s="265"/>
      <c r="F114" s="263"/>
      <c r="G114" s="263"/>
      <c r="H114" s="265"/>
      <c r="I114" s="265"/>
      <c r="J114" s="266">
        <f>SUMPRODUCT(J19:J108,$E19:$E108,$F19:$F108)</f>
        <v>20244.145840422956</v>
      </c>
      <c r="K114" s="266">
        <f>SUMPRODUCT(K19:K108,$E19:$E108,$F19:$F108)</f>
        <v>8233.1557684890031</v>
      </c>
      <c r="L114" s="266">
        <f>SUMPRODUCT(L19:L108,$E19:$E108,$F19:$F108)</f>
        <v>351.16739081613008</v>
      </c>
      <c r="M114" s="266">
        <f>SUMPRODUCT(M19:M108,$E19:$E108,$F19:$F108)</f>
        <v>0</v>
      </c>
      <c r="N114" s="265"/>
      <c r="O114" s="265"/>
      <c r="P114" s="272">
        <f>SUM(H114:O114)</f>
        <v>28828.468999728088</v>
      </c>
    </row>
    <row r="115" spans="2:17" x14ac:dyDescent="0.3">
      <c r="B115" s="271"/>
      <c r="C115" s="640" t="s">
        <v>483</v>
      </c>
      <c r="D115" s="640"/>
      <c r="E115" s="265"/>
      <c r="F115" s="263"/>
      <c r="G115" s="263"/>
      <c r="H115" s="265"/>
      <c r="I115" s="265"/>
      <c r="J115" s="266">
        <f>J114-SUM($E$34*$G$34*J34,$E$78*$G$78*J78)</f>
        <v>20244.145840422956</v>
      </c>
      <c r="K115" s="266">
        <f>K114-SUM($E$34*$G$34*K34,$E$78*$G$78*K78)</f>
        <v>8233.1557684890031</v>
      </c>
      <c r="L115" s="265"/>
      <c r="M115" s="265"/>
      <c r="N115" s="265"/>
      <c r="O115" s="265"/>
      <c r="P115" s="272"/>
    </row>
    <row r="116" spans="2:17" x14ac:dyDescent="0.3">
      <c r="B116" s="273"/>
      <c r="C116" s="654"/>
      <c r="D116" s="654"/>
      <c r="E116" s="258"/>
      <c r="F116" s="256"/>
      <c r="G116" s="256"/>
      <c r="H116" s="258"/>
      <c r="I116" s="258"/>
      <c r="J116" s="258"/>
      <c r="K116" s="258"/>
      <c r="L116" s="258"/>
      <c r="M116" s="258"/>
      <c r="N116" s="258"/>
      <c r="O116" s="258"/>
      <c r="P116" s="274"/>
    </row>
    <row r="117" spans="2:17" x14ac:dyDescent="0.3">
      <c r="B117" s="273"/>
      <c r="C117" s="509"/>
      <c r="D117" s="258"/>
      <c r="E117" s="258"/>
      <c r="F117" s="256"/>
      <c r="G117" s="256"/>
      <c r="H117" s="258"/>
      <c r="I117" s="258"/>
      <c r="J117" s="258"/>
      <c r="K117" s="258"/>
      <c r="L117" s="258"/>
      <c r="M117" s="258"/>
      <c r="N117" s="258"/>
      <c r="O117" s="258"/>
      <c r="P117" s="274"/>
    </row>
    <row r="118" spans="2:17" x14ac:dyDescent="0.3">
      <c r="B118" s="377"/>
      <c r="C118" s="638" t="s">
        <v>321</v>
      </c>
      <c r="D118" s="638"/>
      <c r="E118" s="249"/>
      <c r="F118" s="260"/>
      <c r="G118" s="249"/>
      <c r="H118" s="261">
        <f>'3.  Distribution Rates'!I33</f>
        <v>1.55E-2</v>
      </c>
      <c r="I118" s="261">
        <f>'3.  Distribution Rates'!I34</f>
        <v>1.61E-2</v>
      </c>
      <c r="J118" s="261">
        <f>'3.  Distribution Rates'!I35</f>
        <v>2.7446000000000002</v>
      </c>
      <c r="K118" s="261">
        <f>'3.  Distribution Rates'!I36</f>
        <v>3.1861000000000002</v>
      </c>
      <c r="L118" s="261">
        <f>'3.  Distribution Rates'!I37</f>
        <v>2.4121999999999999</v>
      </c>
      <c r="M118" s="261">
        <f>'3.  Distribution Rates'!I38</f>
        <v>1.9199999999999998E-2</v>
      </c>
      <c r="N118" s="261">
        <f>'3.  Distribution Rates'!I39</f>
        <v>11.1563</v>
      </c>
      <c r="O118" s="261"/>
      <c r="P118" s="378"/>
    </row>
    <row r="119" spans="2:17" x14ac:dyDescent="0.3">
      <c r="B119" s="377"/>
      <c r="C119" s="638" t="s">
        <v>225</v>
      </c>
      <c r="D119" s="638"/>
      <c r="E119" s="258"/>
      <c r="F119" s="260"/>
      <c r="G119" s="260"/>
      <c r="H119" s="374">
        <f>H$118*'6.  Persistence Rates'!D317</f>
        <v>0</v>
      </c>
      <c r="I119" s="374">
        <f>I$118*'6.  Persistence Rates'!E317</f>
        <v>0</v>
      </c>
      <c r="J119" s="374">
        <f>J$118*'6.  Persistence Rates'!F317</f>
        <v>0</v>
      </c>
      <c r="K119" s="374">
        <f>K$118*'6.  Persistence Rates'!G317</f>
        <v>0</v>
      </c>
      <c r="L119" s="374">
        <f>L$118*'6.  Persistence Rates'!H317</f>
        <v>0</v>
      </c>
      <c r="M119" s="374">
        <f>M$118*'6.  Persistence Rates'!I317</f>
        <v>0</v>
      </c>
      <c r="N119" s="374">
        <f>N$118*'6.  Persistence Rates'!J317</f>
        <v>0</v>
      </c>
      <c r="O119" s="374">
        <f>O$118*'6.  Persistence Rates'!K317</f>
        <v>0</v>
      </c>
      <c r="P119" s="275">
        <f>SUM(H119:O119)</f>
        <v>0</v>
      </c>
      <c r="Q119" s="17"/>
    </row>
    <row r="120" spans="2:17" x14ac:dyDescent="0.3">
      <c r="B120" s="377"/>
      <c r="C120" s="638" t="s">
        <v>226</v>
      </c>
      <c r="D120" s="638"/>
      <c r="E120" s="258"/>
      <c r="F120" s="260"/>
      <c r="G120" s="260"/>
      <c r="H120" s="374">
        <f>H$118*'6.  Persistence Rates'!D322</f>
        <v>0</v>
      </c>
      <c r="I120" s="374">
        <f>I$118*'6.  Persistence Rates'!E322</f>
        <v>0</v>
      </c>
      <c r="J120" s="374">
        <f>J$118*'6.  Persistence Rates'!F322</f>
        <v>0</v>
      </c>
      <c r="K120" s="374">
        <f>K$118*'6.  Persistence Rates'!G322</f>
        <v>0</v>
      </c>
      <c r="L120" s="374">
        <f>L$118*'6.  Persistence Rates'!H322</f>
        <v>0</v>
      </c>
      <c r="M120" s="374">
        <f>M$118*'6.  Persistence Rates'!I322</f>
        <v>0</v>
      </c>
      <c r="N120" s="374">
        <f>N$118*'6.  Persistence Rates'!J322</f>
        <v>0</v>
      </c>
      <c r="O120" s="374">
        <f>O$118*'6.  Persistence Rates'!K322</f>
        <v>0</v>
      </c>
      <c r="P120" s="275">
        <f>SUM(H120:O120)</f>
        <v>0</v>
      </c>
    </row>
    <row r="121" spans="2:17" x14ac:dyDescent="0.3">
      <c r="B121" s="377"/>
      <c r="C121" s="638" t="s">
        <v>227</v>
      </c>
      <c r="D121" s="638"/>
      <c r="E121" s="258"/>
      <c r="F121" s="260"/>
      <c r="G121" s="260"/>
      <c r="H121" s="374">
        <f>H$118*'6.  Persistence Rates'!D326</f>
        <v>35603.415345039808</v>
      </c>
      <c r="I121" s="374">
        <f>I$118*'6.  Persistence Rates'!E326</f>
        <v>78759.925937907377</v>
      </c>
      <c r="J121" s="374">
        <f>J$118*'6.  Persistence Rates'!F326</f>
        <v>108144.21483955739</v>
      </c>
      <c r="K121" s="374">
        <f>K$118*'6.  Persistence Rates'!G326</f>
        <v>55238.1289968809</v>
      </c>
      <c r="L121" s="374">
        <f>L$118*'6.  Persistence Rates'!H326</f>
        <v>14482.508426961876</v>
      </c>
      <c r="M121" s="374">
        <f>M$118*'6.  Persistence Rates'!I326</f>
        <v>0</v>
      </c>
      <c r="N121" s="374">
        <f>N$118*'6.  Persistence Rates'!J326</f>
        <v>0</v>
      </c>
      <c r="O121" s="374">
        <f>O$118*'6.  Persistence Rates'!K326</f>
        <v>0</v>
      </c>
      <c r="P121" s="275">
        <f t="shared" ref="P121" si="2">SUM(H121:O121)</f>
        <v>292228.19354634738</v>
      </c>
    </row>
    <row r="122" spans="2:17" x14ac:dyDescent="0.3">
      <c r="B122" s="377"/>
      <c r="C122" s="638" t="s">
        <v>228</v>
      </c>
      <c r="D122" s="638"/>
      <c r="E122" s="258"/>
      <c r="F122" s="260"/>
      <c r="G122" s="260"/>
      <c r="H122" s="374">
        <f>H$118*'6.  Persistence Rates'!D329</f>
        <v>91407.901906792365</v>
      </c>
      <c r="I122" s="374">
        <f>I$118*'6.  Persistence Rates'!E329</f>
        <v>74298.75076592894</v>
      </c>
      <c r="J122" s="374">
        <f>J$118*'6.  Persistence Rates'!F329</f>
        <v>51410.913022930676</v>
      </c>
      <c r="K122" s="374">
        <f>K$118*'6.  Persistence Rates'!G329</f>
        <v>7839.5705103678238</v>
      </c>
      <c r="L122" s="374">
        <f>L$118*'6.  Persistence Rates'!H329</f>
        <v>10811.727484856634</v>
      </c>
      <c r="M122" s="374">
        <f>M$118*'6.  Persistence Rates'!I329</f>
        <v>0</v>
      </c>
      <c r="N122" s="374">
        <f>N$118*'6.  Persistence Rates'!J329</f>
        <v>0</v>
      </c>
      <c r="O122" s="374">
        <f>O$118*'6.  Persistence Rates'!K329</f>
        <v>0</v>
      </c>
      <c r="P122" s="275">
        <f>SUM(H122:O122)</f>
        <v>235768.86369087646</v>
      </c>
    </row>
    <row r="123" spans="2:17" x14ac:dyDescent="0.3">
      <c r="B123" s="377"/>
      <c r="C123" s="638" t="s">
        <v>229</v>
      </c>
      <c r="D123" s="638"/>
      <c r="E123" s="258"/>
      <c r="F123" s="260"/>
      <c r="G123" s="260"/>
      <c r="H123" s="374">
        <f>H113*H118</f>
        <v>138773.15849999999</v>
      </c>
      <c r="I123" s="374">
        <f>I113*I118</f>
        <v>117012.95864051777</v>
      </c>
      <c r="J123" s="374">
        <f>J114*J118</f>
        <v>55562.082673624849</v>
      </c>
      <c r="K123" s="374">
        <f>K114*K118</f>
        <v>26231.657593982814</v>
      </c>
      <c r="L123" s="374">
        <f>L114*L118</f>
        <v>847.08598012666891</v>
      </c>
      <c r="M123" s="374">
        <f>M114*M118</f>
        <v>0</v>
      </c>
      <c r="N123" s="374">
        <f>N113*N118</f>
        <v>0</v>
      </c>
      <c r="O123" s="249"/>
      <c r="P123" s="275">
        <f>SUM(H123:O123)</f>
        <v>338426.94338825211</v>
      </c>
    </row>
    <row r="124" spans="2:17" x14ac:dyDescent="0.3">
      <c r="B124" s="273"/>
      <c r="C124" s="375" t="s">
        <v>219</v>
      </c>
      <c r="D124" s="258"/>
      <c r="E124" s="258"/>
      <c r="F124" s="256"/>
      <c r="G124" s="256"/>
      <c r="H124" s="262">
        <f>SUM(H119:H123)</f>
        <v>265784.47575183213</v>
      </c>
      <c r="I124" s="262">
        <f>SUM(I119:I123)</f>
        <v>270071.63534435409</v>
      </c>
      <c r="J124" s="262">
        <f t="shared" ref="J124:N124" si="3">SUM(J119:J123)</f>
        <v>215117.21053611292</v>
      </c>
      <c r="K124" s="262">
        <f t="shared" si="3"/>
        <v>89309.357101231537</v>
      </c>
      <c r="L124" s="262">
        <f t="shared" si="3"/>
        <v>26141.321891945183</v>
      </c>
      <c r="M124" s="262">
        <f t="shared" si="3"/>
        <v>0</v>
      </c>
      <c r="N124" s="262">
        <f t="shared" si="3"/>
        <v>0</v>
      </c>
      <c r="O124" s="258"/>
      <c r="P124" s="276">
        <f>SUM(P119:P123)</f>
        <v>866424.00062547601</v>
      </c>
    </row>
    <row r="125" spans="2:17" x14ac:dyDescent="0.3">
      <c r="B125" s="277"/>
      <c r="C125" s="445"/>
      <c r="D125" s="278"/>
      <c r="E125" s="278"/>
      <c r="F125" s="279"/>
      <c r="G125" s="279"/>
      <c r="H125" s="446"/>
      <c r="I125" s="446"/>
      <c r="J125" s="446"/>
      <c r="K125" s="446"/>
      <c r="L125" s="446"/>
      <c r="M125" s="446"/>
      <c r="N125" s="446"/>
      <c r="O125" s="278"/>
      <c r="P125" s="447"/>
    </row>
    <row r="126" spans="2:17" hidden="1" x14ac:dyDescent="0.3">
      <c r="B126" s="415"/>
      <c r="C126" s="638" t="s">
        <v>220</v>
      </c>
      <c r="D126" s="638"/>
      <c r="E126" s="407"/>
      <c r="F126" s="155"/>
      <c r="G126" s="155"/>
      <c r="H126" s="495" t="e">
        <f>$H$113*'6.  Persistence Rates'!$E$44</f>
        <v>#DIV/0!</v>
      </c>
      <c r="I126" s="495" t="e">
        <f>I113*'6.  Persistence Rates'!$E$44</f>
        <v>#DIV/0!</v>
      </c>
      <c r="J126" s="495" t="e">
        <f>$J$115*'6.  Persistence Rates'!$R$44</f>
        <v>#DIV/0!</v>
      </c>
      <c r="K126" s="495" t="e">
        <f>$K$115*'6.  Persistence Rates'!$R$44</f>
        <v>#DIV/0!</v>
      </c>
      <c r="L126" s="495" t="e">
        <f>$L$114*'6.  Persistence Rates'!$R$44</f>
        <v>#DIV/0!</v>
      </c>
      <c r="M126" s="495" t="e">
        <f>$M$114*'6.  Persistence Rates'!$R$44</f>
        <v>#DIV/0!</v>
      </c>
      <c r="N126" s="495" t="e">
        <f>$N$113*'6.  Persistence Rates'!$E$44</f>
        <v>#DIV/0!</v>
      </c>
      <c r="O126" s="155"/>
      <c r="P126" s="347"/>
      <c r="Q126" s="17"/>
    </row>
    <row r="127" spans="2:17" hidden="1" x14ac:dyDescent="0.3">
      <c r="B127" s="415"/>
      <c r="C127" s="638" t="s">
        <v>221</v>
      </c>
      <c r="D127" s="638"/>
      <c r="E127" s="407"/>
      <c r="F127" s="155"/>
      <c r="G127" s="155"/>
      <c r="H127" s="495" t="e">
        <f>H113*'6.  Persistence Rates'!F$44</f>
        <v>#DIV/0!</v>
      </c>
      <c r="I127" s="495" t="e">
        <f>I113*'6.  Persistence Rates'!F$44</f>
        <v>#DIV/0!</v>
      </c>
      <c r="J127" s="495" t="e">
        <f>$J$115*'6.  Persistence Rates'!$S$44</f>
        <v>#DIV/0!</v>
      </c>
      <c r="K127" s="495" t="e">
        <f>$K$115*'6.  Persistence Rates'!$S$44</f>
        <v>#DIV/0!</v>
      </c>
      <c r="L127" s="495" t="e">
        <f>$L$114*'6.  Persistence Rates'!$S$44</f>
        <v>#DIV/0!</v>
      </c>
      <c r="M127" s="495" t="e">
        <f>$M$114*'6.  Persistence Rates'!$S$44</f>
        <v>#DIV/0!</v>
      </c>
      <c r="N127" s="495" t="e">
        <f>$N$113*'6.  Persistence Rates'!$F$44</f>
        <v>#DIV/0!</v>
      </c>
      <c r="O127" s="155"/>
      <c r="P127" s="347"/>
    </row>
    <row r="128" spans="2:17" hidden="1" x14ac:dyDescent="0.3">
      <c r="B128" s="415"/>
      <c r="C128" s="638" t="s">
        <v>222</v>
      </c>
      <c r="D128" s="638"/>
      <c r="E128" s="407"/>
      <c r="F128" s="155"/>
      <c r="G128" s="155"/>
      <c r="H128" s="495" t="e">
        <f>H113*'6.  Persistence Rates'!G$44</f>
        <v>#DIV/0!</v>
      </c>
      <c r="I128" s="495" t="e">
        <f>I113*'6.  Persistence Rates'!G$44</f>
        <v>#DIV/0!</v>
      </c>
      <c r="J128" s="495" t="e">
        <f>$J$115*'6.  Persistence Rates'!$T$44</f>
        <v>#DIV/0!</v>
      </c>
      <c r="K128" s="495" t="e">
        <f>$K$115*'6.  Persistence Rates'!$T$44</f>
        <v>#DIV/0!</v>
      </c>
      <c r="L128" s="495" t="e">
        <f>$L$114*'6.  Persistence Rates'!$T$44</f>
        <v>#DIV/0!</v>
      </c>
      <c r="M128" s="495" t="e">
        <f>$M$114*'6.  Persistence Rates'!$T$44</f>
        <v>#DIV/0!</v>
      </c>
      <c r="N128" s="495" t="e">
        <f>$N$113*'6.  Persistence Rates'!$G$44</f>
        <v>#DIV/0!</v>
      </c>
      <c r="O128" s="155"/>
      <c r="P128" s="347"/>
    </row>
    <row r="129" spans="2:16" hidden="1" x14ac:dyDescent="0.3">
      <c r="B129" s="415"/>
      <c r="C129" s="638" t="s">
        <v>223</v>
      </c>
      <c r="D129" s="638"/>
      <c r="E129" s="407"/>
      <c r="F129" s="155"/>
      <c r="G129" s="155"/>
      <c r="H129" s="495" t="e">
        <f>H113*'6.  Persistence Rates'!H$44</f>
        <v>#DIV/0!</v>
      </c>
      <c r="I129" s="495" t="e">
        <f>I113*'6.  Persistence Rates'!H$44</f>
        <v>#DIV/0!</v>
      </c>
      <c r="J129" s="495" t="e">
        <f>$J$115*'6.  Persistence Rates'!$U$44</f>
        <v>#DIV/0!</v>
      </c>
      <c r="K129" s="495" t="e">
        <f>$K$115*'6.  Persistence Rates'!$U$44</f>
        <v>#DIV/0!</v>
      </c>
      <c r="L129" s="495" t="e">
        <f>$L$114*'6.  Persistence Rates'!$U$44</f>
        <v>#DIV/0!</v>
      </c>
      <c r="M129" s="495" t="e">
        <f>$M$114*'6.  Persistence Rates'!$U$44</f>
        <v>#DIV/0!</v>
      </c>
      <c r="N129" s="495" t="e">
        <f>$N$113*'6.  Persistence Rates'!$H$44</f>
        <v>#DIV/0!</v>
      </c>
      <c r="O129" s="155"/>
      <c r="P129" s="347"/>
    </row>
    <row r="130" spans="2:16" hidden="1" x14ac:dyDescent="0.3">
      <c r="B130" s="416"/>
      <c r="C130" s="639" t="s">
        <v>224</v>
      </c>
      <c r="D130" s="639"/>
      <c r="E130" s="417"/>
      <c r="F130" s="328"/>
      <c r="G130" s="328"/>
      <c r="H130" s="495" t="e">
        <f>H113*'6.  Persistence Rates'!I$44</f>
        <v>#DIV/0!</v>
      </c>
      <c r="I130" s="495" t="e">
        <f>I113*'6.  Persistence Rates'!I$44</f>
        <v>#DIV/0!</v>
      </c>
      <c r="J130" s="495" t="e">
        <f>$J$115*'6.  Persistence Rates'!$V$44</f>
        <v>#DIV/0!</v>
      </c>
      <c r="K130" s="495" t="e">
        <f>$K$115*'6.  Persistence Rates'!$V$44</f>
        <v>#DIV/0!</v>
      </c>
      <c r="L130" s="495" t="e">
        <f>$L$114*'6.  Persistence Rates'!$V$44</f>
        <v>#DIV/0!</v>
      </c>
      <c r="M130" s="495" t="e">
        <f>$M$114*'6.  Persistence Rates'!$V$44</f>
        <v>#DIV/0!</v>
      </c>
      <c r="N130" s="495" t="e">
        <f>$N$113*'6.  Persistence Rates'!$I$44</f>
        <v>#DIV/0!</v>
      </c>
      <c r="O130" s="328"/>
      <c r="P130" s="392"/>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0866141732283472" right="0.70866141732283472" top="0.74803149606299213" bottom="0.74803149606299213" header="0.31496062992125984" footer="0.31496062992125984"/>
  <pageSetup scale="56" fitToHeight="0" orientation="landscape" r:id="rId1"/>
  <rowBreaks count="2" manualBreakCount="2">
    <brk id="38" max="15" man="1"/>
    <brk id="90" max="15" man="1"/>
  </rowBreaks>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7734375" defaultRowHeight="14.4" outlineLevelRow="1" x14ac:dyDescent="0.3"/>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1" spans="1:18" ht="19.5" customHeight="1" x14ac:dyDescent="0.3"/>
    <row r="2" spans="1:18" ht="18.75" customHeight="1" x14ac:dyDescent="0.35">
      <c r="B2" s="676" t="s">
        <v>262</v>
      </c>
      <c r="C2" s="676"/>
      <c r="D2" s="676"/>
      <c r="E2" s="676"/>
      <c r="F2" s="676"/>
      <c r="G2" s="676"/>
      <c r="H2" s="676"/>
      <c r="I2" s="676"/>
      <c r="J2" s="676"/>
      <c r="K2" s="676"/>
      <c r="L2" s="676"/>
      <c r="M2" s="676"/>
      <c r="N2" s="676"/>
      <c r="O2" s="676"/>
      <c r="P2" s="676"/>
    </row>
    <row r="3" spans="1:18" ht="18.75" customHeight="1" outlineLevel="1" x14ac:dyDescent="0.35">
      <c r="B3" s="63"/>
      <c r="C3" s="172"/>
      <c r="D3" s="63"/>
      <c r="E3" s="63"/>
      <c r="F3" s="63"/>
      <c r="G3" s="63"/>
      <c r="H3" s="63"/>
      <c r="I3" s="63"/>
      <c r="J3" s="63"/>
      <c r="K3" s="63"/>
      <c r="L3" s="63"/>
      <c r="M3" s="63"/>
      <c r="N3" s="63"/>
      <c r="O3" s="63"/>
      <c r="P3" s="63"/>
    </row>
    <row r="4" spans="1:18" ht="35.25" customHeight="1" outlineLevel="1" x14ac:dyDescent="0.35">
      <c r="A4" s="239"/>
      <c r="B4" s="383"/>
      <c r="C4" s="365" t="s">
        <v>384</v>
      </c>
      <c r="D4" s="383"/>
      <c r="E4" s="623" t="s">
        <v>359</v>
      </c>
      <c r="F4" s="623"/>
      <c r="G4" s="623"/>
      <c r="H4" s="623"/>
      <c r="I4" s="623"/>
      <c r="J4" s="623"/>
      <c r="K4" s="623"/>
      <c r="L4" s="623"/>
      <c r="M4" s="623"/>
      <c r="N4" s="623"/>
      <c r="O4" s="623"/>
      <c r="P4" s="623"/>
    </row>
    <row r="5" spans="1:18" ht="18.75" customHeight="1" outlineLevel="1" x14ac:dyDescent="0.35">
      <c r="A5" s="47"/>
      <c r="B5" s="383"/>
      <c r="C5" s="384"/>
      <c r="D5" s="383"/>
      <c r="E5" s="368" t="s">
        <v>353</v>
      </c>
      <c r="F5" s="383"/>
      <c r="G5" s="383"/>
      <c r="H5" s="383"/>
      <c r="I5" s="383"/>
      <c r="J5" s="383"/>
      <c r="K5" s="383"/>
      <c r="L5" s="383"/>
      <c r="M5" s="383"/>
      <c r="N5" s="383"/>
      <c r="O5" s="383"/>
      <c r="P5" s="383"/>
    </row>
    <row r="6" spans="1:18" ht="18.75" customHeight="1" outlineLevel="1" x14ac:dyDescent="0.35">
      <c r="A6" s="47"/>
      <c r="B6" s="383"/>
      <c r="C6" s="384"/>
      <c r="D6" s="383"/>
      <c r="E6" s="368" t="s">
        <v>354</v>
      </c>
      <c r="F6" s="383"/>
      <c r="G6" s="383"/>
      <c r="H6" s="383"/>
      <c r="I6" s="383"/>
      <c r="J6" s="383"/>
      <c r="K6" s="383"/>
      <c r="L6" s="383"/>
      <c r="M6" s="383"/>
      <c r="N6" s="383"/>
      <c r="O6" s="383"/>
      <c r="P6" s="383"/>
    </row>
    <row r="7" spans="1:18" ht="18.75" customHeight="1" outlineLevel="1" x14ac:dyDescent="0.35">
      <c r="A7" s="47"/>
      <c r="B7" s="383"/>
      <c r="C7" s="384"/>
      <c r="D7" s="383"/>
      <c r="E7" s="368" t="s">
        <v>400</v>
      </c>
      <c r="F7" s="383"/>
      <c r="G7" s="383"/>
      <c r="H7" s="383"/>
      <c r="I7" s="383"/>
      <c r="J7" s="383"/>
      <c r="K7" s="383"/>
      <c r="L7" s="383"/>
      <c r="M7" s="383"/>
      <c r="N7" s="383"/>
      <c r="O7" s="383"/>
      <c r="P7" s="383"/>
    </row>
    <row r="8" spans="1:18" ht="18.75" customHeight="1" outlineLevel="1" x14ac:dyDescent="0.35">
      <c r="A8" s="47"/>
      <c r="B8" s="383"/>
      <c r="C8" s="384"/>
      <c r="D8" s="383"/>
      <c r="E8" s="368"/>
      <c r="F8" s="383"/>
      <c r="G8" s="383"/>
      <c r="H8" s="383"/>
      <c r="I8" s="383"/>
      <c r="J8" s="383"/>
      <c r="K8" s="383"/>
      <c r="L8" s="383"/>
      <c r="M8" s="383"/>
      <c r="N8" s="383"/>
      <c r="O8" s="383"/>
      <c r="P8" s="383"/>
    </row>
    <row r="9" spans="1:18" ht="18.75" customHeight="1" outlineLevel="1" x14ac:dyDescent="0.35">
      <c r="A9" s="47"/>
      <c r="B9" s="383"/>
      <c r="C9" s="385" t="s">
        <v>334</v>
      </c>
      <c r="D9" s="383"/>
      <c r="E9" s="687" t="s">
        <v>360</v>
      </c>
      <c r="F9" s="687"/>
      <c r="G9" s="383"/>
      <c r="H9" s="383"/>
      <c r="I9" s="383"/>
      <c r="J9" s="383"/>
      <c r="K9" s="383"/>
      <c r="L9" s="383"/>
      <c r="M9" s="383"/>
      <c r="N9" s="383"/>
      <c r="O9" s="383"/>
      <c r="P9" s="383"/>
      <c r="R9" s="82"/>
    </row>
    <row r="10" spans="1:18" ht="18.75" customHeight="1" outlineLevel="1" x14ac:dyDescent="0.35">
      <c r="A10" s="47"/>
      <c r="B10" s="383"/>
      <c r="C10" s="384"/>
      <c r="D10" s="383"/>
      <c r="E10" s="688" t="s">
        <v>335</v>
      </c>
      <c r="F10" s="688"/>
      <c r="G10" s="383"/>
      <c r="H10" s="383"/>
      <c r="I10" s="383"/>
      <c r="J10" s="383"/>
      <c r="K10" s="383"/>
      <c r="L10" s="383"/>
      <c r="M10" s="383"/>
      <c r="N10" s="383"/>
      <c r="O10" s="383"/>
      <c r="P10" s="383"/>
    </row>
    <row r="11" spans="1:18" ht="18.75" customHeight="1" x14ac:dyDescent="0.35">
      <c r="B11" s="63"/>
      <c r="C11" s="63"/>
      <c r="D11" s="63"/>
      <c r="E11" s="134"/>
      <c r="G11" s="63"/>
      <c r="H11" s="63"/>
      <c r="I11" s="63"/>
      <c r="J11" s="63"/>
      <c r="K11" s="63"/>
      <c r="L11" s="63"/>
      <c r="M11" s="63"/>
      <c r="N11" s="63"/>
      <c r="O11" s="63"/>
      <c r="P11" s="63"/>
    </row>
    <row r="12" spans="1:18" ht="18.75" customHeight="1" x14ac:dyDescent="0.35">
      <c r="B12" s="186" t="s">
        <v>458</v>
      </c>
      <c r="C12" s="63"/>
      <c r="D12" s="63"/>
      <c r="E12" s="165"/>
      <c r="F12" s="63"/>
      <c r="G12" s="63"/>
      <c r="H12" s="63"/>
      <c r="I12" s="63"/>
      <c r="J12" s="63"/>
      <c r="K12" s="63"/>
      <c r="L12" s="63"/>
      <c r="M12" s="63"/>
      <c r="N12" s="63"/>
      <c r="O12" s="63"/>
      <c r="P12" s="63"/>
    </row>
    <row r="13" spans="1:18" ht="41.4" x14ac:dyDescent="0.3">
      <c r="B13" s="681" t="s">
        <v>59</v>
      </c>
      <c r="C13" s="683" t="s">
        <v>0</v>
      </c>
      <c r="D13" s="683" t="s">
        <v>45</v>
      </c>
      <c r="E13" s="683" t="s">
        <v>202</v>
      </c>
      <c r="F13" s="234" t="s">
        <v>199</v>
      </c>
      <c r="G13" s="234" t="s">
        <v>46</v>
      </c>
      <c r="H13" s="685" t="s">
        <v>60</v>
      </c>
      <c r="I13" s="685"/>
      <c r="J13" s="685"/>
      <c r="K13" s="685"/>
      <c r="L13" s="685"/>
      <c r="M13" s="685"/>
      <c r="N13" s="685"/>
      <c r="O13" s="685"/>
      <c r="P13" s="686"/>
    </row>
    <row r="14" spans="1:18" ht="55.2" x14ac:dyDescent="0.3">
      <c r="B14" s="682"/>
      <c r="C14" s="684"/>
      <c r="D14" s="684"/>
      <c r="E14" s="68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6" t="s">
        <v>138</v>
      </c>
      <c r="C15" s="667"/>
      <c r="D15" s="667"/>
      <c r="E15" s="667"/>
      <c r="F15" s="667"/>
      <c r="G15" s="667"/>
      <c r="H15" s="667"/>
      <c r="I15" s="667"/>
      <c r="J15" s="667"/>
      <c r="K15" s="667"/>
      <c r="L15" s="667"/>
      <c r="M15" s="667"/>
      <c r="N15" s="667"/>
      <c r="O15" s="667"/>
      <c r="P15" s="668"/>
    </row>
    <row r="16" spans="1:18" ht="26.25" customHeight="1" x14ac:dyDescent="0.3">
      <c r="A16" s="50"/>
      <c r="B16" s="660" t="s">
        <v>139</v>
      </c>
      <c r="C16" s="661"/>
      <c r="D16" s="661"/>
      <c r="E16" s="661"/>
      <c r="F16" s="661"/>
      <c r="G16" s="661"/>
      <c r="H16" s="661"/>
      <c r="I16" s="661"/>
      <c r="J16" s="661"/>
      <c r="K16" s="661"/>
      <c r="L16" s="661"/>
      <c r="M16" s="661"/>
      <c r="N16" s="661"/>
      <c r="O16" s="661"/>
      <c r="P16" s="662"/>
    </row>
    <row r="17" spans="1:16" x14ac:dyDescent="0.3">
      <c r="A17" s="34"/>
      <c r="B17" s="421">
        <v>1</v>
      </c>
      <c r="C17" s="406" t="s">
        <v>140</v>
      </c>
      <c r="D17" s="249" t="s">
        <v>34</v>
      </c>
      <c r="E17" s="407"/>
      <c r="F17" s="294"/>
      <c r="G17" s="294"/>
      <c r="H17" s="418">
        <v>1</v>
      </c>
      <c r="I17" s="408"/>
      <c r="J17" s="408"/>
      <c r="K17" s="408"/>
      <c r="L17" s="408"/>
      <c r="M17" s="408"/>
      <c r="N17" s="408"/>
      <c r="O17" s="408"/>
      <c r="P17" s="422">
        <f>SUM(H17:O17)</f>
        <v>1</v>
      </c>
    </row>
    <row r="18" spans="1:16" x14ac:dyDescent="0.3">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x14ac:dyDescent="0.3">
      <c r="A19" s="34"/>
      <c r="B19" s="421">
        <v>3</v>
      </c>
      <c r="C19" s="406" t="s">
        <v>142</v>
      </c>
      <c r="D19" s="249" t="s">
        <v>34</v>
      </c>
      <c r="E19" s="409"/>
      <c r="F19" s="294"/>
      <c r="G19" s="294"/>
      <c r="H19" s="418">
        <v>1</v>
      </c>
      <c r="I19" s="408"/>
      <c r="J19" s="408"/>
      <c r="K19" s="408"/>
      <c r="L19" s="408"/>
      <c r="M19" s="408"/>
      <c r="N19" s="408"/>
      <c r="O19" s="408"/>
      <c r="P19" s="422">
        <f t="shared" si="0"/>
        <v>1</v>
      </c>
    </row>
    <row r="20" spans="1:16" x14ac:dyDescent="0.3">
      <c r="A20" s="34"/>
      <c r="B20" s="421">
        <v>4</v>
      </c>
      <c r="C20" s="406" t="s">
        <v>143</v>
      </c>
      <c r="D20" s="249" t="s">
        <v>34</v>
      </c>
      <c r="E20" s="409"/>
      <c r="F20" s="294"/>
      <c r="G20" s="294"/>
      <c r="H20" s="418">
        <v>1</v>
      </c>
      <c r="I20" s="408"/>
      <c r="J20" s="408"/>
      <c r="K20" s="408"/>
      <c r="L20" s="408"/>
      <c r="M20" s="408"/>
      <c r="N20" s="408"/>
      <c r="O20" s="408"/>
      <c r="P20" s="422">
        <f t="shared" si="0"/>
        <v>1</v>
      </c>
    </row>
    <row r="21" spans="1:16" x14ac:dyDescent="0.3">
      <c r="A21" s="34"/>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34"/>
      <c r="B22" s="421">
        <v>6</v>
      </c>
      <c r="C22" s="406" t="s">
        <v>145</v>
      </c>
      <c r="D22" s="249" t="s">
        <v>34</v>
      </c>
      <c r="E22" s="409"/>
      <c r="F22" s="294"/>
      <c r="G22" s="294"/>
      <c r="H22" s="418">
        <v>1</v>
      </c>
      <c r="I22" s="408"/>
      <c r="J22" s="408"/>
      <c r="K22" s="408"/>
      <c r="L22" s="408"/>
      <c r="M22" s="408"/>
      <c r="N22" s="408"/>
      <c r="O22" s="408"/>
      <c r="P22" s="422">
        <f t="shared" si="0"/>
        <v>1</v>
      </c>
    </row>
    <row r="23" spans="1:16" x14ac:dyDescent="0.3">
      <c r="A23" s="34"/>
      <c r="B23" s="423" t="s">
        <v>260</v>
      </c>
      <c r="C23" s="406"/>
      <c r="D23" s="249" t="s">
        <v>250</v>
      </c>
      <c r="E23" s="409"/>
      <c r="F23" s="294"/>
      <c r="G23" s="294"/>
      <c r="H23" s="418"/>
      <c r="I23" s="408"/>
      <c r="J23" s="408"/>
      <c r="K23" s="408"/>
      <c r="L23" s="408"/>
      <c r="M23" s="408"/>
      <c r="N23" s="408"/>
      <c r="O23" s="408"/>
      <c r="P23" s="422">
        <f t="shared" si="0"/>
        <v>0</v>
      </c>
    </row>
    <row r="24" spans="1:16" x14ac:dyDescent="0.3">
      <c r="A24" s="34"/>
      <c r="B24" s="421"/>
      <c r="C24" s="640"/>
      <c r="D24" s="640"/>
      <c r="E24" s="264"/>
      <c r="F24" s="294"/>
      <c r="G24" s="294"/>
      <c r="H24" s="418"/>
      <c r="I24" s="408"/>
      <c r="J24" s="408"/>
      <c r="K24" s="408"/>
      <c r="L24" s="408"/>
      <c r="M24" s="408"/>
      <c r="N24" s="408"/>
      <c r="O24" s="408"/>
      <c r="P24" s="422">
        <f t="shared" si="0"/>
        <v>0</v>
      </c>
    </row>
    <row r="25" spans="1:16" x14ac:dyDescent="0.3">
      <c r="A25" s="34"/>
      <c r="B25" s="421"/>
      <c r="C25" s="640"/>
      <c r="D25" s="640"/>
      <c r="E25" s="264"/>
      <c r="F25" s="294"/>
      <c r="G25" s="294"/>
      <c r="H25" s="418"/>
      <c r="I25" s="408"/>
      <c r="J25" s="408"/>
      <c r="K25" s="408"/>
      <c r="L25" s="408"/>
      <c r="M25" s="408"/>
      <c r="N25" s="408"/>
      <c r="O25" s="408"/>
      <c r="P25" s="422">
        <f t="shared" si="0"/>
        <v>0</v>
      </c>
    </row>
    <row r="26" spans="1:16" x14ac:dyDescent="0.3">
      <c r="A26" s="34"/>
      <c r="B26" s="421"/>
      <c r="C26" s="640"/>
      <c r="D26" s="640"/>
      <c r="E26" s="264"/>
      <c r="F26" s="294"/>
      <c r="G26" s="294"/>
      <c r="H26" s="418"/>
      <c r="I26" s="408"/>
      <c r="J26" s="408"/>
      <c r="K26" s="408"/>
      <c r="L26" s="408"/>
      <c r="M26" s="408"/>
      <c r="N26" s="408"/>
      <c r="O26" s="408"/>
      <c r="P26" s="422">
        <f t="shared" si="0"/>
        <v>0</v>
      </c>
    </row>
    <row r="27" spans="1:16" ht="25.5" customHeight="1" x14ac:dyDescent="0.3">
      <c r="A27" s="50"/>
      <c r="B27" s="660" t="s">
        <v>146</v>
      </c>
      <c r="C27" s="661"/>
      <c r="D27" s="661"/>
      <c r="E27" s="661"/>
      <c r="F27" s="661"/>
      <c r="G27" s="661"/>
      <c r="H27" s="661"/>
      <c r="I27" s="661"/>
      <c r="J27" s="661"/>
      <c r="K27" s="661"/>
      <c r="L27" s="661"/>
      <c r="M27" s="661"/>
      <c r="N27" s="661"/>
      <c r="O27" s="661"/>
      <c r="P27" s="662"/>
    </row>
    <row r="28" spans="1:16" x14ac:dyDescent="0.3">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x14ac:dyDescent="0.3">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34"/>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x14ac:dyDescent="0.3">
      <c r="A33" s="34"/>
      <c r="B33" s="423" t="s">
        <v>260</v>
      </c>
      <c r="C33" s="406"/>
      <c r="D33" s="249" t="s">
        <v>250</v>
      </c>
      <c r="E33" s="409"/>
      <c r="F33" s="294"/>
      <c r="G33" s="294"/>
      <c r="H33" s="408"/>
      <c r="I33" s="408"/>
      <c r="J33" s="408"/>
      <c r="K33" s="408"/>
      <c r="L33" s="408"/>
      <c r="M33" s="408"/>
      <c r="N33" s="408"/>
      <c r="O33" s="408"/>
      <c r="P33" s="422">
        <f t="shared" si="0"/>
        <v>0</v>
      </c>
    </row>
    <row r="34" spans="1:16" x14ac:dyDescent="0.3">
      <c r="A34" s="34"/>
      <c r="B34" s="421"/>
      <c r="C34" s="640"/>
      <c r="D34" s="640"/>
      <c r="E34" s="264"/>
      <c r="F34" s="294"/>
      <c r="G34" s="294"/>
      <c r="H34" s="408"/>
      <c r="I34" s="408"/>
      <c r="J34" s="408"/>
      <c r="K34" s="408"/>
      <c r="L34" s="408"/>
      <c r="M34" s="408"/>
      <c r="N34" s="408"/>
      <c r="O34" s="408"/>
      <c r="P34" s="422">
        <f t="shared" si="0"/>
        <v>0</v>
      </c>
    </row>
    <row r="35" spans="1:16" x14ac:dyDescent="0.3">
      <c r="A35" s="34"/>
      <c r="B35" s="421"/>
      <c r="C35" s="640"/>
      <c r="D35" s="640"/>
      <c r="E35" s="264"/>
      <c r="F35" s="294"/>
      <c r="G35" s="294"/>
      <c r="H35" s="408"/>
      <c r="I35" s="408"/>
      <c r="J35" s="408"/>
      <c r="K35" s="408"/>
      <c r="L35" s="408"/>
      <c r="M35" s="408"/>
      <c r="N35" s="408"/>
      <c r="O35" s="408"/>
      <c r="P35" s="422">
        <f t="shared" si="0"/>
        <v>0</v>
      </c>
    </row>
    <row r="36" spans="1:16" x14ac:dyDescent="0.3">
      <c r="A36" s="34"/>
      <c r="B36" s="421"/>
      <c r="C36" s="640"/>
      <c r="D36" s="640"/>
      <c r="E36" s="264"/>
      <c r="F36" s="294"/>
      <c r="G36" s="294"/>
      <c r="H36" s="408"/>
      <c r="I36" s="408"/>
      <c r="J36" s="408"/>
      <c r="K36" s="408"/>
      <c r="L36" s="408"/>
      <c r="M36" s="408"/>
      <c r="N36" s="408"/>
      <c r="O36" s="408"/>
      <c r="P36" s="422">
        <f t="shared" si="0"/>
        <v>0</v>
      </c>
    </row>
    <row r="37" spans="1:16" ht="26.25" customHeight="1" x14ac:dyDescent="0.3">
      <c r="A37" s="50"/>
      <c r="B37" s="660" t="s">
        <v>11</v>
      </c>
      <c r="C37" s="661"/>
      <c r="D37" s="661"/>
      <c r="E37" s="661"/>
      <c r="F37" s="661"/>
      <c r="G37" s="661"/>
      <c r="H37" s="661"/>
      <c r="I37" s="661"/>
      <c r="J37" s="661"/>
      <c r="K37" s="661"/>
      <c r="L37" s="661"/>
      <c r="M37" s="661"/>
      <c r="N37" s="661"/>
      <c r="O37" s="661"/>
      <c r="P37" s="662"/>
    </row>
    <row r="38" spans="1:16" ht="27.6" x14ac:dyDescent="0.3">
      <c r="A38" s="34"/>
      <c r="B38" s="421">
        <v>12</v>
      </c>
      <c r="C38" s="406" t="s">
        <v>152</v>
      </c>
      <c r="D38" s="249" t="s">
        <v>34</v>
      </c>
      <c r="E38" s="409">
        <v>12</v>
      </c>
      <c r="F38" s="294"/>
      <c r="G38" s="294"/>
      <c r="H38" s="408"/>
      <c r="I38" s="408"/>
      <c r="J38" s="418">
        <v>1</v>
      </c>
      <c r="K38" s="408"/>
      <c r="L38" s="408"/>
      <c r="M38" s="408"/>
      <c r="N38" s="408"/>
      <c r="O38" s="408"/>
      <c r="P38" s="422">
        <f t="shared" si="0"/>
        <v>1</v>
      </c>
    </row>
    <row r="39" spans="1:16" ht="27.6" x14ac:dyDescent="0.3">
      <c r="A39" s="34"/>
      <c r="B39" s="421">
        <v>13</v>
      </c>
      <c r="C39" s="406" t="s">
        <v>153</v>
      </c>
      <c r="D39" s="249" t="s">
        <v>34</v>
      </c>
      <c r="E39" s="409">
        <v>12</v>
      </c>
      <c r="F39" s="294"/>
      <c r="G39" s="294"/>
      <c r="H39" s="408"/>
      <c r="I39" s="408"/>
      <c r="J39" s="418">
        <v>1</v>
      </c>
      <c r="K39" s="408"/>
      <c r="L39" s="408"/>
      <c r="M39" s="408"/>
      <c r="N39" s="408"/>
      <c r="O39" s="408"/>
      <c r="P39" s="422">
        <f t="shared" si="0"/>
        <v>1</v>
      </c>
    </row>
    <row r="40" spans="1:16" ht="27.6" x14ac:dyDescent="0.3">
      <c r="A40" s="34"/>
      <c r="B40" s="421">
        <v>14</v>
      </c>
      <c r="C40" s="406" t="s">
        <v>154</v>
      </c>
      <c r="D40" s="249" t="s">
        <v>34</v>
      </c>
      <c r="E40" s="409">
        <v>12</v>
      </c>
      <c r="F40" s="294"/>
      <c r="G40" s="294"/>
      <c r="H40" s="408"/>
      <c r="I40" s="408"/>
      <c r="J40" s="418">
        <v>1</v>
      </c>
      <c r="K40" s="408"/>
      <c r="L40" s="408"/>
      <c r="M40" s="408"/>
      <c r="N40" s="408"/>
      <c r="O40" s="408"/>
      <c r="P40" s="422">
        <f t="shared" si="0"/>
        <v>1</v>
      </c>
    </row>
    <row r="41" spans="1:16" x14ac:dyDescent="0.3">
      <c r="A41" s="34"/>
      <c r="B41" s="423" t="s">
        <v>260</v>
      </c>
      <c r="C41" s="406"/>
      <c r="D41" s="249" t="s">
        <v>250</v>
      </c>
      <c r="E41" s="409"/>
      <c r="F41" s="294"/>
      <c r="G41" s="294"/>
      <c r="H41" s="408"/>
      <c r="I41" s="408"/>
      <c r="J41" s="408"/>
      <c r="K41" s="408"/>
      <c r="L41" s="408"/>
      <c r="M41" s="408"/>
      <c r="N41" s="408"/>
      <c r="O41" s="408"/>
      <c r="P41" s="422">
        <f t="shared" si="0"/>
        <v>0</v>
      </c>
    </row>
    <row r="42" spans="1:16" x14ac:dyDescent="0.3">
      <c r="A42" s="34"/>
      <c r="B42" s="421"/>
      <c r="C42" s="640"/>
      <c r="D42" s="640"/>
      <c r="E42" s="264"/>
      <c r="F42" s="294"/>
      <c r="G42" s="294"/>
      <c r="H42" s="408"/>
      <c r="I42" s="408"/>
      <c r="J42" s="408"/>
      <c r="K42" s="408"/>
      <c r="L42" s="408"/>
      <c r="M42" s="408"/>
      <c r="N42" s="408"/>
      <c r="O42" s="408"/>
      <c r="P42" s="422">
        <f t="shared" si="0"/>
        <v>0</v>
      </c>
    </row>
    <row r="43" spans="1:16" x14ac:dyDescent="0.3">
      <c r="A43" s="34"/>
      <c r="B43" s="421"/>
      <c r="C43" s="640"/>
      <c r="D43" s="640"/>
      <c r="E43" s="264"/>
      <c r="F43" s="294"/>
      <c r="G43" s="294"/>
      <c r="H43" s="408"/>
      <c r="I43" s="408"/>
      <c r="J43" s="408"/>
      <c r="K43" s="408"/>
      <c r="L43" s="408"/>
      <c r="M43" s="408"/>
      <c r="N43" s="408"/>
      <c r="O43" s="408"/>
      <c r="P43" s="422">
        <f t="shared" si="0"/>
        <v>0</v>
      </c>
    </row>
    <row r="44" spans="1:16" x14ac:dyDescent="0.3">
      <c r="A44" s="34"/>
      <c r="B44" s="421"/>
      <c r="C44" s="640"/>
      <c r="D44" s="640"/>
      <c r="E44" s="264"/>
      <c r="F44" s="294"/>
      <c r="G44" s="294"/>
      <c r="H44" s="408"/>
      <c r="I44" s="408"/>
      <c r="J44" s="408"/>
      <c r="K44" s="408"/>
      <c r="L44" s="408"/>
      <c r="M44" s="408"/>
      <c r="N44" s="408"/>
      <c r="O44" s="408"/>
      <c r="P44" s="422">
        <f t="shared" si="0"/>
        <v>0</v>
      </c>
    </row>
    <row r="45" spans="1:16" ht="24" customHeight="1" x14ac:dyDescent="0.3">
      <c r="A45" s="50"/>
      <c r="B45" s="660" t="s">
        <v>155</v>
      </c>
      <c r="C45" s="661"/>
      <c r="D45" s="661"/>
      <c r="E45" s="661"/>
      <c r="F45" s="661"/>
      <c r="G45" s="661"/>
      <c r="H45" s="661"/>
      <c r="I45" s="661"/>
      <c r="J45" s="661"/>
      <c r="K45" s="661"/>
      <c r="L45" s="661"/>
      <c r="M45" s="661"/>
      <c r="N45" s="661"/>
      <c r="O45" s="661"/>
      <c r="P45" s="662"/>
    </row>
    <row r="46" spans="1:16" x14ac:dyDescent="0.3">
      <c r="A46" s="34"/>
      <c r="B46" s="421">
        <v>15</v>
      </c>
      <c r="C46" s="406" t="s">
        <v>156</v>
      </c>
      <c r="D46" s="249" t="s">
        <v>34</v>
      </c>
      <c r="E46" s="409"/>
      <c r="F46" s="294"/>
      <c r="G46" s="294"/>
      <c r="H46" s="418">
        <v>1</v>
      </c>
      <c r="I46" s="408"/>
      <c r="J46" s="408"/>
      <c r="K46" s="408"/>
      <c r="L46" s="408"/>
      <c r="M46" s="408"/>
      <c r="N46" s="408"/>
      <c r="O46" s="408"/>
      <c r="P46" s="422">
        <f t="shared" si="0"/>
        <v>1</v>
      </c>
    </row>
    <row r="47" spans="1:16" x14ac:dyDescent="0.3">
      <c r="A47" s="34"/>
      <c r="B47" s="423" t="s">
        <v>260</v>
      </c>
      <c r="C47" s="406"/>
      <c r="D47" s="249" t="s">
        <v>250</v>
      </c>
      <c r="E47" s="409"/>
      <c r="F47" s="294"/>
      <c r="G47" s="294"/>
      <c r="H47" s="418"/>
      <c r="I47" s="408"/>
      <c r="J47" s="408"/>
      <c r="K47" s="408"/>
      <c r="L47" s="408"/>
      <c r="M47" s="408"/>
      <c r="N47" s="408"/>
      <c r="O47" s="408"/>
      <c r="P47" s="422">
        <f t="shared" si="0"/>
        <v>0</v>
      </c>
    </row>
    <row r="48" spans="1:16" x14ac:dyDescent="0.3">
      <c r="A48" s="34"/>
      <c r="B48" s="421"/>
      <c r="C48" s="640"/>
      <c r="D48" s="640"/>
      <c r="E48" s="264"/>
      <c r="F48" s="294"/>
      <c r="G48" s="294"/>
      <c r="H48" s="418"/>
      <c r="I48" s="408"/>
      <c r="J48" s="408"/>
      <c r="K48" s="408"/>
      <c r="L48" s="408"/>
      <c r="M48" s="408"/>
      <c r="N48" s="408"/>
      <c r="O48" s="408"/>
      <c r="P48" s="422">
        <f t="shared" si="0"/>
        <v>0</v>
      </c>
    </row>
    <row r="49" spans="1:16" x14ac:dyDescent="0.3">
      <c r="A49" s="34"/>
      <c r="B49" s="421"/>
      <c r="C49" s="640"/>
      <c r="D49" s="640"/>
      <c r="E49" s="264"/>
      <c r="F49" s="294"/>
      <c r="G49" s="294"/>
      <c r="H49" s="418"/>
      <c r="I49" s="408"/>
      <c r="J49" s="408"/>
      <c r="K49" s="408"/>
      <c r="L49" s="408"/>
      <c r="M49" s="408"/>
      <c r="N49" s="408"/>
      <c r="O49" s="408"/>
      <c r="P49" s="422"/>
    </row>
    <row r="50" spans="1:16" x14ac:dyDescent="0.3">
      <c r="A50" s="34"/>
      <c r="B50" s="421"/>
      <c r="C50" s="640"/>
      <c r="D50" s="640"/>
      <c r="E50" s="264"/>
      <c r="F50" s="294"/>
      <c r="G50" s="294"/>
      <c r="H50" s="418"/>
      <c r="I50" s="408"/>
      <c r="J50" s="408"/>
      <c r="K50" s="408"/>
      <c r="L50" s="408"/>
      <c r="M50" s="408"/>
      <c r="N50" s="408"/>
      <c r="O50" s="408"/>
      <c r="P50" s="422">
        <f t="shared" si="0"/>
        <v>0</v>
      </c>
    </row>
    <row r="51" spans="1:16" ht="21" customHeight="1" x14ac:dyDescent="0.3">
      <c r="A51" s="48"/>
      <c r="B51" s="660" t="s">
        <v>157</v>
      </c>
      <c r="C51" s="661"/>
      <c r="D51" s="661"/>
      <c r="E51" s="661"/>
      <c r="F51" s="661"/>
      <c r="G51" s="661"/>
      <c r="H51" s="661"/>
      <c r="I51" s="661"/>
      <c r="J51" s="661"/>
      <c r="K51" s="661"/>
      <c r="L51" s="661"/>
      <c r="M51" s="661"/>
      <c r="N51" s="661"/>
      <c r="O51" s="661"/>
      <c r="P51" s="662"/>
    </row>
    <row r="52" spans="1:16" x14ac:dyDescent="0.3">
      <c r="A52" s="34"/>
      <c r="B52" s="421">
        <v>16</v>
      </c>
      <c r="C52" s="406" t="s">
        <v>158</v>
      </c>
      <c r="D52" s="249" t="s">
        <v>34</v>
      </c>
      <c r="E52" s="409"/>
      <c r="F52" s="294"/>
      <c r="G52" s="294"/>
      <c r="H52" s="408"/>
      <c r="I52" s="408"/>
      <c r="J52" s="408"/>
      <c r="K52" s="408"/>
      <c r="L52" s="408"/>
      <c r="M52" s="408"/>
      <c r="N52" s="408"/>
      <c r="O52" s="408"/>
      <c r="P52" s="422">
        <f t="shared" si="0"/>
        <v>0</v>
      </c>
    </row>
    <row r="53" spans="1:16" x14ac:dyDescent="0.3">
      <c r="A53" s="34"/>
      <c r="B53" s="421">
        <v>17</v>
      </c>
      <c r="C53" s="406" t="s">
        <v>159</v>
      </c>
      <c r="D53" s="249" t="s">
        <v>34</v>
      </c>
      <c r="E53" s="409"/>
      <c r="F53" s="294"/>
      <c r="G53" s="294"/>
      <c r="H53" s="408"/>
      <c r="I53" s="408"/>
      <c r="J53" s="408"/>
      <c r="K53" s="408"/>
      <c r="L53" s="408"/>
      <c r="M53" s="408"/>
      <c r="N53" s="408"/>
      <c r="O53" s="408"/>
      <c r="P53" s="422">
        <f t="shared" si="0"/>
        <v>0</v>
      </c>
    </row>
    <row r="54" spans="1:16" x14ac:dyDescent="0.3">
      <c r="A54" s="34"/>
      <c r="B54" s="421">
        <v>18</v>
      </c>
      <c r="C54" s="406" t="s">
        <v>160</v>
      </c>
      <c r="D54" s="249" t="s">
        <v>34</v>
      </c>
      <c r="E54" s="409"/>
      <c r="F54" s="294"/>
      <c r="G54" s="294"/>
      <c r="H54" s="408"/>
      <c r="I54" s="408"/>
      <c r="J54" s="408"/>
      <c r="K54" s="408"/>
      <c r="L54" s="408"/>
      <c r="M54" s="408"/>
      <c r="N54" s="408"/>
      <c r="O54" s="408"/>
      <c r="P54" s="422">
        <f t="shared" si="0"/>
        <v>0</v>
      </c>
    </row>
    <row r="55" spans="1:16" x14ac:dyDescent="0.3">
      <c r="A55" s="34"/>
      <c r="B55" s="421">
        <v>19</v>
      </c>
      <c r="C55" s="406" t="s">
        <v>161</v>
      </c>
      <c r="D55" s="249" t="s">
        <v>34</v>
      </c>
      <c r="E55" s="409"/>
      <c r="F55" s="294"/>
      <c r="G55" s="294"/>
      <c r="H55" s="408"/>
      <c r="I55" s="408"/>
      <c r="J55" s="408"/>
      <c r="K55" s="408"/>
      <c r="L55" s="408"/>
      <c r="M55" s="408"/>
      <c r="N55" s="408"/>
      <c r="O55" s="408"/>
      <c r="P55" s="422">
        <f t="shared" si="0"/>
        <v>0</v>
      </c>
    </row>
    <row r="56" spans="1:16" x14ac:dyDescent="0.3">
      <c r="A56" s="34"/>
      <c r="B56" s="423" t="s">
        <v>260</v>
      </c>
      <c r="C56" s="406"/>
      <c r="D56" s="249" t="s">
        <v>250</v>
      </c>
      <c r="E56" s="409"/>
      <c r="F56" s="294"/>
      <c r="G56" s="294"/>
      <c r="H56" s="408"/>
      <c r="I56" s="408"/>
      <c r="J56" s="408"/>
      <c r="K56" s="408"/>
      <c r="L56" s="408"/>
      <c r="M56" s="408"/>
      <c r="N56" s="408"/>
      <c r="O56" s="408"/>
      <c r="P56" s="422">
        <f t="shared" si="0"/>
        <v>0</v>
      </c>
    </row>
    <row r="57" spans="1:16" x14ac:dyDescent="0.3">
      <c r="A57" s="34"/>
      <c r="B57" s="423"/>
      <c r="C57" s="640"/>
      <c r="D57" s="640"/>
      <c r="E57" s="264"/>
      <c r="F57" s="294"/>
      <c r="G57" s="294"/>
      <c r="H57" s="408"/>
      <c r="I57" s="408"/>
      <c r="J57" s="408"/>
      <c r="K57" s="408"/>
      <c r="L57" s="408"/>
      <c r="M57" s="408"/>
      <c r="N57" s="408"/>
      <c r="O57" s="408"/>
      <c r="P57" s="422"/>
    </row>
    <row r="58" spans="1:16" x14ac:dyDescent="0.3">
      <c r="A58" s="34"/>
      <c r="B58" s="423"/>
      <c r="C58" s="640"/>
      <c r="D58" s="640"/>
      <c r="E58" s="264"/>
      <c r="F58" s="294"/>
      <c r="G58" s="294"/>
      <c r="H58" s="408"/>
      <c r="I58" s="408"/>
      <c r="J58" s="408"/>
      <c r="K58" s="408"/>
      <c r="L58" s="408"/>
      <c r="M58" s="408"/>
      <c r="N58" s="408"/>
      <c r="O58" s="408"/>
      <c r="P58" s="422"/>
    </row>
    <row r="59" spans="1:16" x14ac:dyDescent="0.3">
      <c r="A59" s="33"/>
      <c r="B59" s="424"/>
      <c r="C59" s="640"/>
      <c r="D59" s="640"/>
      <c r="E59" s="264"/>
      <c r="F59" s="294"/>
      <c r="G59" s="294"/>
      <c r="H59" s="412"/>
      <c r="I59" s="412"/>
      <c r="J59" s="412"/>
      <c r="K59" s="412"/>
      <c r="L59" s="412"/>
      <c r="M59" s="412"/>
      <c r="N59" s="412"/>
      <c r="O59" s="412"/>
      <c r="P59" s="422"/>
    </row>
    <row r="60" spans="1:16" ht="27" customHeight="1" x14ac:dyDescent="0.3">
      <c r="B60" s="666" t="s">
        <v>162</v>
      </c>
      <c r="C60" s="667"/>
      <c r="D60" s="667"/>
      <c r="E60" s="667"/>
      <c r="F60" s="667"/>
      <c r="G60" s="667"/>
      <c r="H60" s="667"/>
      <c r="I60" s="667"/>
      <c r="J60" s="667"/>
      <c r="K60" s="667"/>
      <c r="L60" s="667"/>
      <c r="M60" s="667"/>
      <c r="N60" s="667"/>
      <c r="O60" s="667"/>
      <c r="P60" s="668"/>
    </row>
    <row r="61" spans="1:16" ht="16.8" x14ac:dyDescent="0.3">
      <c r="B61" s="425"/>
      <c r="C61" s="406"/>
      <c r="D61" s="409"/>
      <c r="E61" s="409"/>
      <c r="F61" s="405"/>
      <c r="G61" s="405"/>
      <c r="H61" s="405"/>
      <c r="I61" s="405"/>
      <c r="J61" s="405"/>
      <c r="K61" s="405"/>
      <c r="L61" s="405"/>
      <c r="M61" s="405"/>
      <c r="N61" s="405"/>
      <c r="O61" s="405"/>
      <c r="P61" s="426"/>
    </row>
    <row r="62" spans="1:16" ht="25.5" customHeight="1" x14ac:dyDescent="0.3">
      <c r="A62" s="50"/>
      <c r="B62" s="678" t="s">
        <v>163</v>
      </c>
      <c r="C62" s="679"/>
      <c r="D62" s="679"/>
      <c r="E62" s="679"/>
      <c r="F62" s="679"/>
      <c r="G62" s="679"/>
      <c r="H62" s="679"/>
      <c r="I62" s="679"/>
      <c r="J62" s="679"/>
      <c r="K62" s="679"/>
      <c r="L62" s="679"/>
      <c r="M62" s="679"/>
      <c r="N62" s="679"/>
      <c r="O62" s="679"/>
      <c r="P62" s="680"/>
    </row>
    <row r="63" spans="1:16" x14ac:dyDescent="0.3">
      <c r="A63" s="34"/>
      <c r="B63" s="421">
        <v>21</v>
      </c>
      <c r="C63" s="406" t="s">
        <v>164</v>
      </c>
      <c r="D63" s="249" t="s">
        <v>34</v>
      </c>
      <c r="E63" s="409"/>
      <c r="F63" s="294"/>
      <c r="G63" s="294"/>
      <c r="H63" s="418">
        <v>1</v>
      </c>
      <c r="I63" s="408"/>
      <c r="J63" s="408"/>
      <c r="K63" s="408"/>
      <c r="L63" s="408"/>
      <c r="M63" s="408"/>
      <c r="N63" s="408"/>
      <c r="O63" s="408"/>
      <c r="P63" s="422">
        <f t="shared" si="0"/>
        <v>1</v>
      </c>
    </row>
    <row r="64" spans="1:16" x14ac:dyDescent="0.3">
      <c r="A64" s="34"/>
      <c r="B64" s="421">
        <v>22</v>
      </c>
      <c r="C64" s="406" t="s">
        <v>165</v>
      </c>
      <c r="D64" s="249" t="s">
        <v>34</v>
      </c>
      <c r="E64" s="409"/>
      <c r="F64" s="294"/>
      <c r="G64" s="294"/>
      <c r="H64" s="418">
        <v>1</v>
      </c>
      <c r="I64" s="408"/>
      <c r="J64" s="408"/>
      <c r="K64" s="408"/>
      <c r="L64" s="408"/>
      <c r="M64" s="408"/>
      <c r="N64" s="408"/>
      <c r="O64" s="408"/>
      <c r="P64" s="422">
        <f t="shared" si="0"/>
        <v>1</v>
      </c>
    </row>
    <row r="65" spans="1:16" x14ac:dyDescent="0.3">
      <c r="A65" s="34"/>
      <c r="B65" s="421">
        <v>23</v>
      </c>
      <c r="C65" s="406" t="s">
        <v>166</v>
      </c>
      <c r="D65" s="249" t="s">
        <v>34</v>
      </c>
      <c r="E65" s="409"/>
      <c r="F65" s="294"/>
      <c r="G65" s="294"/>
      <c r="H65" s="418">
        <v>1</v>
      </c>
      <c r="I65" s="408"/>
      <c r="J65" s="408"/>
      <c r="K65" s="408"/>
      <c r="L65" s="408"/>
      <c r="M65" s="408"/>
      <c r="N65" s="408"/>
      <c r="O65" s="408"/>
      <c r="P65" s="422">
        <f t="shared" si="0"/>
        <v>1</v>
      </c>
    </row>
    <row r="66" spans="1:16" x14ac:dyDescent="0.3">
      <c r="A66" s="34"/>
      <c r="B66" s="421">
        <v>24</v>
      </c>
      <c r="C66" s="406" t="s">
        <v>167</v>
      </c>
      <c r="D66" s="249" t="s">
        <v>34</v>
      </c>
      <c r="E66" s="409"/>
      <c r="F66" s="294"/>
      <c r="G66" s="294"/>
      <c r="H66" s="418">
        <v>1</v>
      </c>
      <c r="I66" s="408"/>
      <c r="J66" s="408"/>
      <c r="K66" s="408"/>
      <c r="L66" s="408"/>
      <c r="M66" s="408"/>
      <c r="N66" s="408"/>
      <c r="O66" s="408"/>
      <c r="P66" s="422">
        <f t="shared" si="0"/>
        <v>1</v>
      </c>
    </row>
    <row r="67" spans="1:16" x14ac:dyDescent="0.3">
      <c r="A67" s="34"/>
      <c r="B67" s="423" t="s">
        <v>260</v>
      </c>
      <c r="C67" s="406"/>
      <c r="D67" s="249" t="s">
        <v>250</v>
      </c>
      <c r="E67" s="409"/>
      <c r="F67" s="294"/>
      <c r="G67" s="294"/>
      <c r="H67" s="418"/>
      <c r="I67" s="408"/>
      <c r="J67" s="408"/>
      <c r="K67" s="408"/>
      <c r="L67" s="408"/>
      <c r="M67" s="408"/>
      <c r="N67" s="408"/>
      <c r="O67" s="408"/>
      <c r="P67" s="422"/>
    </row>
    <row r="68" spans="1:16" x14ac:dyDescent="0.3">
      <c r="A68" s="34"/>
      <c r="B68" s="421"/>
      <c r="C68" s="640"/>
      <c r="D68" s="640"/>
      <c r="E68" s="264"/>
      <c r="F68" s="294"/>
      <c r="G68" s="294"/>
      <c r="H68" s="418"/>
      <c r="I68" s="408"/>
      <c r="J68" s="408"/>
      <c r="K68" s="408"/>
      <c r="L68" s="408"/>
      <c r="M68" s="408"/>
      <c r="N68" s="408"/>
      <c r="O68" s="408"/>
      <c r="P68" s="422"/>
    </row>
    <row r="69" spans="1:16" x14ac:dyDescent="0.3">
      <c r="A69" s="34"/>
      <c r="B69" s="421"/>
      <c r="C69" s="640"/>
      <c r="D69" s="640"/>
      <c r="E69" s="264"/>
      <c r="F69" s="294"/>
      <c r="G69" s="294"/>
      <c r="H69" s="418"/>
      <c r="I69" s="408"/>
      <c r="J69" s="408"/>
      <c r="K69" s="408"/>
      <c r="L69" s="408"/>
      <c r="M69" s="408"/>
      <c r="N69" s="408"/>
      <c r="O69" s="408"/>
      <c r="P69" s="422"/>
    </row>
    <row r="70" spans="1:16" x14ac:dyDescent="0.3">
      <c r="A70" s="34"/>
      <c r="B70" s="421"/>
      <c r="C70" s="640"/>
      <c r="D70" s="640"/>
      <c r="E70" s="264"/>
      <c r="F70" s="294"/>
      <c r="G70" s="294"/>
      <c r="H70" s="408"/>
      <c r="I70" s="408"/>
      <c r="J70" s="408"/>
      <c r="K70" s="408"/>
      <c r="L70" s="408"/>
      <c r="M70" s="408"/>
      <c r="N70" s="408"/>
      <c r="O70" s="408"/>
      <c r="P70" s="422">
        <f t="shared" si="0"/>
        <v>0</v>
      </c>
    </row>
    <row r="71" spans="1:16" ht="28.5" customHeight="1" x14ac:dyDescent="0.3">
      <c r="A71" s="50"/>
      <c r="B71" s="678" t="s">
        <v>168</v>
      </c>
      <c r="C71" s="679"/>
      <c r="D71" s="679"/>
      <c r="E71" s="679"/>
      <c r="F71" s="679"/>
      <c r="G71" s="679"/>
      <c r="H71" s="679"/>
      <c r="I71" s="679"/>
      <c r="J71" s="679"/>
      <c r="K71" s="679"/>
      <c r="L71" s="679"/>
      <c r="M71" s="679"/>
      <c r="N71" s="679"/>
      <c r="O71" s="679"/>
      <c r="P71" s="680"/>
    </row>
    <row r="72" spans="1:16" x14ac:dyDescent="0.3">
      <c r="A72" s="34"/>
      <c r="B72" s="421">
        <v>25</v>
      </c>
      <c r="C72" s="406" t="s">
        <v>169</v>
      </c>
      <c r="D72" s="249" t="s">
        <v>34</v>
      </c>
      <c r="E72" s="409"/>
      <c r="F72" s="294"/>
      <c r="G72" s="294"/>
      <c r="H72" s="408"/>
      <c r="I72" s="418">
        <v>1</v>
      </c>
      <c r="J72" s="408"/>
      <c r="K72" s="408"/>
      <c r="L72" s="408"/>
      <c r="M72" s="408"/>
      <c r="N72" s="408"/>
      <c r="O72" s="408"/>
      <c r="P72" s="422">
        <f t="shared" si="0"/>
        <v>1</v>
      </c>
    </row>
    <row r="73" spans="1:16" x14ac:dyDescent="0.3">
      <c r="A73" s="34"/>
      <c r="B73" s="421">
        <v>26</v>
      </c>
      <c r="C73" s="406" t="s">
        <v>170</v>
      </c>
      <c r="D73" s="249" t="s">
        <v>34</v>
      </c>
      <c r="E73" s="409"/>
      <c r="F73" s="294"/>
      <c r="G73" s="294"/>
      <c r="H73" s="408"/>
      <c r="I73" s="418">
        <v>1</v>
      </c>
      <c r="J73" s="408"/>
      <c r="K73" s="408"/>
      <c r="L73" s="408"/>
      <c r="M73" s="408"/>
      <c r="N73" s="408"/>
      <c r="O73" s="408"/>
      <c r="P73" s="422">
        <f t="shared" si="0"/>
        <v>1</v>
      </c>
    </row>
    <row r="74" spans="1:16" ht="27.6" x14ac:dyDescent="0.3">
      <c r="A74" s="34"/>
      <c r="B74" s="421">
        <v>27</v>
      </c>
      <c r="C74" s="406" t="s">
        <v>171</v>
      </c>
      <c r="D74" s="249" t="s">
        <v>34</v>
      </c>
      <c r="E74" s="409"/>
      <c r="F74" s="294"/>
      <c r="G74" s="294"/>
      <c r="H74" s="408"/>
      <c r="I74" s="418">
        <v>0.8</v>
      </c>
      <c r="J74" s="418">
        <v>0.2</v>
      </c>
      <c r="K74" s="408"/>
      <c r="L74" s="408"/>
      <c r="M74" s="408"/>
      <c r="N74" s="408"/>
      <c r="O74" s="408"/>
      <c r="P74" s="422">
        <f t="shared" si="0"/>
        <v>1</v>
      </c>
    </row>
    <row r="75" spans="1:16" ht="27.6" x14ac:dyDescent="0.3">
      <c r="A75" s="34"/>
      <c r="B75" s="421">
        <v>28</v>
      </c>
      <c r="C75" s="406" t="s">
        <v>172</v>
      </c>
      <c r="D75" s="249" t="s">
        <v>34</v>
      </c>
      <c r="E75" s="409"/>
      <c r="F75" s="294"/>
      <c r="G75" s="294"/>
      <c r="H75" s="408"/>
      <c r="I75" s="408"/>
      <c r="J75" s="408"/>
      <c r="K75" s="408"/>
      <c r="L75" s="408"/>
      <c r="M75" s="408"/>
      <c r="N75" s="408"/>
      <c r="O75" s="408"/>
      <c r="P75" s="422">
        <f t="shared" si="0"/>
        <v>0</v>
      </c>
    </row>
    <row r="76" spans="1:16" ht="27.6" x14ac:dyDescent="0.3">
      <c r="A76" s="34"/>
      <c r="B76" s="421">
        <v>29</v>
      </c>
      <c r="C76" s="406" t="s">
        <v>173</v>
      </c>
      <c r="D76" s="249" t="s">
        <v>34</v>
      </c>
      <c r="E76" s="409"/>
      <c r="F76" s="294"/>
      <c r="G76" s="294"/>
      <c r="H76" s="408"/>
      <c r="I76" s="408"/>
      <c r="J76" s="408"/>
      <c r="K76" s="408"/>
      <c r="L76" s="408"/>
      <c r="M76" s="408"/>
      <c r="N76" s="408"/>
      <c r="O76" s="408"/>
      <c r="P76" s="422">
        <f t="shared" si="0"/>
        <v>0</v>
      </c>
    </row>
    <row r="77" spans="1:16" ht="27.6" x14ac:dyDescent="0.3">
      <c r="A77" s="34"/>
      <c r="B77" s="421">
        <v>30</v>
      </c>
      <c r="C77" s="406" t="s">
        <v>174</v>
      </c>
      <c r="D77" s="249" t="s">
        <v>34</v>
      </c>
      <c r="E77" s="409"/>
      <c r="F77" s="294"/>
      <c r="G77" s="294"/>
      <c r="H77" s="408"/>
      <c r="I77" s="408"/>
      <c r="J77" s="408"/>
      <c r="K77" s="408"/>
      <c r="L77" s="408"/>
      <c r="M77" s="408"/>
      <c r="N77" s="408"/>
      <c r="O77" s="408"/>
      <c r="P77" s="422">
        <f t="shared" si="0"/>
        <v>0</v>
      </c>
    </row>
    <row r="78" spans="1:16" ht="27.6" x14ac:dyDescent="0.3">
      <c r="A78" s="34"/>
      <c r="B78" s="421">
        <v>31</v>
      </c>
      <c r="C78" s="406" t="s">
        <v>175</v>
      </c>
      <c r="D78" s="249" t="s">
        <v>34</v>
      </c>
      <c r="E78" s="409"/>
      <c r="F78" s="294"/>
      <c r="G78" s="294"/>
      <c r="H78" s="408"/>
      <c r="I78" s="408"/>
      <c r="J78" s="408"/>
      <c r="K78" s="408"/>
      <c r="L78" s="408"/>
      <c r="M78" s="408"/>
      <c r="N78" s="408"/>
      <c r="O78" s="408"/>
      <c r="P78" s="422">
        <f t="shared" si="0"/>
        <v>0</v>
      </c>
    </row>
    <row r="79" spans="1:16" x14ac:dyDescent="0.3">
      <c r="A79" s="34"/>
      <c r="B79" s="421">
        <v>32</v>
      </c>
      <c r="C79" s="406" t="s">
        <v>176</v>
      </c>
      <c r="D79" s="249" t="s">
        <v>34</v>
      </c>
      <c r="E79" s="409"/>
      <c r="F79" s="294"/>
      <c r="G79" s="294"/>
      <c r="H79" s="408"/>
      <c r="I79" s="408"/>
      <c r="J79" s="408"/>
      <c r="K79" s="408"/>
      <c r="L79" s="408"/>
      <c r="M79" s="408"/>
      <c r="N79" s="408"/>
      <c r="O79" s="408"/>
      <c r="P79" s="422">
        <f t="shared" si="0"/>
        <v>0</v>
      </c>
    </row>
    <row r="80" spans="1:16" x14ac:dyDescent="0.3">
      <c r="A80" s="34"/>
      <c r="B80" s="423" t="s">
        <v>260</v>
      </c>
      <c r="C80" s="406"/>
      <c r="D80" s="249" t="s">
        <v>250</v>
      </c>
      <c r="E80" s="409"/>
      <c r="F80" s="294"/>
      <c r="G80" s="294"/>
      <c r="H80" s="408"/>
      <c r="I80" s="408"/>
      <c r="J80" s="408"/>
      <c r="K80" s="408"/>
      <c r="L80" s="408"/>
      <c r="M80" s="408"/>
      <c r="N80" s="408"/>
      <c r="O80" s="408"/>
      <c r="P80" s="422"/>
    </row>
    <row r="81" spans="1:16" x14ac:dyDescent="0.3">
      <c r="A81" s="34"/>
      <c r="B81" s="421"/>
      <c r="C81" s="640"/>
      <c r="D81" s="640"/>
      <c r="E81" s="264"/>
      <c r="F81" s="294"/>
      <c r="G81" s="294"/>
      <c r="H81" s="408"/>
      <c r="I81" s="408"/>
      <c r="J81" s="408"/>
      <c r="K81" s="408"/>
      <c r="L81" s="408"/>
      <c r="M81" s="408"/>
      <c r="N81" s="408"/>
      <c r="O81" s="408"/>
      <c r="P81" s="422"/>
    </row>
    <row r="82" spans="1:16" x14ac:dyDescent="0.3">
      <c r="A82" s="34"/>
      <c r="B82" s="421"/>
      <c r="C82" s="640"/>
      <c r="D82" s="640"/>
      <c r="E82" s="264"/>
      <c r="F82" s="294"/>
      <c r="G82" s="294"/>
      <c r="H82" s="408"/>
      <c r="I82" s="408"/>
      <c r="J82" s="408"/>
      <c r="K82" s="408"/>
      <c r="L82" s="408"/>
      <c r="M82" s="408"/>
      <c r="N82" s="408"/>
      <c r="O82" s="408"/>
      <c r="P82" s="422"/>
    </row>
    <row r="83" spans="1:16" x14ac:dyDescent="0.3">
      <c r="A83" s="34"/>
      <c r="B83" s="421"/>
      <c r="C83" s="640"/>
      <c r="D83" s="640"/>
      <c r="E83" s="264"/>
      <c r="F83" s="294"/>
      <c r="G83" s="294"/>
      <c r="H83" s="408"/>
      <c r="I83" s="408"/>
      <c r="J83" s="408"/>
      <c r="K83" s="408"/>
      <c r="L83" s="408"/>
      <c r="M83" s="408"/>
      <c r="N83" s="408"/>
      <c r="O83" s="408"/>
      <c r="P83" s="422">
        <f t="shared" ref="P83:P106" si="1">SUM(H83:O83)</f>
        <v>0</v>
      </c>
    </row>
    <row r="84" spans="1:16" ht="25.5" customHeight="1" x14ac:dyDescent="0.3">
      <c r="A84" s="50"/>
      <c r="B84" s="678" t="s">
        <v>177</v>
      </c>
      <c r="C84" s="679"/>
      <c r="D84" s="679"/>
      <c r="E84" s="679"/>
      <c r="F84" s="679"/>
      <c r="G84" s="679"/>
      <c r="H84" s="679"/>
      <c r="I84" s="679"/>
      <c r="J84" s="679"/>
      <c r="K84" s="679"/>
      <c r="L84" s="679"/>
      <c r="M84" s="679"/>
      <c r="N84" s="679"/>
      <c r="O84" s="679"/>
      <c r="P84" s="680"/>
    </row>
    <row r="85" spans="1:16" x14ac:dyDescent="0.3">
      <c r="A85" s="34"/>
      <c r="B85" s="421">
        <v>33</v>
      </c>
      <c r="C85" s="406" t="s">
        <v>178</v>
      </c>
      <c r="D85" s="249" t="s">
        <v>34</v>
      </c>
      <c r="E85" s="409"/>
      <c r="F85" s="294"/>
      <c r="G85" s="294"/>
      <c r="H85" s="414"/>
      <c r="I85" s="414"/>
      <c r="J85" s="414"/>
      <c r="K85" s="414"/>
      <c r="L85" s="414"/>
      <c r="M85" s="414"/>
      <c r="N85" s="414"/>
      <c r="O85" s="414"/>
      <c r="P85" s="422">
        <f t="shared" si="1"/>
        <v>0</v>
      </c>
    </row>
    <row r="86" spans="1:16" x14ac:dyDescent="0.3">
      <c r="A86" s="34"/>
      <c r="B86" s="421">
        <v>34</v>
      </c>
      <c r="C86" s="406" t="s">
        <v>179</v>
      </c>
      <c r="D86" s="249" t="s">
        <v>34</v>
      </c>
      <c r="E86" s="409"/>
      <c r="F86" s="294"/>
      <c r="G86" s="294"/>
      <c r="H86" s="414"/>
      <c r="I86" s="414"/>
      <c r="J86" s="414"/>
      <c r="K86" s="414"/>
      <c r="L86" s="414"/>
      <c r="M86" s="414"/>
      <c r="N86" s="414"/>
      <c r="O86" s="414"/>
      <c r="P86" s="422">
        <f t="shared" si="1"/>
        <v>0</v>
      </c>
    </row>
    <row r="87" spans="1:16" x14ac:dyDescent="0.3">
      <c r="A87" s="34"/>
      <c r="B87" s="421">
        <v>35</v>
      </c>
      <c r="C87" s="406" t="s">
        <v>180</v>
      </c>
      <c r="D87" s="249" t="s">
        <v>34</v>
      </c>
      <c r="E87" s="409"/>
      <c r="F87" s="294"/>
      <c r="G87" s="294"/>
      <c r="H87" s="414"/>
      <c r="I87" s="414"/>
      <c r="J87" s="414"/>
      <c r="K87" s="414"/>
      <c r="L87" s="414"/>
      <c r="M87" s="414"/>
      <c r="N87" s="414"/>
      <c r="O87" s="414"/>
      <c r="P87" s="422">
        <f t="shared" si="1"/>
        <v>0</v>
      </c>
    </row>
    <row r="88" spans="1:16" x14ac:dyDescent="0.3">
      <c r="A88" s="34"/>
      <c r="B88" s="423" t="s">
        <v>260</v>
      </c>
      <c r="C88" s="406"/>
      <c r="D88" s="249" t="s">
        <v>250</v>
      </c>
      <c r="E88" s="409"/>
      <c r="F88" s="294"/>
      <c r="G88" s="294"/>
      <c r="H88" s="414"/>
      <c r="I88" s="414"/>
      <c r="J88" s="414"/>
      <c r="K88" s="414"/>
      <c r="L88" s="414"/>
      <c r="M88" s="414"/>
      <c r="N88" s="414"/>
      <c r="O88" s="414"/>
      <c r="P88" s="422"/>
    </row>
    <row r="89" spans="1:16" x14ac:dyDescent="0.3">
      <c r="A89" s="34"/>
      <c r="B89" s="421"/>
      <c r="C89" s="640"/>
      <c r="D89" s="640"/>
      <c r="E89" s="264"/>
      <c r="F89" s="294"/>
      <c r="G89" s="294"/>
      <c r="H89" s="414"/>
      <c r="I89" s="414"/>
      <c r="J89" s="414"/>
      <c r="K89" s="414"/>
      <c r="L89" s="414"/>
      <c r="M89" s="414"/>
      <c r="N89" s="414"/>
      <c r="O89" s="414"/>
      <c r="P89" s="422"/>
    </row>
    <row r="90" spans="1:16" x14ac:dyDescent="0.3">
      <c r="A90" s="34"/>
      <c r="B90" s="421"/>
      <c r="C90" s="640"/>
      <c r="D90" s="640"/>
      <c r="E90" s="264"/>
      <c r="F90" s="294"/>
      <c r="G90" s="294"/>
      <c r="H90" s="414"/>
      <c r="I90" s="414"/>
      <c r="J90" s="414"/>
      <c r="K90" s="414"/>
      <c r="L90" s="414"/>
      <c r="M90" s="414"/>
      <c r="N90" s="414"/>
      <c r="O90" s="414"/>
      <c r="P90" s="422"/>
    </row>
    <row r="91" spans="1:16" x14ac:dyDescent="0.3">
      <c r="A91" s="34"/>
      <c r="B91" s="421"/>
      <c r="C91" s="640"/>
      <c r="D91" s="640"/>
      <c r="E91" s="264"/>
      <c r="F91" s="294"/>
      <c r="G91" s="294"/>
      <c r="H91" s="414"/>
      <c r="I91" s="414"/>
      <c r="J91" s="414"/>
      <c r="K91" s="414"/>
      <c r="L91" s="414"/>
      <c r="M91" s="414"/>
      <c r="N91" s="414"/>
      <c r="O91" s="414"/>
      <c r="P91" s="422">
        <f t="shared" si="1"/>
        <v>0</v>
      </c>
    </row>
    <row r="92" spans="1:16" ht="24" customHeight="1" x14ac:dyDescent="0.3">
      <c r="A92" s="50"/>
      <c r="B92" s="678" t="s">
        <v>181</v>
      </c>
      <c r="C92" s="679"/>
      <c r="D92" s="679"/>
      <c r="E92" s="679"/>
      <c r="F92" s="679"/>
      <c r="G92" s="679"/>
      <c r="H92" s="679"/>
      <c r="I92" s="679"/>
      <c r="J92" s="679"/>
      <c r="K92" s="679"/>
      <c r="L92" s="679"/>
      <c r="M92" s="679"/>
      <c r="N92" s="679"/>
      <c r="O92" s="679"/>
      <c r="P92" s="680"/>
    </row>
    <row r="93" spans="1:16" ht="41.4" x14ac:dyDescent="0.3">
      <c r="A93" s="34"/>
      <c r="B93" s="421">
        <v>36</v>
      </c>
      <c r="C93" s="406" t="s">
        <v>182</v>
      </c>
      <c r="D93" s="249" t="s">
        <v>34</v>
      </c>
      <c r="E93" s="409"/>
      <c r="F93" s="294"/>
      <c r="G93" s="294"/>
      <c r="H93" s="414"/>
      <c r="I93" s="414"/>
      <c r="J93" s="414"/>
      <c r="K93" s="414"/>
      <c r="L93" s="414"/>
      <c r="M93" s="414"/>
      <c r="N93" s="414"/>
      <c r="O93" s="414"/>
      <c r="P93" s="422">
        <f t="shared" si="1"/>
        <v>0</v>
      </c>
    </row>
    <row r="94" spans="1:16" x14ac:dyDescent="0.3">
      <c r="A94" s="34"/>
      <c r="B94" s="421">
        <v>37</v>
      </c>
      <c r="C94" s="406" t="s">
        <v>183</v>
      </c>
      <c r="D94" s="249" t="s">
        <v>34</v>
      </c>
      <c r="E94" s="409"/>
      <c r="F94" s="294"/>
      <c r="G94" s="294"/>
      <c r="H94" s="414"/>
      <c r="I94" s="414"/>
      <c r="J94" s="414"/>
      <c r="K94" s="414"/>
      <c r="L94" s="414"/>
      <c r="M94" s="414"/>
      <c r="N94" s="414"/>
      <c r="O94" s="414"/>
      <c r="P94" s="422">
        <f t="shared" si="1"/>
        <v>0</v>
      </c>
    </row>
    <row r="95" spans="1:16" x14ac:dyDescent="0.3">
      <c r="A95" s="34"/>
      <c r="B95" s="421">
        <v>38</v>
      </c>
      <c r="C95" s="406" t="s">
        <v>184</v>
      </c>
      <c r="D95" s="249" t="s">
        <v>34</v>
      </c>
      <c r="E95" s="409"/>
      <c r="F95" s="294"/>
      <c r="G95" s="294"/>
      <c r="H95" s="414"/>
      <c r="I95" s="414"/>
      <c r="J95" s="414"/>
      <c r="K95" s="414"/>
      <c r="L95" s="414"/>
      <c r="M95" s="414"/>
      <c r="N95" s="414"/>
      <c r="O95" s="414"/>
      <c r="P95" s="422">
        <f t="shared" si="1"/>
        <v>0</v>
      </c>
    </row>
    <row r="96" spans="1:16" ht="27.6" x14ac:dyDescent="0.3">
      <c r="A96" s="34"/>
      <c r="B96" s="421">
        <v>39</v>
      </c>
      <c r="C96" s="406" t="s">
        <v>185</v>
      </c>
      <c r="D96" s="249" t="s">
        <v>34</v>
      </c>
      <c r="E96" s="409"/>
      <c r="F96" s="294"/>
      <c r="G96" s="294"/>
      <c r="H96" s="414"/>
      <c r="I96" s="414"/>
      <c r="J96" s="414"/>
      <c r="K96" s="414"/>
      <c r="L96" s="414"/>
      <c r="M96" s="414"/>
      <c r="N96" s="414"/>
      <c r="O96" s="414"/>
      <c r="P96" s="422">
        <f t="shared" si="1"/>
        <v>0</v>
      </c>
    </row>
    <row r="97" spans="1:16" ht="27.6" x14ac:dyDescent="0.3">
      <c r="A97" s="34"/>
      <c r="B97" s="421">
        <v>40</v>
      </c>
      <c r="C97" s="406" t="s">
        <v>186</v>
      </c>
      <c r="D97" s="249" t="s">
        <v>34</v>
      </c>
      <c r="E97" s="409"/>
      <c r="F97" s="294"/>
      <c r="G97" s="294"/>
      <c r="H97" s="414"/>
      <c r="I97" s="414"/>
      <c r="J97" s="414"/>
      <c r="K97" s="414"/>
      <c r="L97" s="414"/>
      <c r="M97" s="414"/>
      <c r="N97" s="414"/>
      <c r="O97" s="414"/>
      <c r="P97" s="422">
        <f t="shared" si="1"/>
        <v>0</v>
      </c>
    </row>
    <row r="98" spans="1:16" ht="27.6" x14ac:dyDescent="0.3">
      <c r="A98" s="34"/>
      <c r="B98" s="421">
        <v>41</v>
      </c>
      <c r="C98" s="406" t="s">
        <v>187</v>
      </c>
      <c r="D98" s="249" t="s">
        <v>34</v>
      </c>
      <c r="E98" s="409"/>
      <c r="F98" s="294"/>
      <c r="G98" s="294"/>
      <c r="H98" s="414"/>
      <c r="I98" s="414"/>
      <c r="J98" s="414"/>
      <c r="K98" s="414"/>
      <c r="L98" s="414"/>
      <c r="M98" s="414"/>
      <c r="N98" s="414"/>
      <c r="O98" s="414"/>
      <c r="P98" s="422">
        <f t="shared" si="1"/>
        <v>0</v>
      </c>
    </row>
    <row r="99" spans="1:16" ht="27.6" x14ac:dyDescent="0.3">
      <c r="A99" s="34"/>
      <c r="B99" s="421">
        <v>42</v>
      </c>
      <c r="C99" s="406" t="s">
        <v>188</v>
      </c>
      <c r="D99" s="249" t="s">
        <v>34</v>
      </c>
      <c r="E99" s="409"/>
      <c r="F99" s="294"/>
      <c r="G99" s="294"/>
      <c r="H99" s="414"/>
      <c r="I99" s="414"/>
      <c r="J99" s="414"/>
      <c r="K99" s="414"/>
      <c r="L99" s="414"/>
      <c r="M99" s="414"/>
      <c r="N99" s="414"/>
      <c r="O99" s="414"/>
      <c r="P99" s="422">
        <f t="shared" si="1"/>
        <v>0</v>
      </c>
    </row>
    <row r="100" spans="1:16" x14ac:dyDescent="0.3">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1.4" x14ac:dyDescent="0.3">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7.6" x14ac:dyDescent="0.3">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7.6" x14ac:dyDescent="0.3">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7.6" x14ac:dyDescent="0.3">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7.6" x14ac:dyDescent="0.3">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7.6" x14ac:dyDescent="0.3">
      <c r="A106" s="34"/>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3">
      <c r="A107" s="34"/>
      <c r="B107" s="423" t="s">
        <v>260</v>
      </c>
      <c r="C107" s="406"/>
      <c r="D107" s="249" t="s">
        <v>250</v>
      </c>
      <c r="E107" s="409"/>
      <c r="F107" s="294"/>
      <c r="G107" s="294"/>
      <c r="H107" s="414"/>
      <c r="I107" s="414"/>
      <c r="J107" s="414"/>
      <c r="K107" s="414"/>
      <c r="L107" s="414"/>
      <c r="M107" s="414"/>
      <c r="N107" s="414"/>
      <c r="O107" s="414"/>
      <c r="P107" s="422"/>
    </row>
    <row r="108" spans="1:16" x14ac:dyDescent="0.3">
      <c r="A108" s="34"/>
      <c r="B108" s="421"/>
      <c r="C108" s="640"/>
      <c r="D108" s="640"/>
      <c r="E108" s="264"/>
      <c r="F108" s="294"/>
      <c r="G108" s="294"/>
      <c r="H108" s="414"/>
      <c r="I108" s="414"/>
      <c r="J108" s="414"/>
      <c r="K108" s="414"/>
      <c r="L108" s="414"/>
      <c r="M108" s="414"/>
      <c r="N108" s="414"/>
      <c r="O108" s="414"/>
      <c r="P108" s="422"/>
    </row>
    <row r="109" spans="1:16" x14ac:dyDescent="0.3">
      <c r="A109" s="34"/>
      <c r="B109" s="421"/>
      <c r="C109" s="640"/>
      <c r="D109" s="640"/>
      <c r="E109" s="264"/>
      <c r="F109" s="294"/>
      <c r="G109" s="294"/>
      <c r="H109" s="414"/>
      <c r="I109" s="414"/>
      <c r="J109" s="414"/>
      <c r="K109" s="414"/>
      <c r="L109" s="414"/>
      <c r="M109" s="414"/>
      <c r="N109" s="414"/>
      <c r="O109" s="414"/>
      <c r="P109" s="422"/>
    </row>
    <row r="110" spans="1:16" x14ac:dyDescent="0.3">
      <c r="A110" s="34"/>
      <c r="B110" s="421"/>
      <c r="C110" s="640"/>
      <c r="D110" s="640"/>
      <c r="E110" s="264"/>
      <c r="F110" s="294"/>
      <c r="G110" s="294"/>
      <c r="H110" s="414"/>
      <c r="I110" s="414"/>
      <c r="J110" s="414"/>
      <c r="K110" s="414"/>
      <c r="L110" s="414"/>
      <c r="M110" s="414"/>
      <c r="N110" s="414"/>
      <c r="O110" s="414"/>
      <c r="P110" s="422"/>
    </row>
    <row r="111" spans="1:16" x14ac:dyDescent="0.3">
      <c r="B111" s="350"/>
      <c r="C111" s="653" t="s">
        <v>218</v>
      </c>
      <c r="D111" s="65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3">
      <c r="B112" s="271"/>
      <c r="C112" s="640" t="s">
        <v>257</v>
      </c>
      <c r="D112" s="640"/>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x14ac:dyDescent="0.3">
      <c r="B113" s="271"/>
      <c r="C113" s="640" t="s">
        <v>258</v>
      </c>
      <c r="D113" s="640"/>
      <c r="E113" s="265"/>
      <c r="F113" s="263"/>
      <c r="G113" s="263"/>
      <c r="H113" s="265"/>
      <c r="I113" s="265"/>
      <c r="J113" s="266">
        <f>J112-(E32*G32*J32)</f>
        <v>300</v>
      </c>
      <c r="K113" s="265">
        <f>K112-(E32*G32*K32)</f>
        <v>180</v>
      </c>
      <c r="L113" s="265"/>
      <c r="M113" s="265"/>
      <c r="N113" s="265"/>
      <c r="O113" s="265"/>
      <c r="P113" s="272"/>
    </row>
    <row r="114" spans="2:16" x14ac:dyDescent="0.3">
      <c r="B114" s="273"/>
      <c r="C114" s="654"/>
      <c r="D114" s="654"/>
      <c r="E114" s="258"/>
      <c r="F114" s="256"/>
      <c r="G114" s="256"/>
      <c r="H114" s="258"/>
      <c r="I114" s="258"/>
      <c r="J114" s="258"/>
      <c r="K114" s="258"/>
      <c r="L114" s="258"/>
      <c r="M114" s="258"/>
      <c r="N114" s="258"/>
      <c r="O114" s="258"/>
      <c r="P114" s="274"/>
    </row>
    <row r="115" spans="2:16" x14ac:dyDescent="0.3">
      <c r="B115" s="273"/>
      <c r="C115" s="257"/>
      <c r="D115" s="258"/>
      <c r="E115" s="258"/>
      <c r="F115" s="256"/>
      <c r="G115" s="256"/>
      <c r="H115" s="258"/>
      <c r="I115" s="258"/>
      <c r="J115" s="258"/>
      <c r="K115" s="258"/>
      <c r="L115" s="258"/>
      <c r="M115" s="258"/>
      <c r="N115" s="258"/>
      <c r="O115" s="258"/>
      <c r="P115" s="274"/>
    </row>
    <row r="116" spans="2:16" x14ac:dyDescent="0.3">
      <c r="B116" s="377"/>
      <c r="C116" s="638" t="s">
        <v>322</v>
      </c>
      <c r="D116" s="638"/>
      <c r="E116" s="249"/>
      <c r="F116" s="260"/>
      <c r="G116" s="249"/>
      <c r="H116" s="261">
        <f>'3.  Distribution Rates'!$J33</f>
        <v>0</v>
      </c>
      <c r="I116" s="261">
        <f>'3.  Distribution Rates'!J34</f>
        <v>0</v>
      </c>
      <c r="J116" s="261">
        <f>'3.  Distribution Rates'!J35</f>
        <v>0</v>
      </c>
      <c r="K116" s="261">
        <f>'3.  Distribution Rates'!J36</f>
        <v>0</v>
      </c>
      <c r="L116" s="261">
        <f>'3.  Distribution Rates'!J37</f>
        <v>0</v>
      </c>
      <c r="M116" s="261">
        <f>'3.  Distribution Rates'!J38</f>
        <v>0</v>
      </c>
      <c r="N116" s="261">
        <f>'3.  Distribution Rates'!J39</f>
        <v>0</v>
      </c>
      <c r="O116" s="261"/>
      <c r="P116" s="378"/>
    </row>
    <row r="117" spans="2:16" x14ac:dyDescent="0.3">
      <c r="B117" s="377"/>
      <c r="C117" s="638" t="s">
        <v>239</v>
      </c>
      <c r="D117" s="638"/>
      <c r="E117" s="258"/>
      <c r="F117" s="260"/>
      <c r="G117" s="260"/>
      <c r="H117" s="294"/>
      <c r="I117" s="294"/>
      <c r="J117" s="294"/>
      <c r="K117" s="294"/>
      <c r="L117" s="294"/>
      <c r="M117" s="294"/>
      <c r="N117" s="294"/>
      <c r="O117" s="249"/>
      <c r="P117" s="275">
        <f>SUM(H117:O117)</f>
        <v>0</v>
      </c>
    </row>
    <row r="118" spans="2:16" x14ac:dyDescent="0.3">
      <c r="B118" s="377"/>
      <c r="C118" s="638" t="s">
        <v>240</v>
      </c>
      <c r="D118" s="638"/>
      <c r="E118" s="258"/>
      <c r="F118" s="260"/>
      <c r="G118" s="260"/>
      <c r="H118" s="294"/>
      <c r="I118" s="294"/>
      <c r="J118" s="294"/>
      <c r="K118" s="294"/>
      <c r="L118" s="294"/>
      <c r="M118" s="294"/>
      <c r="N118" s="294"/>
      <c r="O118" s="249"/>
      <c r="P118" s="275">
        <f>SUM(H118:O118)</f>
        <v>0</v>
      </c>
    </row>
    <row r="119" spans="2:16" x14ac:dyDescent="0.3">
      <c r="B119" s="377"/>
      <c r="C119" s="638" t="s">
        <v>241</v>
      </c>
      <c r="D119" s="638"/>
      <c r="E119" s="258"/>
      <c r="F119" s="260"/>
      <c r="G119" s="260"/>
      <c r="H119" s="294"/>
      <c r="I119" s="294"/>
      <c r="J119" s="294"/>
      <c r="K119" s="294"/>
      <c r="L119" s="294"/>
      <c r="M119" s="294"/>
      <c r="N119" s="294"/>
      <c r="O119" s="249"/>
      <c r="P119" s="275">
        <f>SUM(H119:O119)</f>
        <v>0</v>
      </c>
    </row>
    <row r="120" spans="2:16" x14ac:dyDescent="0.3">
      <c r="B120" s="377"/>
      <c r="C120" s="638" t="s">
        <v>242</v>
      </c>
      <c r="D120" s="638"/>
      <c r="E120" s="258"/>
      <c r="F120" s="260"/>
      <c r="G120" s="260"/>
      <c r="H120" s="294"/>
      <c r="I120" s="294"/>
      <c r="J120" s="294"/>
      <c r="K120" s="294"/>
      <c r="L120" s="294"/>
      <c r="M120" s="294"/>
      <c r="N120" s="294"/>
      <c r="O120" s="249"/>
      <c r="P120" s="275">
        <f>SUM(H120:O120)</f>
        <v>0</v>
      </c>
    </row>
    <row r="121" spans="2:16" x14ac:dyDescent="0.3">
      <c r="B121" s="377"/>
      <c r="C121" s="638" t="s">
        <v>243</v>
      </c>
      <c r="D121" s="638"/>
      <c r="E121" s="258"/>
      <c r="F121" s="260"/>
      <c r="G121" s="260"/>
      <c r="H121" s="374" t="e">
        <f>'5.  2015 LRAM'!H126*H116</f>
        <v>#DIV/0!</v>
      </c>
      <c r="I121" s="374" t="e">
        <f>'5.  2015 LRAM'!I126*I116</f>
        <v>#DIV/0!</v>
      </c>
      <c r="J121" s="374" t="e">
        <f>'5.  2015 LRAM'!J126*J116</f>
        <v>#DIV/0!</v>
      </c>
      <c r="K121" s="374" t="e">
        <f>'5.  2015 LRAM'!K126*K116</f>
        <v>#DIV/0!</v>
      </c>
      <c r="L121" s="374" t="e">
        <f>'5.  2015 LRAM'!L126*L116</f>
        <v>#DIV/0!</v>
      </c>
      <c r="M121" s="374" t="e">
        <f>'5.  2015 LRAM'!M126*M116</f>
        <v>#DIV/0!</v>
      </c>
      <c r="N121" s="374" t="e">
        <f>'5.  2015 LRAM'!N126*N116</f>
        <v>#DIV/0!</v>
      </c>
      <c r="O121" s="249"/>
      <c r="P121" s="275" t="e">
        <f t="shared" ref="P121:P122" si="2">SUM(H121:O121)</f>
        <v>#DIV/0!</v>
      </c>
    </row>
    <row r="122" spans="2:16" x14ac:dyDescent="0.3">
      <c r="B122" s="377"/>
      <c r="C122" s="638" t="s">
        <v>249</v>
      </c>
      <c r="D122" s="638"/>
      <c r="E122" s="258"/>
      <c r="F122" s="260"/>
      <c r="G122" s="260"/>
      <c r="H122" s="374">
        <f>H111*H116</f>
        <v>0</v>
      </c>
      <c r="I122" s="374">
        <f>I111*I116</f>
        <v>0</v>
      </c>
      <c r="J122" s="374">
        <f>J112*J116</f>
        <v>0</v>
      </c>
      <c r="K122" s="374">
        <f>K112*K116</f>
        <v>0</v>
      </c>
      <c r="L122" s="374">
        <f>L112*L116</f>
        <v>0</v>
      </c>
      <c r="M122" s="374">
        <f>M112*M116</f>
        <v>0</v>
      </c>
      <c r="N122" s="374">
        <f>N111*N116</f>
        <v>0</v>
      </c>
      <c r="O122" s="249"/>
      <c r="P122" s="275">
        <f t="shared" si="2"/>
        <v>0</v>
      </c>
    </row>
    <row r="123" spans="2:16" x14ac:dyDescent="0.3">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x14ac:dyDescent="0.3">
      <c r="B124" s="273"/>
      <c r="C124" s="375"/>
      <c r="D124" s="258"/>
      <c r="E124" s="258"/>
      <c r="F124" s="256"/>
      <c r="G124" s="256"/>
      <c r="H124" s="262"/>
      <c r="I124" s="262"/>
      <c r="J124" s="262"/>
      <c r="K124" s="262"/>
      <c r="L124" s="262"/>
      <c r="M124" s="262"/>
      <c r="N124" s="262"/>
      <c r="O124" s="258"/>
      <c r="P124" s="276"/>
    </row>
    <row r="125" spans="2:16" x14ac:dyDescent="0.3">
      <c r="B125" s="415"/>
      <c r="C125" s="638" t="s">
        <v>245</v>
      </c>
      <c r="D125" s="638"/>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x14ac:dyDescent="0.3">
      <c r="B126" s="415"/>
      <c r="C126" s="638" t="s">
        <v>246</v>
      </c>
      <c r="D126" s="638"/>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x14ac:dyDescent="0.3">
      <c r="B127" s="415"/>
      <c r="C127" s="638" t="s">
        <v>247</v>
      </c>
      <c r="D127" s="638"/>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x14ac:dyDescent="0.3">
      <c r="B128" s="416"/>
      <c r="C128" s="639" t="s">
        <v>248</v>
      </c>
      <c r="D128" s="639"/>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x14ac:dyDescent="0.3">
      <c r="B129" s="68"/>
      <c r="C129" s="432"/>
      <c r="D129" s="433"/>
      <c r="E129" s="433"/>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'7.  Carrying Charges'!Print_Area</vt:lpstr>
      <vt:lpstr>'Contents Navigator'!Print_Area</vt:lpstr>
      <vt:lpstr>'Input Output Flow Chart'!Print_Area</vt:lpstr>
      <vt:lpstr>'4.  2011-14 LRAM'!Print_Titles</vt:lpstr>
      <vt:lpstr>'5.  2015 LRAM'!Print_Titles</vt:lpstr>
      <vt:lpstr>'7.  Carrying Charges'!Print_Titles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2016-08-15T14:47:02Z</cp:lastPrinted>
  <dcterms:created xsi:type="dcterms:W3CDTF">2012-03-05T18:56:04Z</dcterms:created>
  <dcterms:modified xsi:type="dcterms:W3CDTF">2016-08-15T16:47:12Z</dcterms:modified>
</cp:coreProperties>
</file>