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27555" windowHeight="11925"/>
  </bookViews>
  <sheets>
    <sheet name="LRAM Calculation" sheetId="6" r:id="rId1"/>
    <sheet name="LRAM calc by program" sheetId="2" r:id="rId2"/>
    <sheet name="pivot" sheetId="5" r:id="rId3"/>
    <sheet name="OPA Data" sheetId="4" r:id="rId4"/>
  </sheets>
  <externalReferences>
    <externalReference r:id="rId5"/>
  </externalReferences>
  <definedNames>
    <definedName name="_xlnm.Print_Area" localSheetId="1">'LRAM calc by program'!$A$103:$I$104</definedName>
    <definedName name="_xlnm.Print_Area" localSheetId="2">pivot!$A$2:$K$19</definedName>
    <definedName name="Targets">'[1]LDC Targets'!$A$3:$D$83</definedName>
  </definedNames>
  <calcPr calcId="145621"/>
  <pivotCaches>
    <pivotCache cacheId="31" r:id="rId6"/>
  </pivotCaches>
</workbook>
</file>

<file path=xl/calcChain.xml><?xml version="1.0" encoding="utf-8"?>
<calcChain xmlns="http://schemas.openxmlformats.org/spreadsheetml/2006/main">
  <c r="L46" i="2" l="1"/>
  <c r="L45" i="2"/>
  <c r="F36" i="6" l="1"/>
  <c r="E36" i="6"/>
  <c r="F35" i="6"/>
  <c r="E35" i="6"/>
  <c r="F34" i="6"/>
  <c r="E34" i="6"/>
  <c r="F27" i="6"/>
  <c r="E27" i="6"/>
  <c r="G27" i="6" s="1"/>
  <c r="F26" i="6"/>
  <c r="E26" i="6"/>
  <c r="F25" i="6"/>
  <c r="E25" i="6"/>
  <c r="F18" i="6"/>
  <c r="E18" i="6"/>
  <c r="F17" i="6"/>
  <c r="E17" i="6"/>
  <c r="F16" i="6"/>
  <c r="E16" i="6"/>
  <c r="F9" i="6"/>
  <c r="E9" i="6"/>
  <c r="F8" i="6"/>
  <c r="E8" i="6"/>
  <c r="F7" i="6"/>
  <c r="E7" i="6"/>
  <c r="D36" i="6"/>
  <c r="D35" i="6"/>
  <c r="G35" i="6" s="1"/>
  <c r="D34" i="6"/>
  <c r="D27" i="6"/>
  <c r="D26" i="6"/>
  <c r="D25" i="6"/>
  <c r="D18" i="6"/>
  <c r="D17" i="6"/>
  <c r="D16" i="6"/>
  <c r="D9" i="6"/>
  <c r="D8" i="6"/>
  <c r="D7" i="6"/>
  <c r="C8" i="6"/>
  <c r="G17" i="6" l="1"/>
  <c r="G26" i="6"/>
  <c r="G36" i="6"/>
  <c r="G7" i="6"/>
  <c r="G9" i="6"/>
  <c r="G8" i="6"/>
  <c r="I8" i="6" s="1"/>
  <c r="G16" i="6"/>
  <c r="G18" i="6"/>
  <c r="G25" i="6"/>
  <c r="G34" i="6"/>
  <c r="D96" i="2" l="1"/>
  <c r="G96" i="2" s="1"/>
  <c r="I96" i="2" s="1"/>
  <c r="G95" i="2"/>
  <c r="I95" i="2" s="1"/>
  <c r="G92" i="2"/>
  <c r="D83" i="2"/>
  <c r="D84" i="2" s="1"/>
  <c r="G82" i="2"/>
  <c r="C82" i="2"/>
  <c r="C92" i="2"/>
  <c r="C83" i="2"/>
  <c r="C84" i="2"/>
  <c r="C88" i="2"/>
  <c r="C87" i="2"/>
  <c r="C97" i="2"/>
  <c r="C85" i="2"/>
  <c r="C35" i="6" l="1"/>
  <c r="I35" i="6" s="1"/>
  <c r="G83" i="2"/>
  <c r="I83" i="2" s="1"/>
  <c r="C89" i="2"/>
  <c r="C34" i="6" s="1"/>
  <c r="I34" i="6" s="1"/>
  <c r="I38" i="6" s="1"/>
  <c r="I82" i="2"/>
  <c r="I92" i="2"/>
  <c r="C99" i="2"/>
  <c r="C36" i="6" s="1"/>
  <c r="I36" i="6" s="1"/>
  <c r="D85" i="2"/>
  <c r="G84" i="2"/>
  <c r="I84" i="2" s="1"/>
  <c r="D97" i="2"/>
  <c r="C62" i="2"/>
  <c r="C59" i="2"/>
  <c r="C63" i="2"/>
  <c r="C58" i="2"/>
  <c r="C57" i="2"/>
  <c r="C60" i="2"/>
  <c r="C37" i="2"/>
  <c r="D98" i="2" l="1"/>
  <c r="G98" i="2" s="1"/>
  <c r="I98" i="2" s="1"/>
  <c r="G97" i="2"/>
  <c r="I97" i="2" s="1"/>
  <c r="D87" i="2"/>
  <c r="G87" i="2" s="1"/>
  <c r="I87" i="2" s="1"/>
  <c r="D86" i="2"/>
  <c r="G85" i="2"/>
  <c r="I85" i="2" s="1"/>
  <c r="C21" i="2"/>
  <c r="C67" i="2"/>
  <c r="C47" i="2"/>
  <c r="C46" i="2"/>
  <c r="C42" i="2"/>
  <c r="C38" i="2"/>
  <c r="C34" i="2"/>
  <c r="C33" i="2"/>
  <c r="C72" i="2"/>
  <c r="C11" i="2"/>
  <c r="C32" i="2"/>
  <c r="C31" i="2"/>
  <c r="C45" i="2"/>
  <c r="C36" i="2"/>
  <c r="C17" i="6" l="1"/>
  <c r="I17" i="6" s="1"/>
  <c r="C26" i="6"/>
  <c r="I26" i="6" s="1"/>
  <c r="I99" i="2"/>
  <c r="G86" i="2"/>
  <c r="I86" i="2" s="1"/>
  <c r="D88" i="2"/>
  <c r="G88" i="2" s="1"/>
  <c r="I88" i="2" s="1"/>
  <c r="D20" i="2"/>
  <c r="G20" i="2" s="1"/>
  <c r="I20" i="2" s="1"/>
  <c r="G19" i="2"/>
  <c r="G16" i="2"/>
  <c r="D7" i="2"/>
  <c r="D8" i="2" s="1"/>
  <c r="G6" i="2"/>
  <c r="I6" i="2" s="1"/>
  <c r="C13" i="2"/>
  <c r="C7" i="6" s="1"/>
  <c r="I7" i="6" s="1"/>
  <c r="D71" i="2"/>
  <c r="G71" i="2" s="1"/>
  <c r="G70" i="2"/>
  <c r="G67" i="2"/>
  <c r="D58" i="2"/>
  <c r="G58" i="2" s="1"/>
  <c r="I58" i="2"/>
  <c r="G57" i="2"/>
  <c r="G48" i="2"/>
  <c r="I48" i="2" s="1"/>
  <c r="G47" i="2"/>
  <c r="G46" i="2"/>
  <c r="G45" i="2"/>
  <c r="G42" i="2"/>
  <c r="I42" i="2" s="1"/>
  <c r="D32" i="2"/>
  <c r="D33" i="2" s="1"/>
  <c r="G31" i="2"/>
  <c r="D72" i="2" l="1"/>
  <c r="G72" i="2" s="1"/>
  <c r="I72" i="2" s="1"/>
  <c r="G7" i="2"/>
  <c r="I7" i="2" s="1"/>
  <c r="D21" i="2"/>
  <c r="I89" i="2"/>
  <c r="I101" i="2" s="1"/>
  <c r="I19" i="2"/>
  <c r="I47" i="2"/>
  <c r="I16" i="2"/>
  <c r="C23" i="2"/>
  <c r="C9" i="6" s="1"/>
  <c r="I9" i="6" s="1"/>
  <c r="I11" i="6" s="1"/>
  <c r="D9" i="2"/>
  <c r="G8" i="2"/>
  <c r="I8" i="2" s="1"/>
  <c r="I67" i="2"/>
  <c r="C49" i="2"/>
  <c r="I45" i="2"/>
  <c r="C39" i="2"/>
  <c r="C16" i="6" s="1"/>
  <c r="I16" i="6" s="1"/>
  <c r="D73" i="2"/>
  <c r="G73" i="2" s="1"/>
  <c r="I73" i="2" s="1"/>
  <c r="I71" i="2"/>
  <c r="I70" i="2"/>
  <c r="I57" i="2"/>
  <c r="C64" i="2"/>
  <c r="C25" i="6" s="1"/>
  <c r="I25" i="6" s="1"/>
  <c r="D59" i="2"/>
  <c r="C74" i="2"/>
  <c r="C27" i="6" s="1"/>
  <c r="I27" i="6" s="1"/>
  <c r="D34" i="2"/>
  <c r="G33" i="2"/>
  <c r="I33" i="2" s="1"/>
  <c r="I31" i="2"/>
  <c r="G32" i="2"/>
  <c r="I32" i="2" s="1"/>
  <c r="I46" i="2"/>
  <c r="I29" i="6" l="1"/>
  <c r="L48" i="2"/>
  <c r="C18" i="6"/>
  <c r="L47" i="2"/>
  <c r="G21" i="2"/>
  <c r="I21" i="2" s="1"/>
  <c r="I23" i="2" s="1"/>
  <c r="D22" i="2"/>
  <c r="G22" i="2" s="1"/>
  <c r="I22" i="2" s="1"/>
  <c r="D11" i="2"/>
  <c r="G11" i="2" s="1"/>
  <c r="I11" i="2" s="1"/>
  <c r="D10" i="2"/>
  <c r="G9" i="2"/>
  <c r="I9" i="2" s="1"/>
  <c r="I49" i="2"/>
  <c r="I74" i="2"/>
  <c r="G59" i="2"/>
  <c r="I59" i="2" s="1"/>
  <c r="D60" i="2"/>
  <c r="D35" i="2"/>
  <c r="D37" i="2" s="1"/>
  <c r="G37" i="2" s="1"/>
  <c r="I37" i="2" s="1"/>
  <c r="D36" i="2"/>
  <c r="G36" i="2" s="1"/>
  <c r="I36" i="2" s="1"/>
  <c r="G34" i="2"/>
  <c r="I34" i="2" s="1"/>
  <c r="L49" i="2" l="1"/>
  <c r="H18" i="6" s="1"/>
  <c r="I18" i="6" s="1"/>
  <c r="I20" i="6" s="1"/>
  <c r="D12" i="2"/>
  <c r="G12" i="2" s="1"/>
  <c r="I12" i="2" s="1"/>
  <c r="G10" i="2"/>
  <c r="I10" i="2" s="1"/>
  <c r="G60" i="2"/>
  <c r="I60" i="2" s="1"/>
  <c r="D62" i="2"/>
  <c r="G62" i="2" s="1"/>
  <c r="I62" i="2" s="1"/>
  <c r="D61" i="2"/>
  <c r="D38" i="2"/>
  <c r="G38" i="2" s="1"/>
  <c r="I38" i="2" s="1"/>
  <c r="G35" i="2"/>
  <c r="I35" i="2" s="1"/>
  <c r="I13" i="2" l="1"/>
  <c r="I25" i="2" s="1"/>
  <c r="I39" i="2"/>
  <c r="I51" i="2" s="1"/>
  <c r="G61" i="2"/>
  <c r="I61" i="2" s="1"/>
  <c r="D63" i="2"/>
  <c r="G63" i="2" s="1"/>
  <c r="I63" i="2" s="1"/>
  <c r="I64" i="2" l="1"/>
  <c r="I76" i="2" s="1"/>
</calcChain>
</file>

<file path=xl/sharedStrings.xml><?xml version="1.0" encoding="utf-8"?>
<sst xmlns="http://schemas.openxmlformats.org/spreadsheetml/2006/main" count="835" uniqueCount="102">
  <si>
    <t>Projects</t>
  </si>
  <si>
    <t>High Performance New Construction</t>
  </si>
  <si>
    <t>Direct Install Lighting</t>
  </si>
  <si>
    <t>Home Assistance Program</t>
  </si>
  <si>
    <t>Facilities</t>
  </si>
  <si>
    <t>Demand Response 3</t>
  </si>
  <si>
    <t>Retrofit</t>
  </si>
  <si>
    <t>Devices</t>
  </si>
  <si>
    <t>Residential Demand Response</t>
  </si>
  <si>
    <t>Bi-Annual Retailer Event</t>
  </si>
  <si>
    <t>Conservation Instant Coupon Booklet</t>
  </si>
  <si>
    <t>Equipment</t>
  </si>
  <si>
    <t>HVAC Incentives</t>
  </si>
  <si>
    <t>Appliances</t>
  </si>
  <si>
    <t>Appliance Exchange</t>
  </si>
  <si>
    <t>Appliance Retirement</t>
  </si>
  <si>
    <t>Initiative</t>
  </si>
  <si>
    <t>Res</t>
  </si>
  <si>
    <t>GS&gt;50</t>
  </si>
  <si>
    <t>GS&lt;50</t>
  </si>
  <si>
    <t>2013 Lost Revenue Impact</t>
  </si>
  <si>
    <t>Savings                    (kW or kWh) (1)</t>
  </si>
  <si>
    <t>Lost Revenue $</t>
  </si>
  <si>
    <t>Distribution</t>
  </si>
  <si>
    <t>LRAM</t>
  </si>
  <si>
    <t>Tax Adj</t>
  </si>
  <si>
    <t>Total</t>
  </si>
  <si>
    <t>Residential</t>
  </si>
  <si>
    <t xml:space="preserve"> </t>
  </si>
  <si>
    <t>kWh</t>
  </si>
  <si>
    <t>HAP</t>
  </si>
  <si>
    <t>GS&lt;50kW</t>
  </si>
  <si>
    <t>GS&gt;50kW</t>
  </si>
  <si>
    <t>Demand Response 3 (part of the Industrial program schedule)</t>
  </si>
  <si>
    <t xml:space="preserve">kW </t>
  </si>
  <si>
    <t>Total Lost Revenue for 2013 OPA CDM Programs</t>
  </si>
  <si>
    <t>2014 Lost Revenue Impact</t>
  </si>
  <si>
    <t>2012 Lost Revenue Impact</t>
  </si>
  <si>
    <t>Whitby Hydro Electric Corporation</t>
  </si>
  <si>
    <t>All Savings at the End User Level</t>
  </si>
  <si>
    <t>Net Annual Summer Peak Demand Savings (MW)</t>
  </si>
  <si>
    <t>Net Annual Energy Savings (MWh)</t>
  </si>
  <si>
    <t>Portfolio</t>
  </si>
  <si>
    <t>Program</t>
  </si>
  <si>
    <t>LDC</t>
  </si>
  <si>
    <t>Sector</t>
  </si>
  <si>
    <t>customer class</t>
  </si>
  <si>
    <t xml:space="preserve">Conservation Resource Type </t>
  </si>
  <si>
    <t>Tx (Transmission) or Dx (Distribution) connected</t>
  </si>
  <si>
    <t>(Implementation) Year</t>
  </si>
  <si>
    <t>Notes</t>
  </si>
  <si>
    <t>Activity Unit Name</t>
  </si>
  <si>
    <t>Activity/ Participation
(i.e. # of appliances)</t>
  </si>
  <si>
    <t>Gross Summer Peak Demand Savings (MW)</t>
  </si>
  <si>
    <t>Gross Energy Savings (MWh)</t>
  </si>
  <si>
    <t>Business</t>
  </si>
  <si>
    <t>DR-3</t>
  </si>
  <si>
    <t>Commercial &amp; Institutional</t>
  </si>
  <si>
    <t>DR</t>
  </si>
  <si>
    <t>Dx</t>
  </si>
  <si>
    <t>N/A</t>
  </si>
  <si>
    <t/>
  </si>
  <si>
    <t>EE</t>
  </si>
  <si>
    <t>Small Business Lighting</t>
  </si>
  <si>
    <t>Consumer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</si>
  <si>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</si>
  <si>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</si>
  <si>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</si>
  <si>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</si>
  <si>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</si>
  <si>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</si>
  <si>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</si>
  <si>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</si>
  <si>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peaksaverPLUS</t>
  </si>
  <si>
    <t>peaksaverPLUS (IHD)</t>
  </si>
  <si>
    <t>Industrial</t>
  </si>
  <si>
    <t>Row Labels</t>
  </si>
  <si>
    <t>Grand Total</t>
  </si>
  <si>
    <t>Sum of 2011</t>
  </si>
  <si>
    <t>Sum of 2012</t>
  </si>
  <si>
    <t>Sum of 2013</t>
  </si>
  <si>
    <t>Sum of 2014</t>
  </si>
  <si>
    <t>Sum of 2015</t>
  </si>
  <si>
    <t>Sum of 20132</t>
  </si>
  <si>
    <t>Sum of 20122</t>
  </si>
  <si>
    <t>Sum of 20142</t>
  </si>
  <si>
    <t>Sum of 20152</t>
  </si>
  <si>
    <t>DR-3 (industrial)</t>
  </si>
  <si>
    <t>PeakSaver Plus</t>
  </si>
  <si>
    <t>2015 Lost Revenue Impact</t>
  </si>
  <si>
    <t>Sum of 20112</t>
  </si>
  <si>
    <t xml:space="preserve">Projection for 2013 CDM Program Savings (OPA) </t>
  </si>
  <si>
    <t xml:space="preserve">OEB Approved Rates </t>
  </si>
  <si>
    <t xml:space="preserve">Billing Factor </t>
  </si>
  <si>
    <t>Total LRAM VA for 2012</t>
  </si>
  <si>
    <t>Total LRAM VA for 2013</t>
  </si>
  <si>
    <t>Total LRAM VA for 2014</t>
  </si>
  <si>
    <t>Total LRAM VA for 2015</t>
  </si>
  <si>
    <t>OPA  Program Results: 2013</t>
  </si>
  <si>
    <t>Savings                    (kW or kWh)</t>
  </si>
  <si>
    <t>Billing Adjustment Factor for Summary</t>
  </si>
  <si>
    <t>Total Lost Revenue for 2012 OPA CDM Programs true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</si>
</sst>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0">
    <numFmt numFmtId="164" formatCode="0.0%"/>
    <numFmt numFmtId="165" formatCode="_-* #,##0.00_-;\-* #,##0.00_-;_-* &quot;-&quot;??_-;_-@_-"/>
    <numFmt numFmtId="166" formatCode="&quot;$&quot;#,##0;\-&quot;$&quot;#,##0"/>
    <numFmt numFmtId="167" formatCode="&quot;$&quot;#,##0.00;[Red]\-&quot;$&quot;#,##0.00"/>
    <numFmt numFmtId="168" formatCode="#,##0.0_);\(#,##0.0\)"/>
    <numFmt numFmtId="169" formatCode="&quot;$&quot;_(#,##0.00_);&quot;$&quot;\(#,##0.00\)"/>
    <numFmt numFmtId="170" formatCode="_(* #,##0.0_);_(* \(#,##0.0\);_(* &quot;-&quot;??_);_(@_)"/>
    <numFmt numFmtId="171" formatCode="_(&quot;$&quot;* #,##0.00000000000000000_);_(&quot;$&quot;* \(#,##0.00000000000000000\);_(&quot;$&quot;* &quot;-&quot;??_);_(@_)"/>
    <numFmt numFmtId="172" formatCode="_-&quot;£&quot;* #,##0.00_-;\-&quot;£&quot;* #,##0.00_-;_-&quot;£&quot;* &quot;-&quot;??_-;_-@_-"/>
    <numFmt numFmtId="173" formatCode="#,##0.0_)\x;\(#,##0.0\)\x"/>
    <numFmt numFmtId="174" formatCode="_(&quot;$&quot;* #,##0.00000000_);_(&quot;$&quot;* \(#,##0.00000000\);_(&quot;$&quot;* &quot;-&quot;??_);_(@_)"/>
    <numFmt numFmtId="175" formatCode="_(&quot;$&quot;* #,##0.00000000000_);_(&quot;$&quot;* \(#,##0.00000000000\);_(&quot;$&quot;* &quot;-&quot;??_);_(@_)"/>
    <numFmt numFmtId="176" formatCode="_(&quot;$&quot;* #,##0.000000000000_);_(&quot;$&quot;* \(#,##0.000000000000\);_(&quot;$&quot;* &quot;-&quot;??_);_(@_)"/>
    <numFmt numFmtId="177" formatCode="_-&quot;£&quot;* #,##0_-;\-&quot;£&quot;* #,##0_-;_-&quot;£&quot;* &quot;-&quot;_-;_-@_-"/>
    <numFmt numFmtId="178" formatCode="#,##0.0_)_x;\(#,##0.0\)_x"/>
    <numFmt numFmtId="179" formatCode="_(* #,##0.0_);_(* \(#,##0.0\);_(* &quot;-&quot;?_);_(@_)"/>
    <numFmt numFmtId="180" formatCode="#,##0.0_)_x;\(#,##0.0\)_x;0.0_)_x;@_)_x"/>
    <numFmt numFmtId="181" formatCode="_(&quot;$&quot;* #,##0.00000000000000_);_(&quot;$&quot;* \(#,##0.00000000000000\);_(&quot;$&quot;* &quot;-&quot;??_);_(@_)"/>
    <numFmt numFmtId="182" formatCode="_-* #,##0_-;\-* #,##0_-;_-* &quot;-&quot;_-;_-@_-"/>
    <numFmt numFmtId="183" formatCode="0.0_)\%;\(0.0\)\%"/>
    <numFmt numFmtId="184" formatCode="0.0000"/>
    <numFmt numFmtId="185" formatCode="_(&quot;$&quot;* #,##0.000000000000000_);_(&quot;$&quot;* \(#,##0.000000000000000\);_(&quot;$&quot;* &quot;-&quot;??_);_(@_)"/>
    <numFmt numFmtId="186" formatCode="#,##0.0_)_%;\(#,##0.0\)_%"/>
    <numFmt numFmtId="187" formatCode="_(* #,##0.000_);_(* \(#,##0.000\);_(* &quot;-&quot;??_);_(@_)"/>
    <numFmt numFmtId="188" formatCode="#,##0.0_);\(#,##0.0\);0_._0_)"/>
    <numFmt numFmtId="189" formatCode="\¥\ #,##0_);[Red]\(\¥\ #,##0\)"/>
    <numFmt numFmtId="190" formatCode="0.000000"/>
    <numFmt numFmtId="191" formatCode="[&gt;1]&quot;10Q: &quot;0&quot; qtrs&quot;;&quot;10Q: &quot;0&quot; qtr&quot;"/>
    <numFmt numFmtId="192" formatCode="0.0%;[Red]\(0.0%\)"/>
    <numFmt numFmtId="193" formatCode="_-&quot;$&quot;* #,##0_-;\-&quot;$&quot;* #,##0_-;_-&quot;$&quot;* &quot;-&quot;_-;_-@_-"/>
    <numFmt numFmtId="194" formatCode="#,##0.0\ \ \ _);\(#,##0.0\)\ \ "/>
    <numFmt numFmtId="195" formatCode="#,##0.00;[Red]\(#,##0.00\)"/>
    <numFmt numFmtId="196" formatCode="_-* #,##0.00\ _F_-;\-* #,##0.00\ _F_-;_-* &quot;-&quot;??\ _F_-;_-@_-"/>
    <numFmt numFmtId="197" formatCode="m\-d\-yy"/>
    <numFmt numFmtId="198" formatCode="&quot;£&quot;#,##0.00_);[Red]\(&quot;£&quot;#,##0.00\)"/>
    <numFmt numFmtId="199" formatCode="&quot;$&quot;#,##0;[Red]\-&quot;$&quot;#,##0"/>
    <numFmt numFmtId="200" formatCode="0.0_)"/>
    <numFmt numFmtId="201" formatCode="m/yy"/>
    <numFmt numFmtId="202" formatCode="#,###.0#"/>
    <numFmt numFmtId="203" formatCode="#,###.#"/>
    <numFmt numFmtId="204" formatCode="&quot;$&quot;#,##0.00"/>
    <numFmt numFmtId="205" formatCode="0000\ \-\ 0000"/>
    <numFmt numFmtId="206" formatCode="[Red][&gt;0.0000001]\+#,##0.?#;[Red][&lt;-0.0000001]\-#,##0.?#;[Green]&quot;=  &quot;"/>
    <numFmt numFmtId="207" formatCode="#.#######\x"/>
    <numFmt numFmtId="208" formatCode="0.0"/>
    <numFmt numFmtId="209" formatCode="0.00000E+00"/>
    <numFmt numFmtId="210" formatCode="_(* #,##0.0_);_(* \(#,##0.0\);_(* &quot;-&quot;_);_(@_)"/>
    <numFmt numFmtId="211" formatCode="_-* #,##0.00\ _D_M_-;\-* #,##0.00\ _D_M_-;_-* &quot;-&quot;??\ _D_M_-;_-@_-"/>
    <numFmt numFmtId="212" formatCode="#,##0_%_);\(#,##0\)_%;#,##0_%_);@_%_)"/>
    <numFmt numFmtId="213" formatCode="_(* #,##0_);_(* \(#,##0\);_(* &quot;-&quot;??_);_(@_)"/>
    <numFmt numFmtId="214" formatCode="#,##0.00_%_);\(#,##0.00\)_%;**;@_%_)"/>
    <numFmt numFmtId="215" formatCode="0.000\x"/>
    <numFmt numFmtId="216" formatCode="&quot;$&quot;#,##0.00_);[Red]\(&quot;$&quot;#,##0.00\);&quot;--  &quot;;_(@_)"/>
    <numFmt numFmtId="217" formatCode="_(&quot;$&quot;* #,##0.0_);_(&quot;$&quot;* \(#,##0.0\);_(&quot;$&quot;* &quot;-&quot;_);_(@_)"/>
    <numFmt numFmtId="218" formatCode="_-&quot;$&quot;* #,##0.00_-;\-&quot;$&quot;* #,##0.00_-;_-&quot;$&quot;* &quot;-&quot;??_-;_-@_-"/>
    <numFmt numFmtId="219" formatCode="_(&quot;$&quot;* #,##0_);_(&quot;$&quot;* \(#,##0\);_(&quot;$&quot;* &quot;-&quot;??_);_(@_)"/>
    <numFmt numFmtId="220" formatCode="&quot;$&quot;#,##0.00_%_);\(&quot;$&quot;#,##0.00\)_%;**;@_%_)"/>
    <numFmt numFmtId="221" formatCode="&quot;$&quot;#,##0.00_%_);\(&quot;$&quot;#,##0.00\)_%;&quot;$&quot;###0.00_%_);@_%_)"/>
    <numFmt numFmtId="222" formatCode="_(\§\ #,##0_)\ ;[Red]\(\§\ #,##0\)\ ;&quot; - &quot;;_(@\ _)"/>
    <numFmt numFmtId="223" formatCode="_(\§\ #,##0.00_);[Red]\(\§\ #,##0.00\);&quot; - &quot;_0_0;_(@_)"/>
    <numFmt numFmtId="224" formatCode="###0.00_)"/>
    <numFmt numFmtId="225" formatCode="m/d/yy_%_)"/>
    <numFmt numFmtId="226" formatCode="mmm\-dd\-yyyy"/>
    <numFmt numFmtId="227" formatCode="mmm\-d\-yyyy"/>
    <numFmt numFmtId="228" formatCode="mmm\-yyyy"/>
    <numFmt numFmtId="229" formatCode="m/d/yy_%_);;**"/>
    <numFmt numFmtId="230" formatCode="#,##0.0_);[Red]\(#,##0.0\)"/>
    <numFmt numFmtId="231" formatCode="_([$€-2]* #,##0.00_);_([$€-2]* \(#,##0.00\);_([$€-2]* &quot;-&quot;??_)"/>
    <numFmt numFmtId="232" formatCode="&quot;$&quot;#,##0.000_);[Red]\(&quot;$&quot;#,##0.000\)"/>
    <numFmt numFmtId="233" formatCode="0.0000000000000"/>
    <numFmt numFmtId="234" formatCode="0_)"/>
    <numFmt numFmtId="235" formatCode="[$-409]d\-mmm\-yy;@"/>
    <numFmt numFmtId="236" formatCode="#,##0.00_);[Red]\(#,##0.00\);\-\-\ \ \ "/>
    <numFmt numFmtId="237" formatCode="General_)"/>
    <numFmt numFmtId="238" formatCode="&quot;&quot;"/>
    <numFmt numFmtId="239" formatCode="#,##0.0\ ;\(#,##0.0\ \)"/>
    <numFmt numFmtId="240" formatCode="0.0%;0.0%;\-\ "/>
    <numFmt numFmtId="241" formatCode="0.0%\ ;\(0.0%\)"/>
    <numFmt numFmtId="242" formatCode="_ * #,##0.00_)\ _$_ ;_ * \(#,##0.00\)\ _$_ ;_ * &quot;-&quot;??_)\ _$_ ;_ @_ "/>
    <numFmt numFmtId="243" formatCode="#,##0.00000\ ;\(#,##0.00000\ \)"/>
    <numFmt numFmtId="244" formatCode="0.000000000000"/>
    <numFmt numFmtId="245" formatCode="_ * #,##0.00_)\ &quot;$&quot;_ ;_ * \(#,##0.00\)\ &quot;$&quot;_ ;_ * &quot;-&quot;??_)\ &quot;$&quot;_ ;_ @_ "/>
    <numFmt numFmtId="246" formatCode="#,##0.0000\ ;\(#,##0.0000\ \)"/>
    <numFmt numFmtId="247" formatCode="0.000%\ ;\(0.000%\)"/>
    <numFmt numFmtId="248" formatCode="#,##0.0\x_)_);\(#,##0.0\x\)_);#,##0.0\x_)_);@_%_)"/>
    <numFmt numFmtId="249" formatCode="_(* #,##0.00000_);_(* \(#,##0.00000\);_(* &quot;-&quot;?_);_(@_)"/>
    <numFmt numFmtId="250" formatCode="#,##0.0_);[Red]\(#,##0.0\);&quot;--  &quot;"/>
    <numFmt numFmtId="251" formatCode="0.00_)"/>
    <numFmt numFmtId="252" formatCode="#,##0.000_);[Red]\(#,##0.000\)"/>
    <numFmt numFmtId="253" formatCode="0_);\(0\)"/>
    <numFmt numFmtId="254" formatCode="[$-1009]d\-mmm\-yy;@"/>
    <numFmt numFmtId="255" formatCode="#,##0.00&quot;x&quot;_);[Red]\(#,##0.00&quot;x&quot;\)"/>
    <numFmt numFmtId="256" formatCode="#,##0_);\(#,##0\);&quot;-  &quot;"/>
    <numFmt numFmtId="257" formatCode="#,##0.0_);\(#,##0.0\);&quot;-  &quot;"/>
    <numFmt numFmtId="258" formatCode="#,##0.0_);\(#,##0.0\);\-_)"/>
    <numFmt numFmtId="259" formatCode="0.00000000"/>
    <numFmt numFmtId="260" formatCode="#,##0.0%_);[Red]\(#,##0.0%\)"/>
    <numFmt numFmtId="261" formatCode="#,##0.00%_);[Red]\(#,##0.00%\)"/>
    <numFmt numFmtId="262" formatCode="0.0%_);\(0.0%\);&quot;-  &quot;"/>
    <numFmt numFmtId="263" formatCode="#,##0.0\%_);\(#,##0.0\%\);#,##0.0\%_);@_%_)"/>
    <numFmt numFmtId="264" formatCode="mm/dd/yy"/>
    <numFmt numFmtId="265" formatCode="0.00\ ;\-0.00\ ;&quot;- &quot;"/>
    <numFmt numFmtId="266" formatCode="#,##0.0000"/>
    <numFmt numFmtId="267" formatCode="#,##0\ ;[Red]\(#,##0\);\ \-\ "/>
    <numFmt numFmtId="268" formatCode="#,##0.00_);\(#,##0.00\);#,##0.00_);@_)"/>
    <numFmt numFmtId="269" formatCode="[White]General"/>
    <numFmt numFmtId="270" formatCode="#,###.##"/>
    <numFmt numFmtId="271" formatCode="&quot;$&quot;#,##0.000000_);[Red]\(&quot;$&quot;#,##0.000000\)"/>
    <numFmt numFmtId="272" formatCode="&quot;Table &quot;0"/>
    <numFmt numFmtId="273" formatCode="_(General_)"/>
    <numFmt numFmtId="274" formatCode="0.00\ "/>
    <numFmt numFmtId="275" formatCode="_-&quot;L.&quot;\ * #,##0.00_-;\-&quot;L.&quot;\ * #,##0.00_-;_-&quot;L.&quot;\ * &quot;-&quot;??_-;_-@_-"/>
    <numFmt numFmtId="276" formatCode="0_%_);\(0\)_%;0_%_);@_%_)"/>
    <numFmt numFmtId="277" formatCode="0,000\x"/>
    <numFmt numFmtId="278" formatCode="yyyy&quot;A&quot;"/>
    <numFmt numFmtId="279" formatCode="_-* #,##0\ _D_M_-;\-* #,##0\ _D_M_-;_-* &quot;-&quot;\ _D_M_-;_-@_-"/>
    <numFmt numFmtId="280" formatCode="&quot;@ &quot;0.00"/>
    <numFmt numFmtId="281" formatCode="&quot;Yes&quot;_%_);&quot;Error&quot;_%_);&quot;No&quot;_%_);&quot;--&quot;_%_)"/>
    <numFmt numFmtId="282" formatCode="#,##0.000"/>
    <numFmt numFmtId="283" formatCode="#,##0.0000_);[Red]\(#,##0.0000\)"/>
  </numFmts>
  <fonts count="1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12"/>
      <name val="Arial"/>
      <family val="2"/>
    </font>
    <font>
      <sz val="10"/>
      <name val="Geneva"/>
    </font>
    <font>
      <sz val="10"/>
      <name val="Arial"/>
      <family val="2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b/>
      <sz val="10"/>
      <name val="Arial"/>
      <family val="2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20"/>
      <name val="Calibri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8"/>
      <name val="Arial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10"/>
      <color indexed="8"/>
      <name val="Arial"/>
      <family val="2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sz val="7"/>
      <name val="Palatino"/>
      <family val="1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sz val="18"/>
      <name val="Helvetica-Black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9.35"/>
      <color theme="10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indexed="52"/>
      <name val="Calibri"/>
      <family val="2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1"/>
      <color indexed="10"/>
      <name val="Calibri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sz val="16"/>
      <name val="Arial"/>
      <family val="2"/>
    </font>
    <font>
      <b/>
      <sz val="11"/>
      <name val="Arial"/>
      <family val="2"/>
    </font>
    <font>
      <b/>
      <i/>
      <sz val="11"/>
      <color theme="1"/>
      <name val="Calibri"/>
      <family val="2"/>
      <scheme val="minor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rgb="FFFFFFFF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468">
    <xf numFmtId="0" fontId="0" fillId="0" borderId="0"/>
    <xf numFmtId="9" fontId="17" fillId="0" borderId="0">
      <alignment horizontal="right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19" fillId="36" borderId="23" applyNumberFormat="0">
      <alignment horizontal="centerContinuous" vertical="center" wrapText="1"/>
    </xf>
    <xf numFmtId="0" fontId="19" fillId="37" borderId="23" applyNumberFormat="0">
      <alignment horizontal="left" vertical="center"/>
    </xf>
    <xf numFmtId="165" fontId="20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1" fillId="0" borderId="0"/>
    <xf numFmtId="0" fontId="2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39" fontId="19" fillId="0" borderId="0" applyFont="0" applyFill="0" applyBorder="0" applyAlignment="0" applyProtection="0"/>
    <xf numFmtId="0" fontId="21" fillId="0" borderId="0"/>
    <xf numFmtId="0" fontId="19" fillId="0" borderId="0">
      <alignment vertical="top"/>
    </xf>
    <xf numFmtId="9" fontId="22" fillId="0" borderId="0">
      <alignment horizontal="right"/>
    </xf>
    <xf numFmtId="0" fontId="24" fillId="0" borderId="0" applyNumberFormat="0" applyFill="0">
      <alignment horizontal="left" vertical="center" wrapText="1"/>
    </xf>
    <xf numFmtId="173" fontId="19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Protection="0">
      <alignment horizontal="right"/>
    </xf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19" fillId="0" borderId="0"/>
    <xf numFmtId="0" fontId="19" fillId="0" borderId="0"/>
    <xf numFmtId="0" fontId="25" fillId="0" borderId="0" applyFont="0" applyFill="0" applyBorder="0" applyAlignment="0" applyProtection="0"/>
    <xf numFmtId="189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90" fontId="24" fillId="0" borderId="0" applyNumberFormat="0" applyFill="0">
      <alignment horizontal="left" vertical="center" wrapText="1"/>
    </xf>
    <xf numFmtId="0" fontId="24" fillId="38" borderId="0" applyFont="0" applyFill="0" applyProtection="0"/>
    <xf numFmtId="168" fontId="19" fillId="0" borderId="0"/>
    <xf numFmtId="191" fontId="26" fillId="0" borderId="0" applyFill="0" applyBorder="0" applyAlignment="0" applyProtection="0">
      <alignment horizontal="right"/>
    </xf>
    <xf numFmtId="0" fontId="27" fillId="39" borderId="0" applyNumberFormat="0" applyBorder="0" applyAlignment="0" applyProtection="0"/>
    <xf numFmtId="0" fontId="1" fillId="10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40" borderId="0" applyNumberFormat="0" applyBorder="0" applyAlignment="0" applyProtection="0"/>
    <xf numFmtId="0" fontId="1" fillId="14" borderId="0" applyNumberFormat="0" applyBorder="0" applyAlignment="0" applyProtection="0"/>
    <xf numFmtId="0" fontId="28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41" borderId="0" applyNumberFormat="0" applyBorder="0" applyAlignment="0" applyProtection="0"/>
    <xf numFmtId="0" fontId="1" fillId="18" borderId="0" applyNumberFormat="0" applyBorder="0" applyAlignment="0" applyProtection="0"/>
    <xf numFmtId="0" fontId="28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42" borderId="0" applyNumberFormat="0" applyBorder="0" applyAlignment="0" applyProtection="0"/>
    <xf numFmtId="0" fontId="1" fillId="22" borderId="0" applyNumberFormat="0" applyBorder="0" applyAlignment="0" applyProtection="0"/>
    <xf numFmtId="0" fontId="28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43" borderId="0" applyNumberFormat="0" applyBorder="0" applyAlignment="0" applyProtection="0"/>
    <xf numFmtId="0" fontId="1" fillId="26" borderId="0" applyNumberFormat="0" applyBorder="0" applyAlignment="0" applyProtection="0"/>
    <xf numFmtId="0" fontId="28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44" borderId="0" applyNumberFormat="0" applyBorder="0" applyAlignment="0" applyProtection="0"/>
    <xf numFmtId="0" fontId="1" fillId="30" borderId="0" applyNumberFormat="0" applyBorder="0" applyAlignment="0" applyProtection="0"/>
    <xf numFmtId="0" fontId="28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7" fillId="45" borderId="0" applyNumberFormat="0" applyBorder="0" applyAlignment="0" applyProtection="0"/>
    <xf numFmtId="0" fontId="1" fillId="11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46" borderId="0" applyNumberFormat="0" applyBorder="0" applyAlignment="0" applyProtection="0"/>
    <xf numFmtId="0" fontId="1" fillId="15" borderId="0" applyNumberFormat="0" applyBorder="0" applyAlignment="0" applyProtection="0"/>
    <xf numFmtId="0" fontId="28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47" borderId="0" applyNumberFormat="0" applyBorder="0" applyAlignment="0" applyProtection="0"/>
    <xf numFmtId="0" fontId="1" fillId="19" borderId="0" applyNumberFormat="0" applyBorder="0" applyAlignment="0" applyProtection="0"/>
    <xf numFmtId="0" fontId="28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42" borderId="0" applyNumberFormat="0" applyBorder="0" applyAlignment="0" applyProtection="0"/>
    <xf numFmtId="0" fontId="1" fillId="23" borderId="0" applyNumberFormat="0" applyBorder="0" applyAlignment="0" applyProtection="0"/>
    <xf numFmtId="0" fontId="28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7" fillId="45" borderId="0" applyNumberFormat="0" applyBorder="0" applyAlignment="0" applyProtection="0"/>
    <xf numFmtId="0" fontId="1" fillId="27" borderId="0" applyNumberFormat="0" applyBorder="0" applyAlignment="0" applyProtection="0"/>
    <xf numFmtId="0" fontId="28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7" fillId="48" borderId="0" applyNumberFormat="0" applyBorder="0" applyAlignment="0" applyProtection="0"/>
    <xf numFmtId="0" fontId="1" fillId="31" borderId="0" applyNumberFormat="0" applyBorder="0" applyAlignment="0" applyProtection="0"/>
    <xf numFmtId="0" fontId="28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9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6" fillId="12" borderId="0" applyNumberFormat="0" applyBorder="0" applyAlignment="0" applyProtection="0"/>
    <xf numFmtId="0" fontId="30" fillId="4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16" fillId="16" borderId="0" applyNumberFormat="0" applyBorder="0" applyAlignment="0" applyProtection="0"/>
    <xf numFmtId="0" fontId="30" fillId="4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16" fillId="20" borderId="0" applyNumberFormat="0" applyBorder="0" applyAlignment="0" applyProtection="0"/>
    <xf numFmtId="0" fontId="30" fillId="5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6" fillId="24" borderId="0" applyNumberFormat="0" applyBorder="0" applyAlignment="0" applyProtection="0"/>
    <xf numFmtId="0" fontId="30" fillId="5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6" fillId="28" borderId="0" applyNumberFormat="0" applyBorder="0" applyAlignment="0" applyProtection="0"/>
    <xf numFmtId="0" fontId="30" fillId="5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16" fillId="32" borderId="0" applyNumberFormat="0" applyBorder="0" applyAlignment="0" applyProtection="0"/>
    <xf numFmtId="192" fontId="19" fillId="0" borderId="17">
      <alignment horizontal="right"/>
    </xf>
    <xf numFmtId="0" fontId="30" fillId="53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6" fillId="9" borderId="0" applyNumberFormat="0" applyBorder="0" applyAlignment="0" applyProtection="0"/>
    <xf numFmtId="0" fontId="30" fillId="54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16" fillId="13" borderId="0" applyNumberFormat="0" applyBorder="0" applyAlignment="0" applyProtection="0"/>
    <xf numFmtId="0" fontId="30" fillId="55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6" fillId="17" borderId="0" applyNumberFormat="0" applyBorder="0" applyAlignment="0" applyProtection="0"/>
    <xf numFmtId="0" fontId="30" fillId="5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16" fillId="21" borderId="0" applyNumberFormat="0" applyBorder="0" applyAlignment="0" applyProtection="0"/>
    <xf numFmtId="0" fontId="30" fillId="51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6" fillId="25" borderId="0" applyNumberFormat="0" applyBorder="0" applyAlignment="0" applyProtection="0"/>
    <xf numFmtId="0" fontId="30" fillId="56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6" fillId="29" borderId="0" applyNumberFormat="0" applyBorder="0" applyAlignment="0" applyProtection="0"/>
    <xf numFmtId="193" fontId="32" fillId="0" borderId="0" applyFont="0"/>
    <xf numFmtId="193" fontId="32" fillId="0" borderId="24" applyFont="0"/>
    <xf numFmtId="182" fontId="32" fillId="0" borderId="0" applyFont="0"/>
    <xf numFmtId="194" fontId="33" fillId="0" borderId="17">
      <alignment horizontal="right"/>
    </xf>
    <xf numFmtId="194" fontId="33" fillId="0" borderId="17" applyFill="0">
      <alignment horizontal="right"/>
    </xf>
    <xf numFmtId="195" fontId="19" fillId="0" borderId="17">
      <alignment horizontal="right"/>
    </xf>
    <xf numFmtId="3" fontId="19" fillId="0" borderId="17" applyFill="0">
      <alignment horizontal="right"/>
    </xf>
    <xf numFmtId="196" fontId="33" fillId="0" borderId="17" applyFill="0">
      <alignment horizontal="right"/>
    </xf>
    <xf numFmtId="3" fontId="34" fillId="0" borderId="17" applyFill="0">
      <alignment horizontal="right"/>
    </xf>
    <xf numFmtId="197" fontId="35" fillId="57" borderId="25">
      <alignment horizontal="center" vertical="center"/>
    </xf>
    <xf numFmtId="0" fontId="19" fillId="0" borderId="0"/>
    <xf numFmtId="168" fontId="36" fillId="0" borderId="0"/>
    <xf numFmtId="0" fontId="19" fillId="0" borderId="0"/>
    <xf numFmtId="198" fontId="19" fillId="0" borderId="17">
      <alignment horizontal="right"/>
      <protection locked="0"/>
    </xf>
    <xf numFmtId="199" fontId="33" fillId="0" borderId="17" applyNumberFormat="0" applyFont="0" applyBorder="0" applyProtection="0">
      <alignment horizontal="right"/>
    </xf>
    <xf numFmtId="200" fontId="37" fillId="58" borderId="26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40" fillId="40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1" fontId="42" fillId="59" borderId="27" applyNumberFormat="0" applyBorder="0" applyAlignment="0">
      <alignment horizontal="center" vertical="top" wrapText="1"/>
      <protection hidden="1"/>
    </xf>
    <xf numFmtId="0" fontId="43" fillId="60" borderId="0"/>
    <xf numFmtId="0" fontId="44" fillId="0" borderId="0" applyAlignment="0"/>
    <xf numFmtId="0" fontId="45" fillId="0" borderId="18" applyNumberFormat="0" applyFill="0" applyAlignment="0" applyProtection="0"/>
    <xf numFmtId="0" fontId="34" fillId="0" borderId="28" applyNumberFormat="0" applyFont="0" applyFill="0" applyAlignment="0" applyProtection="0"/>
    <xf numFmtId="0" fontId="46" fillId="0" borderId="29" applyNumberFormat="0" applyFont="0" applyFill="0" applyAlignment="0" applyProtection="0">
      <alignment horizontal="centerContinuous"/>
    </xf>
    <xf numFmtId="0" fontId="18" fillId="0" borderId="18" applyNumberFormat="0" applyFont="0" applyFill="0" applyAlignment="0" applyProtection="0"/>
    <xf numFmtId="0" fontId="18" fillId="0" borderId="27" applyNumberFormat="0" applyFont="0" applyFill="0" applyAlignment="0" applyProtection="0"/>
    <xf numFmtId="0" fontId="18" fillId="0" borderId="16" applyNumberFormat="0" applyFont="0" applyFill="0" applyAlignment="0" applyProtection="0"/>
    <xf numFmtId="0" fontId="18" fillId="0" borderId="21" applyNumberFormat="0" applyFont="0" applyFill="0" applyAlignment="0" applyProtection="0"/>
    <xf numFmtId="201" fontId="19" fillId="0" borderId="0" applyFont="0" applyFill="0" applyBorder="0" applyAlignment="0" applyProtection="0"/>
    <xf numFmtId="0" fontId="23" fillId="0" borderId="0">
      <alignment horizontal="right"/>
    </xf>
    <xf numFmtId="0" fontId="25" fillId="0" borderId="0" applyFont="0" applyFill="0" applyBorder="0" applyAlignment="0" applyProtection="0"/>
    <xf numFmtId="202" fontId="23" fillId="0" borderId="0" applyFill="0" applyBorder="0" applyAlignment="0"/>
    <xf numFmtId="203" fontId="23" fillId="0" borderId="0" applyFill="0" applyBorder="0" applyAlignment="0"/>
    <xf numFmtId="204" fontId="23" fillId="0" borderId="0" applyFill="0" applyBorder="0" applyAlignment="0"/>
    <xf numFmtId="205" fontId="23" fillId="0" borderId="0" applyFill="0" applyBorder="0" applyAlignment="0"/>
    <xf numFmtId="204" fontId="19" fillId="0" borderId="0" applyFill="0" applyBorder="0" applyAlignment="0"/>
    <xf numFmtId="202" fontId="23" fillId="0" borderId="0" applyFill="0" applyBorder="0" applyAlignment="0"/>
    <xf numFmtId="205" fontId="19" fillId="0" borderId="0" applyFill="0" applyBorder="0" applyAlignment="0"/>
    <xf numFmtId="203" fontId="23" fillId="0" borderId="0" applyFill="0" applyBorder="0" applyAlignment="0"/>
    <xf numFmtId="0" fontId="47" fillId="61" borderId="23" applyNumberFormat="0" applyAlignment="0" applyProtection="0"/>
    <xf numFmtId="0" fontId="47" fillId="61" borderId="23" applyNumberFormat="0" applyAlignment="0" applyProtection="0"/>
    <xf numFmtId="0" fontId="48" fillId="6" borderId="4" applyNumberFormat="0" applyAlignment="0" applyProtection="0"/>
    <xf numFmtId="0" fontId="48" fillId="6" borderId="4" applyNumberFormat="0" applyAlignment="0" applyProtection="0"/>
    <xf numFmtId="0" fontId="48" fillId="6" borderId="4" applyNumberFormat="0" applyAlignment="0" applyProtection="0"/>
    <xf numFmtId="0" fontId="48" fillId="6" borderId="4" applyNumberFormat="0" applyAlignment="0" applyProtection="0"/>
    <xf numFmtId="0" fontId="48" fillId="6" borderId="4" applyNumberFormat="0" applyAlignment="0" applyProtection="0"/>
    <xf numFmtId="0" fontId="48" fillId="6" borderId="4" applyNumberFormat="0" applyAlignment="0" applyProtection="0"/>
    <xf numFmtId="0" fontId="48" fillId="6" borderId="4" applyNumberFormat="0" applyAlignment="0" applyProtection="0"/>
    <xf numFmtId="0" fontId="10" fillId="6" borderId="4" applyNumberFormat="0" applyAlignment="0" applyProtection="0"/>
    <xf numFmtId="168" fontId="34" fillId="62" borderId="0" applyNumberFormat="0" applyFont="0" applyBorder="0" applyAlignment="0">
      <alignment horizontal="left"/>
    </xf>
    <xf numFmtId="206" fontId="19" fillId="0" borderId="0" applyFont="0" applyFill="0" applyBorder="0" applyProtection="0">
      <alignment horizontal="center" vertical="center"/>
    </xf>
    <xf numFmtId="0" fontId="49" fillId="63" borderId="30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12" fillId="7" borderId="7" applyNumberFormat="0" applyAlignment="0" applyProtection="0"/>
    <xf numFmtId="207" fontId="19" fillId="0" borderId="0" applyNumberFormat="0" applyFont="0" applyFill="0" applyAlignment="0" applyProtection="0"/>
    <xf numFmtId="0" fontId="45" fillId="0" borderId="18" applyNumberFormat="0" applyFill="0" applyProtection="0">
      <alignment horizontal="left" vertical="center"/>
    </xf>
    <xf numFmtId="0" fontId="51" fillId="0" borderId="0">
      <alignment horizontal="center" wrapText="1"/>
      <protection hidden="1"/>
    </xf>
    <xf numFmtId="0" fontId="52" fillId="0" borderId="0">
      <alignment horizontal="right"/>
    </xf>
    <xf numFmtId="208" fontId="26" fillId="0" borderId="0" applyBorder="0">
      <alignment horizontal="right"/>
    </xf>
    <xf numFmtId="208" fontId="26" fillId="0" borderId="28" applyAlignment="0">
      <alignment horizontal="right"/>
    </xf>
    <xf numFmtId="209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182" fontId="53" fillId="0" borderId="0" applyFont="0" applyBorder="0">
      <alignment horizontal="right"/>
    </xf>
    <xf numFmtId="202" fontId="23" fillId="0" borderId="0" applyFont="0" applyFill="0" applyBorder="0" applyAlignment="0" applyProtection="0"/>
    <xf numFmtId="210" fontId="19" fillId="0" borderId="0" applyFont="0"/>
    <xf numFmtId="0" fontId="54" fillId="0" borderId="0" applyFont="0" applyFill="0" applyBorder="0" applyProtection="0">
      <alignment horizontal="right"/>
    </xf>
    <xf numFmtId="0" fontId="54" fillId="0" borderId="0" applyFont="0" applyFill="0" applyBorder="0" applyProtection="0">
      <alignment horizontal="right"/>
    </xf>
    <xf numFmtId="184" fontId="19" fillId="0" borderId="0" applyFont="0" applyFill="0" applyBorder="0" applyAlignment="0" applyProtection="0">
      <alignment horizontal="right"/>
    </xf>
    <xf numFmtId="211" fontId="19" fillId="0" borderId="0" applyFont="0" applyFill="0" applyBorder="0" applyAlignment="0" applyProtection="0"/>
    <xf numFmtId="212" fontId="55" fillId="0" borderId="0" applyFont="0" applyFill="0" applyBorder="0" applyAlignment="0" applyProtection="0">
      <alignment horizontal="right"/>
    </xf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213" fontId="19" fillId="0" borderId="0" applyFont="0" applyFill="0" applyBorder="0" applyAlignment="0" applyProtection="0">
      <alignment horizontal="right"/>
    </xf>
    <xf numFmtId="213" fontId="19" fillId="0" borderId="0" applyFont="0" applyFill="0" applyBorder="0" applyAlignment="0" applyProtection="0">
      <alignment horizontal="right"/>
    </xf>
    <xf numFmtId="213" fontId="19" fillId="0" borderId="0" applyFont="0" applyFill="0" applyBorder="0" applyAlignment="0" applyProtection="0">
      <alignment horizontal="right"/>
    </xf>
    <xf numFmtId="213" fontId="19" fillId="0" borderId="0" applyFont="0" applyFill="0" applyBorder="0" applyAlignment="0" applyProtection="0">
      <alignment horizontal="right"/>
    </xf>
    <xf numFmtId="165" fontId="19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7" fillId="0" borderId="0" applyFont="0" applyFill="0" applyBorder="0" applyAlignment="0" applyProtection="0"/>
    <xf numFmtId="213" fontId="19" fillId="0" borderId="0" applyFont="0" applyFill="0" applyBorder="0" applyAlignment="0" applyProtection="0">
      <alignment horizontal="right"/>
    </xf>
    <xf numFmtId="213" fontId="19" fillId="0" borderId="0" applyFont="0" applyFill="0" applyBorder="0" applyAlignment="0" applyProtection="0">
      <alignment horizontal="right"/>
    </xf>
    <xf numFmtId="213" fontId="19" fillId="0" borderId="0" applyFont="0" applyFill="0" applyBorder="0" applyAlignment="0" applyProtection="0">
      <alignment horizontal="right"/>
    </xf>
    <xf numFmtId="213" fontId="19" fillId="0" borderId="0" applyFont="0" applyFill="0" applyBorder="0" applyAlignment="0" applyProtection="0">
      <alignment horizontal="right"/>
    </xf>
    <xf numFmtId="165" fontId="51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14" fontId="5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3" fontId="62" fillId="0" borderId="0" applyFont="0" applyFill="0" applyBorder="0" applyAlignment="0" applyProtection="0"/>
    <xf numFmtId="168" fontId="63" fillId="0" borderId="0"/>
    <xf numFmtId="0" fontId="64" fillId="0" borderId="0"/>
    <xf numFmtId="0" fontId="65" fillId="64" borderId="0">
      <alignment horizontal="center" vertical="center" wrapText="1"/>
    </xf>
    <xf numFmtId="215" fontId="19" fillId="0" borderId="0" applyFill="0" applyBorder="0">
      <alignment horizontal="right"/>
      <protection locked="0"/>
    </xf>
    <xf numFmtId="216" fontId="66" fillId="0" borderId="31" applyFont="0" applyFill="0" applyBorder="0" applyAlignment="0" applyProtection="0"/>
    <xf numFmtId="203" fontId="23" fillId="0" borderId="0" applyFont="0" applyFill="0" applyBorder="0" applyAlignment="0" applyProtection="0"/>
    <xf numFmtId="217" fontId="67" fillId="0" borderId="0">
      <alignment horizontal="right"/>
    </xf>
    <xf numFmtId="167" fontId="68" fillId="0" borderId="32">
      <protection locked="0"/>
    </xf>
    <xf numFmtId="0" fontId="54" fillId="0" borderId="0" applyFont="0" applyFill="0" applyBorder="0" applyProtection="0">
      <alignment horizontal="right"/>
    </xf>
    <xf numFmtId="178" fontId="19" fillId="0" borderId="0" applyFont="0" applyFill="0" applyBorder="0" applyAlignment="0" applyProtection="0">
      <alignment horizontal="right"/>
    </xf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27" fillId="0" borderId="0" applyFont="0" applyFill="0" applyBorder="0" applyAlignment="0" applyProtection="0"/>
    <xf numFmtId="218" fontId="39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9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9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69" fillId="0" borderId="0" applyFont="0" applyFill="0" applyBorder="0" applyAlignment="0" applyProtection="0"/>
    <xf numFmtId="218" fontId="19" fillId="0" borderId="0" applyFont="0" applyFill="0" applyBorder="0" applyAlignment="0" applyProtection="0"/>
    <xf numFmtId="218" fontId="19" fillId="0" borderId="0" applyFont="0" applyFill="0" applyBorder="0" applyAlignment="0" applyProtection="0"/>
    <xf numFmtId="218" fontId="19" fillId="0" borderId="0" applyFont="0" applyFill="0" applyBorder="0" applyAlignment="0" applyProtection="0"/>
    <xf numFmtId="218" fontId="19" fillId="0" borderId="0" applyFont="0" applyFill="0" applyBorder="0" applyAlignment="0" applyProtection="0"/>
    <xf numFmtId="218" fontId="69" fillId="0" borderId="0" applyFont="0" applyFill="0" applyBorder="0" applyAlignment="0" applyProtection="0"/>
    <xf numFmtId="218" fontId="58" fillId="0" borderId="0" applyFont="0" applyFill="0" applyBorder="0" applyAlignment="0" applyProtection="0"/>
    <xf numFmtId="218" fontId="38" fillId="0" borderId="0" applyFont="0" applyFill="0" applyBorder="0" applyAlignment="0" applyProtection="0"/>
    <xf numFmtId="218" fontId="59" fillId="0" borderId="0" applyFont="0" applyFill="0" applyBorder="0" applyAlignment="0" applyProtection="0"/>
    <xf numFmtId="218" fontId="19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9" fillId="0" borderId="0" applyFont="0" applyFill="0" applyBorder="0" applyAlignment="0" applyProtection="0"/>
    <xf numFmtId="218" fontId="19" fillId="0" borderId="0" applyFont="0" applyFill="0" applyBorder="0" applyAlignment="0" applyProtection="0"/>
    <xf numFmtId="219" fontId="19" fillId="0" borderId="0" applyFont="0" applyFill="0" applyBorder="0" applyAlignment="0" applyProtection="0">
      <alignment horizontal="right"/>
    </xf>
    <xf numFmtId="219" fontId="19" fillId="0" borderId="0" applyFont="0" applyFill="0" applyBorder="0" applyAlignment="0" applyProtection="0">
      <alignment horizontal="right"/>
    </xf>
    <xf numFmtId="219" fontId="19" fillId="0" borderId="0" applyFont="0" applyFill="0" applyBorder="0" applyAlignment="0" applyProtection="0">
      <alignment horizontal="right"/>
    </xf>
    <xf numFmtId="219" fontId="19" fillId="0" borderId="0" applyFont="0" applyFill="0" applyBorder="0" applyAlignment="0" applyProtection="0">
      <alignment horizontal="right"/>
    </xf>
    <xf numFmtId="218" fontId="19" fillId="0" borderId="0" applyFont="0" applyFill="0" applyBorder="0" applyAlignment="0" applyProtection="0"/>
    <xf numFmtId="218" fontId="69" fillId="0" borderId="0" applyFont="0" applyFill="0" applyBorder="0" applyAlignment="0" applyProtection="0"/>
    <xf numFmtId="218" fontId="69" fillId="0" borderId="0" applyFont="0" applyFill="0" applyBorder="0" applyAlignment="0" applyProtection="0"/>
    <xf numFmtId="219" fontId="19" fillId="0" borderId="0" applyFont="0" applyFill="0" applyBorder="0" applyAlignment="0" applyProtection="0">
      <alignment horizontal="right"/>
    </xf>
    <xf numFmtId="219" fontId="19" fillId="0" borderId="0" applyFont="0" applyFill="0" applyBorder="0" applyAlignment="0" applyProtection="0">
      <alignment horizontal="right"/>
    </xf>
    <xf numFmtId="219" fontId="19" fillId="0" borderId="0" applyFont="0" applyFill="0" applyBorder="0" applyAlignment="0" applyProtection="0">
      <alignment horizontal="right"/>
    </xf>
    <xf numFmtId="219" fontId="19" fillId="0" borderId="0" applyFont="0" applyFill="0" applyBorder="0" applyAlignment="0" applyProtection="0">
      <alignment horizontal="right"/>
    </xf>
    <xf numFmtId="218" fontId="69" fillId="0" borderId="0" applyFont="0" applyFill="0" applyBorder="0" applyAlignment="0" applyProtection="0"/>
    <xf numFmtId="218" fontId="69" fillId="0" borderId="0" applyFont="0" applyFill="0" applyBorder="0" applyAlignment="0" applyProtection="0"/>
    <xf numFmtId="218" fontId="69" fillId="0" borderId="0" applyFont="0" applyFill="0" applyBorder="0" applyAlignment="0" applyProtection="0"/>
    <xf numFmtId="218" fontId="69" fillId="0" borderId="0" applyFont="0" applyFill="0" applyBorder="0" applyAlignment="0" applyProtection="0"/>
    <xf numFmtId="218" fontId="69" fillId="0" borderId="0" applyFont="0" applyFill="0" applyBorder="0" applyAlignment="0" applyProtection="0"/>
    <xf numFmtId="218" fontId="19" fillId="0" borderId="0" applyFont="0" applyFill="0" applyBorder="0" applyAlignment="0" applyProtection="0"/>
    <xf numFmtId="220" fontId="70" fillId="0" borderId="0" applyFont="0" applyFill="0" applyBorder="0" applyAlignment="0" applyProtection="0"/>
    <xf numFmtId="218" fontId="19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60" fillId="0" borderId="0" applyFont="0" applyFill="0" applyBorder="0" applyAlignment="0" applyProtection="0"/>
    <xf numFmtId="218" fontId="58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58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9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69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58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69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69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21" fontId="23" fillId="0" borderId="0" applyFont="0" applyFill="0" applyBorder="0" applyProtection="0">
      <alignment horizontal="right"/>
    </xf>
    <xf numFmtId="222" fontId="33" fillId="0" borderId="0" applyFont="0" applyFill="0" applyBorder="0" applyAlignment="0" applyProtection="0">
      <alignment vertical="center"/>
    </xf>
    <xf numFmtId="223" fontId="33" fillId="0" borderId="0" applyFont="0" applyFill="0" applyBorder="0" applyAlignment="0" applyProtection="0">
      <alignment vertical="center"/>
    </xf>
    <xf numFmtId="0" fontId="51" fillId="0" borderId="0" applyFont="0" applyFill="0" applyBorder="0" applyAlignment="0">
      <protection locked="0"/>
    </xf>
    <xf numFmtId="0" fontId="25" fillId="0" borderId="0" applyFont="0" applyFill="0" applyBorder="0" applyAlignment="0" applyProtection="0"/>
    <xf numFmtId="224" fontId="71" fillId="0" borderId="33" applyNumberFormat="0" applyFill="0">
      <alignment horizontal="right"/>
    </xf>
    <xf numFmtId="224" fontId="71" fillId="0" borderId="33" applyNumberFormat="0" applyFill="0">
      <alignment horizontal="right"/>
    </xf>
    <xf numFmtId="1" fontId="72" fillId="0" borderId="0"/>
    <xf numFmtId="225" fontId="34" fillId="0" borderId="0" applyFont="0" applyFill="0" applyBorder="0" applyProtection="0">
      <alignment horizontal="right"/>
    </xf>
    <xf numFmtId="226" fontId="66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17" fillId="60" borderId="34" applyFont="0" applyFill="0" applyBorder="0" applyAlignment="0" applyProtection="0"/>
    <xf numFmtId="228" fontId="26" fillId="0" borderId="18" applyFont="0" applyFill="0" applyBorder="0" applyAlignment="0" applyProtection="0"/>
    <xf numFmtId="169" fontId="19" fillId="0" borderId="0" applyFont="0" applyFill="0" applyBorder="0" applyAlignment="0" applyProtection="0"/>
    <xf numFmtId="229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4" fontId="69" fillId="0" borderId="0" applyFill="0" applyBorder="0" applyAlignment="0"/>
    <xf numFmtId="0" fontId="19" fillId="0" borderId="0">
      <alignment horizontal="left" vertical="top"/>
    </xf>
    <xf numFmtId="193" fontId="73" fillId="0" borderId="0"/>
    <xf numFmtId="0" fontId="66" fillId="0" borderId="0"/>
    <xf numFmtId="182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74" fillId="0" borderId="0">
      <protection locked="0"/>
    </xf>
    <xf numFmtId="0" fontId="19" fillId="0" borderId="0"/>
    <xf numFmtId="193" fontId="23" fillId="0" borderId="0"/>
    <xf numFmtId="208" fontId="19" fillId="0" borderId="35" applyNumberFormat="0" applyFont="0" applyFill="0" applyAlignment="0" applyProtection="0"/>
    <xf numFmtId="208" fontId="19" fillId="0" borderId="35" applyNumberFormat="0" applyFont="0" applyFill="0" applyAlignment="0" applyProtection="0"/>
    <xf numFmtId="208" fontId="19" fillId="0" borderId="35" applyNumberFormat="0" applyFont="0" applyFill="0" applyAlignment="0" applyProtection="0"/>
    <xf numFmtId="193" fontId="75" fillId="0" borderId="0" applyFill="0" applyBorder="0" applyAlignment="0" applyProtection="0"/>
    <xf numFmtId="1" fontId="34" fillId="0" borderId="0"/>
    <xf numFmtId="230" fontId="76" fillId="0" borderId="0">
      <protection locked="0"/>
    </xf>
    <xf numFmtId="230" fontId="76" fillId="0" borderId="0">
      <protection locked="0"/>
    </xf>
    <xf numFmtId="202" fontId="23" fillId="0" borderId="0" applyFill="0" applyBorder="0" applyAlignment="0"/>
    <xf numFmtId="203" fontId="23" fillId="0" borderId="0" applyFill="0" applyBorder="0" applyAlignment="0"/>
    <xf numFmtId="202" fontId="23" fillId="0" borderId="0" applyFill="0" applyBorder="0" applyAlignment="0"/>
    <xf numFmtId="205" fontId="19" fillId="0" borderId="0" applyFill="0" applyBorder="0" applyAlignment="0"/>
    <xf numFmtId="203" fontId="23" fillId="0" borderId="0" applyFill="0" applyBorder="0" applyAlignment="0"/>
    <xf numFmtId="231" fontId="2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32" fontId="51" fillId="65" borderId="27">
      <alignment horizontal="left"/>
    </xf>
    <xf numFmtId="1" fontId="79" fillId="66" borderId="22" applyNumberFormat="0" applyBorder="0" applyAlignment="0">
      <alignment horizontal="centerContinuous" vertical="center"/>
      <protection locked="0"/>
    </xf>
    <xf numFmtId="233" fontId="19" fillId="0" borderId="0">
      <protection locked="0"/>
    </xf>
    <xf numFmtId="207" fontId="19" fillId="0" borderId="0">
      <protection locked="0"/>
    </xf>
    <xf numFmtId="2" fontId="62" fillId="0" borderId="0" applyFont="0" applyFill="0" applyBorder="0" applyAlignment="0" applyProtection="0"/>
    <xf numFmtId="0" fontId="80" fillId="0" borderId="0" applyFill="0" applyBorder="0" applyProtection="0">
      <alignment horizontal="left"/>
    </xf>
    <xf numFmtId="0" fontId="81" fillId="41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5" fillId="2" borderId="0" applyNumberFormat="0" applyBorder="0" applyAlignment="0" applyProtection="0"/>
    <xf numFmtId="38" fontId="66" fillId="67" borderId="0" applyNumberFormat="0" applyBorder="0" applyAlignment="0" applyProtection="0"/>
    <xf numFmtId="0" fontId="83" fillId="0" borderId="0" applyNumberFormat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68" borderId="10" applyNumberFormat="0" applyFont="0" applyBorder="0" applyAlignment="0" applyProtection="0"/>
    <xf numFmtId="173" fontId="19" fillId="0" borderId="0" applyFont="0" applyFill="0" applyBorder="0" applyAlignment="0" applyProtection="0">
      <alignment horizontal="right"/>
    </xf>
    <xf numFmtId="168" fontId="84" fillId="68" borderId="0" applyNumberFormat="0" applyFont="0" applyAlignment="0"/>
    <xf numFmtId="0" fontId="85" fillId="0" borderId="0" applyProtection="0">
      <alignment horizontal="right"/>
    </xf>
    <xf numFmtId="0" fontId="86" fillId="0" borderId="36" applyNumberFormat="0" applyAlignment="0" applyProtection="0">
      <alignment horizontal="left" vertical="center"/>
    </xf>
    <xf numFmtId="0" fontId="86" fillId="0" borderId="12">
      <alignment horizontal="left" vertical="center"/>
    </xf>
    <xf numFmtId="49" fontId="87" fillId="0" borderId="0">
      <alignment horizontal="centerContinuous"/>
    </xf>
    <xf numFmtId="0" fontId="88" fillId="0" borderId="37" applyNumberFormat="0" applyFill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9" fillId="0" borderId="0" applyNumberFormat="0" applyFill="0" applyBorder="0" applyAlignment="0" applyProtection="0"/>
    <xf numFmtId="0" fontId="90" fillId="0" borderId="38" applyNumberFormat="0" applyFill="0" applyAlignment="0" applyProtection="0"/>
    <xf numFmtId="0" fontId="91" fillId="0" borderId="0" applyProtection="0">
      <alignment horizontal="left"/>
    </xf>
    <xf numFmtId="0" fontId="91" fillId="0" borderId="0" applyProtection="0">
      <alignment horizontal="left"/>
    </xf>
    <xf numFmtId="0" fontId="91" fillId="0" borderId="0" applyProtection="0">
      <alignment horizontal="left"/>
    </xf>
    <xf numFmtId="0" fontId="91" fillId="0" borderId="0" applyProtection="0">
      <alignment horizontal="left"/>
    </xf>
    <xf numFmtId="0" fontId="3" fillId="0" borderId="2" applyNumberFormat="0" applyFill="0" applyAlignment="0" applyProtection="0"/>
    <xf numFmtId="0" fontId="91" fillId="0" borderId="0" applyProtection="0">
      <alignment horizontal="left"/>
    </xf>
    <xf numFmtId="0" fontId="92" fillId="0" borderId="39" applyNumberFormat="0" applyFill="0" applyAlignment="0" applyProtection="0"/>
    <xf numFmtId="0" fontId="93" fillId="0" borderId="0" applyProtection="0">
      <alignment horizontal="left"/>
    </xf>
    <xf numFmtId="0" fontId="93" fillId="0" borderId="0" applyProtection="0">
      <alignment horizontal="left"/>
    </xf>
    <xf numFmtId="0" fontId="93" fillId="0" borderId="0" applyProtection="0">
      <alignment horizontal="left"/>
    </xf>
    <xf numFmtId="0" fontId="93" fillId="0" borderId="0" applyProtection="0">
      <alignment horizontal="left"/>
    </xf>
    <xf numFmtId="0" fontId="94" fillId="0" borderId="3" applyNumberFormat="0" applyFill="0" applyAlignment="0" applyProtection="0"/>
    <xf numFmtId="0" fontId="4" fillId="0" borderId="3" applyNumberFormat="0" applyFill="0" applyAlignment="0" applyProtection="0"/>
    <xf numFmtId="0" fontId="93" fillId="0" borderId="0" applyProtection="0">
      <alignment horizontal="left"/>
    </xf>
    <xf numFmtId="0" fontId="9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5" fillId="0" borderId="0"/>
    <xf numFmtId="0" fontId="39" fillId="0" borderId="0"/>
    <xf numFmtId="234" fontId="32" fillId="0" borderId="0">
      <alignment horizontal="centerContinuous"/>
    </xf>
    <xf numFmtId="0" fontId="96" fillId="0" borderId="40" applyNumberFormat="0" applyFill="0" applyBorder="0" applyAlignment="0" applyProtection="0">
      <alignment horizontal="left"/>
    </xf>
    <xf numFmtId="234" fontId="32" fillId="0" borderId="41">
      <alignment horizontal="center"/>
    </xf>
    <xf numFmtId="0" fontId="19" fillId="0" borderId="0" applyNumberFormat="0" applyFill="0" applyBorder="0" applyProtection="0">
      <alignment wrapText="1"/>
    </xf>
    <xf numFmtId="0" fontId="19" fillId="0" borderId="0" applyNumberFormat="0" applyFill="0" applyBorder="0" applyProtection="0">
      <alignment horizontal="justify" vertical="top" wrapText="1"/>
    </xf>
    <xf numFmtId="0" fontId="97" fillId="0" borderId="42">
      <alignment horizontal="left" vertical="center"/>
    </xf>
    <xf numFmtId="0" fontId="97" fillId="69" borderId="0">
      <alignment horizontal="centerContinuous" wrapText="1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235" fontId="9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>
      <alignment horizontal="right"/>
    </xf>
    <xf numFmtId="10" fontId="66" fillId="60" borderId="10" applyNumberFormat="0" applyBorder="0" applyAlignment="0" applyProtection="0"/>
    <xf numFmtId="0" fontId="104" fillId="44" borderId="23" applyNumberFormat="0" applyAlignment="0" applyProtection="0"/>
    <xf numFmtId="0" fontId="104" fillId="44" borderId="23" applyNumberFormat="0" applyAlignment="0" applyProtection="0"/>
    <xf numFmtId="0" fontId="105" fillId="5" borderId="4" applyNumberFormat="0" applyAlignment="0" applyProtection="0"/>
    <xf numFmtId="0" fontId="105" fillId="5" borderId="4" applyNumberFormat="0" applyAlignment="0" applyProtection="0"/>
    <xf numFmtId="0" fontId="105" fillId="5" borderId="4" applyNumberFormat="0" applyAlignment="0" applyProtection="0"/>
    <xf numFmtId="0" fontId="105" fillId="5" borderId="4" applyNumberFormat="0" applyAlignment="0" applyProtection="0"/>
    <xf numFmtId="0" fontId="105" fillId="5" borderId="4" applyNumberFormat="0" applyAlignment="0" applyProtection="0"/>
    <xf numFmtId="0" fontId="105" fillId="5" borderId="4" applyNumberFormat="0" applyAlignment="0" applyProtection="0"/>
    <xf numFmtId="0" fontId="105" fillId="5" borderId="4" applyNumberFormat="0" applyAlignment="0" applyProtection="0"/>
    <xf numFmtId="0" fontId="8" fillId="5" borderId="4" applyNumberFormat="0" applyAlignment="0" applyProtection="0"/>
    <xf numFmtId="236" fontId="51" fillId="0" borderId="0" applyNumberFormat="0" applyFill="0" applyBorder="0" applyAlignment="0" applyProtection="0"/>
    <xf numFmtId="0" fontId="19" fillId="0" borderId="0" applyNumberFormat="0" applyFill="0" applyBorder="0" applyAlignment="0">
      <protection locked="0"/>
    </xf>
    <xf numFmtId="0" fontId="106" fillId="60" borderId="0" applyNumberFormat="0" applyFont="0" applyBorder="0" applyAlignment="0">
      <alignment horizontal="right"/>
      <protection locked="0"/>
    </xf>
    <xf numFmtId="0" fontId="107" fillId="70" borderId="0" applyNumberFormat="0" applyFont="0" applyBorder="0" applyAlignment="0">
      <alignment horizontal="right" vertical="top"/>
      <protection locked="0"/>
    </xf>
    <xf numFmtId="237" fontId="19" fillId="60" borderId="43" applyNumberFormat="0" applyFont="0" applyBorder="0" applyAlignment="0">
      <alignment horizontal="right" vertical="center"/>
      <protection locked="0"/>
    </xf>
    <xf numFmtId="0" fontId="107" fillId="70" borderId="0" applyNumberFormat="0" applyFont="0" applyBorder="0" applyAlignment="0">
      <alignment horizontal="right" vertical="top"/>
      <protection locked="0"/>
    </xf>
    <xf numFmtId="0" fontId="51" fillId="0" borderId="0" applyFill="0" applyBorder="0">
      <alignment horizontal="right"/>
      <protection locked="0"/>
    </xf>
    <xf numFmtId="238" fontId="108" fillId="0" borderId="44" applyFont="0" applyFill="0" applyBorder="0" applyAlignment="0" applyProtection="0"/>
    <xf numFmtId="239" fontId="19" fillId="0" borderId="0" applyFill="0" applyBorder="0">
      <alignment horizontal="right"/>
      <protection locked="0"/>
    </xf>
    <xf numFmtId="0" fontId="109" fillId="0" borderId="0" applyFill="0" applyBorder="0"/>
    <xf numFmtId="0" fontId="110" fillId="71" borderId="45">
      <alignment horizontal="left" vertical="center" wrapText="1"/>
    </xf>
    <xf numFmtId="0" fontId="25" fillId="0" borderId="0" applyNumberFormat="0" applyFill="0" applyBorder="0" applyProtection="0">
      <alignment horizontal="left"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23" fillId="72" borderId="0" applyNumberFormat="0" applyFont="0" applyBorder="0" applyProtection="0"/>
    <xf numFmtId="2" fontId="112" fillId="0" borderId="18"/>
    <xf numFmtId="202" fontId="23" fillId="0" borderId="0" applyFill="0" applyBorder="0" applyAlignment="0"/>
    <xf numFmtId="203" fontId="23" fillId="0" borderId="0" applyFill="0" applyBorder="0" applyAlignment="0"/>
    <xf numFmtId="202" fontId="23" fillId="0" borderId="0" applyFill="0" applyBorder="0" applyAlignment="0"/>
    <xf numFmtId="205" fontId="19" fillId="0" borderId="0" applyFill="0" applyBorder="0" applyAlignment="0"/>
    <xf numFmtId="203" fontId="23" fillId="0" borderId="0" applyFill="0" applyBorder="0" applyAlignment="0"/>
    <xf numFmtId="0" fontId="113" fillId="0" borderId="46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1" fillId="0" borderId="6" applyNumberFormat="0" applyFill="0" applyAlignment="0" applyProtection="0"/>
    <xf numFmtId="14" fontId="26" fillId="0" borderId="18" applyFont="0" applyFill="0" applyBorder="0" applyAlignment="0" applyProtection="0"/>
    <xf numFmtId="3" fontId="19" fillId="0" borderId="0"/>
    <xf numFmtId="1" fontId="115" fillId="0" borderId="0"/>
    <xf numFmtId="240" fontId="116" fillId="73" borderId="0" applyBorder="0" applyAlignment="0">
      <alignment horizontal="right"/>
    </xf>
    <xf numFmtId="182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41" fontId="19" fillId="0" borderId="0" applyFont="0" applyFill="0" applyBorder="0" applyAlignment="0" applyProtection="0"/>
    <xf numFmtId="242" fontId="1" fillId="0" borderId="0" applyFont="0" applyFill="0" applyBorder="0" applyAlignment="0" applyProtection="0"/>
    <xf numFmtId="243" fontId="19" fillId="0" borderId="0" applyFont="0" applyFill="0" applyBorder="0" applyAlignment="0" applyProtection="0"/>
    <xf numFmtId="14" fontId="18" fillId="0" borderId="0" applyFont="0" applyFill="0" applyBorder="0" applyAlignment="0" applyProtection="0"/>
    <xf numFmtId="3" fontId="25" fillId="0" borderId="0"/>
    <xf numFmtId="3" fontId="25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44" fontId="19" fillId="0" borderId="0" applyFont="0" applyFill="0" applyBorder="0" applyAlignment="0" applyProtection="0"/>
    <xf numFmtId="245" fontId="1" fillId="0" borderId="0" applyFont="0" applyFill="0" applyBorder="0" applyAlignment="0" applyProtection="0"/>
    <xf numFmtId="246" fontId="19" fillId="0" borderId="0" applyFont="0" applyFill="0" applyBorder="0" applyAlignment="0" applyProtection="0"/>
    <xf numFmtId="247" fontId="19" fillId="0" borderId="0">
      <protection locked="0"/>
    </xf>
    <xf numFmtId="228" fontId="66" fillId="60" borderId="0">
      <alignment horizontal="center"/>
    </xf>
    <xf numFmtId="248" fontId="55" fillId="0" borderId="0" applyFont="0" applyFill="0" applyBorder="0" applyProtection="0">
      <alignment horizontal="right"/>
    </xf>
    <xf numFmtId="24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54" fillId="0" borderId="0" applyFont="0" applyFill="0" applyBorder="0" applyProtection="0">
      <alignment horizontal="right"/>
    </xf>
    <xf numFmtId="0" fontId="54" fillId="0" borderId="0" applyFont="0" applyFill="0" applyBorder="0" applyProtection="0">
      <alignment horizontal="right"/>
    </xf>
    <xf numFmtId="0" fontId="54" fillId="0" borderId="0" applyFont="0" applyFill="0" applyBorder="0" applyProtection="0">
      <alignment horizontal="right"/>
    </xf>
    <xf numFmtId="0" fontId="19" fillId="0" borderId="0" applyFont="0" applyFill="0" applyBorder="0" applyProtection="0">
      <alignment horizontal="right"/>
    </xf>
    <xf numFmtId="208" fontId="19" fillId="0" borderId="0" applyFont="0" applyFill="0" applyBorder="0" applyProtection="0">
      <alignment horizontal="right"/>
    </xf>
    <xf numFmtId="0" fontId="19" fillId="0" borderId="47" applyBorder="0" applyAlignment="0" applyProtection="0">
      <alignment horizontal="center"/>
    </xf>
    <xf numFmtId="0" fontId="117" fillId="70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7" fillId="4" borderId="0" applyNumberFormat="0" applyBorder="0" applyAlignment="0" applyProtection="0"/>
    <xf numFmtId="0" fontId="44" fillId="0" borderId="0"/>
    <xf numFmtId="237" fontId="33" fillId="0" borderId="0" applyNumberFormat="0" applyFont="0" applyFill="0" applyBorder="0" applyAlignment="0" applyProtection="0">
      <alignment vertical="center"/>
    </xf>
    <xf numFmtId="37" fontId="119" fillId="0" borderId="0"/>
    <xf numFmtId="0" fontId="120" fillId="0" borderId="0"/>
    <xf numFmtId="0" fontId="67" fillId="74" borderId="0" applyNumberFormat="0" applyBorder="0" applyAlignment="0">
      <alignment horizontal="right"/>
      <protection hidden="1"/>
    </xf>
    <xf numFmtId="237" fontId="121" fillId="0" borderId="0" applyNumberFormat="0" applyFill="0" applyBorder="0" applyAlignment="0" applyProtection="0">
      <alignment vertical="center"/>
    </xf>
    <xf numFmtId="1" fontId="25" fillId="0" borderId="0"/>
    <xf numFmtId="250" fontId="66" fillId="0" borderId="0" applyFont="0" applyFill="0" applyBorder="0" applyAlignment="0" applyProtection="0">
      <alignment horizontal="right"/>
    </xf>
    <xf numFmtId="251" fontId="122" fillId="0" borderId="0"/>
    <xf numFmtId="37" fontId="17" fillId="75" borderId="0" applyFont="0" applyFill="0" applyBorder="0" applyAlignment="0" applyProtection="0"/>
    <xf numFmtId="230" fontId="19" fillId="0" borderId="0" applyFont="0" applyFill="0" applyBorder="0" applyAlignment="0"/>
    <xf numFmtId="252" fontId="66" fillId="0" borderId="0" applyFont="0" applyFill="0" applyBorder="0" applyAlignment="0"/>
    <xf numFmtId="253" fontId="66" fillId="0" borderId="0" applyFont="0" applyFill="0" applyBorder="0" applyAlignment="0"/>
    <xf numFmtId="252" fontId="66" fillId="0" borderId="0" applyFont="0" applyFill="0" applyBorder="0" applyAlignment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" fillId="0" borderId="0"/>
    <xf numFmtId="0" fontId="60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69" fillId="0" borderId="0">
      <alignment vertical="top"/>
    </xf>
    <xf numFmtId="0" fontId="69" fillId="0" borderId="0">
      <alignment vertical="top"/>
    </xf>
    <xf numFmtId="0" fontId="51" fillId="0" borderId="0"/>
    <xf numFmtId="0" fontId="19" fillId="0" borderId="0"/>
    <xf numFmtId="0" fontId="19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9" fillId="0" borderId="0"/>
    <xf numFmtId="0" fontId="19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254" fontId="19" fillId="0" borderId="0"/>
    <xf numFmtId="250" fontId="66" fillId="0" borderId="0" applyFont="0" applyFill="0" applyBorder="0" applyAlignment="0" applyProtection="0">
      <alignment horizontal="right"/>
    </xf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69" fillId="0" borderId="0"/>
    <xf numFmtId="0" fontId="51" fillId="0" borderId="0"/>
    <xf numFmtId="0" fontId="61" fillId="0" borderId="0"/>
    <xf numFmtId="0" fontId="19" fillId="0" borderId="0"/>
    <xf numFmtId="0" fontId="19" fillId="0" borderId="0"/>
    <xf numFmtId="0" fontId="61" fillId="0" borderId="0"/>
    <xf numFmtId="0" fontId="51" fillId="0" borderId="0"/>
    <xf numFmtId="0" fontId="19" fillId="0" borderId="0"/>
    <xf numFmtId="0" fontId="19" fillId="0" borderId="0"/>
    <xf numFmtId="0" fontId="51" fillId="0" borderId="0"/>
    <xf numFmtId="0" fontId="51" fillId="0" borderId="0"/>
    <xf numFmtId="235" fontId="19" fillId="0" borderId="0"/>
    <xf numFmtId="0" fontId="6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38" fillId="0" borderId="0"/>
    <xf numFmtId="235" fontId="19" fillId="0" borderId="0"/>
    <xf numFmtId="0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19" fillId="0" borderId="0"/>
    <xf numFmtId="0" fontId="19" fillId="0" borderId="0"/>
    <xf numFmtId="0" fontId="19" fillId="0" borderId="0"/>
    <xf numFmtId="235" fontId="19" fillId="0" borderId="0"/>
    <xf numFmtId="0" fontId="19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83" fillId="0" borderId="0"/>
    <xf numFmtId="235" fontId="19" fillId="0" borderId="0"/>
    <xf numFmtId="0" fontId="51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1" fillId="0" borderId="0"/>
    <xf numFmtId="250" fontId="66" fillId="0" borderId="0" applyFont="0" applyFill="0" applyBorder="0" applyAlignment="0" applyProtection="0">
      <alignment horizontal="right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0" fontId="83" fillId="0" borderId="0"/>
    <xf numFmtId="0" fontId="19" fillId="0" borderId="0"/>
    <xf numFmtId="0" fontId="58" fillId="0" borderId="0"/>
    <xf numFmtId="0" fontId="58" fillId="0" borderId="0"/>
    <xf numFmtId="0" fontId="51" fillId="0" borderId="0"/>
    <xf numFmtId="0" fontId="5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8" fillId="0" borderId="0"/>
    <xf numFmtId="0" fontId="51" fillId="0" borderId="0"/>
    <xf numFmtId="0" fontId="58" fillId="0" borderId="0"/>
    <xf numFmtId="0" fontId="58" fillId="0" borderId="0"/>
    <xf numFmtId="0" fontId="51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8" fillId="0" borderId="0"/>
    <xf numFmtId="0" fontId="19" fillId="0" borderId="0"/>
    <xf numFmtId="0" fontId="51" fillId="0" borderId="0"/>
    <xf numFmtId="0" fontId="19" fillId="0" borderId="0"/>
    <xf numFmtId="0" fontId="58" fillId="0" borderId="0"/>
    <xf numFmtId="0" fontId="19" fillId="0" borderId="0"/>
    <xf numFmtId="0" fontId="19" fillId="0" borderId="0"/>
    <xf numFmtId="0" fontId="5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8" fillId="0" borderId="0"/>
    <xf numFmtId="0" fontId="83" fillId="0" borderId="0"/>
    <xf numFmtId="0" fontId="51" fillId="0" borderId="0"/>
    <xf numFmtId="0" fontId="58" fillId="0" borderId="0"/>
    <xf numFmtId="0" fontId="19" fillId="0" borderId="0"/>
    <xf numFmtId="0" fontId="19" fillId="0" borderId="0"/>
    <xf numFmtId="0" fontId="3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250" fontId="66" fillId="0" borderId="0" applyFont="0" applyFill="0" applyBorder="0" applyAlignment="0" applyProtection="0">
      <alignment horizontal="right"/>
    </xf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51" fillId="0" borderId="0"/>
    <xf numFmtId="235" fontId="19" fillId="0" borderId="0"/>
    <xf numFmtId="0" fontId="38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35" fontId="19" fillId="0" borderId="0"/>
    <xf numFmtId="0" fontId="58" fillId="0" borderId="0"/>
    <xf numFmtId="0" fontId="1" fillId="0" borderId="0"/>
    <xf numFmtId="0" fontId="58" fillId="0" borderId="0"/>
    <xf numFmtId="0" fontId="51" fillId="0" borderId="0"/>
    <xf numFmtId="235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235" fontId="19" fillId="0" borderId="0"/>
    <xf numFmtId="0" fontId="51" fillId="0" borderId="0"/>
    <xf numFmtId="0" fontId="1" fillId="0" borderId="0"/>
    <xf numFmtId="235" fontId="19" fillId="0" borderId="0"/>
    <xf numFmtId="0" fontId="51" fillId="0" borderId="0"/>
    <xf numFmtId="235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35" fontId="19" fillId="0" borderId="0"/>
    <xf numFmtId="0" fontId="19" fillId="0" borderId="0"/>
    <xf numFmtId="0" fontId="51" fillId="0" borderId="0"/>
    <xf numFmtId="0" fontId="19" fillId="0" borderId="0"/>
    <xf numFmtId="235" fontId="19" fillId="0" borderId="0"/>
    <xf numFmtId="0" fontId="19" fillId="0" borderId="0"/>
    <xf numFmtId="235" fontId="19" fillId="0" borderId="0"/>
    <xf numFmtId="0" fontId="19" fillId="0" borderId="0"/>
    <xf numFmtId="235" fontId="19" fillId="0" borderId="0"/>
    <xf numFmtId="0" fontId="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19" fillId="0" borderId="0"/>
    <xf numFmtId="235" fontId="19" fillId="0" borderId="0"/>
    <xf numFmtId="0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250" fontId="66" fillId="0" borderId="0" applyFont="0" applyFill="0" applyBorder="0" applyAlignment="0" applyProtection="0">
      <alignment horizontal="right"/>
    </xf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0" fontId="61" fillId="0" borderId="0"/>
    <xf numFmtId="0" fontId="19" fillId="0" borderId="0">
      <alignment wrapText="1"/>
    </xf>
    <xf numFmtId="0" fontId="19" fillId="0" borderId="0">
      <alignment wrapText="1"/>
    </xf>
    <xf numFmtId="0" fontId="38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19" fillId="0" borderId="0"/>
    <xf numFmtId="235" fontId="19" fillId="0" borderId="0"/>
    <xf numFmtId="0" fontId="1" fillId="0" borderId="0"/>
    <xf numFmtId="0" fontId="19" fillId="0" borderId="0"/>
    <xf numFmtId="0" fontId="1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19" fillId="0" borderId="0"/>
    <xf numFmtId="235" fontId="19" fillId="0" borderId="0"/>
    <xf numFmtId="0" fontId="19" fillId="0" borderId="0"/>
    <xf numFmtId="235" fontId="19" fillId="0" borderId="0"/>
    <xf numFmtId="0" fontId="19" fillId="0" borderId="0"/>
    <xf numFmtId="235" fontId="19" fillId="0" borderId="0"/>
    <xf numFmtId="0" fontId="19" fillId="0" borderId="0"/>
    <xf numFmtId="235" fontId="19" fillId="0" borderId="0"/>
    <xf numFmtId="0" fontId="19" fillId="0" borderId="0"/>
    <xf numFmtId="235" fontId="19" fillId="0" borderId="0"/>
    <xf numFmtId="0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250" fontId="66" fillId="0" borderId="0" applyFont="0" applyFill="0" applyBorder="0" applyAlignment="0" applyProtection="0">
      <alignment horizontal="right"/>
    </xf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0" fontId="19" fillId="0" borderId="0">
      <alignment wrapText="1"/>
    </xf>
    <xf numFmtId="0" fontId="28" fillId="0" borderId="0"/>
    <xf numFmtId="0" fontId="28" fillId="0" borderId="0"/>
    <xf numFmtId="0" fontId="19" fillId="0" borderId="0">
      <alignment wrapText="1"/>
    </xf>
    <xf numFmtId="0" fontId="19" fillId="0" borderId="0">
      <alignment wrapText="1"/>
    </xf>
    <xf numFmtId="0" fontId="19" fillId="0" borderId="0">
      <alignment wrapText="1"/>
    </xf>
    <xf numFmtId="0" fontId="28" fillId="0" borderId="0"/>
    <xf numFmtId="0" fontId="28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1" fillId="0" borderId="0"/>
    <xf numFmtId="235" fontId="19" fillId="0" borderId="0"/>
    <xf numFmtId="0" fontId="19" fillId="0" borderId="0">
      <alignment wrapText="1"/>
    </xf>
    <xf numFmtId="0" fontId="51" fillId="0" borderId="0"/>
    <xf numFmtId="0" fontId="19" fillId="0" borderId="0">
      <alignment wrapText="1"/>
    </xf>
    <xf numFmtId="0" fontId="51" fillId="0" borderId="0"/>
    <xf numFmtId="235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235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51" fillId="0" borderId="0"/>
    <xf numFmtId="235" fontId="19" fillId="0" borderId="0"/>
    <xf numFmtId="0" fontId="19" fillId="0" borderId="0">
      <alignment wrapText="1"/>
    </xf>
    <xf numFmtId="235" fontId="19" fillId="0" borderId="0"/>
    <xf numFmtId="0" fontId="19" fillId="0" borderId="0">
      <alignment wrapText="1"/>
    </xf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51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235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0" fontId="66" fillId="0" borderId="0" applyFont="0" applyFill="0" applyBorder="0" applyAlignment="0" applyProtection="0">
      <alignment horizontal="right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0" fontId="19" fillId="0" borderId="0"/>
    <xf numFmtId="0" fontId="61" fillId="0" borderId="0"/>
    <xf numFmtId="0" fontId="6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9" fillId="0" borderId="0"/>
    <xf numFmtId="0" fontId="69" fillId="0" borderId="0"/>
    <xf numFmtId="235" fontId="1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58" fillId="0" borderId="0"/>
    <xf numFmtId="0" fontId="19" fillId="0" borderId="0"/>
    <xf numFmtId="250" fontId="66" fillId="0" borderId="0" applyFont="0" applyFill="0" applyBorder="0" applyAlignment="0" applyProtection="0">
      <alignment horizontal="right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24" fillId="0" borderId="0"/>
    <xf numFmtId="0" fontId="19" fillId="0" borderId="0"/>
    <xf numFmtId="0" fontId="125" fillId="0" borderId="0"/>
    <xf numFmtId="255" fontId="66" fillId="0" borderId="0" applyFont="0" applyFill="0" applyBorder="0" applyAlignment="0" applyProtection="0"/>
    <xf numFmtId="0" fontId="27" fillId="76" borderId="4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27" fillId="76" borderId="48" applyNumberFormat="0" applyFont="0" applyAlignment="0" applyProtection="0"/>
    <xf numFmtId="0" fontId="126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26" fillId="8" borderId="8" applyNumberFormat="0" applyFont="0" applyAlignment="0" applyProtection="0"/>
    <xf numFmtId="0" fontId="1" fillId="8" borderId="8" applyNumberFormat="0" applyFont="0" applyAlignment="0" applyProtection="0"/>
    <xf numFmtId="0" fontId="126" fillId="8" borderId="8" applyNumberFormat="0" applyFont="0" applyAlignment="0" applyProtection="0"/>
    <xf numFmtId="0" fontId="126" fillId="8" borderId="8" applyNumberFormat="0" applyFont="0" applyAlignment="0" applyProtection="0"/>
    <xf numFmtId="0" fontId="126" fillId="8" borderId="8" applyNumberFormat="0" applyFont="0" applyAlignment="0" applyProtection="0"/>
    <xf numFmtId="0" fontId="126" fillId="8" borderId="8" applyNumberFormat="0" applyFont="0" applyAlignment="0" applyProtection="0"/>
    <xf numFmtId="0" fontId="126" fillId="8" borderId="8" applyNumberFormat="0" applyFont="0" applyAlignment="0" applyProtection="0"/>
    <xf numFmtId="0" fontId="126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56" fontId="127" fillId="0" borderId="0" applyBorder="0" applyProtection="0">
      <alignment horizontal="right"/>
    </xf>
    <xf numFmtId="256" fontId="128" fillId="77" borderId="0" applyBorder="0" applyProtection="0">
      <alignment horizontal="right"/>
    </xf>
    <xf numFmtId="256" fontId="129" fillId="0" borderId="12" applyBorder="0"/>
    <xf numFmtId="256" fontId="130" fillId="0" borderId="0" applyBorder="0" applyProtection="0">
      <alignment horizontal="right"/>
    </xf>
    <xf numFmtId="257" fontId="130" fillId="0" borderId="0" applyBorder="0" applyProtection="0">
      <alignment horizontal="right"/>
    </xf>
    <xf numFmtId="257" fontId="131" fillId="77" borderId="0" applyProtection="0">
      <alignment horizontal="right"/>
    </xf>
    <xf numFmtId="37" fontId="24" fillId="0" borderId="0" applyFill="0" applyBorder="0" applyProtection="0">
      <alignment horizontal="right"/>
    </xf>
    <xf numFmtId="179" fontId="17" fillId="0" borderId="0" applyFont="0" applyFill="0" applyBorder="0" applyProtection="0">
      <alignment horizontal="right"/>
    </xf>
    <xf numFmtId="258" fontId="127" fillId="0" borderId="0" applyFill="0" applyBorder="0" applyProtection="0"/>
    <xf numFmtId="0" fontId="43" fillId="60" borderId="0">
      <alignment horizontal="right"/>
    </xf>
    <xf numFmtId="0" fontId="19" fillId="0" borderId="0">
      <alignment horizontal="right"/>
    </xf>
    <xf numFmtId="0" fontId="132" fillId="61" borderId="49" applyNumberFormat="0" applyAlignment="0" applyProtection="0"/>
    <xf numFmtId="0" fontId="132" fillId="61" borderId="49" applyNumberFormat="0" applyAlignment="0" applyProtection="0"/>
    <xf numFmtId="0" fontId="133" fillId="6" borderId="5" applyNumberFormat="0" applyAlignment="0" applyProtection="0"/>
    <xf numFmtId="0" fontId="133" fillId="6" borderId="5" applyNumberFormat="0" applyAlignment="0" applyProtection="0"/>
    <xf numFmtId="0" fontId="133" fillId="6" borderId="5" applyNumberFormat="0" applyAlignment="0" applyProtection="0"/>
    <xf numFmtId="0" fontId="133" fillId="6" borderId="5" applyNumberFormat="0" applyAlignment="0" applyProtection="0"/>
    <xf numFmtId="0" fontId="133" fillId="6" borderId="5" applyNumberFormat="0" applyAlignment="0" applyProtection="0"/>
    <xf numFmtId="0" fontId="133" fillId="6" borderId="5" applyNumberFormat="0" applyAlignment="0" applyProtection="0"/>
    <xf numFmtId="0" fontId="133" fillId="6" borderId="5" applyNumberFormat="0" applyAlignment="0" applyProtection="0"/>
    <xf numFmtId="0" fontId="9" fillId="6" borderId="5" applyNumberFormat="0" applyAlignment="0" applyProtection="0"/>
    <xf numFmtId="0" fontId="134" fillId="0" borderId="0" applyProtection="0">
      <alignment horizontal="left"/>
    </xf>
    <xf numFmtId="0" fontId="134" fillId="0" borderId="0" applyFill="0" applyBorder="0" applyProtection="0">
      <alignment horizontal="left"/>
    </xf>
    <xf numFmtId="0" fontId="135" fillId="0" borderId="0" applyFill="0" applyBorder="0" applyProtection="0">
      <alignment horizontal="left"/>
    </xf>
    <xf numFmtId="1" fontId="136" fillId="0" borderId="0" applyProtection="0">
      <alignment horizontal="right" vertical="center"/>
    </xf>
    <xf numFmtId="237" fontId="137" fillId="0" borderId="18">
      <alignment vertical="center"/>
    </xf>
    <xf numFmtId="2" fontId="34" fillId="0" borderId="0"/>
    <xf numFmtId="164" fontId="138" fillId="0" borderId="0" applyFill="0" applyBorder="0" applyAlignment="0" applyProtection="0"/>
    <xf numFmtId="204" fontId="19" fillId="0" borderId="0" applyFont="0" applyFill="0" applyBorder="0" applyAlignment="0" applyProtection="0"/>
    <xf numFmtId="259" fontId="23" fillId="0" borderId="0" applyFont="0" applyFill="0" applyBorder="0" applyAlignment="0" applyProtection="0"/>
    <xf numFmtId="260" fontId="139" fillId="60" borderId="10" applyFill="0" applyBorder="0" applyAlignment="0" applyProtection="0">
      <alignment horizontal="right"/>
      <protection locked="0"/>
    </xf>
    <xf numFmtId="261" fontId="139" fillId="67" borderId="0" applyFill="0" applyBorder="0" applyAlignment="0" applyProtection="0">
      <protection hidden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262" fontId="127" fillId="0" borderId="0" applyBorder="0" applyProtection="0">
      <alignment horizontal="right"/>
    </xf>
    <xf numFmtId="262" fontId="128" fillId="77" borderId="0" applyProtection="0">
      <alignment horizontal="right"/>
    </xf>
    <xf numFmtId="262" fontId="130" fillId="0" borderId="0" applyFont="0" applyBorder="0" applyProtection="0">
      <alignment horizontal="right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63" fontId="34" fillId="0" borderId="0" applyFont="0" applyFill="0" applyBorder="0" applyProtection="0">
      <alignment horizontal="right"/>
    </xf>
    <xf numFmtId="9" fontId="19" fillId="0" borderId="0"/>
    <xf numFmtId="264" fontId="19" fillId="0" borderId="0" applyFill="0" applyBorder="0">
      <alignment horizontal="right"/>
      <protection locked="0"/>
    </xf>
    <xf numFmtId="1" fontId="25" fillId="0" borderId="0"/>
    <xf numFmtId="247" fontId="19" fillId="0" borderId="0">
      <protection locked="0"/>
    </xf>
    <xf numFmtId="164" fontId="19" fillId="0" borderId="0" applyFont="0" applyFill="0" applyBorder="0" applyAlignment="0" applyProtection="0"/>
    <xf numFmtId="202" fontId="23" fillId="0" borderId="0" applyFill="0" applyBorder="0" applyAlignment="0"/>
    <xf numFmtId="203" fontId="23" fillId="0" borderId="0" applyFill="0" applyBorder="0" applyAlignment="0"/>
    <xf numFmtId="202" fontId="23" fillId="0" borderId="0" applyFill="0" applyBorder="0" applyAlignment="0"/>
    <xf numFmtId="205" fontId="19" fillId="0" borderId="0" applyFill="0" applyBorder="0" applyAlignment="0"/>
    <xf numFmtId="203" fontId="23" fillId="0" borderId="0" applyFill="0" applyBorder="0" applyAlignment="0"/>
    <xf numFmtId="10" fontId="34" fillId="0" borderId="0"/>
    <xf numFmtId="10" fontId="34" fillId="71" borderId="0"/>
    <xf numFmtId="9" fontId="34" fillId="0" borderId="0" applyFont="0" applyFill="0" applyBorder="0" applyAlignment="0" applyProtection="0"/>
    <xf numFmtId="208" fontId="69" fillId="0" borderId="0"/>
    <xf numFmtId="265" fontId="140" fillId="67" borderId="0" applyBorder="0" applyAlignment="0">
      <protection hidden="1"/>
    </xf>
    <xf numFmtId="1" fontId="140" fillId="67" borderId="0">
      <alignment horizontal="center"/>
    </xf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110" fillId="0" borderId="28">
      <alignment horizontal="center"/>
    </xf>
    <xf numFmtId="3" fontId="51" fillId="0" borderId="0" applyFont="0" applyFill="0" applyBorder="0" applyAlignment="0" applyProtection="0"/>
    <xf numFmtId="0" fontId="51" fillId="78" borderId="0" applyNumberFormat="0" applyFont="0" applyBorder="0" applyAlignment="0" applyProtection="0"/>
    <xf numFmtId="0" fontId="51" fillId="0" borderId="0">
      <alignment horizontal="right"/>
      <protection locked="0"/>
    </xf>
    <xf numFmtId="230" fontId="141" fillId="0" borderId="0" applyNumberFormat="0" applyFill="0" applyBorder="0" applyAlignment="0" applyProtection="0">
      <alignment horizontal="left"/>
    </xf>
    <xf numFmtId="0" fontId="142" fillId="65" borderId="0"/>
    <xf numFmtId="0" fontId="25" fillId="0" borderId="0" applyNumberFormat="0" applyFill="0" applyBorder="0" applyProtection="0">
      <alignment horizontal="right" vertical="center"/>
    </xf>
    <xf numFmtId="0" fontId="143" fillId="0" borderId="50">
      <alignment vertical="center"/>
    </xf>
    <xf numFmtId="266" fontId="19" fillId="0" borderId="0" applyFill="0" applyBorder="0">
      <alignment horizontal="right"/>
      <protection hidden="1"/>
    </xf>
    <xf numFmtId="0" fontId="144" fillId="64" borderId="10">
      <alignment horizontal="center" vertical="center" wrapText="1"/>
      <protection hidden="1"/>
    </xf>
    <xf numFmtId="0" fontId="51" fillId="79" borderId="51"/>
    <xf numFmtId="0" fontId="23" fillId="80" borderId="0" applyNumberFormat="0" applyFont="0" applyBorder="0" applyAlignment="0" applyProtection="0"/>
    <xf numFmtId="193" fontId="145" fillId="0" borderId="0" applyFill="0" applyBorder="0" applyAlignment="0" applyProtection="0"/>
    <xf numFmtId="182" fontId="146" fillId="0" borderId="0"/>
    <xf numFmtId="0" fontId="66" fillId="0" borderId="0"/>
    <xf numFmtId="0" fontId="147" fillId="0" borderId="0">
      <alignment horizontal="right"/>
    </xf>
    <xf numFmtId="0" fontId="72" fillId="0" borderId="0">
      <alignment horizontal="left"/>
    </xf>
    <xf numFmtId="164" fontId="148" fillId="0" borderId="41"/>
    <xf numFmtId="267" fontId="33" fillId="73" borderId="0" applyFont="0" applyBorder="0"/>
    <xf numFmtId="190" fontId="24" fillId="0" borderId="0" applyNumberFormat="0" applyFill="0">
      <alignment horizontal="left" vertical="center" wrapText="1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19" fillId="0" borderId="0">
      <alignment vertical="top"/>
    </xf>
    <xf numFmtId="182" fontId="19" fillId="0" borderId="0" applyFont="0" applyFill="0" applyBorder="0" applyAlignment="0" applyProtection="0"/>
    <xf numFmtId="0" fontId="67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18" fontId="19" fillId="0" borderId="0" applyFont="0" applyFill="0" applyBorder="0" applyAlignment="0" applyProtection="0"/>
    <xf numFmtId="0" fontId="23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9" fillId="80" borderId="10" applyNumberFormat="0" applyProtection="0">
      <alignment horizontal="center" vertical="center"/>
    </xf>
    <xf numFmtId="0" fontId="23" fillId="0" borderId="0">
      <alignment vertical="top"/>
    </xf>
    <xf numFmtId="0" fontId="35" fillId="80" borderId="10" applyNumberFormat="0" applyProtection="0">
      <alignment horizontal="center" vertical="center"/>
    </xf>
    <xf numFmtId="0" fontId="23" fillId="0" borderId="0">
      <alignment vertical="top"/>
    </xf>
    <xf numFmtId="0" fontId="23" fillId="0" borderId="0">
      <alignment vertical="top"/>
    </xf>
    <xf numFmtId="0" fontId="150" fillId="0" borderId="0" applyNumberFormat="0" applyFill="0" applyBorder="0" applyAlignment="0" applyProtection="0"/>
    <xf numFmtId="0" fontId="19" fillId="38" borderId="10" applyNumberFormat="0" applyProtection="0">
      <alignment horizontal="left" vertical="center"/>
    </xf>
    <xf numFmtId="0" fontId="19" fillId="38" borderId="10" applyNumberFormat="0" applyProtection="0">
      <alignment horizontal="left" vertical="center"/>
    </xf>
    <xf numFmtId="0" fontId="23" fillId="0" borderId="0">
      <alignment vertical="top"/>
    </xf>
    <xf numFmtId="0" fontId="35" fillId="36" borderId="10" applyNumberFormat="0" applyProtection="0">
      <alignment horizontal="left" vertical="center" wrapText="1"/>
    </xf>
    <xf numFmtId="0" fontId="23" fillId="0" borderId="0">
      <alignment vertical="top"/>
    </xf>
    <xf numFmtId="0" fontId="23" fillId="0" borderId="0">
      <alignment vertical="top"/>
    </xf>
    <xf numFmtId="0" fontId="86" fillId="0" borderId="0" applyNumberFormat="0" applyFill="0" applyBorder="0" applyAlignment="0" applyProtection="0"/>
    <xf numFmtId="0" fontId="19" fillId="38" borderId="10" applyNumberFormat="0" applyProtection="0">
      <alignment horizontal="left" vertical="center" wrapText="1"/>
    </xf>
    <xf numFmtId="0" fontId="19" fillId="38" borderId="10" applyNumberFormat="0" applyProtection="0">
      <alignment horizontal="left" vertical="center" wrapText="1"/>
    </xf>
    <xf numFmtId="0" fontId="23" fillId="0" borderId="0">
      <alignment vertical="top"/>
    </xf>
    <xf numFmtId="0" fontId="35" fillId="36" borderId="10" applyNumberFormat="0" applyProtection="0">
      <alignment horizontal="left" vertical="center" wrapText="1"/>
    </xf>
    <xf numFmtId="0" fontId="23" fillId="0" borderId="0">
      <alignment vertical="top"/>
    </xf>
    <xf numFmtId="0" fontId="23" fillId="0" borderId="0">
      <alignment vertical="top"/>
    </xf>
    <xf numFmtId="0" fontId="151" fillId="81" borderId="0" applyNumberFormat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165" fontId="22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172" fontId="19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218" fontId="19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268" fontId="34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268" fontId="34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69" fillId="0" borderId="0" applyNumberFormat="0" applyBorder="0" applyAlignment="0"/>
    <xf numFmtId="0" fontId="152" fillId="0" borderId="0" applyNumberFormat="0" applyBorder="0" applyAlignment="0"/>
    <xf numFmtId="0" fontId="153" fillId="0" borderId="0" applyNumberFormat="0" applyBorder="0" applyAlignment="0"/>
    <xf numFmtId="0" fontId="45" fillId="0" borderId="0" applyNumberFormat="0" applyFill="0" applyBorder="0" applyProtection="0">
      <alignment horizontal="left" vertical="center"/>
    </xf>
    <xf numFmtId="0" fontId="45" fillId="0" borderId="12" applyNumberFormat="0" applyFill="0" applyProtection="0">
      <alignment horizontal="left" vertical="center"/>
    </xf>
    <xf numFmtId="269" fontId="33" fillId="82" borderId="0" applyNumberFormat="0" applyFont="0" applyBorder="0">
      <alignment horizontal="center" vertical="center"/>
      <protection locked="0"/>
    </xf>
    <xf numFmtId="9" fontId="19" fillId="0" borderId="0"/>
    <xf numFmtId="0" fontId="46" fillId="0" borderId="0" applyFill="0" applyBorder="0" applyProtection="0">
      <alignment horizontal="center" vertical="center"/>
    </xf>
    <xf numFmtId="0" fontId="154" fillId="0" borderId="0" applyBorder="0" applyProtection="0">
      <alignment vertical="center"/>
    </xf>
    <xf numFmtId="208" fontId="19" fillId="0" borderId="18" applyBorder="0" applyProtection="0">
      <alignment horizontal="right" vertical="center"/>
    </xf>
    <xf numFmtId="0" fontId="155" fillId="83" borderId="0" applyBorder="0" applyProtection="0">
      <alignment horizontal="centerContinuous" vertical="center"/>
    </xf>
    <xf numFmtId="0" fontId="155" fillId="81" borderId="18" applyBorder="0" applyProtection="0">
      <alignment horizontal="centerContinuous" vertical="center"/>
    </xf>
    <xf numFmtId="0" fontId="156" fillId="0" borderId="0"/>
    <xf numFmtId="0" fontId="46" fillId="0" borderId="0" applyFill="0" applyBorder="0" applyProtection="0"/>
    <xf numFmtId="0" fontId="125" fillId="0" borderId="0"/>
    <xf numFmtId="0" fontId="157" fillId="0" borderId="0" applyFill="0" applyBorder="0" applyProtection="0">
      <alignment horizontal="left"/>
    </xf>
    <xf numFmtId="0" fontId="158" fillId="0" borderId="0" applyFill="0" applyBorder="0" applyProtection="0">
      <alignment horizontal="left" vertical="top"/>
    </xf>
    <xf numFmtId="0" fontId="159" fillId="0" borderId="0">
      <alignment horizontal="centerContinuous"/>
    </xf>
    <xf numFmtId="237" fontId="19" fillId="38" borderId="52" applyNumberFormat="0" applyAlignment="0">
      <alignment vertical="center"/>
    </xf>
    <xf numFmtId="237" fontId="160" fillId="84" borderId="53" applyNumberFormat="0" applyBorder="0" applyAlignment="0" applyProtection="0">
      <alignment vertical="center"/>
    </xf>
    <xf numFmtId="237" fontId="19" fillId="38" borderId="52" applyNumberFormat="0" applyProtection="0">
      <alignment horizontal="centerContinuous" vertical="center"/>
    </xf>
    <xf numFmtId="237" fontId="161" fillId="85" borderId="0" applyNumberFormat="0" applyBorder="0" applyAlignment="0" applyProtection="0">
      <alignment vertical="center"/>
    </xf>
    <xf numFmtId="237" fontId="19" fillId="84" borderId="0" applyBorder="0" applyAlignment="0" applyProtection="0">
      <alignment vertical="center"/>
    </xf>
    <xf numFmtId="49" fontId="24" fillId="0" borderId="18">
      <alignment vertical="center"/>
    </xf>
    <xf numFmtId="0" fontId="162" fillId="0" borderId="0"/>
    <xf numFmtId="0" fontId="163" fillId="0" borderId="0"/>
    <xf numFmtId="49" fontId="69" fillId="0" borderId="0" applyFill="0" applyBorder="0" applyAlignment="0"/>
    <xf numFmtId="270" fontId="23" fillId="0" borderId="0" applyFill="0" applyBorder="0" applyAlignment="0"/>
    <xf numFmtId="271" fontId="23" fillId="0" borderId="0" applyFill="0" applyBorder="0" applyAlignment="0"/>
    <xf numFmtId="0" fontId="18" fillId="0" borderId="0" applyNumberFormat="0" applyFont="0" applyFill="0" applyBorder="0" applyProtection="0">
      <alignment horizontal="left" vertical="top" wrapText="1"/>
    </xf>
    <xf numFmtId="18" fontId="66" fillId="0" borderId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0" fontId="164" fillId="0" borderId="0"/>
    <xf numFmtId="0" fontId="165" fillId="0" borderId="0" applyNumberFormat="0" applyFill="0" applyBorder="0" applyAlignment="0" applyProtection="0"/>
    <xf numFmtId="0" fontId="166" fillId="0" borderId="0" applyNumberFormat="0" applyBorder="0" applyAlignment="0" applyProtection="0"/>
    <xf numFmtId="0" fontId="166" fillId="0" borderId="0" applyNumberFormat="0" applyBorder="0" applyAlignment="0" applyProtection="0"/>
    <xf numFmtId="272" fontId="167" fillId="81" borderId="0" applyNumberFormat="0" applyProtection="0">
      <alignment horizontal="left" vertical="center"/>
    </xf>
    <xf numFmtId="0" fontId="168" fillId="0" borderId="0" applyNumberFormat="0" applyProtection="0">
      <alignment horizontal="left" vertical="center"/>
    </xf>
    <xf numFmtId="0" fontId="169" fillId="0" borderId="0">
      <alignment horizontal="left"/>
    </xf>
    <xf numFmtId="0" fontId="51" fillId="0" borderId="0" applyBorder="0"/>
    <xf numFmtId="1" fontId="23" fillId="69" borderId="0" applyNumberFormat="0" applyFont="0" applyBorder="0" applyProtection="0">
      <alignment horizontal="left"/>
    </xf>
    <xf numFmtId="273" fontId="19" fillId="0" borderId="0" applyNumberFormat="0" applyFill="0" applyBorder="0" applyProtection="0">
      <alignment vertical="top"/>
    </xf>
    <xf numFmtId="0" fontId="170" fillId="0" borderId="54" applyNumberFormat="0" applyFill="0" applyAlignment="0" applyProtection="0"/>
    <xf numFmtId="0" fontId="15" fillId="0" borderId="9" applyNumberFormat="0" applyFill="0" applyAlignment="0" applyProtection="0"/>
    <xf numFmtId="0" fontId="170" fillId="0" borderId="54" applyNumberFormat="0" applyFill="0" applyAlignment="0" applyProtection="0"/>
    <xf numFmtId="0" fontId="171" fillId="0" borderId="9" applyNumberFormat="0" applyFill="0" applyAlignment="0" applyProtection="0"/>
    <xf numFmtId="0" fontId="171" fillId="0" borderId="9" applyNumberFormat="0" applyFill="0" applyAlignment="0" applyProtection="0"/>
    <xf numFmtId="0" fontId="171" fillId="0" borderId="9" applyNumberFormat="0" applyFill="0" applyAlignment="0" applyProtection="0"/>
    <xf numFmtId="0" fontId="171" fillId="0" borderId="9" applyNumberFormat="0" applyFill="0" applyAlignment="0" applyProtection="0"/>
    <xf numFmtId="0" fontId="171" fillId="0" borderId="9" applyNumberFormat="0" applyFill="0" applyAlignment="0" applyProtection="0"/>
    <xf numFmtId="0" fontId="171" fillId="0" borderId="9" applyNumberFormat="0" applyFill="0" applyAlignment="0" applyProtection="0"/>
    <xf numFmtId="0" fontId="171" fillId="0" borderId="9" applyNumberFormat="0" applyFill="0" applyAlignment="0" applyProtection="0"/>
    <xf numFmtId="0" fontId="172" fillId="0" borderId="9" applyNumberFormat="0" applyFill="0" applyAlignment="0" applyProtection="0"/>
    <xf numFmtId="39" fontId="19" fillId="0" borderId="24">
      <protection locked="0"/>
    </xf>
    <xf numFmtId="199" fontId="159" fillId="0" borderId="24" applyFill="0" applyAlignment="0" applyProtection="0"/>
    <xf numFmtId="208" fontId="26" fillId="0" borderId="55"/>
    <xf numFmtId="0" fontId="173" fillId="0" borderId="0">
      <alignment horizontal="fill"/>
    </xf>
    <xf numFmtId="274" fontId="140" fillId="67" borderId="27" applyBorder="0">
      <alignment horizontal="right" vertical="center"/>
      <protection locked="0"/>
    </xf>
    <xf numFmtId="193" fontId="19" fillId="0" borderId="0" applyFont="0" applyFill="0" applyBorder="0" applyAlignment="0" applyProtection="0"/>
    <xf numFmtId="275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218" fontId="19" fillId="0" borderId="0" applyFont="0" applyFill="0" applyBorder="0" applyAlignment="0" applyProtection="0"/>
    <xf numFmtId="273" fontId="174" fillId="84" borderId="0" applyNumberFormat="0" applyBorder="0" applyProtection="0">
      <alignment horizontal="centerContinuous" vertical="center"/>
    </xf>
    <xf numFmtId="0" fontId="175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7" fillId="0" borderId="0"/>
    <xf numFmtId="1" fontId="177" fillId="0" borderId="0"/>
    <xf numFmtId="276" fontId="34" fillId="0" borderId="0" applyFont="0" applyFill="0" applyBorder="0" applyProtection="0">
      <alignment horizontal="right"/>
    </xf>
    <xf numFmtId="277" fontId="19" fillId="0" borderId="0"/>
    <xf numFmtId="278" fontId="127" fillId="0" borderId="0" applyFill="0" applyBorder="0" applyProtection="0"/>
    <xf numFmtId="0" fontId="19" fillId="0" borderId="0">
      <alignment horizontal="center"/>
    </xf>
    <xf numFmtId="279" fontId="24" fillId="0" borderId="18">
      <alignment horizontal="right"/>
    </xf>
    <xf numFmtId="280" fontId="19" fillId="0" borderId="0" applyFont="0" applyFill="0" applyBorder="0" applyAlignment="0" applyProtection="0"/>
    <xf numFmtId="281" fontId="37" fillId="0" borderId="0" applyFont="0" applyFill="0" applyBorder="0" applyProtection="0">
      <alignment horizontal="right"/>
    </xf>
    <xf numFmtId="0" fontId="19" fillId="0" borderId="0"/>
    <xf numFmtId="254" fontId="19" fillId="0" borderId="0"/>
    <xf numFmtId="0" fontId="178" fillId="0" borderId="0"/>
    <xf numFmtId="0" fontId="179" fillId="0" borderId="0"/>
  </cellStyleXfs>
  <cellXfs count="103">
    <xf numFmtId="0" fontId="0" fillId="0" borderId="0" xfId="0"/>
    <xf numFmtId="0" fontId="180" fillId="86" borderId="0" xfId="4467" applyFont="1" applyFill="1" applyBorder="1" applyAlignment="1">
      <alignment horizontal="left" vertical="top"/>
    </xf>
    <xf numFmtId="0" fontId="179" fillId="86" borderId="0" xfId="4467" applyFill="1" applyBorder="1" applyAlignment="1">
      <alignment horizontal="left" vertical="top"/>
    </xf>
    <xf numFmtId="40" fontId="179" fillId="0" borderId="0" xfId="4467" applyNumberFormat="1" applyBorder="1" applyAlignment="1">
      <alignment horizontal="center" wrapText="1"/>
    </xf>
    <xf numFmtId="0" fontId="179" fillId="0" borderId="10" xfId="4467" applyBorder="1" applyAlignment="1">
      <alignment horizontal="center"/>
    </xf>
    <xf numFmtId="0" fontId="179" fillId="0" borderId="0" xfId="4467" applyBorder="1" applyAlignment="1">
      <alignment horizontal="center" wrapText="1"/>
    </xf>
    <xf numFmtId="0" fontId="179" fillId="0" borderId="56" xfId="4467" applyBorder="1"/>
    <xf numFmtId="4" fontId="179" fillId="0" borderId="56" xfId="4467" applyNumberFormat="1" applyBorder="1" applyAlignment="1">
      <alignment horizontal="right"/>
    </xf>
    <xf numFmtId="40" fontId="179" fillId="0" borderId="56" xfId="4467" applyNumberFormat="1" applyBorder="1"/>
    <xf numFmtId="40" fontId="179" fillId="0" borderId="0" xfId="4467" applyNumberFormat="1" applyBorder="1"/>
    <xf numFmtId="0" fontId="179" fillId="0" borderId="19" xfId="4467" applyBorder="1" applyAlignment="1">
      <alignment horizontal="left" indent="2"/>
    </xf>
    <xf numFmtId="0" fontId="179" fillId="0" borderId="15" xfId="4467" applyBorder="1"/>
    <xf numFmtId="4" fontId="179" fillId="0" borderId="15" xfId="4467" applyNumberFormat="1" applyBorder="1" applyAlignment="1">
      <alignment horizontal="right"/>
    </xf>
    <xf numFmtId="40" fontId="179" fillId="0" borderId="15" xfId="4467" applyNumberFormat="1" applyBorder="1"/>
    <xf numFmtId="0" fontId="179" fillId="0" borderId="57" xfId="4467" applyBorder="1" applyAlignment="1">
      <alignment horizontal="left" indent="2"/>
    </xf>
    <xf numFmtId="0" fontId="179" fillId="0" borderId="14" xfId="4467" applyBorder="1"/>
    <xf numFmtId="40" fontId="179" fillId="0" borderId="14" xfId="4467" applyNumberFormat="1" applyBorder="1"/>
    <xf numFmtId="0" fontId="179" fillId="0" borderId="0" xfId="4467" applyAlignment="1">
      <alignment horizontal="left" indent="2"/>
    </xf>
    <xf numFmtId="0" fontId="179" fillId="0" borderId="27" xfId="4467" applyBorder="1" applyAlignment="1">
      <alignment horizontal="left" indent="2"/>
    </xf>
    <xf numFmtId="4" fontId="179" fillId="0" borderId="17" xfId="4467" applyNumberFormat="1" applyBorder="1" applyAlignment="1">
      <alignment horizontal="right"/>
    </xf>
    <xf numFmtId="0" fontId="179" fillId="0" borderId="17" xfId="4467" applyBorder="1"/>
    <xf numFmtId="0" fontId="179" fillId="0" borderId="10" xfId="4467" applyBorder="1"/>
    <xf numFmtId="4" fontId="179" fillId="0" borderId="10" xfId="4467" applyNumberFormat="1" applyBorder="1" applyAlignment="1">
      <alignment horizontal="right"/>
    </xf>
    <xf numFmtId="4" fontId="179" fillId="0" borderId="0" xfId="4467" applyNumberFormat="1" applyBorder="1" applyAlignment="1">
      <alignment horizontal="right"/>
    </xf>
    <xf numFmtId="40" fontId="179" fillId="0" borderId="17" xfId="4467" applyNumberFormat="1" applyBorder="1"/>
    <xf numFmtId="0" fontId="179" fillId="0" borderId="34" xfId="4467" applyBorder="1"/>
    <xf numFmtId="4" fontId="179" fillId="0" borderId="34" xfId="4467" applyNumberFormat="1" applyBorder="1" applyAlignment="1">
      <alignment horizontal="right"/>
    </xf>
    <xf numFmtId="40" fontId="179" fillId="0" borderId="34" xfId="4467" applyNumberFormat="1" applyBorder="1"/>
    <xf numFmtId="184" fontId="179" fillId="0" borderId="15" xfId="4467" applyNumberFormat="1" applyBorder="1"/>
    <xf numFmtId="0" fontId="179" fillId="0" borderId="58" xfId="4467" applyBorder="1" applyAlignment="1">
      <alignment horizontal="left" indent="2"/>
    </xf>
    <xf numFmtId="0" fontId="179" fillId="0" borderId="59" xfId="4467" applyBorder="1"/>
    <xf numFmtId="0" fontId="179" fillId="0" borderId="13" xfId="4467" applyBorder="1"/>
    <xf numFmtId="0" fontId="179" fillId="0" borderId="12" xfId="4467" applyBorder="1"/>
    <xf numFmtId="4" fontId="179" fillId="0" borderId="11" xfId="4467" applyNumberFormat="1" applyBorder="1" applyAlignment="1">
      <alignment horizontal="right"/>
    </xf>
    <xf numFmtId="0" fontId="179" fillId="0" borderId="0" xfId="4467" applyBorder="1"/>
    <xf numFmtId="0" fontId="179" fillId="0" borderId="13" xfId="4467" applyFont="1" applyBorder="1"/>
    <xf numFmtId="4" fontId="179" fillId="0" borderId="12" xfId="4467" applyNumberFormat="1" applyBorder="1" applyAlignment="1">
      <alignment horizontal="right"/>
    </xf>
    <xf numFmtId="40" fontId="179" fillId="0" borderId="10" xfId="4467" applyNumberFormat="1" applyBorder="1"/>
    <xf numFmtId="0" fontId="181" fillId="0" borderId="0" xfId="0" applyFont="1"/>
    <xf numFmtId="0" fontId="178" fillId="0" borderId="18" xfId="0" applyFont="1" applyFill="1" applyBorder="1" applyAlignment="1">
      <alignment vertical="center"/>
    </xf>
    <xf numFmtId="0" fontId="178" fillId="0" borderId="18" xfId="0" applyFont="1" applyFill="1" applyBorder="1" applyAlignment="1">
      <alignment horizontal="center" vertical="center"/>
    </xf>
    <xf numFmtId="0" fontId="178" fillId="0" borderId="18" xfId="0" applyFont="1" applyFill="1" applyBorder="1"/>
    <xf numFmtId="3" fontId="178" fillId="0" borderId="18" xfId="0" applyNumberFormat="1" applyFont="1" applyFill="1" applyBorder="1"/>
    <xf numFmtId="0" fontId="182" fillId="35" borderId="56" xfId="0" applyFont="1" applyFill="1" applyBorder="1" applyAlignment="1">
      <alignment horizontal="center" vertical="center"/>
    </xf>
    <xf numFmtId="0" fontId="182" fillId="35" borderId="20" xfId="0" applyFont="1" applyFill="1" applyBorder="1" applyAlignment="1">
      <alignment horizontal="center" vertical="center" wrapText="1"/>
    </xf>
    <xf numFmtId="0" fontId="182" fillId="35" borderId="56" xfId="0" applyFont="1" applyFill="1" applyBorder="1" applyAlignment="1">
      <alignment horizontal="center" vertical="center" wrapText="1"/>
    </xf>
    <xf numFmtId="3" fontId="182" fillId="35" borderId="56" xfId="0" applyNumberFormat="1" applyFont="1" applyFill="1" applyBorder="1" applyAlignment="1">
      <alignment horizontal="center" vertical="center" wrapText="1"/>
    </xf>
    <xf numFmtId="0" fontId="178" fillId="0" borderId="0" xfId="0" applyFont="1"/>
    <xf numFmtId="3" fontId="178" fillId="0" borderId="0" xfId="0" applyNumberFormat="1" applyFont="1"/>
    <xf numFmtId="282" fontId="178" fillId="0" borderId="0" xfId="0" applyNumberFormat="1" applyFont="1"/>
    <xf numFmtId="0" fontId="178" fillId="0" borderId="0" xfId="0" applyFont="1" applyFill="1"/>
    <xf numFmtId="3" fontId="178" fillId="0" borderId="0" xfId="0" applyNumberFormat="1" applyFont="1" applyFill="1"/>
    <xf numFmtId="282" fontId="178" fillId="0" borderId="0" xfId="0" applyNumberFormat="1" applyFont="1" applyFill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33" borderId="0" xfId="0" applyNumberFormat="1" applyFill="1"/>
    <xf numFmtId="0" fontId="179" fillId="0" borderId="10" xfId="4467" applyBorder="1" applyAlignment="1">
      <alignment horizontal="center"/>
    </xf>
    <xf numFmtId="40" fontId="179" fillId="86" borderId="0" xfId="4467" applyNumberFormat="1" applyFill="1" applyBorder="1" applyAlignment="1">
      <alignment horizontal="left" vertical="top"/>
    </xf>
    <xf numFmtId="0" fontId="183" fillId="34" borderId="0" xfId="0" applyFont="1" applyFill="1"/>
    <xf numFmtId="0" fontId="0" fillId="34" borderId="0" xfId="0" applyFill="1"/>
    <xf numFmtId="4" fontId="0" fillId="34" borderId="0" xfId="0" applyNumberFormat="1" applyFill="1" applyAlignment="1">
      <alignment horizontal="right"/>
    </xf>
    <xf numFmtId="40" fontId="0" fillId="34" borderId="0" xfId="0" applyNumberFormat="1" applyFill="1"/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4" fontId="0" fillId="34" borderId="10" xfId="0" applyNumberFormat="1" applyFill="1" applyBorder="1" applyAlignment="1">
      <alignment horizontal="right"/>
    </xf>
    <xf numFmtId="40" fontId="0" fillId="34" borderId="10" xfId="0" applyNumberFormat="1" applyFill="1" applyBorder="1"/>
    <xf numFmtId="0" fontId="0" fillId="34" borderId="60" xfId="0" applyFill="1" applyBorder="1"/>
    <xf numFmtId="0" fontId="0" fillId="34" borderId="24" xfId="0" applyFill="1" applyBorder="1"/>
    <xf numFmtId="4" fontId="0" fillId="34" borderId="24" xfId="0" applyNumberFormat="1" applyFill="1" applyBorder="1" applyAlignment="1">
      <alignment horizontal="right"/>
    </xf>
    <xf numFmtId="40" fontId="0" fillId="34" borderId="61" xfId="0" applyNumberFormat="1" applyFill="1" applyBorder="1"/>
    <xf numFmtId="283" fontId="0" fillId="0" borderId="0" xfId="0" applyNumberFormat="1"/>
    <xf numFmtId="40" fontId="0" fillId="34" borderId="56" xfId="0" applyNumberFormat="1" applyFill="1" applyBorder="1" applyAlignment="1">
      <alignment horizontal="center" wrapText="1"/>
    </xf>
    <xf numFmtId="0" fontId="0" fillId="34" borderId="34" xfId="0" applyFill="1" applyBorder="1" applyAlignment="1">
      <alignment horizontal="center" wrapText="1"/>
    </xf>
    <xf numFmtId="0" fontId="15" fillId="34" borderId="56" xfId="0" applyFont="1" applyFill="1" applyBorder="1" applyAlignment="1">
      <alignment horizontal="left" wrapText="1"/>
    </xf>
    <xf numFmtId="0" fontId="15" fillId="34" borderId="34" xfId="0" applyFont="1" applyFill="1" applyBorder="1" applyAlignment="1">
      <alignment horizontal="left" wrapText="1"/>
    </xf>
    <xf numFmtId="0" fontId="0" fillId="34" borderId="56" xfId="0" applyFont="1" applyFill="1" applyBorder="1" applyAlignment="1">
      <alignment horizontal="left" wrapText="1"/>
    </xf>
    <xf numFmtId="0" fontId="0" fillId="34" borderId="34" xfId="0" applyFill="1" applyBorder="1" applyAlignment="1">
      <alignment horizontal="left" wrapText="1"/>
    </xf>
    <xf numFmtId="4" fontId="0" fillId="34" borderId="56" xfId="0" applyNumberFormat="1" applyFill="1" applyBorder="1" applyAlignment="1">
      <alignment horizontal="center" wrapText="1"/>
    </xf>
    <xf numFmtId="0" fontId="0" fillId="34" borderId="34" xfId="0" applyFill="1" applyBorder="1" applyAlignment="1">
      <alignment wrapText="1"/>
    </xf>
    <xf numFmtId="0" fontId="0" fillId="34" borderId="10" xfId="0" applyFill="1" applyBorder="1" applyAlignment="1">
      <alignment horizontal="center"/>
    </xf>
    <xf numFmtId="0" fontId="0" fillId="34" borderId="10" xfId="0" applyFill="1" applyBorder="1" applyAlignment="1"/>
    <xf numFmtId="0" fontId="0" fillId="34" borderId="56" xfId="0" applyFill="1" applyBorder="1" applyAlignment="1">
      <alignment horizontal="center" vertical="center" wrapText="1"/>
    </xf>
    <xf numFmtId="0" fontId="0" fillId="34" borderId="34" xfId="0" applyFill="1" applyBorder="1" applyAlignment="1">
      <alignment horizontal="center" vertical="center" wrapText="1"/>
    </xf>
    <xf numFmtId="0" fontId="15" fillId="0" borderId="56" xfId="4467" applyFont="1" applyBorder="1" applyAlignment="1">
      <alignment horizontal="left" wrapText="1"/>
    </xf>
    <xf numFmtId="0" fontId="15" fillId="0" borderId="34" xfId="4467" applyFont="1" applyBorder="1" applyAlignment="1">
      <alignment horizontal="left" wrapText="1"/>
    </xf>
    <xf numFmtId="0" fontId="179" fillId="0" borderId="56" xfId="4467" applyFont="1" applyBorder="1" applyAlignment="1">
      <alignment horizontal="left" wrapText="1"/>
    </xf>
    <xf numFmtId="0" fontId="179" fillId="0" borderId="34" xfId="4467" applyBorder="1" applyAlignment="1">
      <alignment horizontal="left" wrapText="1"/>
    </xf>
    <xf numFmtId="4" fontId="179" fillId="0" borderId="56" xfId="4467" applyNumberFormat="1" applyBorder="1" applyAlignment="1">
      <alignment horizontal="center" wrapText="1"/>
    </xf>
    <xf numFmtId="0" fontId="179" fillId="0" borderId="34" xfId="4467" applyBorder="1" applyAlignment="1">
      <alignment wrapText="1"/>
    </xf>
    <xf numFmtId="0" fontId="179" fillId="0" borderId="10" xfId="4467" applyBorder="1" applyAlignment="1">
      <alignment horizontal="center"/>
    </xf>
    <xf numFmtId="0" fontId="179" fillId="0" borderId="10" xfId="4467" applyBorder="1" applyAlignment="1"/>
    <xf numFmtId="0" fontId="179" fillId="0" borderId="56" xfId="4467" applyBorder="1" applyAlignment="1">
      <alignment horizontal="center" vertical="center" wrapText="1"/>
    </xf>
    <xf numFmtId="0" fontId="179" fillId="0" borderId="34" xfId="4467" applyBorder="1" applyAlignment="1">
      <alignment horizontal="center" vertical="center" wrapText="1"/>
    </xf>
    <xf numFmtId="40" fontId="179" fillId="0" borderId="56" xfId="4467" applyNumberFormat="1" applyBorder="1" applyAlignment="1">
      <alignment horizontal="center" wrapText="1"/>
    </xf>
    <xf numFmtId="0" fontId="179" fillId="0" borderId="34" xfId="4467" applyBorder="1" applyAlignment="1">
      <alignment horizontal="center" wrapText="1"/>
    </xf>
    <xf numFmtId="0" fontId="182" fillId="35" borderId="13" xfId="0" applyFont="1" applyFill="1" applyBorder="1" applyAlignment="1">
      <alignment horizontal="left"/>
    </xf>
    <xf numFmtId="0" fontId="182" fillId="35" borderId="12" xfId="0" applyFont="1" applyFill="1" applyBorder="1" applyAlignment="1">
      <alignment horizontal="left"/>
    </xf>
    <xf numFmtId="0" fontId="182" fillId="35" borderId="11" xfId="0" applyFont="1" applyFill="1" applyBorder="1" applyAlignment="1">
      <alignment horizontal="left"/>
    </xf>
    <xf numFmtId="40" fontId="179" fillId="86" borderId="0" xfId="4467" applyNumberFormat="1" applyFill="1" applyBorder="1" applyAlignment="1">
      <alignment horizontal="center" vertical="top"/>
    </xf>
    <xf numFmtId="40" fontId="179" fillId="86" borderId="62" xfId="4467" applyNumberFormat="1" applyFill="1" applyBorder="1" applyAlignment="1">
      <alignment horizontal="center" vertical="top"/>
    </xf>
  </cellXfs>
  <cellStyles count="4468">
    <cellStyle name="-" xfId="1"/>
    <cellStyle name="$" xfId="2"/>
    <cellStyle name="$ &amp; ¢" xfId="3"/>
    <cellStyle name="%" xfId="4"/>
    <cellStyle name="%.00" xfId="5"/>
    <cellStyle name="(Heading)" xfId="6"/>
    <cellStyle name="(Lefting)" xfId="7"/>
    <cellStyle name="(z*¯_x000f_°(”,¯?À(¢,¯?Ð(°,¯?à(Â,¯?ð(Ô,¯?" xfId="8"/>
    <cellStyle name="******************************************" xfId="9"/>
    <cellStyle name="_CNMD_Valuation Model_20081212_v2" xfId="10"/>
    <cellStyle name="_Comma" xfId="11"/>
    <cellStyle name="_Comps 4" xfId="12"/>
    <cellStyle name="_Cont Analysis" xfId="13"/>
    <cellStyle name="_Currency" xfId="14"/>
    <cellStyle name="_Currency_Analysis" xfId="15"/>
    <cellStyle name="_Currency_Smartportfolio model" xfId="16"/>
    <cellStyle name="_Currency_Smartportfolio model_DB-merged files" xfId="17"/>
    <cellStyle name="_CurrencySpace" xfId="18"/>
    <cellStyle name="_Gamma Valuation - 8" xfId="19"/>
    <cellStyle name="_ITRN" xfId="20"/>
    <cellStyle name="-_Merger Model 17 Nov 04" xfId="21"/>
    <cellStyle name="_Merger Model_KN&amp;Fzio_v2.30 - Street" xfId="22"/>
    <cellStyle name="_Multiple" xfId="23"/>
    <cellStyle name="_Multiple_Analysis" xfId="24"/>
    <cellStyle name="_Multiple_Analysis_DB-merged files" xfId="25"/>
    <cellStyle name="_Multiple_Smartportfolio model" xfId="26"/>
    <cellStyle name="_Multiple_Smartportfolio model_DB-merged files" xfId="27"/>
    <cellStyle name="_MultipleSpace" xfId="28"/>
    <cellStyle name="_MultipleSpace_Analysis" xfId="29"/>
    <cellStyle name="_MultipleSpace_csc" xfId="30"/>
    <cellStyle name="_MultipleSpace_Smartportfolio model" xfId="31"/>
    <cellStyle name="_MultipleSpace_Smartportfolio model_DB-merged files" xfId="32"/>
    <cellStyle name="_Percent" xfId="33"/>
    <cellStyle name="_Percent_Analysis" xfId="34"/>
    <cellStyle name="_Percent_Smartportfolio model" xfId="35"/>
    <cellStyle name="_Percent_Smartportfolio model_DB-merged files" xfId="36"/>
    <cellStyle name="_PercentSpace" xfId="37"/>
    <cellStyle name="_PercentSpace_Analysis" xfId="38"/>
    <cellStyle name="_PercentSpace_Smartportfolio model" xfId="39"/>
    <cellStyle name="_Sepracor Riders_Clean" xfId="40"/>
    <cellStyle name="_SIAL_Model_5.22.09 v71" xfId="41"/>
    <cellStyle name="£ BP" xfId="42"/>
    <cellStyle name="¥ JY" xfId="43"/>
    <cellStyle name="&lt;9#_x000f_¾Èƒé1ƒÃ_x0002_;M_x0014_}$‹E_x0010_‹_x0004_ˆ…Àt_x001b_Pÿ_x0015_ x¦" xfId="44"/>
    <cellStyle name="=C:\WINNT35\SYSTEM32\COMMAND.COM" xfId="45"/>
    <cellStyle name="0752-93035" xfId="46"/>
    <cellStyle name="1,comma" xfId="47"/>
    <cellStyle name="10Q" xfId="48"/>
    <cellStyle name="20% - Accent1 2" xfId="49"/>
    <cellStyle name="20% - Accent1 2 10" xfId="50"/>
    <cellStyle name="20% - Accent1 2 2" xfId="51"/>
    <cellStyle name="20% - Accent1 2 2 2" xfId="52"/>
    <cellStyle name="20% - Accent1 2 2 3" xfId="53"/>
    <cellStyle name="20% - Accent1 2 3" xfId="54"/>
    <cellStyle name="20% - Accent1 2 3 2" xfId="55"/>
    <cellStyle name="20% - Accent1 2 4" xfId="56"/>
    <cellStyle name="20% - Accent1 2 5" xfId="57"/>
    <cellStyle name="20% - Accent1 2 6" xfId="58"/>
    <cellStyle name="20% - Accent1 2 7" xfId="59"/>
    <cellStyle name="20% - Accent1 2 8" xfId="60"/>
    <cellStyle name="20% - Accent1 2 9" xfId="61"/>
    <cellStyle name="20% - Accent1 3" xfId="62"/>
    <cellStyle name="20% - Accent1 3 2" xfId="63"/>
    <cellStyle name="20% - Accent1 3 2 2" xfId="64"/>
    <cellStyle name="20% - Accent1 3 2 2 2" xfId="65"/>
    <cellStyle name="20% - Accent1 3 2 2 2 2" xfId="66"/>
    <cellStyle name="20% - Accent1 3 2 2 3" xfId="67"/>
    <cellStyle name="20% - Accent1 3 2 3" xfId="68"/>
    <cellStyle name="20% - Accent1 3 2 3 2" xfId="69"/>
    <cellStyle name="20% - Accent1 3 2 4" xfId="70"/>
    <cellStyle name="20% - Accent1 3 3" xfId="71"/>
    <cellStyle name="20% - Accent1 3 3 2" xfId="72"/>
    <cellStyle name="20% - Accent1 3 3 2 2" xfId="73"/>
    <cellStyle name="20% - Accent1 3 3 2 2 2" xfId="74"/>
    <cellStyle name="20% - Accent1 3 3 2 3" xfId="75"/>
    <cellStyle name="20% - Accent1 3 3 3" xfId="76"/>
    <cellStyle name="20% - Accent1 3 3 3 2" xfId="77"/>
    <cellStyle name="20% - Accent1 3 3 4" xfId="78"/>
    <cellStyle name="20% - Accent1 3 4" xfId="79"/>
    <cellStyle name="20% - Accent1 3 4 2" xfId="80"/>
    <cellStyle name="20% - Accent1 3 4 2 2" xfId="81"/>
    <cellStyle name="20% - Accent1 3 4 3" xfId="82"/>
    <cellStyle name="20% - Accent1 3 5" xfId="83"/>
    <cellStyle name="20% - Accent1 3 5 2" xfId="84"/>
    <cellStyle name="20% - Accent1 3 6" xfId="85"/>
    <cellStyle name="20% - Accent1 4" xfId="86"/>
    <cellStyle name="20% - Accent1 5" xfId="87"/>
    <cellStyle name="20% - Accent1 6" xfId="88"/>
    <cellStyle name="20% - Accent1 7" xfId="89"/>
    <cellStyle name="20% - Accent1 8" xfId="90"/>
    <cellStyle name="20% - Accent2 2" xfId="91"/>
    <cellStyle name="20% - Accent2 2 10" xfId="92"/>
    <cellStyle name="20% - Accent2 2 2" xfId="93"/>
    <cellStyle name="20% - Accent2 2 2 2" xfId="94"/>
    <cellStyle name="20% - Accent2 2 2 3" xfId="95"/>
    <cellStyle name="20% - Accent2 2 3" xfId="96"/>
    <cellStyle name="20% - Accent2 2 3 2" xfId="97"/>
    <cellStyle name="20% - Accent2 2 4" xfId="98"/>
    <cellStyle name="20% - Accent2 2 5" xfId="99"/>
    <cellStyle name="20% - Accent2 2 6" xfId="100"/>
    <cellStyle name="20% - Accent2 2 7" xfId="101"/>
    <cellStyle name="20% - Accent2 2 8" xfId="102"/>
    <cellStyle name="20% - Accent2 2 9" xfId="103"/>
    <cellStyle name="20% - Accent2 3" xfId="104"/>
    <cellStyle name="20% - Accent2 3 2" xfId="105"/>
    <cellStyle name="20% - Accent2 3 2 2" xfId="106"/>
    <cellStyle name="20% - Accent2 3 2 2 2" xfId="107"/>
    <cellStyle name="20% - Accent2 3 2 2 2 2" xfId="108"/>
    <cellStyle name="20% - Accent2 3 2 2 3" xfId="109"/>
    <cellStyle name="20% - Accent2 3 2 3" xfId="110"/>
    <cellStyle name="20% - Accent2 3 2 3 2" xfId="111"/>
    <cellStyle name="20% - Accent2 3 2 4" xfId="112"/>
    <cellStyle name="20% - Accent2 3 3" xfId="113"/>
    <cellStyle name="20% - Accent2 3 3 2" xfId="114"/>
    <cellStyle name="20% - Accent2 3 3 2 2" xfId="115"/>
    <cellStyle name="20% - Accent2 3 3 2 2 2" xfId="116"/>
    <cellStyle name="20% - Accent2 3 3 2 3" xfId="117"/>
    <cellStyle name="20% - Accent2 3 3 3" xfId="118"/>
    <cellStyle name="20% - Accent2 3 3 3 2" xfId="119"/>
    <cellStyle name="20% - Accent2 3 3 4" xfId="120"/>
    <cellStyle name="20% - Accent2 3 4" xfId="121"/>
    <cellStyle name="20% - Accent2 3 4 2" xfId="122"/>
    <cellStyle name="20% - Accent2 3 4 2 2" xfId="123"/>
    <cellStyle name="20% - Accent2 3 4 3" xfId="124"/>
    <cellStyle name="20% - Accent2 3 5" xfId="125"/>
    <cellStyle name="20% - Accent2 3 5 2" xfId="126"/>
    <cellStyle name="20% - Accent2 3 6" xfId="127"/>
    <cellStyle name="20% - Accent2 4" xfId="128"/>
    <cellStyle name="20% - Accent2 5" xfId="129"/>
    <cellStyle name="20% - Accent2 6" xfId="130"/>
    <cellStyle name="20% - Accent2 7" xfId="131"/>
    <cellStyle name="20% - Accent2 8" xfId="132"/>
    <cellStyle name="20% - Accent3 2" xfId="133"/>
    <cellStyle name="20% - Accent3 2 10" xfId="134"/>
    <cellStyle name="20% - Accent3 2 2" xfId="135"/>
    <cellStyle name="20% - Accent3 2 2 2" xfId="136"/>
    <cellStyle name="20% - Accent3 2 2 3" xfId="137"/>
    <cellStyle name="20% - Accent3 2 3" xfId="138"/>
    <cellStyle name="20% - Accent3 2 3 2" xfId="139"/>
    <cellStyle name="20% - Accent3 2 4" xfId="140"/>
    <cellStyle name="20% - Accent3 2 5" xfId="141"/>
    <cellStyle name="20% - Accent3 2 6" xfId="142"/>
    <cellStyle name="20% - Accent3 2 7" xfId="143"/>
    <cellStyle name="20% - Accent3 2 8" xfId="144"/>
    <cellStyle name="20% - Accent3 2 9" xfId="145"/>
    <cellStyle name="20% - Accent3 3" xfId="146"/>
    <cellStyle name="20% - Accent3 3 2" xfId="147"/>
    <cellStyle name="20% - Accent3 3 2 2" xfId="148"/>
    <cellStyle name="20% - Accent3 3 2 2 2" xfId="149"/>
    <cellStyle name="20% - Accent3 3 2 2 2 2" xfId="150"/>
    <cellStyle name="20% - Accent3 3 2 2 3" xfId="151"/>
    <cellStyle name="20% - Accent3 3 2 3" xfId="152"/>
    <cellStyle name="20% - Accent3 3 2 3 2" xfId="153"/>
    <cellStyle name="20% - Accent3 3 2 4" xfId="154"/>
    <cellStyle name="20% - Accent3 3 3" xfId="155"/>
    <cellStyle name="20% - Accent3 3 3 2" xfId="156"/>
    <cellStyle name="20% - Accent3 3 3 2 2" xfId="157"/>
    <cellStyle name="20% - Accent3 3 3 2 2 2" xfId="158"/>
    <cellStyle name="20% - Accent3 3 3 2 3" xfId="159"/>
    <cellStyle name="20% - Accent3 3 3 3" xfId="160"/>
    <cellStyle name="20% - Accent3 3 3 3 2" xfId="161"/>
    <cellStyle name="20% - Accent3 3 3 4" xfId="162"/>
    <cellStyle name="20% - Accent3 3 4" xfId="163"/>
    <cellStyle name="20% - Accent3 3 4 2" xfId="164"/>
    <cellStyle name="20% - Accent3 3 4 2 2" xfId="165"/>
    <cellStyle name="20% - Accent3 3 4 3" xfId="166"/>
    <cellStyle name="20% - Accent3 3 5" xfId="167"/>
    <cellStyle name="20% - Accent3 3 5 2" xfId="168"/>
    <cellStyle name="20% - Accent3 3 6" xfId="169"/>
    <cellStyle name="20% - Accent3 4" xfId="170"/>
    <cellStyle name="20% - Accent3 5" xfId="171"/>
    <cellStyle name="20% - Accent3 6" xfId="172"/>
    <cellStyle name="20% - Accent3 7" xfId="173"/>
    <cellStyle name="20% - Accent3 8" xfId="174"/>
    <cellStyle name="20% - Accent4 2" xfId="175"/>
    <cellStyle name="20% - Accent4 2 10" xfId="176"/>
    <cellStyle name="20% - Accent4 2 2" xfId="177"/>
    <cellStyle name="20% - Accent4 2 2 2" xfId="178"/>
    <cellStyle name="20% - Accent4 2 2 3" xfId="179"/>
    <cellStyle name="20% - Accent4 2 3" xfId="180"/>
    <cellStyle name="20% - Accent4 2 3 2" xfId="181"/>
    <cellStyle name="20% - Accent4 2 4" xfId="182"/>
    <cellStyle name="20% - Accent4 2 5" xfId="183"/>
    <cellStyle name="20% - Accent4 2 6" xfId="184"/>
    <cellStyle name="20% - Accent4 2 7" xfId="185"/>
    <cellStyle name="20% - Accent4 2 8" xfId="186"/>
    <cellStyle name="20% - Accent4 2 9" xfId="187"/>
    <cellStyle name="20% - Accent4 3" xfId="188"/>
    <cellStyle name="20% - Accent4 3 2" xfId="189"/>
    <cellStyle name="20% - Accent4 3 2 2" xfId="190"/>
    <cellStyle name="20% - Accent4 3 2 2 2" xfId="191"/>
    <cellStyle name="20% - Accent4 3 2 2 2 2" xfId="192"/>
    <cellStyle name="20% - Accent4 3 2 2 3" xfId="193"/>
    <cellStyle name="20% - Accent4 3 2 3" xfId="194"/>
    <cellStyle name="20% - Accent4 3 2 3 2" xfId="195"/>
    <cellStyle name="20% - Accent4 3 2 4" xfId="196"/>
    <cellStyle name="20% - Accent4 3 3" xfId="197"/>
    <cellStyle name="20% - Accent4 3 3 2" xfId="198"/>
    <cellStyle name="20% - Accent4 3 3 2 2" xfId="199"/>
    <cellStyle name="20% - Accent4 3 3 2 2 2" xfId="200"/>
    <cellStyle name="20% - Accent4 3 3 2 3" xfId="201"/>
    <cellStyle name="20% - Accent4 3 3 3" xfId="202"/>
    <cellStyle name="20% - Accent4 3 3 3 2" xfId="203"/>
    <cellStyle name="20% - Accent4 3 3 4" xfId="204"/>
    <cellStyle name="20% - Accent4 3 4" xfId="205"/>
    <cellStyle name="20% - Accent4 3 4 2" xfId="206"/>
    <cellStyle name="20% - Accent4 3 4 2 2" xfId="207"/>
    <cellStyle name="20% - Accent4 3 4 3" xfId="208"/>
    <cellStyle name="20% - Accent4 3 5" xfId="209"/>
    <cellStyle name="20% - Accent4 3 5 2" xfId="210"/>
    <cellStyle name="20% - Accent4 3 6" xfId="211"/>
    <cellStyle name="20% - Accent4 4" xfId="212"/>
    <cellStyle name="20% - Accent4 5" xfId="213"/>
    <cellStyle name="20% - Accent4 6" xfId="214"/>
    <cellStyle name="20% - Accent4 7" xfId="215"/>
    <cellStyle name="20% - Accent4 8" xfId="216"/>
    <cellStyle name="20% - Accent5 2" xfId="217"/>
    <cellStyle name="20% - Accent5 2 10" xfId="218"/>
    <cellStyle name="20% - Accent5 2 2" xfId="219"/>
    <cellStyle name="20% - Accent5 2 2 2" xfId="220"/>
    <cellStyle name="20% - Accent5 2 2 3" xfId="221"/>
    <cellStyle name="20% - Accent5 2 3" xfId="222"/>
    <cellStyle name="20% - Accent5 2 3 2" xfId="223"/>
    <cellStyle name="20% - Accent5 2 4" xfId="224"/>
    <cellStyle name="20% - Accent5 2 5" xfId="225"/>
    <cellStyle name="20% - Accent5 2 6" xfId="226"/>
    <cellStyle name="20% - Accent5 2 7" xfId="227"/>
    <cellStyle name="20% - Accent5 2 8" xfId="228"/>
    <cellStyle name="20% - Accent5 2 9" xfId="229"/>
    <cellStyle name="20% - Accent5 3" xfId="230"/>
    <cellStyle name="20% - Accent5 3 2" xfId="231"/>
    <cellStyle name="20% - Accent5 3 2 2" xfId="232"/>
    <cellStyle name="20% - Accent5 3 2 2 2" xfId="233"/>
    <cellStyle name="20% - Accent5 3 2 2 2 2" xfId="234"/>
    <cellStyle name="20% - Accent5 3 2 2 3" xfId="235"/>
    <cellStyle name="20% - Accent5 3 2 3" xfId="236"/>
    <cellStyle name="20% - Accent5 3 2 3 2" xfId="237"/>
    <cellStyle name="20% - Accent5 3 2 4" xfId="238"/>
    <cellStyle name="20% - Accent5 3 3" xfId="239"/>
    <cellStyle name="20% - Accent5 3 3 2" xfId="240"/>
    <cellStyle name="20% - Accent5 3 3 2 2" xfId="241"/>
    <cellStyle name="20% - Accent5 3 3 2 2 2" xfId="242"/>
    <cellStyle name="20% - Accent5 3 3 2 3" xfId="243"/>
    <cellStyle name="20% - Accent5 3 3 3" xfId="244"/>
    <cellStyle name="20% - Accent5 3 3 3 2" xfId="245"/>
    <cellStyle name="20% - Accent5 3 3 4" xfId="246"/>
    <cellStyle name="20% - Accent5 3 4" xfId="247"/>
    <cellStyle name="20% - Accent5 3 4 2" xfId="248"/>
    <cellStyle name="20% - Accent5 3 4 2 2" xfId="249"/>
    <cellStyle name="20% - Accent5 3 4 3" xfId="250"/>
    <cellStyle name="20% - Accent5 3 5" xfId="251"/>
    <cellStyle name="20% - Accent5 3 5 2" xfId="252"/>
    <cellStyle name="20% - Accent5 3 6" xfId="253"/>
    <cellStyle name="20% - Accent5 4" xfId="254"/>
    <cellStyle name="20% - Accent5 5" xfId="255"/>
    <cellStyle name="20% - Accent5 6" xfId="256"/>
    <cellStyle name="20% - Accent5 7" xfId="257"/>
    <cellStyle name="20% - Accent5 8" xfId="258"/>
    <cellStyle name="20% - Accent6 2" xfId="259"/>
    <cellStyle name="20% - Accent6 2 10" xfId="260"/>
    <cellStyle name="20% - Accent6 2 2" xfId="261"/>
    <cellStyle name="20% - Accent6 2 2 2" xfId="262"/>
    <cellStyle name="20% - Accent6 2 2 3" xfId="263"/>
    <cellStyle name="20% - Accent6 2 3" xfId="264"/>
    <cellStyle name="20% - Accent6 2 3 2" xfId="265"/>
    <cellStyle name="20% - Accent6 2 4" xfId="266"/>
    <cellStyle name="20% - Accent6 2 5" xfId="267"/>
    <cellStyle name="20% - Accent6 2 6" xfId="268"/>
    <cellStyle name="20% - Accent6 2 7" xfId="269"/>
    <cellStyle name="20% - Accent6 2 8" xfId="270"/>
    <cellStyle name="20% - Accent6 2 9" xfId="271"/>
    <cellStyle name="20% - Accent6 3" xfId="272"/>
    <cellStyle name="20% - Accent6 3 2" xfId="273"/>
    <cellStyle name="20% - Accent6 3 2 2" xfId="274"/>
    <cellStyle name="20% - Accent6 3 2 2 2" xfId="275"/>
    <cellStyle name="20% - Accent6 3 2 2 2 2" xfId="276"/>
    <cellStyle name="20% - Accent6 3 2 2 3" xfId="277"/>
    <cellStyle name="20% - Accent6 3 2 3" xfId="278"/>
    <cellStyle name="20% - Accent6 3 2 3 2" xfId="279"/>
    <cellStyle name="20% - Accent6 3 2 4" xfId="280"/>
    <cellStyle name="20% - Accent6 3 3" xfId="281"/>
    <cellStyle name="20% - Accent6 3 3 2" xfId="282"/>
    <cellStyle name="20% - Accent6 3 3 2 2" xfId="283"/>
    <cellStyle name="20% - Accent6 3 3 2 2 2" xfId="284"/>
    <cellStyle name="20% - Accent6 3 3 2 3" xfId="285"/>
    <cellStyle name="20% - Accent6 3 3 3" xfId="286"/>
    <cellStyle name="20% - Accent6 3 3 3 2" xfId="287"/>
    <cellStyle name="20% - Accent6 3 3 4" xfId="288"/>
    <cellStyle name="20% - Accent6 3 4" xfId="289"/>
    <cellStyle name="20% - Accent6 3 4 2" xfId="290"/>
    <cellStyle name="20% - Accent6 3 4 2 2" xfId="291"/>
    <cellStyle name="20% - Accent6 3 4 3" xfId="292"/>
    <cellStyle name="20% - Accent6 3 5" xfId="293"/>
    <cellStyle name="20% - Accent6 3 5 2" xfId="294"/>
    <cellStyle name="20% - Accent6 3 6" xfId="295"/>
    <cellStyle name="20% - Accent6 4" xfId="296"/>
    <cellStyle name="20% - Accent6 5" xfId="297"/>
    <cellStyle name="20% - Accent6 6" xfId="298"/>
    <cellStyle name="20% - Accent6 7" xfId="299"/>
    <cellStyle name="20% - Accent6 8" xfId="300"/>
    <cellStyle name="40% - Accent1 2" xfId="301"/>
    <cellStyle name="40% - Accent1 2 10" xfId="302"/>
    <cellStyle name="40% - Accent1 2 2" xfId="303"/>
    <cellStyle name="40% - Accent1 2 2 2" xfId="304"/>
    <cellStyle name="40% - Accent1 2 2 3" xfId="305"/>
    <cellStyle name="40% - Accent1 2 3" xfId="306"/>
    <cellStyle name="40% - Accent1 2 3 2" xfId="307"/>
    <cellStyle name="40% - Accent1 2 4" xfId="308"/>
    <cellStyle name="40% - Accent1 2 5" xfId="309"/>
    <cellStyle name="40% - Accent1 2 6" xfId="310"/>
    <cellStyle name="40% - Accent1 2 7" xfId="311"/>
    <cellStyle name="40% - Accent1 2 8" xfId="312"/>
    <cellStyle name="40% - Accent1 2 9" xfId="313"/>
    <cellStyle name="40% - Accent1 3" xfId="314"/>
    <cellStyle name="40% - Accent1 3 2" xfId="315"/>
    <cellStyle name="40% - Accent1 3 2 2" xfId="316"/>
    <cellStyle name="40% - Accent1 3 2 2 2" xfId="317"/>
    <cellStyle name="40% - Accent1 3 2 2 2 2" xfId="318"/>
    <cellStyle name="40% - Accent1 3 2 2 3" xfId="319"/>
    <cellStyle name="40% - Accent1 3 2 3" xfId="320"/>
    <cellStyle name="40% - Accent1 3 2 3 2" xfId="321"/>
    <cellStyle name="40% - Accent1 3 2 4" xfId="322"/>
    <cellStyle name="40% - Accent1 3 3" xfId="323"/>
    <cellStyle name="40% - Accent1 3 3 2" xfId="324"/>
    <cellStyle name="40% - Accent1 3 3 2 2" xfId="325"/>
    <cellStyle name="40% - Accent1 3 3 2 2 2" xfId="326"/>
    <cellStyle name="40% - Accent1 3 3 2 3" xfId="327"/>
    <cellStyle name="40% - Accent1 3 3 3" xfId="328"/>
    <cellStyle name="40% - Accent1 3 3 3 2" xfId="329"/>
    <cellStyle name="40% - Accent1 3 3 4" xfId="330"/>
    <cellStyle name="40% - Accent1 3 4" xfId="331"/>
    <cellStyle name="40% - Accent1 3 4 2" xfId="332"/>
    <cellStyle name="40% - Accent1 3 4 2 2" xfId="333"/>
    <cellStyle name="40% - Accent1 3 4 3" xfId="334"/>
    <cellStyle name="40% - Accent1 3 5" xfId="335"/>
    <cellStyle name="40% - Accent1 3 5 2" xfId="336"/>
    <cellStyle name="40% - Accent1 3 6" xfId="337"/>
    <cellStyle name="40% - Accent1 4" xfId="338"/>
    <cellStyle name="40% - Accent1 5" xfId="339"/>
    <cellStyle name="40% - Accent1 6" xfId="340"/>
    <cellStyle name="40% - Accent1 7" xfId="341"/>
    <cellStyle name="40% - Accent1 8" xfId="342"/>
    <cellStyle name="40% - Accent2 2" xfId="343"/>
    <cellStyle name="40% - Accent2 2 10" xfId="344"/>
    <cellStyle name="40% - Accent2 2 2" xfId="345"/>
    <cellStyle name="40% - Accent2 2 2 2" xfId="346"/>
    <cellStyle name="40% - Accent2 2 2 3" xfId="347"/>
    <cellStyle name="40% - Accent2 2 3" xfId="348"/>
    <cellStyle name="40% - Accent2 2 3 2" xfId="349"/>
    <cellStyle name="40% - Accent2 2 4" xfId="350"/>
    <cellStyle name="40% - Accent2 2 5" xfId="351"/>
    <cellStyle name="40% - Accent2 2 6" xfId="352"/>
    <cellStyle name="40% - Accent2 2 7" xfId="353"/>
    <cellStyle name="40% - Accent2 2 8" xfId="354"/>
    <cellStyle name="40% - Accent2 2 9" xfId="355"/>
    <cellStyle name="40% - Accent2 3" xfId="356"/>
    <cellStyle name="40% - Accent2 3 2" xfId="357"/>
    <cellStyle name="40% - Accent2 3 2 2" xfId="358"/>
    <cellStyle name="40% - Accent2 3 2 2 2" xfId="359"/>
    <cellStyle name="40% - Accent2 3 2 2 2 2" xfId="360"/>
    <cellStyle name="40% - Accent2 3 2 2 3" xfId="361"/>
    <cellStyle name="40% - Accent2 3 2 3" xfId="362"/>
    <cellStyle name="40% - Accent2 3 2 3 2" xfId="363"/>
    <cellStyle name="40% - Accent2 3 2 4" xfId="364"/>
    <cellStyle name="40% - Accent2 3 3" xfId="365"/>
    <cellStyle name="40% - Accent2 3 3 2" xfId="366"/>
    <cellStyle name="40% - Accent2 3 3 2 2" xfId="367"/>
    <cellStyle name="40% - Accent2 3 3 2 2 2" xfId="368"/>
    <cellStyle name="40% - Accent2 3 3 2 3" xfId="369"/>
    <cellStyle name="40% - Accent2 3 3 3" xfId="370"/>
    <cellStyle name="40% - Accent2 3 3 3 2" xfId="371"/>
    <cellStyle name="40% - Accent2 3 3 4" xfId="372"/>
    <cellStyle name="40% - Accent2 3 4" xfId="373"/>
    <cellStyle name="40% - Accent2 3 4 2" xfId="374"/>
    <cellStyle name="40% - Accent2 3 4 2 2" xfId="375"/>
    <cellStyle name="40% - Accent2 3 4 3" xfId="376"/>
    <cellStyle name="40% - Accent2 3 5" xfId="377"/>
    <cellStyle name="40% - Accent2 3 5 2" xfId="378"/>
    <cellStyle name="40% - Accent2 3 6" xfId="379"/>
    <cellStyle name="40% - Accent2 4" xfId="380"/>
    <cellStyle name="40% - Accent2 5" xfId="381"/>
    <cellStyle name="40% - Accent2 6" xfId="382"/>
    <cellStyle name="40% - Accent2 7" xfId="383"/>
    <cellStyle name="40% - Accent2 8" xfId="384"/>
    <cellStyle name="40% - Accent3 2" xfId="385"/>
    <cellStyle name="40% - Accent3 2 10" xfId="386"/>
    <cellStyle name="40% - Accent3 2 2" xfId="387"/>
    <cellStyle name="40% - Accent3 2 2 2" xfId="388"/>
    <cellStyle name="40% - Accent3 2 2 3" xfId="389"/>
    <cellStyle name="40% - Accent3 2 3" xfId="390"/>
    <cellStyle name="40% - Accent3 2 3 2" xfId="391"/>
    <cellStyle name="40% - Accent3 2 4" xfId="392"/>
    <cellStyle name="40% - Accent3 2 5" xfId="393"/>
    <cellStyle name="40% - Accent3 2 6" xfId="394"/>
    <cellStyle name="40% - Accent3 2 7" xfId="395"/>
    <cellStyle name="40% - Accent3 2 8" xfId="396"/>
    <cellStyle name="40% - Accent3 2 9" xfId="397"/>
    <cellStyle name="40% - Accent3 3" xfId="398"/>
    <cellStyle name="40% - Accent3 3 2" xfId="399"/>
    <cellStyle name="40% - Accent3 3 2 2" xfId="400"/>
    <cellStyle name="40% - Accent3 3 2 2 2" xfId="401"/>
    <cellStyle name="40% - Accent3 3 2 2 2 2" xfId="402"/>
    <cellStyle name="40% - Accent3 3 2 2 3" xfId="403"/>
    <cellStyle name="40% - Accent3 3 2 3" xfId="404"/>
    <cellStyle name="40% - Accent3 3 2 3 2" xfId="405"/>
    <cellStyle name="40% - Accent3 3 2 4" xfId="406"/>
    <cellStyle name="40% - Accent3 3 3" xfId="407"/>
    <cellStyle name="40% - Accent3 3 3 2" xfId="408"/>
    <cellStyle name="40% - Accent3 3 3 2 2" xfId="409"/>
    <cellStyle name="40% - Accent3 3 3 2 2 2" xfId="410"/>
    <cellStyle name="40% - Accent3 3 3 2 3" xfId="411"/>
    <cellStyle name="40% - Accent3 3 3 3" xfId="412"/>
    <cellStyle name="40% - Accent3 3 3 3 2" xfId="413"/>
    <cellStyle name="40% - Accent3 3 3 4" xfId="414"/>
    <cellStyle name="40% - Accent3 3 4" xfId="415"/>
    <cellStyle name="40% - Accent3 3 4 2" xfId="416"/>
    <cellStyle name="40% - Accent3 3 4 2 2" xfId="417"/>
    <cellStyle name="40% - Accent3 3 4 3" xfId="418"/>
    <cellStyle name="40% - Accent3 3 5" xfId="419"/>
    <cellStyle name="40% - Accent3 3 5 2" xfId="420"/>
    <cellStyle name="40% - Accent3 3 6" xfId="421"/>
    <cellStyle name="40% - Accent3 4" xfId="422"/>
    <cellStyle name="40% - Accent3 5" xfId="423"/>
    <cellStyle name="40% - Accent3 6" xfId="424"/>
    <cellStyle name="40% - Accent3 7" xfId="425"/>
    <cellStyle name="40% - Accent3 8" xfId="426"/>
    <cellStyle name="40% - Accent4 2" xfId="427"/>
    <cellStyle name="40% - Accent4 2 10" xfId="428"/>
    <cellStyle name="40% - Accent4 2 2" xfId="429"/>
    <cellStyle name="40% - Accent4 2 2 2" xfId="430"/>
    <cellStyle name="40% - Accent4 2 2 3" xfId="431"/>
    <cellStyle name="40% - Accent4 2 3" xfId="432"/>
    <cellStyle name="40% - Accent4 2 3 2" xfId="433"/>
    <cellStyle name="40% - Accent4 2 4" xfId="434"/>
    <cellStyle name="40% - Accent4 2 5" xfId="435"/>
    <cellStyle name="40% - Accent4 2 6" xfId="436"/>
    <cellStyle name="40% - Accent4 2 7" xfId="437"/>
    <cellStyle name="40% - Accent4 2 8" xfId="438"/>
    <cellStyle name="40% - Accent4 2 9" xfId="439"/>
    <cellStyle name="40% - Accent4 3" xfId="440"/>
    <cellStyle name="40% - Accent4 3 2" xfId="441"/>
    <cellStyle name="40% - Accent4 3 2 2" xfId="442"/>
    <cellStyle name="40% - Accent4 3 2 2 2" xfId="443"/>
    <cellStyle name="40% - Accent4 3 2 2 2 2" xfId="444"/>
    <cellStyle name="40% - Accent4 3 2 2 3" xfId="445"/>
    <cellStyle name="40% - Accent4 3 2 3" xfId="446"/>
    <cellStyle name="40% - Accent4 3 2 3 2" xfId="447"/>
    <cellStyle name="40% - Accent4 3 2 4" xfId="448"/>
    <cellStyle name="40% - Accent4 3 3" xfId="449"/>
    <cellStyle name="40% - Accent4 3 3 2" xfId="450"/>
    <cellStyle name="40% - Accent4 3 3 2 2" xfId="451"/>
    <cellStyle name="40% - Accent4 3 3 2 2 2" xfId="452"/>
    <cellStyle name="40% - Accent4 3 3 2 3" xfId="453"/>
    <cellStyle name="40% - Accent4 3 3 3" xfId="454"/>
    <cellStyle name="40% - Accent4 3 3 3 2" xfId="455"/>
    <cellStyle name="40% - Accent4 3 3 4" xfId="456"/>
    <cellStyle name="40% - Accent4 3 4" xfId="457"/>
    <cellStyle name="40% - Accent4 3 4 2" xfId="458"/>
    <cellStyle name="40% - Accent4 3 4 2 2" xfId="459"/>
    <cellStyle name="40% - Accent4 3 4 3" xfId="460"/>
    <cellStyle name="40% - Accent4 3 5" xfId="461"/>
    <cellStyle name="40% - Accent4 3 5 2" xfId="462"/>
    <cellStyle name="40% - Accent4 3 6" xfId="463"/>
    <cellStyle name="40% - Accent4 4" xfId="464"/>
    <cellStyle name="40% - Accent4 5" xfId="465"/>
    <cellStyle name="40% - Accent4 6" xfId="466"/>
    <cellStyle name="40% - Accent4 7" xfId="467"/>
    <cellStyle name="40% - Accent4 8" xfId="468"/>
    <cellStyle name="40% - Accent5 2" xfId="469"/>
    <cellStyle name="40% - Accent5 2 10" xfId="470"/>
    <cellStyle name="40% - Accent5 2 2" xfId="471"/>
    <cellStyle name="40% - Accent5 2 2 2" xfId="472"/>
    <cellStyle name="40% - Accent5 2 2 3" xfId="473"/>
    <cellStyle name="40% - Accent5 2 3" xfId="474"/>
    <cellStyle name="40% - Accent5 2 3 2" xfId="475"/>
    <cellStyle name="40% - Accent5 2 4" xfId="476"/>
    <cellStyle name="40% - Accent5 2 5" xfId="477"/>
    <cellStyle name="40% - Accent5 2 6" xfId="478"/>
    <cellStyle name="40% - Accent5 2 7" xfId="479"/>
    <cellStyle name="40% - Accent5 2 8" xfId="480"/>
    <cellStyle name="40% - Accent5 2 9" xfId="481"/>
    <cellStyle name="40% - Accent5 3" xfId="482"/>
    <cellStyle name="40% - Accent5 3 2" xfId="483"/>
    <cellStyle name="40% - Accent5 3 2 2" xfId="484"/>
    <cellStyle name="40% - Accent5 3 2 2 2" xfId="485"/>
    <cellStyle name="40% - Accent5 3 2 2 2 2" xfId="486"/>
    <cellStyle name="40% - Accent5 3 2 2 3" xfId="487"/>
    <cellStyle name="40% - Accent5 3 2 3" xfId="488"/>
    <cellStyle name="40% - Accent5 3 2 3 2" xfId="489"/>
    <cellStyle name="40% - Accent5 3 2 4" xfId="490"/>
    <cellStyle name="40% - Accent5 3 3" xfId="491"/>
    <cellStyle name="40% - Accent5 3 3 2" xfId="492"/>
    <cellStyle name="40% - Accent5 3 3 2 2" xfId="493"/>
    <cellStyle name="40% - Accent5 3 3 2 2 2" xfId="494"/>
    <cellStyle name="40% - Accent5 3 3 2 3" xfId="495"/>
    <cellStyle name="40% - Accent5 3 3 3" xfId="496"/>
    <cellStyle name="40% - Accent5 3 3 3 2" xfId="497"/>
    <cellStyle name="40% - Accent5 3 3 4" xfId="498"/>
    <cellStyle name="40% - Accent5 3 4" xfId="499"/>
    <cellStyle name="40% - Accent5 3 4 2" xfId="500"/>
    <cellStyle name="40% - Accent5 3 4 2 2" xfId="501"/>
    <cellStyle name="40% - Accent5 3 4 3" xfId="502"/>
    <cellStyle name="40% - Accent5 3 5" xfId="503"/>
    <cellStyle name="40% - Accent5 3 5 2" xfId="504"/>
    <cellStyle name="40% - Accent5 3 6" xfId="505"/>
    <cellStyle name="40% - Accent5 4" xfId="506"/>
    <cellStyle name="40% - Accent5 5" xfId="507"/>
    <cellStyle name="40% - Accent5 6" xfId="508"/>
    <cellStyle name="40% - Accent5 7" xfId="509"/>
    <cellStyle name="40% - Accent5 8" xfId="510"/>
    <cellStyle name="40% - Accent6 2" xfId="511"/>
    <cellStyle name="40% - Accent6 2 10" xfId="512"/>
    <cellStyle name="40% - Accent6 2 2" xfId="513"/>
    <cellStyle name="40% - Accent6 2 2 2" xfId="514"/>
    <cellStyle name="40% - Accent6 2 2 3" xfId="515"/>
    <cellStyle name="40% - Accent6 2 3" xfId="516"/>
    <cellStyle name="40% - Accent6 2 3 2" xfId="517"/>
    <cellStyle name="40% - Accent6 2 4" xfId="518"/>
    <cellStyle name="40% - Accent6 2 5" xfId="519"/>
    <cellStyle name="40% - Accent6 2 6" xfId="520"/>
    <cellStyle name="40% - Accent6 2 7" xfId="521"/>
    <cellStyle name="40% - Accent6 2 8" xfId="522"/>
    <cellStyle name="40% - Accent6 2 9" xfId="523"/>
    <cellStyle name="40% - Accent6 3" xfId="524"/>
    <cellStyle name="40% - Accent6 3 2" xfId="525"/>
    <cellStyle name="40% - Accent6 3 2 2" xfId="526"/>
    <cellStyle name="40% - Accent6 3 2 2 2" xfId="527"/>
    <cellStyle name="40% - Accent6 3 2 2 2 2" xfId="528"/>
    <cellStyle name="40% - Accent6 3 2 2 3" xfId="529"/>
    <cellStyle name="40% - Accent6 3 2 3" xfId="530"/>
    <cellStyle name="40% - Accent6 3 2 3 2" xfId="531"/>
    <cellStyle name="40% - Accent6 3 2 4" xfId="532"/>
    <cellStyle name="40% - Accent6 3 3" xfId="533"/>
    <cellStyle name="40% - Accent6 3 3 2" xfId="534"/>
    <cellStyle name="40% - Accent6 3 3 2 2" xfId="535"/>
    <cellStyle name="40% - Accent6 3 3 2 2 2" xfId="536"/>
    <cellStyle name="40% - Accent6 3 3 2 3" xfId="537"/>
    <cellStyle name="40% - Accent6 3 3 3" xfId="538"/>
    <cellStyle name="40% - Accent6 3 3 3 2" xfId="539"/>
    <cellStyle name="40% - Accent6 3 3 4" xfId="540"/>
    <cellStyle name="40% - Accent6 3 4" xfId="541"/>
    <cellStyle name="40% - Accent6 3 4 2" xfId="542"/>
    <cellStyle name="40% - Accent6 3 4 2 2" xfId="543"/>
    <cellStyle name="40% - Accent6 3 4 3" xfId="544"/>
    <cellStyle name="40% - Accent6 3 5" xfId="545"/>
    <cellStyle name="40% - Accent6 3 5 2" xfId="546"/>
    <cellStyle name="40% - Accent6 3 6" xfId="547"/>
    <cellStyle name="40% - Accent6 4" xfId="548"/>
    <cellStyle name="40% - Accent6 5" xfId="549"/>
    <cellStyle name="40% - Accent6 6" xfId="550"/>
    <cellStyle name="40% - Accent6 7" xfId="551"/>
    <cellStyle name="40% - Accent6 8" xfId="552"/>
    <cellStyle name="60% - Accent1 2" xfId="553"/>
    <cellStyle name="60% - Accent1 2 2" xfId="554"/>
    <cellStyle name="60% - Accent1 2 3" xfId="555"/>
    <cellStyle name="60% - Accent1 2 4" xfId="556"/>
    <cellStyle name="60% - Accent1 2 5" xfId="557"/>
    <cellStyle name="60% - Accent1 2 6" xfId="558"/>
    <cellStyle name="60% - Accent1 2 7" xfId="559"/>
    <cellStyle name="60% - Accent1 2 8" xfId="560"/>
    <cellStyle name="60% - Accent1 2 9" xfId="561"/>
    <cellStyle name="60% - Accent2 2" xfId="562"/>
    <cellStyle name="60% - Accent2 2 2" xfId="563"/>
    <cellStyle name="60% - Accent2 2 3" xfId="564"/>
    <cellStyle name="60% - Accent2 2 4" xfId="565"/>
    <cellStyle name="60% - Accent2 2 5" xfId="566"/>
    <cellStyle name="60% - Accent2 2 6" xfId="567"/>
    <cellStyle name="60% - Accent2 2 7" xfId="568"/>
    <cellStyle name="60% - Accent2 2 8" xfId="569"/>
    <cellStyle name="60% - Accent2 2 9" xfId="570"/>
    <cellStyle name="60% - Accent3 2" xfId="571"/>
    <cellStyle name="60% - Accent3 2 2" xfId="572"/>
    <cellStyle name="60% - Accent3 2 3" xfId="573"/>
    <cellStyle name="60% - Accent3 2 4" xfId="574"/>
    <cellStyle name="60% - Accent3 2 5" xfId="575"/>
    <cellStyle name="60% - Accent3 2 6" xfId="576"/>
    <cellStyle name="60% - Accent3 2 7" xfId="577"/>
    <cellStyle name="60% - Accent3 2 8" xfId="578"/>
    <cellStyle name="60% - Accent3 2 9" xfId="579"/>
    <cellStyle name="60% - Accent4 2" xfId="580"/>
    <cellStyle name="60% - Accent4 2 2" xfId="581"/>
    <cellStyle name="60% - Accent4 2 3" xfId="582"/>
    <cellStyle name="60% - Accent4 2 4" xfId="583"/>
    <cellStyle name="60% - Accent4 2 5" xfId="584"/>
    <cellStyle name="60% - Accent4 2 6" xfId="585"/>
    <cellStyle name="60% - Accent4 2 7" xfId="586"/>
    <cellStyle name="60% - Accent4 2 8" xfId="587"/>
    <cellStyle name="60% - Accent4 2 9" xfId="588"/>
    <cellStyle name="60% - Accent5 2" xfId="589"/>
    <cellStyle name="60% - Accent5 2 2" xfId="590"/>
    <cellStyle name="60% - Accent5 2 3" xfId="591"/>
    <cellStyle name="60% - Accent5 2 4" xfId="592"/>
    <cellStyle name="60% - Accent5 2 5" xfId="593"/>
    <cellStyle name="60% - Accent5 2 6" xfId="594"/>
    <cellStyle name="60% - Accent5 2 7" xfId="595"/>
    <cellStyle name="60% - Accent5 2 8" xfId="596"/>
    <cellStyle name="60% - Accent5 2 9" xfId="597"/>
    <cellStyle name="60% - Accent6 2" xfId="598"/>
    <cellStyle name="60% - Accent6 2 2" xfId="599"/>
    <cellStyle name="60% - Accent6 2 3" xfId="600"/>
    <cellStyle name="60% - Accent6 2 4" xfId="601"/>
    <cellStyle name="60% - Accent6 2 5" xfId="602"/>
    <cellStyle name="60% - Accent6 2 6" xfId="603"/>
    <cellStyle name="60% - Accent6 2 7" xfId="604"/>
    <cellStyle name="60% - Accent6 2 8" xfId="605"/>
    <cellStyle name="60% - Accent6 2 9" xfId="606"/>
    <cellStyle name="A%" xfId="607"/>
    <cellStyle name="Accent1 2" xfId="608"/>
    <cellStyle name="Accent1 2 2" xfId="609"/>
    <cellStyle name="Accent1 2 3" xfId="610"/>
    <cellStyle name="Accent1 2 4" xfId="611"/>
    <cellStyle name="Accent1 2 5" xfId="612"/>
    <cellStyle name="Accent1 2 6" xfId="613"/>
    <cellStyle name="Accent1 2 7" xfId="614"/>
    <cellStyle name="Accent1 2 8" xfId="615"/>
    <cellStyle name="Accent1 2 9" xfId="616"/>
    <cellStyle name="Accent2 2" xfId="617"/>
    <cellStyle name="Accent2 2 2" xfId="618"/>
    <cellStyle name="Accent2 2 3" xfId="619"/>
    <cellStyle name="Accent2 2 4" xfId="620"/>
    <cellStyle name="Accent2 2 5" xfId="621"/>
    <cellStyle name="Accent2 2 6" xfId="622"/>
    <cellStyle name="Accent2 2 7" xfId="623"/>
    <cellStyle name="Accent2 2 8" xfId="624"/>
    <cellStyle name="Accent2 2 9" xfId="625"/>
    <cellStyle name="Accent3 2" xfId="626"/>
    <cellStyle name="Accent3 2 2" xfId="627"/>
    <cellStyle name="Accent3 2 3" xfId="628"/>
    <cellStyle name="Accent3 2 4" xfId="629"/>
    <cellStyle name="Accent3 2 5" xfId="630"/>
    <cellStyle name="Accent3 2 6" xfId="631"/>
    <cellStyle name="Accent3 2 7" xfId="632"/>
    <cellStyle name="Accent3 2 8" xfId="633"/>
    <cellStyle name="Accent3 2 9" xfId="634"/>
    <cellStyle name="Accent4 2" xfId="635"/>
    <cellStyle name="Accent4 2 2" xfId="636"/>
    <cellStyle name="Accent4 2 3" xfId="637"/>
    <cellStyle name="Accent4 2 4" xfId="638"/>
    <cellStyle name="Accent4 2 5" xfId="639"/>
    <cellStyle name="Accent4 2 6" xfId="640"/>
    <cellStyle name="Accent4 2 7" xfId="641"/>
    <cellStyle name="Accent4 2 8" xfId="642"/>
    <cellStyle name="Accent4 2 9" xfId="643"/>
    <cellStyle name="Accent5 2" xfId="644"/>
    <cellStyle name="Accent5 2 2" xfId="645"/>
    <cellStyle name="Accent5 2 3" xfId="646"/>
    <cellStyle name="Accent5 2 4" xfId="647"/>
    <cellStyle name="Accent5 2 5" xfId="648"/>
    <cellStyle name="Accent5 2 6" xfId="649"/>
    <cellStyle name="Accent5 2 7" xfId="650"/>
    <cellStyle name="Accent5 2 8" xfId="651"/>
    <cellStyle name="Accent5 2 9" xfId="652"/>
    <cellStyle name="Accent6 2" xfId="653"/>
    <cellStyle name="Accent6 2 2" xfId="654"/>
    <cellStyle name="Accent6 2 3" xfId="655"/>
    <cellStyle name="Accent6 2 4" xfId="656"/>
    <cellStyle name="Accent6 2 5" xfId="657"/>
    <cellStyle name="Accent6 2 6" xfId="658"/>
    <cellStyle name="Accent6 2 7" xfId="659"/>
    <cellStyle name="Accent6 2 8" xfId="660"/>
    <cellStyle name="Accent6 2 9" xfId="661"/>
    <cellStyle name="Accounting w/$" xfId="662"/>
    <cellStyle name="Accounting w/$ Total" xfId="663"/>
    <cellStyle name="Accounting w/o $" xfId="664"/>
    <cellStyle name="Acinput" xfId="665"/>
    <cellStyle name="Acinput,," xfId="666"/>
    <cellStyle name="Acinput_Merger Model_KN&amp;Fzio_v2.30 - Street" xfId="667"/>
    <cellStyle name="Acoutput" xfId="668"/>
    <cellStyle name="Acoutput,," xfId="669"/>
    <cellStyle name="Acoutput_CAScomps02" xfId="670"/>
    <cellStyle name="Actual Date" xfId="671"/>
    <cellStyle name="AFE" xfId="672"/>
    <cellStyle name="al" xfId="673"/>
    <cellStyle name="Amount_EQU_RIGH.XLS_Equity market_Preferred Securities " xfId="674"/>
    <cellStyle name="Apershare" xfId="675"/>
    <cellStyle name="Aprice" xfId="676"/>
    <cellStyle name="ar" xfId="677"/>
    <cellStyle name="Arial 10" xfId="678"/>
    <cellStyle name="Arial 12" xfId="679"/>
    <cellStyle name="Availability" xfId="680"/>
    <cellStyle name="Bad 2" xfId="681"/>
    <cellStyle name="Bad 2 2" xfId="682"/>
    <cellStyle name="Bad 2 3" xfId="683"/>
    <cellStyle name="Bad 2 4" xfId="684"/>
    <cellStyle name="Bad 2 5" xfId="685"/>
    <cellStyle name="Bad 2 6" xfId="686"/>
    <cellStyle name="Bad 2 7" xfId="687"/>
    <cellStyle name="Bad 2 8" xfId="688"/>
    <cellStyle name="Bad 2 9" xfId="689"/>
    <cellStyle name="Band 2" xfId="690"/>
    <cellStyle name="Blank" xfId="691"/>
    <cellStyle name="Blue" xfId="692"/>
    <cellStyle name="Bold/Border" xfId="693"/>
    <cellStyle name="Border Heavy" xfId="694"/>
    <cellStyle name="Border Thin" xfId="695"/>
    <cellStyle name="Border, Bottom" xfId="696"/>
    <cellStyle name="Border, Left" xfId="697"/>
    <cellStyle name="Border, Right" xfId="698"/>
    <cellStyle name="Border, Top" xfId="699"/>
    <cellStyle name="British Pound" xfId="700"/>
    <cellStyle name="BritPound" xfId="701"/>
    <cellStyle name="Bullet" xfId="702"/>
    <cellStyle name="Calc Currency (0)" xfId="703"/>
    <cellStyle name="Calc Currency (2)" xfId="704"/>
    <cellStyle name="Calc Percent (0)" xfId="705"/>
    <cellStyle name="Calc Percent (1)" xfId="706"/>
    <cellStyle name="Calc Percent (2)" xfId="707"/>
    <cellStyle name="Calc Units (0)" xfId="708"/>
    <cellStyle name="Calc Units (1)" xfId="709"/>
    <cellStyle name="Calc Units (2)" xfId="710"/>
    <cellStyle name="Calculation 2" xfId="711"/>
    <cellStyle name="Calculation 2 2" xfId="712"/>
    <cellStyle name="Calculation 2 2 2" xfId="713"/>
    <cellStyle name="Calculation 2 3" xfId="714"/>
    <cellStyle name="Calculation 2 4" xfId="715"/>
    <cellStyle name="Calculation 2 5" xfId="716"/>
    <cellStyle name="Calculation 2 6" xfId="717"/>
    <cellStyle name="Calculation 2 7" xfId="718"/>
    <cellStyle name="Calculation 2 8" xfId="719"/>
    <cellStyle name="Calculation 2 9" xfId="720"/>
    <cellStyle name="Case" xfId="721"/>
    <cellStyle name="Check" xfId="722"/>
    <cellStyle name="Check Cell 2" xfId="723"/>
    <cellStyle name="Check Cell 2 2" xfId="724"/>
    <cellStyle name="Check Cell 2 3" xfId="725"/>
    <cellStyle name="Check Cell 2 4" xfId="726"/>
    <cellStyle name="Check Cell 2 5" xfId="727"/>
    <cellStyle name="Check Cell 2 6" xfId="728"/>
    <cellStyle name="Check Cell 2 7" xfId="729"/>
    <cellStyle name="Check Cell 2 8" xfId="730"/>
    <cellStyle name="Check Cell 2 9" xfId="731"/>
    <cellStyle name="Chiffre" xfId="732"/>
    <cellStyle name="Colhead_left" xfId="733"/>
    <cellStyle name="ColHeading" xfId="734"/>
    <cellStyle name="Column Title" xfId="735"/>
    <cellStyle name="ColumnHeadings" xfId="736"/>
    <cellStyle name="ColumnHeadings2" xfId="737"/>
    <cellStyle name="Comma  - Style1" xfId="738"/>
    <cellStyle name="Comma  - Style2" xfId="739"/>
    <cellStyle name="Comma  - Style3" xfId="740"/>
    <cellStyle name="Comma  - Style4" xfId="741"/>
    <cellStyle name="Comma  - Style5" xfId="742"/>
    <cellStyle name="Comma  - Style6" xfId="743"/>
    <cellStyle name="Comma  - Style7" xfId="744"/>
    <cellStyle name="Comma  - Style8" xfId="745"/>
    <cellStyle name="Comma ," xfId="746"/>
    <cellStyle name="Comma [00]" xfId="747"/>
    <cellStyle name="Comma [1]" xfId="748"/>
    <cellStyle name="Comma [2]" xfId="749"/>
    <cellStyle name="Comma [3]" xfId="750"/>
    <cellStyle name="Comma 0" xfId="751"/>
    <cellStyle name="Comma 0*" xfId="752"/>
    <cellStyle name="Comma 0_Merger Model_KN&amp;Fzio_v2.30 - Street" xfId="753"/>
    <cellStyle name="Comma 10" xfId="754"/>
    <cellStyle name="Comma 10 2" xfId="755"/>
    <cellStyle name="Comma 10 3" xfId="756"/>
    <cellStyle name="Comma 10 4" xfId="757"/>
    <cellStyle name="Comma 10 5" xfId="758"/>
    <cellStyle name="Comma 11" xfId="759"/>
    <cellStyle name="Comma 12" xfId="760"/>
    <cellStyle name="Comma 2" xfId="761"/>
    <cellStyle name="Comma 2 10" xfId="762"/>
    <cellStyle name="Comma 2 11" xfId="763"/>
    <cellStyle name="Comma 2 11 2" xfId="764"/>
    <cellStyle name="Comma 2 11 2 2" xfId="765"/>
    <cellStyle name="Comma 2 11 3" xfId="766"/>
    <cellStyle name="Comma 2 12" xfId="767"/>
    <cellStyle name="Comma 2 12 2" xfId="768"/>
    <cellStyle name="Comma 2 13" xfId="769"/>
    <cellStyle name="Comma 2 14" xfId="770"/>
    <cellStyle name="Comma 2 15" xfId="771"/>
    <cellStyle name="Comma 2 16" xfId="772"/>
    <cellStyle name="Comma 2 17" xfId="773"/>
    <cellStyle name="Comma 2 18" xfId="774"/>
    <cellStyle name="Comma 2 19" xfId="775"/>
    <cellStyle name="Comma 2 2" xfId="776"/>
    <cellStyle name="Comma 2 2 10" xfId="777"/>
    <cellStyle name="Comma 2 2 11" xfId="778"/>
    <cellStyle name="Comma 2 2 2" xfId="779"/>
    <cellStyle name="Comma 2 2 2 2" xfId="780"/>
    <cellStyle name="Comma 2 2 3" xfId="781"/>
    <cellStyle name="Comma 2 2 4" xfId="782"/>
    <cellStyle name="Comma 2 2 5" xfId="783"/>
    <cellStyle name="Comma 2 2 6" xfId="784"/>
    <cellStyle name="Comma 2 2 7" xfId="785"/>
    <cellStyle name="Comma 2 2 8" xfId="786"/>
    <cellStyle name="Comma 2 2 9" xfId="787"/>
    <cellStyle name="Comma 2 3" xfId="788"/>
    <cellStyle name="Comma 2 3 2" xfId="789"/>
    <cellStyle name="Comma 2 3 3" xfId="790"/>
    <cellStyle name="Comma 2 3 4" xfId="791"/>
    <cellStyle name="Comma 2 3 5" xfId="792"/>
    <cellStyle name="Comma 2 3 6" xfId="793"/>
    <cellStyle name="Comma 2 3 7" xfId="794"/>
    <cellStyle name="Comma 2 3 8" xfId="795"/>
    <cellStyle name="Comma 2 4" xfId="796"/>
    <cellStyle name="Comma 2 4 2" xfId="797"/>
    <cellStyle name="Comma 2 4 3" xfId="798"/>
    <cellStyle name="Comma 2 5" xfId="799"/>
    <cellStyle name="Comma 2 5 2" xfId="800"/>
    <cellStyle name="Comma 2 5 2 2" xfId="801"/>
    <cellStyle name="Comma 2 5 2 2 2" xfId="802"/>
    <cellStyle name="Comma 2 5 2 2 2 2" xfId="803"/>
    <cellStyle name="Comma 2 5 2 2 3" xfId="804"/>
    <cellStyle name="Comma 2 5 2 3" xfId="805"/>
    <cellStyle name="Comma 2 5 2 3 2" xfId="806"/>
    <cellStyle name="Comma 2 5 2 4" xfId="807"/>
    <cellStyle name="Comma 2 5 3" xfId="808"/>
    <cellStyle name="Comma 2 5 3 2" xfId="809"/>
    <cellStyle name="Comma 2 5 3 2 2" xfId="810"/>
    <cellStyle name="Comma 2 5 3 2 2 2" xfId="811"/>
    <cellStyle name="Comma 2 5 3 2 3" xfId="812"/>
    <cellStyle name="Comma 2 5 3 3" xfId="813"/>
    <cellStyle name="Comma 2 5 3 3 2" xfId="814"/>
    <cellStyle name="Comma 2 5 3 4" xfId="815"/>
    <cellStyle name="Comma 2 5 4" xfId="816"/>
    <cellStyle name="Comma 2 5 4 2" xfId="817"/>
    <cellStyle name="Comma 2 5 4 2 2" xfId="818"/>
    <cellStyle name="Comma 2 5 4 3" xfId="819"/>
    <cellStyle name="Comma 2 5 5" xfId="820"/>
    <cellStyle name="Comma 2 5 5 2" xfId="821"/>
    <cellStyle name="Comma 2 5 6" xfId="822"/>
    <cellStyle name="Comma 2 6" xfId="823"/>
    <cellStyle name="Comma 2 6 2" xfId="824"/>
    <cellStyle name="Comma 2 6 2 2" xfId="825"/>
    <cellStyle name="Comma 2 6 2 2 2" xfId="826"/>
    <cellStyle name="Comma 2 6 2 3" xfId="827"/>
    <cellStyle name="Comma 2 6 3" xfId="828"/>
    <cellStyle name="Comma 2 6 3 2" xfId="829"/>
    <cellStyle name="Comma 2 6 4" xfId="830"/>
    <cellStyle name="Comma 2 7" xfId="831"/>
    <cellStyle name="Comma 2 7 2" xfId="832"/>
    <cellStyle name="Comma 2 7 2 2" xfId="833"/>
    <cellStyle name="Comma 2 7 2 2 2" xfId="834"/>
    <cellStyle name="Comma 2 7 2 3" xfId="835"/>
    <cellStyle name="Comma 2 7 3" xfId="836"/>
    <cellStyle name="Comma 2 7 3 2" xfId="837"/>
    <cellStyle name="Comma 2 7 4" xfId="838"/>
    <cellStyle name="Comma 2 8" xfId="839"/>
    <cellStyle name="Comma 2 9" xfId="840"/>
    <cellStyle name="Comma 2 9 2" xfId="841"/>
    <cellStyle name="Comma 2 9 2 2" xfId="842"/>
    <cellStyle name="Comma 2 9 3" xfId="843"/>
    <cellStyle name="Comma 2*" xfId="844"/>
    <cellStyle name="Comma 3" xfId="845"/>
    <cellStyle name="Comma 3 2" xfId="846"/>
    <cellStyle name="Comma 3 2 2" xfId="847"/>
    <cellStyle name="Comma 3 3" xfId="848"/>
    <cellStyle name="Comma 3 3 2" xfId="849"/>
    <cellStyle name="Comma 3 3 2 2" xfId="850"/>
    <cellStyle name="Comma 3 3 3" xfId="851"/>
    <cellStyle name="Comma 3 3 4" xfId="852"/>
    <cellStyle name="Comma 3 4" xfId="853"/>
    <cellStyle name="Comma 3 4 2" xfId="854"/>
    <cellStyle name="Comma 3 4 3" xfId="855"/>
    <cellStyle name="Comma 3 5" xfId="856"/>
    <cellStyle name="Comma 3 6" xfId="857"/>
    <cellStyle name="Comma 3 7" xfId="858"/>
    <cellStyle name="Comma 3 8" xfId="859"/>
    <cellStyle name="Comma 3 9" xfId="860"/>
    <cellStyle name="Comma 4" xfId="861"/>
    <cellStyle name="Comma 4 10" xfId="862"/>
    <cellStyle name="Comma 4 11" xfId="863"/>
    <cellStyle name="Comma 4 12" xfId="864"/>
    <cellStyle name="Comma 4 13" xfId="865"/>
    <cellStyle name="Comma 4 14" xfId="866"/>
    <cellStyle name="Comma 4 2" xfId="867"/>
    <cellStyle name="Comma 4 2 2" xfId="868"/>
    <cellStyle name="Comma 4 2 2 2" xfId="869"/>
    <cellStyle name="Comma 4 2 2 2 2" xfId="870"/>
    <cellStyle name="Comma 4 2 2 3" xfId="871"/>
    <cellStyle name="Comma 4 2 3" xfId="872"/>
    <cellStyle name="Comma 4 2 3 2" xfId="873"/>
    <cellStyle name="Comma 4 2 4" xfId="874"/>
    <cellStyle name="Comma 4 2 5" xfId="875"/>
    <cellStyle name="Comma 4 3" xfId="876"/>
    <cellStyle name="Comma 4 3 2" xfId="877"/>
    <cellStyle name="Comma 4 3 2 2" xfId="878"/>
    <cellStyle name="Comma 4 3 2 2 2" xfId="879"/>
    <cellStyle name="Comma 4 3 2 3" xfId="880"/>
    <cellStyle name="Comma 4 3 3" xfId="881"/>
    <cellStyle name="Comma 4 3 3 2" xfId="882"/>
    <cellStyle name="Comma 4 3 4" xfId="883"/>
    <cellStyle name="Comma 4 4" xfId="884"/>
    <cellStyle name="Comma 4 4 2" xfId="885"/>
    <cellStyle name="Comma 4 4 2 2" xfId="886"/>
    <cellStyle name="Comma 4 4 2 2 2" xfId="887"/>
    <cellStyle name="Comma 4 4 2 3" xfId="888"/>
    <cellStyle name="Comma 4 4 3" xfId="889"/>
    <cellStyle name="Comma 4 4 3 2" xfId="890"/>
    <cellStyle name="Comma 4 4 4" xfId="891"/>
    <cellStyle name="Comma 4 5" xfId="892"/>
    <cellStyle name="Comma 4 5 2" xfId="893"/>
    <cellStyle name="Comma 4 5 2 2" xfId="894"/>
    <cellStyle name="Comma 4 5 3" xfId="895"/>
    <cellStyle name="Comma 4 6" xfId="896"/>
    <cellStyle name="Comma 4 6 2" xfId="897"/>
    <cellStyle name="Comma 4 6 2 2" xfId="898"/>
    <cellStyle name="Comma 4 6 3" xfId="899"/>
    <cellStyle name="Comma 4 7" xfId="900"/>
    <cellStyle name="Comma 4 7 2" xfId="901"/>
    <cellStyle name="Comma 4 8" xfId="902"/>
    <cellStyle name="Comma 4 9" xfId="903"/>
    <cellStyle name="Comma 5" xfId="904"/>
    <cellStyle name="Comma 5 10" xfId="905"/>
    <cellStyle name="Comma 5 11" xfId="906"/>
    <cellStyle name="Comma 5 12" xfId="907"/>
    <cellStyle name="Comma 5 2" xfId="908"/>
    <cellStyle name="Comma 5 2 2" xfId="909"/>
    <cellStyle name="Comma 5 2 2 2" xfId="910"/>
    <cellStyle name="Comma 5 2 2 2 2" xfId="911"/>
    <cellStyle name="Comma 5 2 2 3" xfId="912"/>
    <cellStyle name="Comma 5 2 3" xfId="913"/>
    <cellStyle name="Comma 5 2 3 2" xfId="914"/>
    <cellStyle name="Comma 5 2 4" xfId="915"/>
    <cellStyle name="Comma 5 3" xfId="916"/>
    <cellStyle name="Comma 5 3 2" xfId="917"/>
    <cellStyle name="Comma 5 3 2 2" xfId="918"/>
    <cellStyle name="Comma 5 3 2 2 2" xfId="919"/>
    <cellStyle name="Comma 5 3 2 3" xfId="920"/>
    <cellStyle name="Comma 5 3 3" xfId="921"/>
    <cellStyle name="Comma 5 3 3 2" xfId="922"/>
    <cellStyle name="Comma 5 3 4" xfId="923"/>
    <cellStyle name="Comma 5 4" xfId="924"/>
    <cellStyle name="Comma 5 4 2" xfId="925"/>
    <cellStyle name="Comma 5 4 2 2" xfId="926"/>
    <cellStyle name="Comma 5 4 3" xfId="927"/>
    <cellStyle name="Comma 5 5" xfId="928"/>
    <cellStyle name="Comma 5 5 2" xfId="929"/>
    <cellStyle name="Comma 5 5 2 2" xfId="930"/>
    <cellStyle name="Comma 5 5 3" xfId="931"/>
    <cellStyle name="Comma 5 6" xfId="932"/>
    <cellStyle name="Comma 5 6 2" xfId="933"/>
    <cellStyle name="Comma 5 7" xfId="934"/>
    <cellStyle name="Comma 5 8" xfId="935"/>
    <cellStyle name="Comma 5 9" xfId="936"/>
    <cellStyle name="Comma 6" xfId="937"/>
    <cellStyle name="Comma 6 2" xfId="938"/>
    <cellStyle name="Comma 6 3" xfId="939"/>
    <cellStyle name="Comma 6 4" xfId="940"/>
    <cellStyle name="Comma 6 5" xfId="941"/>
    <cellStyle name="Comma 6 6" xfId="942"/>
    <cellStyle name="Comma 7" xfId="943"/>
    <cellStyle name="Comma 7 2" xfId="944"/>
    <cellStyle name="Comma 7 2 2" xfId="945"/>
    <cellStyle name="Comma 7 2 2 2" xfId="946"/>
    <cellStyle name="Comma 7 2 3" xfId="947"/>
    <cellStyle name="Comma 7 3" xfId="948"/>
    <cellStyle name="Comma 7 3 2" xfId="949"/>
    <cellStyle name="Comma 7 4" xfId="950"/>
    <cellStyle name="Comma 7 5" xfId="951"/>
    <cellStyle name="Comma 7 6" xfId="952"/>
    <cellStyle name="Comma 7 7" xfId="953"/>
    <cellStyle name="Comma 7 8" xfId="954"/>
    <cellStyle name="Comma 8" xfId="955"/>
    <cellStyle name="Comma 8 2" xfId="956"/>
    <cellStyle name="Comma 8 2 2" xfId="957"/>
    <cellStyle name="Comma 8 3" xfId="958"/>
    <cellStyle name="Comma 8 4" xfId="959"/>
    <cellStyle name="Comma 8 5" xfId="960"/>
    <cellStyle name="Comma 8 6" xfId="961"/>
    <cellStyle name="Comma 8 7" xfId="962"/>
    <cellStyle name="Comma 9" xfId="963"/>
    <cellStyle name="Comma 9 2" xfId="964"/>
    <cellStyle name="Comma 9 3" xfId="965"/>
    <cellStyle name="Comma 9 4" xfId="966"/>
    <cellStyle name="Comma 9 5" xfId="967"/>
    <cellStyle name="Comma0" xfId="968"/>
    <cellStyle name="Comma2 (0)" xfId="969"/>
    <cellStyle name="Comment" xfId="970"/>
    <cellStyle name="Company" xfId="971"/>
    <cellStyle name="CurRatio" xfId="972"/>
    <cellStyle name="Currency--" xfId="973"/>
    <cellStyle name="Currency [00]" xfId="974"/>
    <cellStyle name="Currency [1]" xfId="975"/>
    <cellStyle name="Currency [2]" xfId="976"/>
    <cellStyle name="Currency [3]" xfId="977"/>
    <cellStyle name="Currency 0" xfId="978"/>
    <cellStyle name="Currency 10" xfId="979"/>
    <cellStyle name="Currency 10 2" xfId="980"/>
    <cellStyle name="Currency 10 2 2" xfId="981"/>
    <cellStyle name="Currency 10 2 2 2" xfId="982"/>
    <cellStyle name="Currency 10 2 2 2 2" xfId="983"/>
    <cellStyle name="Currency 10 2 2 3" xfId="984"/>
    <cellStyle name="Currency 10 2 3" xfId="985"/>
    <cellStyle name="Currency 10 2 3 2" xfId="986"/>
    <cellStyle name="Currency 10 2 4" xfId="987"/>
    <cellStyle name="Currency 10 3" xfId="988"/>
    <cellStyle name="Currency 10 3 2" xfId="989"/>
    <cellStyle name="Currency 10 3 2 2" xfId="990"/>
    <cellStyle name="Currency 10 3 2 2 2" xfId="991"/>
    <cellStyle name="Currency 10 3 2 3" xfId="992"/>
    <cellStyle name="Currency 10 3 3" xfId="993"/>
    <cellStyle name="Currency 10 3 3 2" xfId="994"/>
    <cellStyle name="Currency 10 3 4" xfId="995"/>
    <cellStyle name="Currency 10 4" xfId="996"/>
    <cellStyle name="Currency 10 4 2" xfId="997"/>
    <cellStyle name="Currency 10 4 2 2" xfId="998"/>
    <cellStyle name="Currency 10 4 3" xfId="999"/>
    <cellStyle name="Currency 10 5" xfId="1000"/>
    <cellStyle name="Currency 10 5 2" xfId="1001"/>
    <cellStyle name="Currency 10 6" xfId="1002"/>
    <cellStyle name="Currency 11" xfId="1003"/>
    <cellStyle name="Currency 11 2" xfId="1004"/>
    <cellStyle name="Currency 11 2 2" xfId="1005"/>
    <cellStyle name="Currency 11 2 2 2" xfId="1006"/>
    <cellStyle name="Currency 11 2 2 2 2" xfId="1007"/>
    <cellStyle name="Currency 11 2 2 3" xfId="1008"/>
    <cellStyle name="Currency 11 2 3" xfId="1009"/>
    <cellStyle name="Currency 11 2 3 2" xfId="1010"/>
    <cellStyle name="Currency 11 2 4" xfId="1011"/>
    <cellStyle name="Currency 11 3" xfId="1012"/>
    <cellStyle name="Currency 11 3 2" xfId="1013"/>
    <cellStyle name="Currency 11 3 2 2" xfId="1014"/>
    <cellStyle name="Currency 11 3 2 2 2" xfId="1015"/>
    <cellStyle name="Currency 11 3 2 3" xfId="1016"/>
    <cellStyle name="Currency 11 3 3" xfId="1017"/>
    <cellStyle name="Currency 11 3 3 2" xfId="1018"/>
    <cellStyle name="Currency 11 3 4" xfId="1019"/>
    <cellStyle name="Currency 11 4" xfId="1020"/>
    <cellStyle name="Currency 11 4 2" xfId="1021"/>
    <cellStyle name="Currency 11 4 2 2" xfId="1022"/>
    <cellStyle name="Currency 11 4 3" xfId="1023"/>
    <cellStyle name="Currency 11 5" xfId="1024"/>
    <cellStyle name="Currency 11 5 2" xfId="1025"/>
    <cellStyle name="Currency 11 6" xfId="1026"/>
    <cellStyle name="Currency 12" xfId="1027"/>
    <cellStyle name="Currency 13" xfId="1028"/>
    <cellStyle name="Currency 14" xfId="1029"/>
    <cellStyle name="Currency 14 2" xfId="1030"/>
    <cellStyle name="Currency 14 2 2" xfId="1031"/>
    <cellStyle name="Currency 14 2 2 2" xfId="1032"/>
    <cellStyle name="Currency 14 2 2 2 2" xfId="1033"/>
    <cellStyle name="Currency 14 2 2 3" xfId="1034"/>
    <cellStyle name="Currency 14 2 3" xfId="1035"/>
    <cellStyle name="Currency 14 2 3 2" xfId="1036"/>
    <cellStyle name="Currency 14 2 4" xfId="1037"/>
    <cellStyle name="Currency 14 3" xfId="1038"/>
    <cellStyle name="Currency 14 3 2" xfId="1039"/>
    <cellStyle name="Currency 14 3 2 2" xfId="1040"/>
    <cellStyle name="Currency 14 3 2 2 2" xfId="1041"/>
    <cellStyle name="Currency 14 3 2 3" xfId="1042"/>
    <cellStyle name="Currency 14 3 3" xfId="1043"/>
    <cellStyle name="Currency 14 3 3 2" xfId="1044"/>
    <cellStyle name="Currency 14 3 4" xfId="1045"/>
    <cellStyle name="Currency 14 4" xfId="1046"/>
    <cellStyle name="Currency 14 4 2" xfId="1047"/>
    <cellStyle name="Currency 14 4 2 2" xfId="1048"/>
    <cellStyle name="Currency 14 4 2 2 2" xfId="1049"/>
    <cellStyle name="Currency 14 4 2 3" xfId="1050"/>
    <cellStyle name="Currency 14 4 3" xfId="1051"/>
    <cellStyle name="Currency 14 4 3 2" xfId="1052"/>
    <cellStyle name="Currency 14 4 4" xfId="1053"/>
    <cellStyle name="Currency 14 5" xfId="1054"/>
    <cellStyle name="Currency 14 5 2" xfId="1055"/>
    <cellStyle name="Currency 14 5 2 2" xfId="1056"/>
    <cellStyle name="Currency 14 5 3" xfId="1057"/>
    <cellStyle name="Currency 14 6" xfId="1058"/>
    <cellStyle name="Currency 14 6 2" xfId="1059"/>
    <cellStyle name="Currency 14 7" xfId="1060"/>
    <cellStyle name="Currency 15" xfId="1061"/>
    <cellStyle name="Currency 15 2" xfId="1062"/>
    <cellStyle name="Currency 15 2 2" xfId="1063"/>
    <cellStyle name="Currency 15 2 2 2" xfId="1064"/>
    <cellStyle name="Currency 15 2 3" xfId="1065"/>
    <cellStyle name="Currency 15 3" xfId="1066"/>
    <cellStyle name="Currency 15 3 2" xfId="1067"/>
    <cellStyle name="Currency 15 4" xfId="1068"/>
    <cellStyle name="Currency 16" xfId="1069"/>
    <cellStyle name="Currency 16 2" xfId="1070"/>
    <cellStyle name="Currency 17" xfId="1071"/>
    <cellStyle name="Currency 18" xfId="1072"/>
    <cellStyle name="Currency 19" xfId="1073"/>
    <cellStyle name="Currency 19 2" xfId="1074"/>
    <cellStyle name="Currency 19 2 2" xfId="1075"/>
    <cellStyle name="Currency 19 2 2 2" xfId="1076"/>
    <cellStyle name="Currency 19 2 2 2 2" xfId="1077"/>
    <cellStyle name="Currency 19 2 2 3" xfId="1078"/>
    <cellStyle name="Currency 19 2 3" xfId="1079"/>
    <cellStyle name="Currency 19 2 3 2" xfId="1080"/>
    <cellStyle name="Currency 19 2 4" xfId="1081"/>
    <cellStyle name="Currency 19 3" xfId="1082"/>
    <cellStyle name="Currency 19 3 2" xfId="1083"/>
    <cellStyle name="Currency 19 3 2 2" xfId="1084"/>
    <cellStyle name="Currency 19 3 2 2 2" xfId="1085"/>
    <cellStyle name="Currency 19 3 2 3" xfId="1086"/>
    <cellStyle name="Currency 19 3 3" xfId="1087"/>
    <cellStyle name="Currency 19 3 3 2" xfId="1088"/>
    <cellStyle name="Currency 19 3 4" xfId="1089"/>
    <cellStyle name="Currency 19 4" xfId="1090"/>
    <cellStyle name="Currency 19 4 2" xfId="1091"/>
    <cellStyle name="Currency 19 4 2 2" xfId="1092"/>
    <cellStyle name="Currency 19 4 3" xfId="1093"/>
    <cellStyle name="Currency 19 5" xfId="1094"/>
    <cellStyle name="Currency 19 5 2" xfId="1095"/>
    <cellStyle name="Currency 19 6" xfId="1096"/>
    <cellStyle name="Currency 2" xfId="1097"/>
    <cellStyle name="Currency 2 10" xfId="1098"/>
    <cellStyle name="Currency 2 10 2" xfId="1099"/>
    <cellStyle name="Currency 2 10 2 2" xfId="1100"/>
    <cellStyle name="Currency 2 10 3" xfId="1101"/>
    <cellStyle name="Currency 2 11" xfId="1102"/>
    <cellStyle name="Currency 2 12" xfId="1103"/>
    <cellStyle name="Currency 2 13" xfId="1104"/>
    <cellStyle name="Currency 2 14" xfId="1105"/>
    <cellStyle name="Currency 2 15" xfId="1106"/>
    <cellStyle name="Currency 2 16" xfId="1107"/>
    <cellStyle name="Currency 2 17" xfId="1108"/>
    <cellStyle name="Currency 2 18" xfId="1109"/>
    <cellStyle name="Currency 2 2" xfId="1110"/>
    <cellStyle name="Currency 2 2 10" xfId="1111"/>
    <cellStyle name="Currency 2 2 11" xfId="1112"/>
    <cellStyle name="Currency 2 2 2" xfId="1113"/>
    <cellStyle name="Currency 2 2 3" xfId="1114"/>
    <cellStyle name="Currency 2 2 4" xfId="1115"/>
    <cellStyle name="Currency 2 2 5" xfId="1116"/>
    <cellStyle name="Currency 2 2 6" xfId="1117"/>
    <cellStyle name="Currency 2 2 7" xfId="1118"/>
    <cellStyle name="Currency 2 2 8" xfId="1119"/>
    <cellStyle name="Currency 2 2 9" xfId="1120"/>
    <cellStyle name="Currency 2 3" xfId="1121"/>
    <cellStyle name="Currency 2 3 2" xfId="1122"/>
    <cellStyle name="Currency 2 3 3" xfId="1123"/>
    <cellStyle name="Currency 2 3 4" xfId="1124"/>
    <cellStyle name="Currency 2 3 5" xfId="1125"/>
    <cellStyle name="Currency 2 4" xfId="1126"/>
    <cellStyle name="Currency 2 5" xfId="1127"/>
    <cellStyle name="Currency 2 6" xfId="1128"/>
    <cellStyle name="Currency 2 7" xfId="1129"/>
    <cellStyle name="Currency 2 8" xfId="1130"/>
    <cellStyle name="Currency 2 9" xfId="1131"/>
    <cellStyle name="Currency 2*" xfId="1132"/>
    <cellStyle name="Currency 2_CLdcfmodel" xfId="1133"/>
    <cellStyle name="Currency 20" xfId="1134"/>
    <cellStyle name="Currency 20 2" xfId="1135"/>
    <cellStyle name="Currency 20 2 2" xfId="1136"/>
    <cellStyle name="Currency 20 2 2 2" xfId="1137"/>
    <cellStyle name="Currency 20 2 2 2 2" xfId="1138"/>
    <cellStyle name="Currency 20 2 2 3" xfId="1139"/>
    <cellStyle name="Currency 20 2 3" xfId="1140"/>
    <cellStyle name="Currency 20 2 3 2" xfId="1141"/>
    <cellStyle name="Currency 20 2 4" xfId="1142"/>
    <cellStyle name="Currency 20 3" xfId="1143"/>
    <cellStyle name="Currency 20 3 2" xfId="1144"/>
    <cellStyle name="Currency 20 3 2 2" xfId="1145"/>
    <cellStyle name="Currency 20 3 2 2 2" xfId="1146"/>
    <cellStyle name="Currency 20 3 2 3" xfId="1147"/>
    <cellStyle name="Currency 20 3 3" xfId="1148"/>
    <cellStyle name="Currency 20 3 3 2" xfId="1149"/>
    <cellStyle name="Currency 20 3 4" xfId="1150"/>
    <cellStyle name="Currency 20 4" xfId="1151"/>
    <cellStyle name="Currency 20 4 2" xfId="1152"/>
    <cellStyle name="Currency 20 4 2 2" xfId="1153"/>
    <cellStyle name="Currency 20 4 3" xfId="1154"/>
    <cellStyle name="Currency 20 5" xfId="1155"/>
    <cellStyle name="Currency 20 5 2" xfId="1156"/>
    <cellStyle name="Currency 20 6" xfId="1157"/>
    <cellStyle name="Currency 21" xfId="1158"/>
    <cellStyle name="Currency 21 2" xfId="1159"/>
    <cellStyle name="Currency 21 2 2" xfId="1160"/>
    <cellStyle name="Currency 21 2 2 2" xfId="1161"/>
    <cellStyle name="Currency 21 2 2 2 2" xfId="1162"/>
    <cellStyle name="Currency 21 2 2 3" xfId="1163"/>
    <cellStyle name="Currency 21 2 3" xfId="1164"/>
    <cellStyle name="Currency 21 2 3 2" xfId="1165"/>
    <cellStyle name="Currency 21 2 4" xfId="1166"/>
    <cellStyle name="Currency 21 3" xfId="1167"/>
    <cellStyle name="Currency 21 3 2" xfId="1168"/>
    <cellStyle name="Currency 21 3 2 2" xfId="1169"/>
    <cellStyle name="Currency 21 3 2 2 2" xfId="1170"/>
    <cellStyle name="Currency 21 3 2 3" xfId="1171"/>
    <cellStyle name="Currency 21 3 3" xfId="1172"/>
    <cellStyle name="Currency 21 3 3 2" xfId="1173"/>
    <cellStyle name="Currency 21 3 4" xfId="1174"/>
    <cellStyle name="Currency 21 4" xfId="1175"/>
    <cellStyle name="Currency 21 4 2" xfId="1176"/>
    <cellStyle name="Currency 21 4 2 2" xfId="1177"/>
    <cellStyle name="Currency 21 4 3" xfId="1178"/>
    <cellStyle name="Currency 21 5" xfId="1179"/>
    <cellStyle name="Currency 21 5 2" xfId="1180"/>
    <cellStyle name="Currency 21 6" xfId="1181"/>
    <cellStyle name="Currency 22" xfId="1182"/>
    <cellStyle name="Currency 22 2" xfId="1183"/>
    <cellStyle name="Currency 22 2 2" xfId="1184"/>
    <cellStyle name="Currency 22 2 2 2" xfId="1185"/>
    <cellStyle name="Currency 22 2 2 2 2" xfId="1186"/>
    <cellStyle name="Currency 22 2 2 3" xfId="1187"/>
    <cellStyle name="Currency 22 2 3" xfId="1188"/>
    <cellStyle name="Currency 22 2 3 2" xfId="1189"/>
    <cellStyle name="Currency 22 2 4" xfId="1190"/>
    <cellStyle name="Currency 22 3" xfId="1191"/>
    <cellStyle name="Currency 22 3 2" xfId="1192"/>
    <cellStyle name="Currency 22 3 2 2" xfId="1193"/>
    <cellStyle name="Currency 22 3 2 2 2" xfId="1194"/>
    <cellStyle name="Currency 22 3 2 3" xfId="1195"/>
    <cellStyle name="Currency 22 3 3" xfId="1196"/>
    <cellStyle name="Currency 22 3 3 2" xfId="1197"/>
    <cellStyle name="Currency 22 3 4" xfId="1198"/>
    <cellStyle name="Currency 22 4" xfId="1199"/>
    <cellStyle name="Currency 22 4 2" xfId="1200"/>
    <cellStyle name="Currency 22 4 2 2" xfId="1201"/>
    <cellStyle name="Currency 22 4 3" xfId="1202"/>
    <cellStyle name="Currency 22 5" xfId="1203"/>
    <cellStyle name="Currency 22 5 2" xfId="1204"/>
    <cellStyle name="Currency 22 6" xfId="1205"/>
    <cellStyle name="Currency 23" xfId="1206"/>
    <cellStyle name="Currency 23 2" xfId="1207"/>
    <cellStyle name="Currency 23 2 2" xfId="1208"/>
    <cellStyle name="Currency 23 2 2 2" xfId="1209"/>
    <cellStyle name="Currency 23 2 2 2 2" xfId="1210"/>
    <cellStyle name="Currency 23 2 2 3" xfId="1211"/>
    <cellStyle name="Currency 23 2 3" xfId="1212"/>
    <cellStyle name="Currency 23 2 3 2" xfId="1213"/>
    <cellStyle name="Currency 23 2 4" xfId="1214"/>
    <cellStyle name="Currency 23 3" xfId="1215"/>
    <cellStyle name="Currency 23 3 2" xfId="1216"/>
    <cellStyle name="Currency 23 3 2 2" xfId="1217"/>
    <cellStyle name="Currency 23 3 2 2 2" xfId="1218"/>
    <cellStyle name="Currency 23 3 2 3" xfId="1219"/>
    <cellStyle name="Currency 23 3 3" xfId="1220"/>
    <cellStyle name="Currency 23 3 3 2" xfId="1221"/>
    <cellStyle name="Currency 23 3 4" xfId="1222"/>
    <cellStyle name="Currency 23 4" xfId="1223"/>
    <cellStyle name="Currency 23 4 2" xfId="1224"/>
    <cellStyle name="Currency 23 4 2 2" xfId="1225"/>
    <cellStyle name="Currency 23 4 3" xfId="1226"/>
    <cellStyle name="Currency 23 5" xfId="1227"/>
    <cellStyle name="Currency 23 5 2" xfId="1228"/>
    <cellStyle name="Currency 23 6" xfId="1229"/>
    <cellStyle name="Currency 24" xfId="1230"/>
    <cellStyle name="Currency 24 2" xfId="1231"/>
    <cellStyle name="Currency 24 2 2" xfId="1232"/>
    <cellStyle name="Currency 24 2 2 2" xfId="1233"/>
    <cellStyle name="Currency 24 2 2 2 2" xfId="1234"/>
    <cellStyle name="Currency 24 2 2 3" xfId="1235"/>
    <cellStyle name="Currency 24 2 3" xfId="1236"/>
    <cellStyle name="Currency 24 2 3 2" xfId="1237"/>
    <cellStyle name="Currency 24 2 4" xfId="1238"/>
    <cellStyle name="Currency 24 3" xfId="1239"/>
    <cellStyle name="Currency 24 3 2" xfId="1240"/>
    <cellStyle name="Currency 24 3 2 2" xfId="1241"/>
    <cellStyle name="Currency 24 3 2 2 2" xfId="1242"/>
    <cellStyle name="Currency 24 3 2 3" xfId="1243"/>
    <cellStyle name="Currency 24 3 3" xfId="1244"/>
    <cellStyle name="Currency 24 3 3 2" xfId="1245"/>
    <cellStyle name="Currency 24 3 4" xfId="1246"/>
    <cellStyle name="Currency 24 4" xfId="1247"/>
    <cellStyle name="Currency 24 4 2" xfId="1248"/>
    <cellStyle name="Currency 24 4 2 2" xfId="1249"/>
    <cellStyle name="Currency 24 4 3" xfId="1250"/>
    <cellStyle name="Currency 24 5" xfId="1251"/>
    <cellStyle name="Currency 24 5 2" xfId="1252"/>
    <cellStyle name="Currency 24 6" xfId="1253"/>
    <cellStyle name="Currency 26" xfId="1254"/>
    <cellStyle name="Currency 26 2" xfId="1255"/>
    <cellStyle name="Currency 26 2 2" xfId="1256"/>
    <cellStyle name="Currency 26 2 2 2" xfId="1257"/>
    <cellStyle name="Currency 26 2 2 2 2" xfId="1258"/>
    <cellStyle name="Currency 26 2 2 3" xfId="1259"/>
    <cellStyle name="Currency 26 2 3" xfId="1260"/>
    <cellStyle name="Currency 26 2 3 2" xfId="1261"/>
    <cellStyle name="Currency 26 2 4" xfId="1262"/>
    <cellStyle name="Currency 26 3" xfId="1263"/>
    <cellStyle name="Currency 26 3 2" xfId="1264"/>
    <cellStyle name="Currency 26 3 2 2" xfId="1265"/>
    <cellStyle name="Currency 26 3 2 2 2" xfId="1266"/>
    <cellStyle name="Currency 26 3 2 3" xfId="1267"/>
    <cellStyle name="Currency 26 3 3" xfId="1268"/>
    <cellStyle name="Currency 26 3 3 2" xfId="1269"/>
    <cellStyle name="Currency 26 3 4" xfId="1270"/>
    <cellStyle name="Currency 26 4" xfId="1271"/>
    <cellStyle name="Currency 26 4 2" xfId="1272"/>
    <cellStyle name="Currency 26 4 2 2" xfId="1273"/>
    <cellStyle name="Currency 26 4 3" xfId="1274"/>
    <cellStyle name="Currency 26 5" xfId="1275"/>
    <cellStyle name="Currency 26 5 2" xfId="1276"/>
    <cellStyle name="Currency 26 6" xfId="1277"/>
    <cellStyle name="Currency 27" xfId="1278"/>
    <cellStyle name="Currency 27 2" xfId="1279"/>
    <cellStyle name="Currency 27 2 2" xfId="1280"/>
    <cellStyle name="Currency 27 2 2 2" xfId="1281"/>
    <cellStyle name="Currency 27 2 2 2 2" xfId="1282"/>
    <cellStyle name="Currency 27 2 2 3" xfId="1283"/>
    <cellStyle name="Currency 27 2 3" xfId="1284"/>
    <cellStyle name="Currency 27 2 3 2" xfId="1285"/>
    <cellStyle name="Currency 27 2 4" xfId="1286"/>
    <cellStyle name="Currency 27 3" xfId="1287"/>
    <cellStyle name="Currency 27 3 2" xfId="1288"/>
    <cellStyle name="Currency 27 3 2 2" xfId="1289"/>
    <cellStyle name="Currency 27 3 2 2 2" xfId="1290"/>
    <cellStyle name="Currency 27 3 2 3" xfId="1291"/>
    <cellStyle name="Currency 27 3 3" xfId="1292"/>
    <cellStyle name="Currency 27 3 3 2" xfId="1293"/>
    <cellStyle name="Currency 27 3 4" xfId="1294"/>
    <cellStyle name="Currency 27 4" xfId="1295"/>
    <cellStyle name="Currency 27 4 2" xfId="1296"/>
    <cellStyle name="Currency 27 4 2 2" xfId="1297"/>
    <cellStyle name="Currency 27 4 3" xfId="1298"/>
    <cellStyle name="Currency 27 5" xfId="1299"/>
    <cellStyle name="Currency 27 5 2" xfId="1300"/>
    <cellStyle name="Currency 27 6" xfId="1301"/>
    <cellStyle name="Currency 28" xfId="1302"/>
    <cellStyle name="Currency 28 2" xfId="1303"/>
    <cellStyle name="Currency 28 2 2" xfId="1304"/>
    <cellStyle name="Currency 28 2 2 2" xfId="1305"/>
    <cellStyle name="Currency 28 2 2 2 2" xfId="1306"/>
    <cellStyle name="Currency 28 2 2 3" xfId="1307"/>
    <cellStyle name="Currency 28 2 3" xfId="1308"/>
    <cellStyle name="Currency 28 2 3 2" xfId="1309"/>
    <cellStyle name="Currency 28 2 4" xfId="1310"/>
    <cellStyle name="Currency 28 3" xfId="1311"/>
    <cellStyle name="Currency 28 3 2" xfId="1312"/>
    <cellStyle name="Currency 28 3 2 2" xfId="1313"/>
    <cellStyle name="Currency 28 3 2 2 2" xfId="1314"/>
    <cellStyle name="Currency 28 3 2 3" xfId="1315"/>
    <cellStyle name="Currency 28 3 3" xfId="1316"/>
    <cellStyle name="Currency 28 3 3 2" xfId="1317"/>
    <cellStyle name="Currency 28 3 4" xfId="1318"/>
    <cellStyle name="Currency 28 4" xfId="1319"/>
    <cellStyle name="Currency 28 4 2" xfId="1320"/>
    <cellStyle name="Currency 28 4 2 2" xfId="1321"/>
    <cellStyle name="Currency 28 4 3" xfId="1322"/>
    <cellStyle name="Currency 28 5" xfId="1323"/>
    <cellStyle name="Currency 28 5 2" xfId="1324"/>
    <cellStyle name="Currency 28 6" xfId="1325"/>
    <cellStyle name="Currency 29" xfId="1326"/>
    <cellStyle name="Currency 29 2" xfId="1327"/>
    <cellStyle name="Currency 29 2 2" xfId="1328"/>
    <cellStyle name="Currency 29 2 2 2" xfId="1329"/>
    <cellStyle name="Currency 29 2 2 2 2" xfId="1330"/>
    <cellStyle name="Currency 29 2 2 3" xfId="1331"/>
    <cellStyle name="Currency 29 2 3" xfId="1332"/>
    <cellStyle name="Currency 29 2 3 2" xfId="1333"/>
    <cellStyle name="Currency 29 2 4" xfId="1334"/>
    <cellStyle name="Currency 29 3" xfId="1335"/>
    <cellStyle name="Currency 29 3 2" xfId="1336"/>
    <cellStyle name="Currency 29 3 2 2" xfId="1337"/>
    <cellStyle name="Currency 29 3 2 2 2" xfId="1338"/>
    <cellStyle name="Currency 29 3 2 3" xfId="1339"/>
    <cellStyle name="Currency 29 3 3" xfId="1340"/>
    <cellStyle name="Currency 29 3 3 2" xfId="1341"/>
    <cellStyle name="Currency 29 3 4" xfId="1342"/>
    <cellStyle name="Currency 29 4" xfId="1343"/>
    <cellStyle name="Currency 29 4 2" xfId="1344"/>
    <cellStyle name="Currency 29 4 2 2" xfId="1345"/>
    <cellStyle name="Currency 29 4 3" xfId="1346"/>
    <cellStyle name="Currency 29 5" xfId="1347"/>
    <cellStyle name="Currency 29 5 2" xfId="1348"/>
    <cellStyle name="Currency 29 6" xfId="1349"/>
    <cellStyle name="Currency 3" xfId="1350"/>
    <cellStyle name="Currency 3 2" xfId="1351"/>
    <cellStyle name="Currency 3 2 2" xfId="1352"/>
    <cellStyle name="Currency 3 2 2 2" xfId="1353"/>
    <cellStyle name="Currency 3 2 3" xfId="1354"/>
    <cellStyle name="Currency 3 2 4" xfId="1355"/>
    <cellStyle name="Currency 3 2 5" xfId="1356"/>
    <cellStyle name="Currency 3 3" xfId="1357"/>
    <cellStyle name="Currency 3 4" xfId="1358"/>
    <cellStyle name="Currency 3 5" xfId="1359"/>
    <cellStyle name="Currency 3 6" xfId="1360"/>
    <cellStyle name="Currency 4" xfId="1361"/>
    <cellStyle name="Currency 4 10" xfId="1362"/>
    <cellStyle name="Currency 4 2" xfId="1363"/>
    <cellStyle name="Currency 4 2 2" xfId="1364"/>
    <cellStyle name="Currency 4 2 2 2" xfId="1365"/>
    <cellStyle name="Currency 4 2 2 2 2" xfId="1366"/>
    <cellStyle name="Currency 4 2 2 3" xfId="1367"/>
    <cellStyle name="Currency 4 2 3" xfId="1368"/>
    <cellStyle name="Currency 4 2 3 2" xfId="1369"/>
    <cellStyle name="Currency 4 2 4" xfId="1370"/>
    <cellStyle name="Currency 4 3" xfId="1371"/>
    <cellStyle name="Currency 4 3 2" xfId="1372"/>
    <cellStyle name="Currency 4 3 2 2" xfId="1373"/>
    <cellStyle name="Currency 4 3 2 2 2" xfId="1374"/>
    <cellStyle name="Currency 4 3 2 3" xfId="1375"/>
    <cellStyle name="Currency 4 3 3" xfId="1376"/>
    <cellStyle name="Currency 4 3 3 2" xfId="1377"/>
    <cellStyle name="Currency 4 3 4" xfId="1378"/>
    <cellStyle name="Currency 4 4" xfId="1379"/>
    <cellStyle name="Currency 4 4 2" xfId="1380"/>
    <cellStyle name="Currency 4 4 2 2" xfId="1381"/>
    <cellStyle name="Currency 4 4 3" xfId="1382"/>
    <cellStyle name="Currency 4 5" xfId="1383"/>
    <cellStyle name="Currency 4 5 2" xfId="1384"/>
    <cellStyle name="Currency 4 5 2 2" xfId="1385"/>
    <cellStyle name="Currency 4 5 3" xfId="1386"/>
    <cellStyle name="Currency 4 6" xfId="1387"/>
    <cellStyle name="Currency 4 6 2" xfId="1388"/>
    <cellStyle name="Currency 4 6 2 2" xfId="1389"/>
    <cellStyle name="Currency 4 6 3" xfId="1390"/>
    <cellStyle name="Currency 4 7" xfId="1391"/>
    <cellStyle name="Currency 4 7 2" xfId="1392"/>
    <cellStyle name="Currency 4 8" xfId="1393"/>
    <cellStyle name="Currency 4 9" xfId="1394"/>
    <cellStyle name="Currency 5" xfId="1395"/>
    <cellStyle name="Currency 5 2" xfId="1396"/>
    <cellStyle name="Currency 5 2 2" xfId="1397"/>
    <cellStyle name="Currency 5 2 2 2" xfId="1398"/>
    <cellStyle name="Currency 5 2 2 2 2" xfId="1399"/>
    <cellStyle name="Currency 5 2 2 3" xfId="1400"/>
    <cellStyle name="Currency 5 2 3" xfId="1401"/>
    <cellStyle name="Currency 5 2 3 2" xfId="1402"/>
    <cellStyle name="Currency 5 2 4" xfId="1403"/>
    <cellStyle name="Currency 5 3" xfId="1404"/>
    <cellStyle name="Currency 5 3 2" xfId="1405"/>
    <cellStyle name="Currency 5 3 2 2" xfId="1406"/>
    <cellStyle name="Currency 5 3 2 2 2" xfId="1407"/>
    <cellStyle name="Currency 5 3 2 3" xfId="1408"/>
    <cellStyle name="Currency 5 3 3" xfId="1409"/>
    <cellStyle name="Currency 5 3 3 2" xfId="1410"/>
    <cellStyle name="Currency 5 3 4" xfId="1411"/>
    <cellStyle name="Currency 5 4" xfId="1412"/>
    <cellStyle name="Currency 5 4 2" xfId="1413"/>
    <cellStyle name="Currency 5 4 2 2" xfId="1414"/>
    <cellStyle name="Currency 5 4 3" xfId="1415"/>
    <cellStyle name="Currency 5 5" xfId="1416"/>
    <cellStyle name="Currency 5 5 2" xfId="1417"/>
    <cellStyle name="Currency 5 6" xfId="1418"/>
    <cellStyle name="Currency 6" xfId="1419"/>
    <cellStyle name="Currency 6 2" xfId="1420"/>
    <cellStyle name="Currency 6 2 2" xfId="1421"/>
    <cellStyle name="Currency 6 2 2 2" xfId="1422"/>
    <cellStyle name="Currency 6 2 2 2 2" xfId="1423"/>
    <cellStyle name="Currency 6 2 2 3" xfId="1424"/>
    <cellStyle name="Currency 6 2 3" xfId="1425"/>
    <cellStyle name="Currency 6 2 3 2" xfId="1426"/>
    <cellStyle name="Currency 6 2 4" xfId="1427"/>
    <cellStyle name="Currency 6 3" xfId="1428"/>
    <cellStyle name="Currency 6 3 2" xfId="1429"/>
    <cellStyle name="Currency 6 3 2 2" xfId="1430"/>
    <cellStyle name="Currency 6 3 2 2 2" xfId="1431"/>
    <cellStyle name="Currency 6 3 2 3" xfId="1432"/>
    <cellStyle name="Currency 6 3 3" xfId="1433"/>
    <cellStyle name="Currency 6 3 3 2" xfId="1434"/>
    <cellStyle name="Currency 6 3 4" xfId="1435"/>
    <cellStyle name="Currency 6 4" xfId="1436"/>
    <cellStyle name="Currency 6 4 2" xfId="1437"/>
    <cellStyle name="Currency 6 4 2 2" xfId="1438"/>
    <cellStyle name="Currency 6 4 3" xfId="1439"/>
    <cellStyle name="Currency 6 5" xfId="1440"/>
    <cellStyle name="Currency 6 5 2" xfId="1441"/>
    <cellStyle name="Currency 6 6" xfId="1442"/>
    <cellStyle name="Currency 7" xfId="1443"/>
    <cellStyle name="Currency 7 2" xfId="1444"/>
    <cellStyle name="Currency 8" xfId="1445"/>
    <cellStyle name="Currency 8 2" xfId="1446"/>
    <cellStyle name="Currency 8 2 2" xfId="1447"/>
    <cellStyle name="Currency 8 2 2 2" xfId="1448"/>
    <cellStyle name="Currency 8 2 2 2 2" xfId="1449"/>
    <cellStyle name="Currency 8 2 2 3" xfId="1450"/>
    <cellStyle name="Currency 8 2 3" xfId="1451"/>
    <cellStyle name="Currency 8 2 3 2" xfId="1452"/>
    <cellStyle name="Currency 8 2 4" xfId="1453"/>
    <cellStyle name="Currency 8 3" xfId="1454"/>
    <cellStyle name="Currency 8 3 2" xfId="1455"/>
    <cellStyle name="Currency 8 3 2 2" xfId="1456"/>
    <cellStyle name="Currency 8 3 2 2 2" xfId="1457"/>
    <cellStyle name="Currency 8 3 2 3" xfId="1458"/>
    <cellStyle name="Currency 8 3 3" xfId="1459"/>
    <cellStyle name="Currency 8 3 3 2" xfId="1460"/>
    <cellStyle name="Currency 8 3 4" xfId="1461"/>
    <cellStyle name="Currency 8 4" xfId="1462"/>
    <cellStyle name="Currency 8 4 2" xfId="1463"/>
    <cellStyle name="Currency 8 4 2 2" xfId="1464"/>
    <cellStyle name="Currency 8 4 3" xfId="1465"/>
    <cellStyle name="Currency 8 5" xfId="1466"/>
    <cellStyle name="Currency 8 5 2" xfId="1467"/>
    <cellStyle name="Currency 8 6" xfId="1468"/>
    <cellStyle name="Currency 8 7" xfId="1469"/>
    <cellStyle name="Currency 9" xfId="1470"/>
    <cellStyle name="Currency 9 2" xfId="1471"/>
    <cellStyle name="Currency 9 2 2" xfId="1472"/>
    <cellStyle name="Currency 9 2 2 2" xfId="1473"/>
    <cellStyle name="Currency 9 2 2 2 2" xfId="1474"/>
    <cellStyle name="Currency 9 2 2 3" xfId="1475"/>
    <cellStyle name="Currency 9 2 3" xfId="1476"/>
    <cellStyle name="Currency 9 2 3 2" xfId="1477"/>
    <cellStyle name="Currency 9 2 4" xfId="1478"/>
    <cellStyle name="Currency 9 3" xfId="1479"/>
    <cellStyle name="Currency 9 3 2" xfId="1480"/>
    <cellStyle name="Currency 9 3 2 2" xfId="1481"/>
    <cellStyle name="Currency 9 3 2 2 2" xfId="1482"/>
    <cellStyle name="Currency 9 3 2 3" xfId="1483"/>
    <cellStyle name="Currency 9 3 3" xfId="1484"/>
    <cellStyle name="Currency 9 3 3 2" xfId="1485"/>
    <cellStyle name="Currency 9 3 4" xfId="1486"/>
    <cellStyle name="Currency 9 4" xfId="1487"/>
    <cellStyle name="Currency 9 4 2" xfId="1488"/>
    <cellStyle name="Currency 9 4 2 2" xfId="1489"/>
    <cellStyle name="Currency 9 4 3" xfId="1490"/>
    <cellStyle name="Currency 9 5" xfId="1491"/>
    <cellStyle name="Currency 9 5 2" xfId="1492"/>
    <cellStyle name="Currency 9 6" xfId="1493"/>
    <cellStyle name="Currency Per Share" xfId="1494"/>
    <cellStyle name="Currency0" xfId="1495"/>
    <cellStyle name="Currency2" xfId="1496"/>
    <cellStyle name="CUS.Work.Area" xfId="1497"/>
    <cellStyle name="Dash" xfId="1498"/>
    <cellStyle name="Data" xfId="1499"/>
    <cellStyle name="Data 2" xfId="1500"/>
    <cellStyle name="Data 3" xfId="1501"/>
    <cellStyle name="Date" xfId="1502"/>
    <cellStyle name="Date [mm-dd-yyyy]" xfId="1503"/>
    <cellStyle name="Date [mm-dd-yyyy] 2" xfId="1504"/>
    <cellStyle name="Date [mm-d-yyyy]" xfId="1505"/>
    <cellStyle name="Date [mmm-yyyy]" xfId="1506"/>
    <cellStyle name="Date Aligned" xfId="1507"/>
    <cellStyle name="Date Aligned*" xfId="1508"/>
    <cellStyle name="Date Aligned_comp_Integrateds" xfId="1509"/>
    <cellStyle name="Date Short" xfId="1510"/>
    <cellStyle name="date_ Pies " xfId="1511"/>
    <cellStyle name="DblLineDollarAcct" xfId="1512"/>
    <cellStyle name="DblLinePercent" xfId="1513"/>
    <cellStyle name="Dezimal [0]_A17 - 31.03.1998" xfId="1514"/>
    <cellStyle name="Dezimal_A17 - 31.03.1998" xfId="1515"/>
    <cellStyle name="Dia" xfId="1516"/>
    <cellStyle name="Dollar_ Pies " xfId="1517"/>
    <cellStyle name="DollarAccounting" xfId="1518"/>
    <cellStyle name="Dotted Line" xfId="1519"/>
    <cellStyle name="Dotted Line 2" xfId="1520"/>
    <cellStyle name="Dotted Line 3" xfId="1521"/>
    <cellStyle name="Double Accounting" xfId="1522"/>
    <cellStyle name="Duizenden" xfId="1523"/>
    <cellStyle name="Encabez1" xfId="1524"/>
    <cellStyle name="Encabez2" xfId="1525"/>
    <cellStyle name="Enter Currency (0)" xfId="1526"/>
    <cellStyle name="Enter Currency (2)" xfId="1527"/>
    <cellStyle name="Enter Units (0)" xfId="1528"/>
    <cellStyle name="Enter Units (1)" xfId="1529"/>
    <cellStyle name="Enter Units (2)" xfId="1530"/>
    <cellStyle name="Euro" xfId="1531"/>
    <cellStyle name="Explanatory Text 2" xfId="1532"/>
    <cellStyle name="Explanatory Text 2 2" xfId="1533"/>
    <cellStyle name="Explanatory Text 2 3" xfId="1534"/>
    <cellStyle name="Explanatory Text 2 4" xfId="1535"/>
    <cellStyle name="Explanatory Text 2 5" xfId="1536"/>
    <cellStyle name="Explanatory Text 2 6" xfId="1537"/>
    <cellStyle name="Explanatory Text 2 7" xfId="1538"/>
    <cellStyle name="Explanatory Text 2 8" xfId="1539"/>
    <cellStyle name="Explanatory Text 2 9" xfId="1540"/>
    <cellStyle name="fact" xfId="1541"/>
    <cellStyle name="FieldName" xfId="1542"/>
    <cellStyle name="Fijo" xfId="1543"/>
    <cellStyle name="Financiero" xfId="1544"/>
    <cellStyle name="Fixed" xfId="1545"/>
    <cellStyle name="Footnote" xfId="1546"/>
    <cellStyle name="Good 2" xfId="1547"/>
    <cellStyle name="Good 2 2" xfId="1548"/>
    <cellStyle name="Good 2 3" xfId="1549"/>
    <cellStyle name="Good 2 4" xfId="1550"/>
    <cellStyle name="Good 2 5" xfId="1551"/>
    <cellStyle name="Good 2 6" xfId="1552"/>
    <cellStyle name="Good 2 7" xfId="1553"/>
    <cellStyle name="Good 2 8" xfId="1554"/>
    <cellStyle name="Good 2 9" xfId="1555"/>
    <cellStyle name="Grey" xfId="1556"/>
    <cellStyle name="GWN Table Body" xfId="1557"/>
    <cellStyle name="GWN Table Header" xfId="1558"/>
    <cellStyle name="GWN Table Left Header" xfId="1559"/>
    <cellStyle name="GWN Table Note" xfId="1560"/>
    <cellStyle name="GWN Table Title" xfId="1561"/>
    <cellStyle name="hard no" xfId="1562"/>
    <cellStyle name="Hard Percent" xfId="1563"/>
    <cellStyle name="hardno" xfId="1564"/>
    <cellStyle name="Header" xfId="1565"/>
    <cellStyle name="Header1" xfId="1566"/>
    <cellStyle name="Header2" xfId="1567"/>
    <cellStyle name="Heading" xfId="1568"/>
    <cellStyle name="Heading 1 2" xfId="1569"/>
    <cellStyle name="Heading 1 2 2" xfId="1570"/>
    <cellStyle name="Heading 1 2 3" xfId="1571"/>
    <cellStyle name="Heading 1 2 4" xfId="1572"/>
    <cellStyle name="Heading 1 2 5" xfId="1573"/>
    <cellStyle name="Heading 1 2 6" xfId="1574"/>
    <cellStyle name="Heading 1 3" xfId="1575"/>
    <cellStyle name="Heading 2 2" xfId="1576"/>
    <cellStyle name="Heading 2 2 2" xfId="1577"/>
    <cellStyle name="Heading 2 2 3" xfId="1578"/>
    <cellStyle name="Heading 2 2 4" xfId="1579"/>
    <cellStyle name="Heading 2 2 5" xfId="1580"/>
    <cellStyle name="Heading 2 2 6" xfId="1581"/>
    <cellStyle name="Heading 2 3" xfId="1582"/>
    <cellStyle name="Heading 3 2" xfId="1583"/>
    <cellStyle name="Heading 3 2 2" xfId="1584"/>
    <cellStyle name="Heading 3 2 3" xfId="1585"/>
    <cellStyle name="Heading 3 2 4" xfId="1586"/>
    <cellStyle name="Heading 3 2 5" xfId="1587"/>
    <cellStyle name="Heading 3 2 6" xfId="1588"/>
    <cellStyle name="Heading 3 2 7" xfId="1589"/>
    <cellStyle name="Heading 3 3" xfId="1590"/>
    <cellStyle name="Heading 4 2" xfId="1591"/>
    <cellStyle name="Heading 4 2 2" xfId="1592"/>
    <cellStyle name="Heading2" xfId="1593"/>
    <cellStyle name="Heading3" xfId="1594"/>
    <cellStyle name="HeadingColumn" xfId="1595"/>
    <cellStyle name="HeadingS" xfId="1596"/>
    <cellStyle name="HeadingYear" xfId="1597"/>
    <cellStyle name="HeadlineStyle" xfId="1598"/>
    <cellStyle name="HeadlineStyleJustified" xfId="1599"/>
    <cellStyle name="Hed Side_Sheet1" xfId="1600"/>
    <cellStyle name="Hed Top" xfId="1601"/>
    <cellStyle name="Hyperlink 2" xfId="1602"/>
    <cellStyle name="Hyperlink 2 10" xfId="1603"/>
    <cellStyle name="Hyperlink 2 11" xfId="1604"/>
    <cellStyle name="Hyperlink 2 12" xfId="1605"/>
    <cellStyle name="Hyperlink 2 13" xfId="1606"/>
    <cellStyle name="Hyperlink 2 2" xfId="1607"/>
    <cellStyle name="Hyperlink 2 2 2" xfId="1608"/>
    <cellStyle name="Hyperlink 2 3" xfId="1609"/>
    <cellStyle name="Hyperlink 2 3 2" xfId="1610"/>
    <cellStyle name="Hyperlink 2 4" xfId="1611"/>
    <cellStyle name="Hyperlink 2 5" xfId="1612"/>
    <cellStyle name="Hyperlink 2 6" xfId="1613"/>
    <cellStyle name="Hyperlink 2 7" xfId="1614"/>
    <cellStyle name="Hyperlink 2 8" xfId="1615"/>
    <cellStyle name="Hyperlink 2 9" xfId="1616"/>
    <cellStyle name="Hyperlink 3" xfId="1617"/>
    <cellStyle name="Hyperlink 3 10" xfId="1618"/>
    <cellStyle name="Hyperlink 3 11" xfId="1619"/>
    <cellStyle name="Hyperlink 3 12" xfId="1620"/>
    <cellStyle name="Hyperlink 3 2" xfId="1621"/>
    <cellStyle name="Hyperlink 3 3" xfId="1622"/>
    <cellStyle name="Hyperlink 3 4" xfId="1623"/>
    <cellStyle name="Hyperlink 3 5" xfId="1624"/>
    <cellStyle name="Hyperlink 3 6" xfId="1625"/>
    <cellStyle name="Hyperlink 3 7" xfId="1626"/>
    <cellStyle name="Hyperlink 3 8" xfId="1627"/>
    <cellStyle name="Hyperlink 3 9" xfId="1628"/>
    <cellStyle name="Hyperlink 4" xfId="1629"/>
    <cellStyle name="Hyperlink 5" xfId="1630"/>
    <cellStyle name="InLink_Acquis_CapitalCost " xfId="1631"/>
    <cellStyle name="Input (1dp#)_ Pies " xfId="1632"/>
    <cellStyle name="Input [yellow]" xfId="1633"/>
    <cellStyle name="Input 2" xfId="1634"/>
    <cellStyle name="Input 2 2" xfId="1635"/>
    <cellStyle name="Input 2 2 2" xfId="1636"/>
    <cellStyle name="Input 2 3" xfId="1637"/>
    <cellStyle name="Input 2 4" xfId="1638"/>
    <cellStyle name="Input 2 5" xfId="1639"/>
    <cellStyle name="Input 2 6" xfId="1640"/>
    <cellStyle name="Input 2 7" xfId="1641"/>
    <cellStyle name="Input 2 8" xfId="1642"/>
    <cellStyle name="Input 2 9" xfId="1643"/>
    <cellStyle name="Input 3" xfId="1644"/>
    <cellStyle name="InputBlueFont" xfId="1645"/>
    <cellStyle name="InputGen" xfId="1646"/>
    <cellStyle name="InputKeepColour" xfId="1647"/>
    <cellStyle name="InputKeepPale" xfId="1648"/>
    <cellStyle name="InputVariColour" xfId="1649"/>
    <cellStyle name="Integer" xfId="1650"/>
    <cellStyle name="Invisible" xfId="1651"/>
    <cellStyle name="Item" xfId="1652"/>
    <cellStyle name="Items_Obligatory" xfId="1653"/>
    <cellStyle name="ItemTypeClass" xfId="1654"/>
    <cellStyle name="KP_Normal" xfId="1655"/>
    <cellStyle name="Lien hypertexte visité_index" xfId="1656"/>
    <cellStyle name="Lien hypertexte_index" xfId="1657"/>
    <cellStyle name="ligne_detail" xfId="1658"/>
    <cellStyle name="Line" xfId="1659"/>
    <cellStyle name="Link Currency (0)" xfId="1660"/>
    <cellStyle name="Link Currency (2)" xfId="1661"/>
    <cellStyle name="Link Units (0)" xfId="1662"/>
    <cellStyle name="Link Units (1)" xfId="1663"/>
    <cellStyle name="Link Units (2)" xfId="1664"/>
    <cellStyle name="Linked Cell 2" xfId="1665"/>
    <cellStyle name="Linked Cell 2 2" xfId="1666"/>
    <cellStyle name="Linked Cell 2 3" xfId="1667"/>
    <cellStyle name="Linked Cell 2 4" xfId="1668"/>
    <cellStyle name="Linked Cell 2 5" xfId="1669"/>
    <cellStyle name="Linked Cell 2 6" xfId="1670"/>
    <cellStyle name="Linked Cell 2 7" xfId="1671"/>
    <cellStyle name="Linked Cell 2 8" xfId="1672"/>
    <cellStyle name="Linked Cell 2 9" xfId="1673"/>
    <cellStyle name="m/d/yy" xfId="1674"/>
    <cellStyle name="m1" xfId="1675"/>
    <cellStyle name="Major item" xfId="1676"/>
    <cellStyle name="Margin" xfId="1677"/>
    <cellStyle name="Migliaia (0)_Sheet1" xfId="1678"/>
    <cellStyle name="Migliaia_piv_polio" xfId="1679"/>
    <cellStyle name="Millares [0]_Asset Mgmt " xfId="1680"/>
    <cellStyle name="Millares_2AV_M_M " xfId="1681"/>
    <cellStyle name="Milliers [0]_CANADA1" xfId="1682"/>
    <cellStyle name="Milliers 2" xfId="1683"/>
    <cellStyle name="Milliers_CANADA1" xfId="1684"/>
    <cellStyle name="mm/dd/yy" xfId="1685"/>
    <cellStyle name="mod1" xfId="1686"/>
    <cellStyle name="modelo1" xfId="1687"/>
    <cellStyle name="Moneda [0]_2AV_M_M " xfId="1688"/>
    <cellStyle name="Moneda_2AV_M_M " xfId="1689"/>
    <cellStyle name="Monétaire [0]_CANADA1" xfId="1690"/>
    <cellStyle name="Monétaire 2" xfId="1691"/>
    <cellStyle name="Monétaire_CANADA1" xfId="1692"/>
    <cellStyle name="Monetario" xfId="1693"/>
    <cellStyle name="MonthYears" xfId="1694"/>
    <cellStyle name="Multiple" xfId="1695"/>
    <cellStyle name="Multiple (no x)" xfId="1696"/>
    <cellStyle name="Multiple (x)" xfId="1697"/>
    <cellStyle name="Multiple [0]" xfId="1698"/>
    <cellStyle name="Multiple [1]" xfId="1699"/>
    <cellStyle name="Multiple [2]" xfId="1700"/>
    <cellStyle name="Multiple [3]" xfId="1701"/>
    <cellStyle name="Multiple_1030171N" xfId="1702"/>
    <cellStyle name="neg0.0_CapitalCost " xfId="1703"/>
    <cellStyle name="Neutral 2" xfId="1704"/>
    <cellStyle name="Neutral 2 2" xfId="1705"/>
    <cellStyle name="Neutral 2 3" xfId="1706"/>
    <cellStyle name="Neutral 2 4" xfId="1707"/>
    <cellStyle name="Neutral 2 5" xfId="1708"/>
    <cellStyle name="Neutral 2 6" xfId="1709"/>
    <cellStyle name="Neutral 2 7" xfId="1710"/>
    <cellStyle name="Neutral 2 8" xfId="1711"/>
    <cellStyle name="Neutral 2 9" xfId="1712"/>
    <cellStyle name="New" xfId="1713"/>
    <cellStyle name="Nil" xfId="1714"/>
    <cellStyle name="no dec" xfId="1715"/>
    <cellStyle name="No-definido" xfId="1716"/>
    <cellStyle name="Non_Input_Cell_Figures" xfId="1717"/>
    <cellStyle name="NonPrintingArea" xfId="1718"/>
    <cellStyle name="NORAYAS" xfId="1719"/>
    <cellStyle name="Normal" xfId="0" builtinId="0"/>
    <cellStyle name="Normal--" xfId="1720"/>
    <cellStyle name="Normal - Style1" xfId="1721"/>
    <cellStyle name="Normal [0]" xfId="1722"/>
    <cellStyle name="Normal [1]" xfId="1723"/>
    <cellStyle name="Normal [3]" xfId="1724"/>
    <cellStyle name="Normal [3] 2" xfId="1725"/>
    <cellStyle name="Normal [3] 3" xfId="1726"/>
    <cellStyle name="Normal 10" xfId="1727"/>
    <cellStyle name="Normal 10 2" xfId="1728"/>
    <cellStyle name="Normal 10 3" xfId="1729"/>
    <cellStyle name="Normal 10 4" xfId="1730"/>
    <cellStyle name="Normal 10 5" xfId="1731"/>
    <cellStyle name="Normal 10 6" xfId="1732"/>
    <cellStyle name="Normal 10 7" xfId="1733"/>
    <cellStyle name="Normal 11" xfId="1734"/>
    <cellStyle name="Normal 11 2" xfId="1735"/>
    <cellStyle name="Normal 11 2 2" xfId="1736"/>
    <cellStyle name="Normal 11 3" xfId="1737"/>
    <cellStyle name="Normal 11 4" xfId="1738"/>
    <cellStyle name="Normal 11 5" xfId="1739"/>
    <cellStyle name="Normal 11 6" xfId="1740"/>
    <cellStyle name="Normal 11 7" xfId="1741"/>
    <cellStyle name="Normal 12" xfId="1742"/>
    <cellStyle name="Normal 12 2" xfId="1743"/>
    <cellStyle name="Normal 12 3" xfId="1744"/>
    <cellStyle name="Normal 12 4" xfId="1745"/>
    <cellStyle name="Normal 12 5" xfId="1746"/>
    <cellStyle name="Normal 13" xfId="1747"/>
    <cellStyle name="Normal 13 2" xfId="1748"/>
    <cellStyle name="Normal 13 3" xfId="1749"/>
    <cellStyle name="Normal 14" xfId="1750"/>
    <cellStyle name="Normal 14 2" xfId="1751"/>
    <cellStyle name="Normal 14 3" xfId="1752"/>
    <cellStyle name="Normal 15" xfId="1753"/>
    <cellStyle name="Normal 15 2" xfId="1754"/>
    <cellStyle name="Normal 15 2 2" xfId="1755"/>
    <cellStyle name="Normal 15 3" xfId="1756"/>
    <cellStyle name="Normal 15 4" xfId="1757"/>
    <cellStyle name="Normal 16" xfId="1758"/>
    <cellStyle name="Normal 16 2" xfId="1759"/>
    <cellStyle name="Normal 16 3" xfId="1760"/>
    <cellStyle name="Normal 17" xfId="1761"/>
    <cellStyle name="Normal 18" xfId="1762"/>
    <cellStyle name="Normal 18 2" xfId="1763"/>
    <cellStyle name="Normal 19" xfId="1764"/>
    <cellStyle name="Normal 2" xfId="1765"/>
    <cellStyle name="Normal-- 2" xfId="1766"/>
    <cellStyle name="Normal 2 10" xfId="1767"/>
    <cellStyle name="Normal 2 10 2" xfId="1768"/>
    <cellStyle name="Normal 2 11" xfId="1769"/>
    <cellStyle name="Normal 2 11 2" xfId="1770"/>
    <cellStyle name="Normal 2 12" xfId="1771"/>
    <cellStyle name="Normal 2 12 2" xfId="1772"/>
    <cellStyle name="Normal 2 13" xfId="1773"/>
    <cellStyle name="Normal 2 13 2" xfId="1774"/>
    <cellStyle name="Normal 2 14" xfId="1775"/>
    <cellStyle name="Normal 2 14 2" xfId="1776"/>
    <cellStyle name="Normal 2 15" xfId="1777"/>
    <cellStyle name="Normal 2 15 2" xfId="1778"/>
    <cellStyle name="Normal 2 16" xfId="1779"/>
    <cellStyle name="Normal 2 16 2" xfId="1780"/>
    <cellStyle name="Normal 2 17" xfId="1781"/>
    <cellStyle name="Normal 2 17 2" xfId="1782"/>
    <cellStyle name="Normal 2 18" xfId="1783"/>
    <cellStyle name="Normal 2 18 2" xfId="1784"/>
    <cellStyle name="Normal 2 19" xfId="1785"/>
    <cellStyle name="Normal 2 19 2" xfId="1786"/>
    <cellStyle name="Normal 2 2" xfId="1787"/>
    <cellStyle name="Normal 2 2 2" xfId="1788"/>
    <cellStyle name="Normal 2 2 2 2" xfId="1789"/>
    <cellStyle name="Normal 2 2 2 2 2" xfId="1790"/>
    <cellStyle name="Normal 2 2 2 3" xfId="1791"/>
    <cellStyle name="Normal 2 2 2 4" xfId="1792"/>
    <cellStyle name="Normal 2 2 2 5" xfId="1793"/>
    <cellStyle name="Normal 2 2 2 6" xfId="1794"/>
    <cellStyle name="Normal 2 2 3" xfId="1795"/>
    <cellStyle name="Normal 2 2 4" xfId="1796"/>
    <cellStyle name="Normal 2 2 4 2" xfId="1797"/>
    <cellStyle name="Normal 2 2 4 3" xfId="1798"/>
    <cellStyle name="Normal 2 2 5" xfId="1799"/>
    <cellStyle name="Normal 2 2 6" xfId="1800"/>
    <cellStyle name="Normal 2 20" xfId="1801"/>
    <cellStyle name="Normal 2 20 2" xfId="1802"/>
    <cellStyle name="Normal 2 21" xfId="1803"/>
    <cellStyle name="Normal 2 21 2" xfId="1804"/>
    <cellStyle name="Normal 2 22" xfId="1805"/>
    <cellStyle name="Normal 2 22 2" xfId="1806"/>
    <cellStyle name="Normal 2 23" xfId="1807"/>
    <cellStyle name="Normal 2 23 2" xfId="1808"/>
    <cellStyle name="Normal 2 24" xfId="1809"/>
    <cellStyle name="Normal 2 24 2" xfId="1810"/>
    <cellStyle name="Normal 2 24 2 2" xfId="1811"/>
    <cellStyle name="Normal 2 24 3" xfId="1812"/>
    <cellStyle name="Normal 2 24 4" xfId="1813"/>
    <cellStyle name="Normal 2 25" xfId="1814"/>
    <cellStyle name="Normal 2 25 2" xfId="1815"/>
    <cellStyle name="Normal 2 26" xfId="1816"/>
    <cellStyle name="Normal 2 26 2" xfId="1817"/>
    <cellStyle name="Normal 2 27" xfId="1818"/>
    <cellStyle name="Normal 2 27 2" xfId="1819"/>
    <cellStyle name="Normal 2 28" xfId="1820"/>
    <cellStyle name="Normal 2 28 2" xfId="1821"/>
    <cellStyle name="Normal 2 29" xfId="1822"/>
    <cellStyle name="Normal 2 29 2" xfId="1823"/>
    <cellStyle name="Normal 2 3" xfId="1824"/>
    <cellStyle name="Normal 2 3 2" xfId="1825"/>
    <cellStyle name="Normal 2 3 3" xfId="1826"/>
    <cellStyle name="Normal 2 30" xfId="1827"/>
    <cellStyle name="Normal 2 30 2" xfId="1828"/>
    <cellStyle name="Normal 2 31" xfId="1829"/>
    <cellStyle name="Normal 2 31 2" xfId="1830"/>
    <cellStyle name="Normal 2 32" xfId="1831"/>
    <cellStyle name="Normal 2 33" xfId="1832"/>
    <cellStyle name="Normal 2 34" xfId="1833"/>
    <cellStyle name="Normal 2 35" xfId="1834"/>
    <cellStyle name="Normal 2 36" xfId="1835"/>
    <cellStyle name="Normal 2 37" xfId="1836"/>
    <cellStyle name="Normal 2 38" xfId="1837"/>
    <cellStyle name="Normal 2 39" xfId="1838"/>
    <cellStyle name="Normal 2 4" xfId="1839"/>
    <cellStyle name="Normal 2 4 2" xfId="1840"/>
    <cellStyle name="Normal 2 4 3" xfId="1841"/>
    <cellStyle name="Normal 2 4 4" xfId="1842"/>
    <cellStyle name="Normal 2 40" xfId="1843"/>
    <cellStyle name="Normal 2 41" xfId="1844"/>
    <cellStyle name="Normal 2 42" xfId="1845"/>
    <cellStyle name="Normal 2 43" xfId="1846"/>
    <cellStyle name="Normal 2 44" xfId="1847"/>
    <cellStyle name="Normal 2 45" xfId="1848"/>
    <cellStyle name="Normal 2 46" xfId="1849"/>
    <cellStyle name="Normal 2 47" xfId="1850"/>
    <cellStyle name="Normal 2 48" xfId="4467"/>
    <cellStyle name="Normal 2 5" xfId="1851"/>
    <cellStyle name="Normal 2 5 2" xfId="1852"/>
    <cellStyle name="Normal 2 5 3" xfId="1853"/>
    <cellStyle name="Normal 2 6" xfId="1854"/>
    <cellStyle name="Normal 2 6 2" xfId="1855"/>
    <cellStyle name="Normal 2 7" xfId="1856"/>
    <cellStyle name="Normal 2 7 2" xfId="1857"/>
    <cellStyle name="Normal 2 8" xfId="1858"/>
    <cellStyle name="Normal 2 8 2" xfId="1859"/>
    <cellStyle name="Normal 2 9" xfId="1860"/>
    <cellStyle name="Normal 2 9 2" xfId="1861"/>
    <cellStyle name="Normal 20" xfId="1862"/>
    <cellStyle name="Normal 21" xfId="1863"/>
    <cellStyle name="Normal 22" xfId="1864"/>
    <cellStyle name="Normal 23" xfId="1865"/>
    <cellStyle name="Normal 24" xfId="1866"/>
    <cellStyle name="Normal 25" xfId="1867"/>
    <cellStyle name="Normal 25 10" xfId="1868"/>
    <cellStyle name="Normal 25 100" xfId="1869"/>
    <cellStyle name="Normal 25 101" xfId="1870"/>
    <cellStyle name="Normal 25 102" xfId="1871"/>
    <cellStyle name="Normal 25 103" xfId="1872"/>
    <cellStyle name="Normal 25 104" xfId="1873"/>
    <cellStyle name="Normal 25 105" xfId="1874"/>
    <cellStyle name="Normal 25 106" xfId="1875"/>
    <cellStyle name="Normal 25 107" xfId="1876"/>
    <cellStyle name="Normal 25 108" xfId="1877"/>
    <cellStyle name="Normal 25 109" xfId="1878"/>
    <cellStyle name="Normal 25 11" xfId="1879"/>
    <cellStyle name="Normal 25 12" xfId="1880"/>
    <cellStyle name="Normal 25 13" xfId="1881"/>
    <cellStyle name="Normal 25 14" xfId="1882"/>
    <cellStyle name="Normal 25 15" xfId="1883"/>
    <cellStyle name="Normal 25 16" xfId="1884"/>
    <cellStyle name="Normal 25 17" xfId="1885"/>
    <cellStyle name="Normal 25 18" xfId="1886"/>
    <cellStyle name="Normal 25 19" xfId="1887"/>
    <cellStyle name="Normal 25 2" xfId="1888"/>
    <cellStyle name="Normal 25 20" xfId="1889"/>
    <cellStyle name="Normal 25 21" xfId="1890"/>
    <cellStyle name="Normal 25 22" xfId="1891"/>
    <cellStyle name="Normal 25 23" xfId="1892"/>
    <cellStyle name="Normal 25 24" xfId="1893"/>
    <cellStyle name="Normal 25 25" xfId="1894"/>
    <cellStyle name="Normal 25 26" xfId="1895"/>
    <cellStyle name="Normal 25 27" xfId="1896"/>
    <cellStyle name="Normal 25 28" xfId="1897"/>
    <cellStyle name="Normal 25 29" xfId="1898"/>
    <cellStyle name="Normal 25 3" xfId="1899"/>
    <cellStyle name="Normal 25 30" xfId="1900"/>
    <cellStyle name="Normal 25 31" xfId="1901"/>
    <cellStyle name="Normal 25 32" xfId="1902"/>
    <cellStyle name="Normal 25 33" xfId="1903"/>
    <cellStyle name="Normal 25 34" xfId="1904"/>
    <cellStyle name="Normal 25 35" xfId="1905"/>
    <cellStyle name="Normal 25 36" xfId="1906"/>
    <cellStyle name="Normal 25 37" xfId="1907"/>
    <cellStyle name="Normal 25 38" xfId="1908"/>
    <cellStyle name="Normal 25 39" xfId="1909"/>
    <cellStyle name="Normal 25 4" xfId="1910"/>
    <cellStyle name="Normal 25 40" xfId="1911"/>
    <cellStyle name="Normal 25 41" xfId="1912"/>
    <cellStyle name="Normal 25 42" xfId="1913"/>
    <cellStyle name="Normal 25 43" xfId="1914"/>
    <cellStyle name="Normal 25 44" xfId="1915"/>
    <cellStyle name="Normal 25 45" xfId="1916"/>
    <cellStyle name="Normal 25 46" xfId="1917"/>
    <cellStyle name="Normal 25 47" xfId="1918"/>
    <cellStyle name="Normal 25 48" xfId="1919"/>
    <cellStyle name="Normal 25 49" xfId="1920"/>
    <cellStyle name="Normal 25 5" xfId="1921"/>
    <cellStyle name="Normal 25 50" xfId="1922"/>
    <cellStyle name="Normal 25 51" xfId="1923"/>
    <cellStyle name="Normal 25 52" xfId="1924"/>
    <cellStyle name="Normal 25 53" xfId="1925"/>
    <cellStyle name="Normal 25 54" xfId="1926"/>
    <cellStyle name="Normal 25 55" xfId="1927"/>
    <cellStyle name="Normal 25 56" xfId="1928"/>
    <cellStyle name="Normal 25 57" xfId="1929"/>
    <cellStyle name="Normal 25 58" xfId="1930"/>
    <cellStyle name="Normal 25 59" xfId="1931"/>
    <cellStyle name="Normal 25 6" xfId="1932"/>
    <cellStyle name="Normal 25 60" xfId="1933"/>
    <cellStyle name="Normal 25 61" xfId="1934"/>
    <cellStyle name="Normal 25 62" xfId="1935"/>
    <cellStyle name="Normal 25 63" xfId="1936"/>
    <cellStyle name="Normal 25 64" xfId="1937"/>
    <cellStyle name="Normal 25 65" xfId="1938"/>
    <cellStyle name="Normal 25 66" xfId="1939"/>
    <cellStyle name="Normal 25 67" xfId="1940"/>
    <cellStyle name="Normal 25 68" xfId="1941"/>
    <cellStyle name="Normal 25 69" xfId="1942"/>
    <cellStyle name="Normal 25 7" xfId="1943"/>
    <cellStyle name="Normal 25 70" xfId="1944"/>
    <cellStyle name="Normal 25 71" xfId="1945"/>
    <cellStyle name="Normal 25 72" xfId="1946"/>
    <cellStyle name="Normal 25 73" xfId="1947"/>
    <cellStyle name="Normal 25 74" xfId="1948"/>
    <cellStyle name="Normal 25 75" xfId="1949"/>
    <cellStyle name="Normal 25 76" xfId="1950"/>
    <cellStyle name="Normal 25 77" xfId="1951"/>
    <cellStyle name="Normal 25 78" xfId="1952"/>
    <cellStyle name="Normal 25 79" xfId="1953"/>
    <cellStyle name="Normal 25 8" xfId="1954"/>
    <cellStyle name="Normal 25 80" xfId="1955"/>
    <cellStyle name="Normal 25 81" xfId="1956"/>
    <cellStyle name="Normal 25 82" xfId="1957"/>
    <cellStyle name="Normal 25 83" xfId="1958"/>
    <cellStyle name="Normal 25 84" xfId="1959"/>
    <cellStyle name="Normal 25 85" xfId="1960"/>
    <cellStyle name="Normal 25 86" xfId="1961"/>
    <cellStyle name="Normal 25 87" xfId="1962"/>
    <cellStyle name="Normal 25 88" xfId="1963"/>
    <cellStyle name="Normal 25 89" xfId="1964"/>
    <cellStyle name="Normal 25 9" xfId="1965"/>
    <cellStyle name="Normal 25 90" xfId="1966"/>
    <cellStyle name="Normal 25 91" xfId="1967"/>
    <cellStyle name="Normal 25 92" xfId="1968"/>
    <cellStyle name="Normal 25 93" xfId="1969"/>
    <cellStyle name="Normal 25 94" xfId="1970"/>
    <cellStyle name="Normal 25 95" xfId="1971"/>
    <cellStyle name="Normal 25 96" xfId="1972"/>
    <cellStyle name="Normal 25 97" xfId="1973"/>
    <cellStyle name="Normal 25 98" xfId="1974"/>
    <cellStyle name="Normal 25 99" xfId="1975"/>
    <cellStyle name="Normal 26" xfId="1976"/>
    <cellStyle name="Normal 26 10" xfId="1977"/>
    <cellStyle name="Normal 26 100" xfId="1978"/>
    <cellStyle name="Normal 26 101" xfId="1979"/>
    <cellStyle name="Normal 26 102" xfId="1980"/>
    <cellStyle name="Normal 26 103" xfId="1981"/>
    <cellStyle name="Normal 26 104" xfId="1982"/>
    <cellStyle name="Normal 26 105" xfId="1983"/>
    <cellStyle name="Normal 26 106" xfId="1984"/>
    <cellStyle name="Normal 26 107" xfId="1985"/>
    <cellStyle name="Normal 26 108" xfId="1986"/>
    <cellStyle name="Normal 26 109" xfId="1987"/>
    <cellStyle name="Normal 26 11" xfId="1988"/>
    <cellStyle name="Normal 26 12" xfId="1989"/>
    <cellStyle name="Normal 26 13" xfId="1990"/>
    <cellStyle name="Normal 26 14" xfId="1991"/>
    <cellStyle name="Normal 26 15" xfId="1992"/>
    <cellStyle name="Normal 26 16" xfId="1993"/>
    <cellStyle name="Normal 26 17" xfId="1994"/>
    <cellStyle name="Normal 26 18" xfId="1995"/>
    <cellStyle name="Normal 26 19" xfId="1996"/>
    <cellStyle name="Normal 26 2" xfId="1997"/>
    <cellStyle name="Normal 26 20" xfId="1998"/>
    <cellStyle name="Normal 26 21" xfId="1999"/>
    <cellStyle name="Normal 26 22" xfId="2000"/>
    <cellStyle name="Normal 26 23" xfId="2001"/>
    <cellStyle name="Normal 26 24" xfId="2002"/>
    <cellStyle name="Normal 26 25" xfId="2003"/>
    <cellStyle name="Normal 26 26" xfId="2004"/>
    <cellStyle name="Normal 26 27" xfId="2005"/>
    <cellStyle name="Normal 26 28" xfId="2006"/>
    <cellStyle name="Normal 26 29" xfId="2007"/>
    <cellStyle name="Normal 26 3" xfId="2008"/>
    <cellStyle name="Normal 26 30" xfId="2009"/>
    <cellStyle name="Normal 26 31" xfId="2010"/>
    <cellStyle name="Normal 26 32" xfId="2011"/>
    <cellStyle name="Normal 26 33" xfId="2012"/>
    <cellStyle name="Normal 26 34" xfId="2013"/>
    <cellStyle name="Normal 26 35" xfId="2014"/>
    <cellStyle name="Normal 26 36" xfId="2015"/>
    <cellStyle name="Normal 26 37" xfId="2016"/>
    <cellStyle name="Normal 26 38" xfId="2017"/>
    <cellStyle name="Normal 26 39" xfId="2018"/>
    <cellStyle name="Normal 26 4" xfId="2019"/>
    <cellStyle name="Normal 26 40" xfId="2020"/>
    <cellStyle name="Normal 26 41" xfId="2021"/>
    <cellStyle name="Normal 26 42" xfId="2022"/>
    <cellStyle name="Normal 26 43" xfId="2023"/>
    <cellStyle name="Normal 26 44" xfId="2024"/>
    <cellStyle name="Normal 26 45" xfId="2025"/>
    <cellStyle name="Normal 26 46" xfId="2026"/>
    <cellStyle name="Normal 26 47" xfId="2027"/>
    <cellStyle name="Normal 26 48" xfId="2028"/>
    <cellStyle name="Normal 26 49" xfId="2029"/>
    <cellStyle name="Normal 26 5" xfId="2030"/>
    <cellStyle name="Normal 26 50" xfId="2031"/>
    <cellStyle name="Normal 26 51" xfId="2032"/>
    <cellStyle name="Normal 26 52" xfId="2033"/>
    <cellStyle name="Normal 26 53" xfId="2034"/>
    <cellStyle name="Normal 26 54" xfId="2035"/>
    <cellStyle name="Normal 26 55" xfId="2036"/>
    <cellStyle name="Normal 26 56" xfId="2037"/>
    <cellStyle name="Normal 26 57" xfId="2038"/>
    <cellStyle name="Normal 26 58" xfId="2039"/>
    <cellStyle name="Normal 26 59" xfId="2040"/>
    <cellStyle name="Normal 26 6" xfId="2041"/>
    <cellStyle name="Normal 26 60" xfId="2042"/>
    <cellStyle name="Normal 26 61" xfId="2043"/>
    <cellStyle name="Normal 26 62" xfId="2044"/>
    <cellStyle name="Normal 26 63" xfId="2045"/>
    <cellStyle name="Normal 26 64" xfId="2046"/>
    <cellStyle name="Normal 26 65" xfId="2047"/>
    <cellStyle name="Normal 26 66" xfId="2048"/>
    <cellStyle name="Normal 26 67" xfId="2049"/>
    <cellStyle name="Normal 26 68" xfId="2050"/>
    <cellStyle name="Normal 26 69" xfId="2051"/>
    <cellStyle name="Normal 26 7" xfId="2052"/>
    <cellStyle name="Normal 26 70" xfId="2053"/>
    <cellStyle name="Normal 26 71" xfId="2054"/>
    <cellStyle name="Normal 26 72" xfId="2055"/>
    <cellStyle name="Normal 26 73" xfId="2056"/>
    <cellStyle name="Normal 26 74" xfId="2057"/>
    <cellStyle name="Normal 26 75" xfId="2058"/>
    <cellStyle name="Normal 26 76" xfId="2059"/>
    <cellStyle name="Normal 26 77" xfId="2060"/>
    <cellStyle name="Normal 26 78" xfId="2061"/>
    <cellStyle name="Normal 26 79" xfId="2062"/>
    <cellStyle name="Normal 26 8" xfId="2063"/>
    <cellStyle name="Normal 26 80" xfId="2064"/>
    <cellStyle name="Normal 26 81" xfId="2065"/>
    <cellStyle name="Normal 26 82" xfId="2066"/>
    <cellStyle name="Normal 26 83" xfId="2067"/>
    <cellStyle name="Normal 26 84" xfId="2068"/>
    <cellStyle name="Normal 26 85" xfId="2069"/>
    <cellStyle name="Normal 26 86" xfId="2070"/>
    <cellStyle name="Normal 26 87" xfId="2071"/>
    <cellStyle name="Normal 26 88" xfId="2072"/>
    <cellStyle name="Normal 26 89" xfId="2073"/>
    <cellStyle name="Normal 26 9" xfId="2074"/>
    <cellStyle name="Normal 26 90" xfId="2075"/>
    <cellStyle name="Normal 26 91" xfId="2076"/>
    <cellStyle name="Normal 26 92" xfId="2077"/>
    <cellStyle name="Normal 26 93" xfId="2078"/>
    <cellStyle name="Normal 26 94" xfId="2079"/>
    <cellStyle name="Normal 26 95" xfId="2080"/>
    <cellStyle name="Normal 26 96" xfId="2081"/>
    <cellStyle name="Normal 26 97" xfId="2082"/>
    <cellStyle name="Normal 26 98" xfId="2083"/>
    <cellStyle name="Normal 26 99" xfId="2084"/>
    <cellStyle name="Normal 27" xfId="2085"/>
    <cellStyle name="Normal 27 10" xfId="2086"/>
    <cellStyle name="Normal 27 100" xfId="2087"/>
    <cellStyle name="Normal 27 101" xfId="2088"/>
    <cellStyle name="Normal 27 102" xfId="2089"/>
    <cellStyle name="Normal 27 103" xfId="2090"/>
    <cellStyle name="Normal 27 104" xfId="2091"/>
    <cellStyle name="Normal 27 105" xfId="2092"/>
    <cellStyle name="Normal 27 106" xfId="2093"/>
    <cellStyle name="Normal 27 107" xfId="2094"/>
    <cellStyle name="Normal 27 108" xfId="2095"/>
    <cellStyle name="Normal 27 109" xfId="2096"/>
    <cellStyle name="Normal 27 11" xfId="2097"/>
    <cellStyle name="Normal 27 12" xfId="2098"/>
    <cellStyle name="Normal 27 13" xfId="2099"/>
    <cellStyle name="Normal 27 14" xfId="2100"/>
    <cellStyle name="Normal 27 15" xfId="2101"/>
    <cellStyle name="Normal 27 16" xfId="2102"/>
    <cellStyle name="Normal 27 17" xfId="2103"/>
    <cellStyle name="Normal 27 18" xfId="2104"/>
    <cellStyle name="Normal 27 19" xfId="2105"/>
    <cellStyle name="Normal 27 2" xfId="2106"/>
    <cellStyle name="Normal 27 20" xfId="2107"/>
    <cellStyle name="Normal 27 21" xfId="2108"/>
    <cellStyle name="Normal 27 22" xfId="2109"/>
    <cellStyle name="Normal 27 23" xfId="2110"/>
    <cellStyle name="Normal 27 24" xfId="2111"/>
    <cellStyle name="Normal 27 25" xfId="2112"/>
    <cellStyle name="Normal 27 26" xfId="2113"/>
    <cellStyle name="Normal 27 27" xfId="2114"/>
    <cellStyle name="Normal 27 28" xfId="2115"/>
    <cellStyle name="Normal 27 29" xfId="2116"/>
    <cellStyle name="Normal 27 3" xfId="2117"/>
    <cellStyle name="Normal 27 30" xfId="2118"/>
    <cellStyle name="Normal 27 31" xfId="2119"/>
    <cellStyle name="Normal 27 32" xfId="2120"/>
    <cellStyle name="Normal 27 33" xfId="2121"/>
    <cellStyle name="Normal 27 34" xfId="2122"/>
    <cellStyle name="Normal 27 35" xfId="2123"/>
    <cellStyle name="Normal 27 36" xfId="2124"/>
    <cellStyle name="Normal 27 37" xfId="2125"/>
    <cellStyle name="Normal 27 38" xfId="2126"/>
    <cellStyle name="Normal 27 39" xfId="2127"/>
    <cellStyle name="Normal 27 4" xfId="2128"/>
    <cellStyle name="Normal 27 40" xfId="2129"/>
    <cellStyle name="Normal 27 41" xfId="2130"/>
    <cellStyle name="Normal 27 42" xfId="2131"/>
    <cellStyle name="Normal 27 43" xfId="2132"/>
    <cellStyle name="Normal 27 44" xfId="2133"/>
    <cellStyle name="Normal 27 45" xfId="2134"/>
    <cellStyle name="Normal 27 46" xfId="2135"/>
    <cellStyle name="Normal 27 47" xfId="2136"/>
    <cellStyle name="Normal 27 48" xfId="2137"/>
    <cellStyle name="Normal 27 49" xfId="2138"/>
    <cellStyle name="Normal 27 5" xfId="2139"/>
    <cellStyle name="Normal 27 50" xfId="2140"/>
    <cellStyle name="Normal 27 51" xfId="2141"/>
    <cellStyle name="Normal 27 52" xfId="2142"/>
    <cellStyle name="Normal 27 53" xfId="2143"/>
    <cellStyle name="Normal 27 54" xfId="2144"/>
    <cellStyle name="Normal 27 55" xfId="2145"/>
    <cellStyle name="Normal 27 56" xfId="2146"/>
    <cellStyle name="Normal 27 57" xfId="2147"/>
    <cellStyle name="Normal 27 58" xfId="2148"/>
    <cellStyle name="Normal 27 59" xfId="2149"/>
    <cellStyle name="Normal 27 6" xfId="2150"/>
    <cellStyle name="Normal 27 60" xfId="2151"/>
    <cellStyle name="Normal 27 61" xfId="2152"/>
    <cellStyle name="Normal 27 62" xfId="2153"/>
    <cellStyle name="Normal 27 63" xfId="2154"/>
    <cellStyle name="Normal 27 64" xfId="2155"/>
    <cellStyle name="Normal 27 65" xfId="2156"/>
    <cellStyle name="Normal 27 66" xfId="2157"/>
    <cellStyle name="Normal 27 67" xfId="2158"/>
    <cellStyle name="Normal 27 68" xfId="2159"/>
    <cellStyle name="Normal 27 69" xfId="2160"/>
    <cellStyle name="Normal 27 7" xfId="2161"/>
    <cellStyle name="Normal 27 70" xfId="2162"/>
    <cellStyle name="Normal 27 71" xfId="2163"/>
    <cellStyle name="Normal 27 72" xfId="2164"/>
    <cellStyle name="Normal 27 73" xfId="2165"/>
    <cellStyle name="Normal 27 74" xfId="2166"/>
    <cellStyle name="Normal 27 75" xfId="2167"/>
    <cellStyle name="Normal 27 76" xfId="2168"/>
    <cellStyle name="Normal 27 77" xfId="2169"/>
    <cellStyle name="Normal 27 78" xfId="2170"/>
    <cellStyle name="Normal 27 79" xfId="2171"/>
    <cellStyle name="Normal 27 8" xfId="2172"/>
    <cellStyle name="Normal 27 80" xfId="2173"/>
    <cellStyle name="Normal 27 81" xfId="2174"/>
    <cellStyle name="Normal 27 82" xfId="2175"/>
    <cellStyle name="Normal 27 83" xfId="2176"/>
    <cellStyle name="Normal 27 84" xfId="2177"/>
    <cellStyle name="Normal 27 85" xfId="2178"/>
    <cellStyle name="Normal 27 86" xfId="2179"/>
    <cellStyle name="Normal 27 87" xfId="2180"/>
    <cellStyle name="Normal 27 88" xfId="2181"/>
    <cellStyle name="Normal 27 89" xfId="2182"/>
    <cellStyle name="Normal 27 9" xfId="2183"/>
    <cellStyle name="Normal 27 90" xfId="2184"/>
    <cellStyle name="Normal 27 91" xfId="2185"/>
    <cellStyle name="Normal 27 92" xfId="2186"/>
    <cellStyle name="Normal 27 93" xfId="2187"/>
    <cellStyle name="Normal 27 94" xfId="2188"/>
    <cellStyle name="Normal 27 95" xfId="2189"/>
    <cellStyle name="Normal 27 96" xfId="2190"/>
    <cellStyle name="Normal 27 97" xfId="2191"/>
    <cellStyle name="Normal 27 98" xfId="2192"/>
    <cellStyle name="Normal 27 99" xfId="2193"/>
    <cellStyle name="Normal 28" xfId="2194"/>
    <cellStyle name="Normal 28 10" xfId="2195"/>
    <cellStyle name="Normal 28 100" xfId="2196"/>
    <cellStyle name="Normal 28 101" xfId="2197"/>
    <cellStyle name="Normal 28 102" xfId="2198"/>
    <cellStyle name="Normal 28 103" xfId="2199"/>
    <cellStyle name="Normal 28 104" xfId="2200"/>
    <cellStyle name="Normal 28 105" xfId="2201"/>
    <cellStyle name="Normal 28 106" xfId="2202"/>
    <cellStyle name="Normal 28 107" xfId="2203"/>
    <cellStyle name="Normal 28 108" xfId="2204"/>
    <cellStyle name="Normal 28 109" xfId="2205"/>
    <cellStyle name="Normal 28 11" xfId="2206"/>
    <cellStyle name="Normal 28 12" xfId="2207"/>
    <cellStyle name="Normal 28 13" xfId="2208"/>
    <cellStyle name="Normal 28 14" xfId="2209"/>
    <cellStyle name="Normal 28 15" xfId="2210"/>
    <cellStyle name="Normal 28 16" xfId="2211"/>
    <cellStyle name="Normal 28 17" xfId="2212"/>
    <cellStyle name="Normal 28 18" xfId="2213"/>
    <cellStyle name="Normal 28 19" xfId="2214"/>
    <cellStyle name="Normal 28 2" xfId="2215"/>
    <cellStyle name="Normal 28 20" xfId="2216"/>
    <cellStyle name="Normal 28 21" xfId="2217"/>
    <cellStyle name="Normal 28 22" xfId="2218"/>
    <cellStyle name="Normal 28 23" xfId="2219"/>
    <cellStyle name="Normal 28 24" xfId="2220"/>
    <cellStyle name="Normal 28 25" xfId="2221"/>
    <cellStyle name="Normal 28 26" xfId="2222"/>
    <cellStyle name="Normal 28 27" xfId="2223"/>
    <cellStyle name="Normal 28 28" xfId="2224"/>
    <cellStyle name="Normal 28 29" xfId="2225"/>
    <cellStyle name="Normal 28 3" xfId="2226"/>
    <cellStyle name="Normal 28 30" xfId="2227"/>
    <cellStyle name="Normal 28 31" xfId="2228"/>
    <cellStyle name="Normal 28 32" xfId="2229"/>
    <cellStyle name="Normal 28 33" xfId="2230"/>
    <cellStyle name="Normal 28 34" xfId="2231"/>
    <cellStyle name="Normal 28 35" xfId="2232"/>
    <cellStyle name="Normal 28 36" xfId="2233"/>
    <cellStyle name="Normal 28 37" xfId="2234"/>
    <cellStyle name="Normal 28 38" xfId="2235"/>
    <cellStyle name="Normal 28 39" xfId="2236"/>
    <cellStyle name="Normal 28 4" xfId="2237"/>
    <cellStyle name="Normal 28 40" xfId="2238"/>
    <cellStyle name="Normal 28 41" xfId="2239"/>
    <cellStyle name="Normal 28 42" xfId="2240"/>
    <cellStyle name="Normal 28 43" xfId="2241"/>
    <cellStyle name="Normal 28 44" xfId="2242"/>
    <cellStyle name="Normal 28 45" xfId="2243"/>
    <cellStyle name="Normal 28 46" xfId="2244"/>
    <cellStyle name="Normal 28 47" xfId="2245"/>
    <cellStyle name="Normal 28 48" xfId="2246"/>
    <cellStyle name="Normal 28 49" xfId="2247"/>
    <cellStyle name="Normal 28 5" xfId="2248"/>
    <cellStyle name="Normal 28 50" xfId="2249"/>
    <cellStyle name="Normal 28 51" xfId="2250"/>
    <cellStyle name="Normal 28 52" xfId="2251"/>
    <cellStyle name="Normal 28 53" xfId="2252"/>
    <cellStyle name="Normal 28 54" xfId="2253"/>
    <cellStyle name="Normal 28 55" xfId="2254"/>
    <cellStyle name="Normal 28 56" xfId="2255"/>
    <cellStyle name="Normal 28 57" xfId="2256"/>
    <cellStyle name="Normal 28 58" xfId="2257"/>
    <cellStyle name="Normal 28 59" xfId="2258"/>
    <cellStyle name="Normal 28 6" xfId="2259"/>
    <cellStyle name="Normal 28 60" xfId="2260"/>
    <cellStyle name="Normal 28 61" xfId="2261"/>
    <cellStyle name="Normal 28 62" xfId="2262"/>
    <cellStyle name="Normal 28 63" xfId="2263"/>
    <cellStyle name="Normal 28 64" xfId="2264"/>
    <cellStyle name="Normal 28 65" xfId="2265"/>
    <cellStyle name="Normal 28 66" xfId="2266"/>
    <cellStyle name="Normal 28 67" xfId="2267"/>
    <cellStyle name="Normal 28 68" xfId="2268"/>
    <cellStyle name="Normal 28 69" xfId="2269"/>
    <cellStyle name="Normal 28 7" xfId="2270"/>
    <cellStyle name="Normal 28 70" xfId="2271"/>
    <cellStyle name="Normal 28 71" xfId="2272"/>
    <cellStyle name="Normal 28 72" xfId="2273"/>
    <cellStyle name="Normal 28 73" xfId="2274"/>
    <cellStyle name="Normal 28 74" xfId="2275"/>
    <cellStyle name="Normal 28 75" xfId="2276"/>
    <cellStyle name="Normal 28 76" xfId="2277"/>
    <cellStyle name="Normal 28 77" xfId="2278"/>
    <cellStyle name="Normal 28 78" xfId="2279"/>
    <cellStyle name="Normal 28 79" xfId="2280"/>
    <cellStyle name="Normal 28 8" xfId="2281"/>
    <cellStyle name="Normal 28 80" xfId="2282"/>
    <cellStyle name="Normal 28 81" xfId="2283"/>
    <cellStyle name="Normal 28 82" xfId="2284"/>
    <cellStyle name="Normal 28 83" xfId="2285"/>
    <cellStyle name="Normal 28 84" xfId="2286"/>
    <cellStyle name="Normal 28 85" xfId="2287"/>
    <cellStyle name="Normal 28 86" xfId="2288"/>
    <cellStyle name="Normal 28 87" xfId="2289"/>
    <cellStyle name="Normal 28 88" xfId="2290"/>
    <cellStyle name="Normal 28 89" xfId="2291"/>
    <cellStyle name="Normal 28 9" xfId="2292"/>
    <cellStyle name="Normal 28 90" xfId="2293"/>
    <cellStyle name="Normal 28 91" xfId="2294"/>
    <cellStyle name="Normal 28 92" xfId="2295"/>
    <cellStyle name="Normal 28 93" xfId="2296"/>
    <cellStyle name="Normal 28 94" xfId="2297"/>
    <cellStyle name="Normal 28 95" xfId="2298"/>
    <cellStyle name="Normal 28 96" xfId="2299"/>
    <cellStyle name="Normal 28 97" xfId="2300"/>
    <cellStyle name="Normal 28 98" xfId="2301"/>
    <cellStyle name="Normal 28 99" xfId="2302"/>
    <cellStyle name="Normal 29" xfId="2303"/>
    <cellStyle name="Normal 29 10" xfId="2304"/>
    <cellStyle name="Normal 29 100" xfId="2305"/>
    <cellStyle name="Normal 29 101" xfId="2306"/>
    <cellStyle name="Normal 29 102" xfId="2307"/>
    <cellStyle name="Normal 29 103" xfId="2308"/>
    <cellStyle name="Normal 29 104" xfId="2309"/>
    <cellStyle name="Normal 29 105" xfId="2310"/>
    <cellStyle name="Normal 29 106" xfId="2311"/>
    <cellStyle name="Normal 29 107" xfId="2312"/>
    <cellStyle name="Normal 29 108" xfId="2313"/>
    <cellStyle name="Normal 29 109" xfId="2314"/>
    <cellStyle name="Normal 29 11" xfId="2315"/>
    <cellStyle name="Normal 29 12" xfId="2316"/>
    <cellStyle name="Normal 29 13" xfId="2317"/>
    <cellStyle name="Normal 29 14" xfId="2318"/>
    <cellStyle name="Normal 29 15" xfId="2319"/>
    <cellStyle name="Normal 29 16" xfId="2320"/>
    <cellStyle name="Normal 29 17" xfId="2321"/>
    <cellStyle name="Normal 29 18" xfId="2322"/>
    <cellStyle name="Normal 29 19" xfId="2323"/>
    <cellStyle name="Normal 29 2" xfId="2324"/>
    <cellStyle name="Normal 29 20" xfId="2325"/>
    <cellStyle name="Normal 29 21" xfId="2326"/>
    <cellStyle name="Normal 29 22" xfId="2327"/>
    <cellStyle name="Normal 29 23" xfId="2328"/>
    <cellStyle name="Normal 29 24" xfId="2329"/>
    <cellStyle name="Normal 29 25" xfId="2330"/>
    <cellStyle name="Normal 29 26" xfId="2331"/>
    <cellStyle name="Normal 29 27" xfId="2332"/>
    <cellStyle name="Normal 29 28" xfId="2333"/>
    <cellStyle name="Normal 29 29" xfId="2334"/>
    <cellStyle name="Normal 29 3" xfId="2335"/>
    <cellStyle name="Normal 29 30" xfId="2336"/>
    <cellStyle name="Normal 29 31" xfId="2337"/>
    <cellStyle name="Normal 29 32" xfId="2338"/>
    <cellStyle name="Normal 29 33" xfId="2339"/>
    <cellStyle name="Normal 29 34" xfId="2340"/>
    <cellStyle name="Normal 29 35" xfId="2341"/>
    <cellStyle name="Normal 29 36" xfId="2342"/>
    <cellStyle name="Normal 29 37" xfId="2343"/>
    <cellStyle name="Normal 29 38" xfId="2344"/>
    <cellStyle name="Normal 29 39" xfId="2345"/>
    <cellStyle name="Normal 29 4" xfId="2346"/>
    <cellStyle name="Normal 29 40" xfId="2347"/>
    <cellStyle name="Normal 29 41" xfId="2348"/>
    <cellStyle name="Normal 29 42" xfId="2349"/>
    <cellStyle name="Normal 29 43" xfId="2350"/>
    <cellStyle name="Normal 29 44" xfId="2351"/>
    <cellStyle name="Normal 29 45" xfId="2352"/>
    <cellStyle name="Normal 29 46" xfId="2353"/>
    <cellStyle name="Normal 29 47" xfId="2354"/>
    <cellStyle name="Normal 29 48" xfId="2355"/>
    <cellStyle name="Normal 29 49" xfId="2356"/>
    <cellStyle name="Normal 29 5" xfId="2357"/>
    <cellStyle name="Normal 29 50" xfId="2358"/>
    <cellStyle name="Normal 29 51" xfId="2359"/>
    <cellStyle name="Normal 29 52" xfId="2360"/>
    <cellStyle name="Normal 29 53" xfId="2361"/>
    <cellStyle name="Normal 29 54" xfId="2362"/>
    <cellStyle name="Normal 29 55" xfId="2363"/>
    <cellStyle name="Normal 29 56" xfId="2364"/>
    <cellStyle name="Normal 29 57" xfId="2365"/>
    <cellStyle name="Normal 29 58" xfId="2366"/>
    <cellStyle name="Normal 29 59" xfId="2367"/>
    <cellStyle name="Normal 29 6" xfId="2368"/>
    <cellStyle name="Normal 29 60" xfId="2369"/>
    <cellStyle name="Normal 29 61" xfId="2370"/>
    <cellStyle name="Normal 29 62" xfId="2371"/>
    <cellStyle name="Normal 29 63" xfId="2372"/>
    <cellStyle name="Normal 29 64" xfId="2373"/>
    <cellStyle name="Normal 29 65" xfId="2374"/>
    <cellStyle name="Normal 29 66" xfId="2375"/>
    <cellStyle name="Normal 29 67" xfId="2376"/>
    <cellStyle name="Normal 29 68" xfId="2377"/>
    <cellStyle name="Normal 29 69" xfId="2378"/>
    <cellStyle name="Normal 29 7" xfId="2379"/>
    <cellStyle name="Normal 29 70" xfId="2380"/>
    <cellStyle name="Normal 29 71" xfId="2381"/>
    <cellStyle name="Normal 29 72" xfId="2382"/>
    <cellStyle name="Normal 29 73" xfId="2383"/>
    <cellStyle name="Normal 29 74" xfId="2384"/>
    <cellStyle name="Normal 29 75" xfId="2385"/>
    <cellStyle name="Normal 29 76" xfId="2386"/>
    <cellStyle name="Normal 29 77" xfId="2387"/>
    <cellStyle name="Normal 29 78" xfId="2388"/>
    <cellStyle name="Normal 29 79" xfId="2389"/>
    <cellStyle name="Normal 29 8" xfId="2390"/>
    <cellStyle name="Normal 29 80" xfId="2391"/>
    <cellStyle name="Normal 29 81" xfId="2392"/>
    <cellStyle name="Normal 29 82" xfId="2393"/>
    <cellStyle name="Normal 29 83" xfId="2394"/>
    <cellStyle name="Normal 29 84" xfId="2395"/>
    <cellStyle name="Normal 29 85" xfId="2396"/>
    <cellStyle name="Normal 29 86" xfId="2397"/>
    <cellStyle name="Normal 29 87" xfId="2398"/>
    <cellStyle name="Normal 29 88" xfId="2399"/>
    <cellStyle name="Normal 29 89" xfId="2400"/>
    <cellStyle name="Normal 29 9" xfId="2401"/>
    <cellStyle name="Normal 29 90" xfId="2402"/>
    <cellStyle name="Normal 29 91" xfId="2403"/>
    <cellStyle name="Normal 29 92" xfId="2404"/>
    <cellStyle name="Normal 29 93" xfId="2405"/>
    <cellStyle name="Normal 29 94" xfId="2406"/>
    <cellStyle name="Normal 29 95" xfId="2407"/>
    <cellStyle name="Normal 29 96" xfId="2408"/>
    <cellStyle name="Normal 29 97" xfId="2409"/>
    <cellStyle name="Normal 29 98" xfId="2410"/>
    <cellStyle name="Normal 29 99" xfId="2411"/>
    <cellStyle name="Normal 3" xfId="2412"/>
    <cellStyle name="Normal-- 3" xfId="2413"/>
    <cellStyle name="Normal 3 10" xfId="2414"/>
    <cellStyle name="Normal 3 11" xfId="2415"/>
    <cellStyle name="Normal 3 12" xfId="2416"/>
    <cellStyle name="Normal 3 13" xfId="2417"/>
    <cellStyle name="Normal 3 14" xfId="2418"/>
    <cellStyle name="Normal 3 15" xfId="2419"/>
    <cellStyle name="Normal 3 16" xfId="2420"/>
    <cellStyle name="Normal 3 17" xfId="2421"/>
    <cellStyle name="Normal 3 18" xfId="2422"/>
    <cellStyle name="Normal 3 19" xfId="2423"/>
    <cellStyle name="Normal 3 2" xfId="2424"/>
    <cellStyle name="Normal 3 2 2" xfId="2425"/>
    <cellStyle name="Normal 3 2 2 2" xfId="2426"/>
    <cellStyle name="Normal 3 2 3" xfId="2427"/>
    <cellStyle name="Normal 3 2 4" xfId="2428"/>
    <cellStyle name="Normal 3 20" xfId="2429"/>
    <cellStyle name="Normal 3 21" xfId="2430"/>
    <cellStyle name="Normal 3 22" xfId="2431"/>
    <cellStyle name="Normal 3 22 2" xfId="2432"/>
    <cellStyle name="Normal 3 22 2 2" xfId="2433"/>
    <cellStyle name="Normal 3 22 2 2 2" xfId="2434"/>
    <cellStyle name="Normal 3 22 2 3" xfId="2435"/>
    <cellStyle name="Normal 3 22 3" xfId="2436"/>
    <cellStyle name="Normal 3 22 3 2" xfId="2437"/>
    <cellStyle name="Normal 3 22 4" xfId="2438"/>
    <cellStyle name="Normal 3 23" xfId="2439"/>
    <cellStyle name="Normal 3 24" xfId="2440"/>
    <cellStyle name="Normal 3 24 2" xfId="2441"/>
    <cellStyle name="Normal 3 24 2 2" xfId="2442"/>
    <cellStyle name="Normal 3 24 3" xfId="2443"/>
    <cellStyle name="Normal 3 25" xfId="2444"/>
    <cellStyle name="Normal 3 26" xfId="2445"/>
    <cellStyle name="Normal 3 27" xfId="2446"/>
    <cellStyle name="Normal 3 28" xfId="2447"/>
    <cellStyle name="Normal 3 29" xfId="2448"/>
    <cellStyle name="Normal 3 3" xfId="2449"/>
    <cellStyle name="Normal 3 3 2" xfId="2450"/>
    <cellStyle name="Normal 3 3 3" xfId="2451"/>
    <cellStyle name="Normal 3 3 4" xfId="2452"/>
    <cellStyle name="Normal 3 30" xfId="2453"/>
    <cellStyle name="Normal 3 31" xfId="2454"/>
    <cellStyle name="Normal 3 32" xfId="2455"/>
    <cellStyle name="Normal 3 33" xfId="2456"/>
    <cellStyle name="Normal 3 34" xfId="2457"/>
    <cellStyle name="Normal 3 35" xfId="2458"/>
    <cellStyle name="Normal 3 36" xfId="2459"/>
    <cellStyle name="Normal 3 37" xfId="2460"/>
    <cellStyle name="Normal 3 38" xfId="2461"/>
    <cellStyle name="Normal 3 39" xfId="2462"/>
    <cellStyle name="Normal 3 39 2" xfId="2463"/>
    <cellStyle name="Normal 3 4" xfId="2464"/>
    <cellStyle name="Normal 3 4 2" xfId="2465"/>
    <cellStyle name="Normal 3 4 3" xfId="2466"/>
    <cellStyle name="Normal 3 40" xfId="2467"/>
    <cellStyle name="Normal 3 41" xfId="2468"/>
    <cellStyle name="Normal 3 42" xfId="2469"/>
    <cellStyle name="Normal 3 43" xfId="2470"/>
    <cellStyle name="Normal 3 44" xfId="2471"/>
    <cellStyle name="Normal 3 45" xfId="2472"/>
    <cellStyle name="Normal 3 46" xfId="2473"/>
    <cellStyle name="Normal 3 47" xfId="2474"/>
    <cellStyle name="Normal 3 48" xfId="2475"/>
    <cellStyle name="Normal 3 49" xfId="2476"/>
    <cellStyle name="Normal 3 5" xfId="2477"/>
    <cellStyle name="Normal 3 5 2" xfId="2478"/>
    <cellStyle name="Normal 3 50" xfId="2479"/>
    <cellStyle name="Normal 3 51" xfId="2480"/>
    <cellStyle name="Normal 3 52" xfId="2481"/>
    <cellStyle name="Normal 3 53" xfId="2482"/>
    <cellStyle name="Normal 3 6" xfId="2483"/>
    <cellStyle name="Normal 3 7" xfId="2484"/>
    <cellStyle name="Normal 3 8" xfId="2485"/>
    <cellStyle name="Normal 3 9" xfId="2486"/>
    <cellStyle name="Normal 30" xfId="2487"/>
    <cellStyle name="Normal 30 10" xfId="2488"/>
    <cellStyle name="Normal 30 100" xfId="2489"/>
    <cellStyle name="Normal 30 101" xfId="2490"/>
    <cellStyle name="Normal 30 102" xfId="2491"/>
    <cellStyle name="Normal 30 103" xfId="2492"/>
    <cellStyle name="Normal 30 104" xfId="2493"/>
    <cellStyle name="Normal 30 105" xfId="2494"/>
    <cellStyle name="Normal 30 106" xfId="2495"/>
    <cellStyle name="Normal 30 107" xfId="2496"/>
    <cellStyle name="Normal 30 108" xfId="2497"/>
    <cellStyle name="Normal 30 109" xfId="2498"/>
    <cellStyle name="Normal 30 11" xfId="2499"/>
    <cellStyle name="Normal 30 12" xfId="2500"/>
    <cellStyle name="Normal 30 13" xfId="2501"/>
    <cellStyle name="Normal 30 14" xfId="2502"/>
    <cellStyle name="Normal 30 15" xfId="2503"/>
    <cellStyle name="Normal 30 16" xfId="2504"/>
    <cellStyle name="Normal 30 17" xfId="2505"/>
    <cellStyle name="Normal 30 18" xfId="2506"/>
    <cellStyle name="Normal 30 19" xfId="2507"/>
    <cellStyle name="Normal 30 2" xfId="2508"/>
    <cellStyle name="Normal 30 20" xfId="2509"/>
    <cellStyle name="Normal 30 21" xfId="2510"/>
    <cellStyle name="Normal 30 22" xfId="2511"/>
    <cellStyle name="Normal 30 23" xfId="2512"/>
    <cellStyle name="Normal 30 24" xfId="2513"/>
    <cellStyle name="Normal 30 25" xfId="2514"/>
    <cellStyle name="Normal 30 26" xfId="2515"/>
    <cellStyle name="Normal 30 27" xfId="2516"/>
    <cellStyle name="Normal 30 28" xfId="2517"/>
    <cellStyle name="Normal 30 29" xfId="2518"/>
    <cellStyle name="Normal 30 3" xfId="2519"/>
    <cellStyle name="Normal 30 30" xfId="2520"/>
    <cellStyle name="Normal 30 31" xfId="2521"/>
    <cellStyle name="Normal 30 32" xfId="2522"/>
    <cellStyle name="Normal 30 33" xfId="2523"/>
    <cellStyle name="Normal 30 34" xfId="2524"/>
    <cellStyle name="Normal 30 35" xfId="2525"/>
    <cellStyle name="Normal 30 36" xfId="2526"/>
    <cellStyle name="Normal 30 37" xfId="2527"/>
    <cellStyle name="Normal 30 38" xfId="2528"/>
    <cellStyle name="Normal 30 39" xfId="2529"/>
    <cellStyle name="Normal 30 4" xfId="2530"/>
    <cellStyle name="Normal 30 40" xfId="2531"/>
    <cellStyle name="Normal 30 41" xfId="2532"/>
    <cellStyle name="Normal 30 42" xfId="2533"/>
    <cellStyle name="Normal 30 43" xfId="2534"/>
    <cellStyle name="Normal 30 44" xfId="2535"/>
    <cellStyle name="Normal 30 45" xfId="2536"/>
    <cellStyle name="Normal 30 46" xfId="2537"/>
    <cellStyle name="Normal 30 47" xfId="2538"/>
    <cellStyle name="Normal 30 48" xfId="2539"/>
    <cellStyle name="Normal 30 49" xfId="2540"/>
    <cellStyle name="Normal 30 5" xfId="2541"/>
    <cellStyle name="Normal 30 50" xfId="2542"/>
    <cellStyle name="Normal 30 51" xfId="2543"/>
    <cellStyle name="Normal 30 52" xfId="2544"/>
    <cellStyle name="Normal 30 53" xfId="2545"/>
    <cellStyle name="Normal 30 54" xfId="2546"/>
    <cellStyle name="Normal 30 55" xfId="2547"/>
    <cellStyle name="Normal 30 56" xfId="2548"/>
    <cellStyle name="Normal 30 57" xfId="2549"/>
    <cellStyle name="Normal 30 58" xfId="2550"/>
    <cellStyle name="Normal 30 59" xfId="2551"/>
    <cellStyle name="Normal 30 6" xfId="2552"/>
    <cellStyle name="Normal 30 60" xfId="2553"/>
    <cellStyle name="Normal 30 61" xfId="2554"/>
    <cellStyle name="Normal 30 62" xfId="2555"/>
    <cellStyle name="Normal 30 63" xfId="2556"/>
    <cellStyle name="Normal 30 64" xfId="2557"/>
    <cellStyle name="Normal 30 65" xfId="2558"/>
    <cellStyle name="Normal 30 66" xfId="2559"/>
    <cellStyle name="Normal 30 67" xfId="2560"/>
    <cellStyle name="Normal 30 68" xfId="2561"/>
    <cellStyle name="Normal 30 69" xfId="2562"/>
    <cellStyle name="Normal 30 7" xfId="2563"/>
    <cellStyle name="Normal 30 70" xfId="2564"/>
    <cellStyle name="Normal 30 71" xfId="2565"/>
    <cellStyle name="Normal 30 72" xfId="2566"/>
    <cellStyle name="Normal 30 73" xfId="2567"/>
    <cellStyle name="Normal 30 74" xfId="2568"/>
    <cellStyle name="Normal 30 75" xfId="2569"/>
    <cellStyle name="Normal 30 76" xfId="2570"/>
    <cellStyle name="Normal 30 77" xfId="2571"/>
    <cellStyle name="Normal 30 78" xfId="2572"/>
    <cellStyle name="Normal 30 79" xfId="2573"/>
    <cellStyle name="Normal 30 8" xfId="2574"/>
    <cellStyle name="Normal 30 80" xfId="2575"/>
    <cellStyle name="Normal 30 81" xfId="2576"/>
    <cellStyle name="Normal 30 82" xfId="2577"/>
    <cellStyle name="Normal 30 83" xfId="2578"/>
    <cellStyle name="Normal 30 84" xfId="2579"/>
    <cellStyle name="Normal 30 85" xfId="2580"/>
    <cellStyle name="Normal 30 86" xfId="2581"/>
    <cellStyle name="Normal 30 87" xfId="2582"/>
    <cellStyle name="Normal 30 88" xfId="2583"/>
    <cellStyle name="Normal 30 89" xfId="2584"/>
    <cellStyle name="Normal 30 9" xfId="2585"/>
    <cellStyle name="Normal 30 90" xfId="2586"/>
    <cellStyle name="Normal 30 91" xfId="2587"/>
    <cellStyle name="Normal 30 92" xfId="2588"/>
    <cellStyle name="Normal 30 93" xfId="2589"/>
    <cellStyle name="Normal 30 94" xfId="2590"/>
    <cellStyle name="Normal 30 95" xfId="2591"/>
    <cellStyle name="Normal 30 96" xfId="2592"/>
    <cellStyle name="Normal 30 97" xfId="2593"/>
    <cellStyle name="Normal 30 98" xfId="2594"/>
    <cellStyle name="Normal 30 99" xfId="2595"/>
    <cellStyle name="Normal 31" xfId="2596"/>
    <cellStyle name="Normal 31 10" xfId="2597"/>
    <cellStyle name="Normal 31 100" xfId="2598"/>
    <cellStyle name="Normal 31 101" xfId="2599"/>
    <cellStyle name="Normal 31 102" xfId="2600"/>
    <cellStyle name="Normal 31 103" xfId="2601"/>
    <cellStyle name="Normal 31 104" xfId="2602"/>
    <cellStyle name="Normal 31 105" xfId="2603"/>
    <cellStyle name="Normal 31 106" xfId="2604"/>
    <cellStyle name="Normal 31 107" xfId="2605"/>
    <cellStyle name="Normal 31 108" xfId="2606"/>
    <cellStyle name="Normal 31 109" xfId="2607"/>
    <cellStyle name="Normal 31 11" xfId="2608"/>
    <cellStyle name="Normal 31 12" xfId="2609"/>
    <cellStyle name="Normal 31 13" xfId="2610"/>
    <cellStyle name="Normal 31 14" xfId="2611"/>
    <cellStyle name="Normal 31 15" xfId="2612"/>
    <cellStyle name="Normal 31 16" xfId="2613"/>
    <cellStyle name="Normal 31 17" xfId="2614"/>
    <cellStyle name="Normal 31 18" xfId="2615"/>
    <cellStyle name="Normal 31 19" xfId="2616"/>
    <cellStyle name="Normal 31 2" xfId="2617"/>
    <cellStyle name="Normal 31 20" xfId="2618"/>
    <cellStyle name="Normal 31 21" xfId="2619"/>
    <cellStyle name="Normal 31 22" xfId="2620"/>
    <cellStyle name="Normal 31 23" xfId="2621"/>
    <cellStyle name="Normal 31 24" xfId="2622"/>
    <cellStyle name="Normal 31 25" xfId="2623"/>
    <cellStyle name="Normal 31 26" xfId="2624"/>
    <cellStyle name="Normal 31 27" xfId="2625"/>
    <cellStyle name="Normal 31 28" xfId="2626"/>
    <cellStyle name="Normal 31 29" xfId="2627"/>
    <cellStyle name="Normal 31 3" xfId="2628"/>
    <cellStyle name="Normal 31 30" xfId="2629"/>
    <cellStyle name="Normal 31 31" xfId="2630"/>
    <cellStyle name="Normal 31 32" xfId="2631"/>
    <cellStyle name="Normal 31 33" xfId="2632"/>
    <cellStyle name="Normal 31 34" xfId="2633"/>
    <cellStyle name="Normal 31 35" xfId="2634"/>
    <cellStyle name="Normal 31 36" xfId="2635"/>
    <cellStyle name="Normal 31 37" xfId="2636"/>
    <cellStyle name="Normal 31 38" xfId="2637"/>
    <cellStyle name="Normal 31 39" xfId="2638"/>
    <cellStyle name="Normal 31 4" xfId="2639"/>
    <cellStyle name="Normal 31 40" xfId="2640"/>
    <cellStyle name="Normal 31 41" xfId="2641"/>
    <cellStyle name="Normal 31 42" xfId="2642"/>
    <cellStyle name="Normal 31 43" xfId="2643"/>
    <cellStyle name="Normal 31 44" xfId="2644"/>
    <cellStyle name="Normal 31 45" xfId="2645"/>
    <cellStyle name="Normal 31 46" xfId="2646"/>
    <cellStyle name="Normal 31 47" xfId="2647"/>
    <cellStyle name="Normal 31 48" xfId="2648"/>
    <cellStyle name="Normal 31 49" xfId="2649"/>
    <cellStyle name="Normal 31 5" xfId="2650"/>
    <cellStyle name="Normal 31 50" xfId="2651"/>
    <cellStyle name="Normal 31 51" xfId="2652"/>
    <cellStyle name="Normal 31 52" xfId="2653"/>
    <cellStyle name="Normal 31 53" xfId="2654"/>
    <cellStyle name="Normal 31 54" xfId="2655"/>
    <cellStyle name="Normal 31 55" xfId="2656"/>
    <cellStyle name="Normal 31 56" xfId="2657"/>
    <cellStyle name="Normal 31 57" xfId="2658"/>
    <cellStyle name="Normal 31 58" xfId="2659"/>
    <cellStyle name="Normal 31 59" xfId="2660"/>
    <cellStyle name="Normal 31 6" xfId="2661"/>
    <cellStyle name="Normal 31 60" xfId="2662"/>
    <cellStyle name="Normal 31 61" xfId="2663"/>
    <cellStyle name="Normal 31 62" xfId="2664"/>
    <cellStyle name="Normal 31 63" xfId="2665"/>
    <cellStyle name="Normal 31 64" xfId="2666"/>
    <cellStyle name="Normal 31 65" xfId="2667"/>
    <cellStyle name="Normal 31 66" xfId="2668"/>
    <cellStyle name="Normal 31 67" xfId="2669"/>
    <cellStyle name="Normal 31 68" xfId="2670"/>
    <cellStyle name="Normal 31 69" xfId="2671"/>
    <cellStyle name="Normal 31 7" xfId="2672"/>
    <cellStyle name="Normal 31 70" xfId="2673"/>
    <cellStyle name="Normal 31 71" xfId="2674"/>
    <cellStyle name="Normal 31 72" xfId="2675"/>
    <cellStyle name="Normal 31 73" xfId="2676"/>
    <cellStyle name="Normal 31 74" xfId="2677"/>
    <cellStyle name="Normal 31 75" xfId="2678"/>
    <cellStyle name="Normal 31 76" xfId="2679"/>
    <cellStyle name="Normal 31 77" xfId="2680"/>
    <cellStyle name="Normal 31 78" xfId="2681"/>
    <cellStyle name="Normal 31 79" xfId="2682"/>
    <cellStyle name="Normal 31 8" xfId="2683"/>
    <cellStyle name="Normal 31 80" xfId="2684"/>
    <cellStyle name="Normal 31 81" xfId="2685"/>
    <cellStyle name="Normal 31 82" xfId="2686"/>
    <cellStyle name="Normal 31 83" xfId="2687"/>
    <cellStyle name="Normal 31 84" xfId="2688"/>
    <cellStyle name="Normal 31 85" xfId="2689"/>
    <cellStyle name="Normal 31 86" xfId="2690"/>
    <cellStyle name="Normal 31 87" xfId="2691"/>
    <cellStyle name="Normal 31 88" xfId="2692"/>
    <cellStyle name="Normal 31 89" xfId="2693"/>
    <cellStyle name="Normal 31 9" xfId="2694"/>
    <cellStyle name="Normal 31 90" xfId="2695"/>
    <cellStyle name="Normal 31 91" xfId="2696"/>
    <cellStyle name="Normal 31 92" xfId="2697"/>
    <cellStyle name="Normal 31 93" xfId="2698"/>
    <cellStyle name="Normal 31 94" xfId="2699"/>
    <cellStyle name="Normal 31 95" xfId="2700"/>
    <cellStyle name="Normal 31 96" xfId="2701"/>
    <cellStyle name="Normal 31 97" xfId="2702"/>
    <cellStyle name="Normal 31 98" xfId="2703"/>
    <cellStyle name="Normal 31 99" xfId="2704"/>
    <cellStyle name="Normal 32" xfId="2705"/>
    <cellStyle name="Normal 32 2" xfId="2706"/>
    <cellStyle name="Normal 33" xfId="2707"/>
    <cellStyle name="Normal 33 2" xfId="2708"/>
    <cellStyle name="Normal 34" xfId="2709"/>
    <cellStyle name="Normal 35" xfId="2710"/>
    <cellStyle name="Normal 35 10" xfId="2711"/>
    <cellStyle name="Normal 35 100" xfId="2712"/>
    <cellStyle name="Normal 35 101" xfId="2713"/>
    <cellStyle name="Normal 35 102" xfId="2714"/>
    <cellStyle name="Normal 35 103" xfId="2715"/>
    <cellStyle name="Normal 35 104" xfId="2716"/>
    <cellStyle name="Normal 35 105" xfId="2717"/>
    <cellStyle name="Normal 35 106" xfId="2718"/>
    <cellStyle name="Normal 35 107" xfId="2719"/>
    <cellStyle name="Normal 35 108" xfId="2720"/>
    <cellStyle name="Normal 35 109" xfId="2721"/>
    <cellStyle name="Normal 35 11" xfId="2722"/>
    <cellStyle name="Normal 35 12" xfId="2723"/>
    <cellStyle name="Normal 35 13" xfId="2724"/>
    <cellStyle name="Normal 35 14" xfId="2725"/>
    <cellStyle name="Normal 35 15" xfId="2726"/>
    <cellStyle name="Normal 35 16" xfId="2727"/>
    <cellStyle name="Normal 35 17" xfId="2728"/>
    <cellStyle name="Normal 35 18" xfId="2729"/>
    <cellStyle name="Normal 35 19" xfId="2730"/>
    <cellStyle name="Normal 35 2" xfId="2731"/>
    <cellStyle name="Normal 35 20" xfId="2732"/>
    <cellStyle name="Normal 35 21" xfId="2733"/>
    <cellStyle name="Normal 35 22" xfId="2734"/>
    <cellStyle name="Normal 35 23" xfId="2735"/>
    <cellStyle name="Normal 35 24" xfId="2736"/>
    <cellStyle name="Normal 35 25" xfId="2737"/>
    <cellStyle name="Normal 35 26" xfId="2738"/>
    <cellStyle name="Normal 35 27" xfId="2739"/>
    <cellStyle name="Normal 35 28" xfId="2740"/>
    <cellStyle name="Normal 35 29" xfId="2741"/>
    <cellStyle name="Normal 35 3" xfId="2742"/>
    <cellStyle name="Normal 35 30" xfId="2743"/>
    <cellStyle name="Normal 35 31" xfId="2744"/>
    <cellStyle name="Normal 35 32" xfId="2745"/>
    <cellStyle name="Normal 35 33" xfId="2746"/>
    <cellStyle name="Normal 35 34" xfId="2747"/>
    <cellStyle name="Normal 35 35" xfId="2748"/>
    <cellStyle name="Normal 35 36" xfId="2749"/>
    <cellStyle name="Normal 35 37" xfId="2750"/>
    <cellStyle name="Normal 35 38" xfId="2751"/>
    <cellStyle name="Normal 35 39" xfId="2752"/>
    <cellStyle name="Normal 35 4" xfId="2753"/>
    <cellStyle name="Normal 35 40" xfId="2754"/>
    <cellStyle name="Normal 35 41" xfId="2755"/>
    <cellStyle name="Normal 35 42" xfId="2756"/>
    <cellStyle name="Normal 35 43" xfId="2757"/>
    <cellStyle name="Normal 35 44" xfId="2758"/>
    <cellStyle name="Normal 35 45" xfId="2759"/>
    <cellStyle name="Normal 35 46" xfId="2760"/>
    <cellStyle name="Normal 35 47" xfId="2761"/>
    <cellStyle name="Normal 35 48" xfId="2762"/>
    <cellStyle name="Normal 35 49" xfId="2763"/>
    <cellStyle name="Normal 35 5" xfId="2764"/>
    <cellStyle name="Normal 35 50" xfId="2765"/>
    <cellStyle name="Normal 35 51" xfId="2766"/>
    <cellStyle name="Normal 35 52" xfId="2767"/>
    <cellStyle name="Normal 35 53" xfId="2768"/>
    <cellStyle name="Normal 35 54" xfId="2769"/>
    <cellStyle name="Normal 35 55" xfId="2770"/>
    <cellStyle name="Normal 35 56" xfId="2771"/>
    <cellStyle name="Normal 35 57" xfId="2772"/>
    <cellStyle name="Normal 35 58" xfId="2773"/>
    <cellStyle name="Normal 35 59" xfId="2774"/>
    <cellStyle name="Normal 35 6" xfId="2775"/>
    <cellStyle name="Normal 35 60" xfId="2776"/>
    <cellStyle name="Normal 35 61" xfId="2777"/>
    <cellStyle name="Normal 35 62" xfId="2778"/>
    <cellStyle name="Normal 35 63" xfId="2779"/>
    <cellStyle name="Normal 35 64" xfId="2780"/>
    <cellStyle name="Normal 35 65" xfId="2781"/>
    <cellStyle name="Normal 35 66" xfId="2782"/>
    <cellStyle name="Normal 35 67" xfId="2783"/>
    <cellStyle name="Normal 35 68" xfId="2784"/>
    <cellStyle name="Normal 35 69" xfId="2785"/>
    <cellStyle name="Normal 35 7" xfId="2786"/>
    <cellStyle name="Normal 35 70" xfId="2787"/>
    <cellStyle name="Normal 35 71" xfId="2788"/>
    <cellStyle name="Normal 35 72" xfId="2789"/>
    <cellStyle name="Normal 35 73" xfId="2790"/>
    <cellStyle name="Normal 35 74" xfId="2791"/>
    <cellStyle name="Normal 35 75" xfId="2792"/>
    <cellStyle name="Normal 35 76" xfId="2793"/>
    <cellStyle name="Normal 35 77" xfId="2794"/>
    <cellStyle name="Normal 35 78" xfId="2795"/>
    <cellStyle name="Normal 35 79" xfId="2796"/>
    <cellStyle name="Normal 35 8" xfId="2797"/>
    <cellStyle name="Normal 35 80" xfId="2798"/>
    <cellStyle name="Normal 35 81" xfId="2799"/>
    <cellStyle name="Normal 35 82" xfId="2800"/>
    <cellStyle name="Normal 35 83" xfId="2801"/>
    <cellStyle name="Normal 35 84" xfId="2802"/>
    <cellStyle name="Normal 35 85" xfId="2803"/>
    <cellStyle name="Normal 35 86" xfId="2804"/>
    <cellStyle name="Normal 35 87" xfId="2805"/>
    <cellStyle name="Normal 35 88" xfId="2806"/>
    <cellStyle name="Normal 35 89" xfId="2807"/>
    <cellStyle name="Normal 35 9" xfId="2808"/>
    <cellStyle name="Normal 35 90" xfId="2809"/>
    <cellStyle name="Normal 35 91" xfId="2810"/>
    <cellStyle name="Normal 35 92" xfId="2811"/>
    <cellStyle name="Normal 35 93" xfId="2812"/>
    <cellStyle name="Normal 35 94" xfId="2813"/>
    <cellStyle name="Normal 35 95" xfId="2814"/>
    <cellStyle name="Normal 35 96" xfId="2815"/>
    <cellStyle name="Normal 35 97" xfId="2816"/>
    <cellStyle name="Normal 35 98" xfId="2817"/>
    <cellStyle name="Normal 35 99" xfId="2818"/>
    <cellStyle name="Normal 36" xfId="2819"/>
    <cellStyle name="Normal 36 10" xfId="2820"/>
    <cellStyle name="Normal 36 100" xfId="2821"/>
    <cellStyle name="Normal 36 101" xfId="2822"/>
    <cellStyle name="Normal 36 102" xfId="2823"/>
    <cellStyle name="Normal 36 103" xfId="2824"/>
    <cellStyle name="Normal 36 104" xfId="2825"/>
    <cellStyle name="Normal 36 105" xfId="2826"/>
    <cellStyle name="Normal 36 106" xfId="2827"/>
    <cellStyle name="Normal 36 107" xfId="2828"/>
    <cellStyle name="Normal 36 108" xfId="2829"/>
    <cellStyle name="Normal 36 109" xfId="2830"/>
    <cellStyle name="Normal 36 11" xfId="2831"/>
    <cellStyle name="Normal 36 12" xfId="2832"/>
    <cellStyle name="Normal 36 13" xfId="2833"/>
    <cellStyle name="Normal 36 14" xfId="2834"/>
    <cellStyle name="Normal 36 15" xfId="2835"/>
    <cellStyle name="Normal 36 16" xfId="2836"/>
    <cellStyle name="Normal 36 17" xfId="2837"/>
    <cellStyle name="Normal 36 18" xfId="2838"/>
    <cellStyle name="Normal 36 19" xfId="2839"/>
    <cellStyle name="Normal 36 2" xfId="2840"/>
    <cellStyle name="Normal 36 20" xfId="2841"/>
    <cellStyle name="Normal 36 21" xfId="2842"/>
    <cellStyle name="Normal 36 22" xfId="2843"/>
    <cellStyle name="Normal 36 23" xfId="2844"/>
    <cellStyle name="Normal 36 24" xfId="2845"/>
    <cellStyle name="Normal 36 25" xfId="2846"/>
    <cellStyle name="Normal 36 26" xfId="2847"/>
    <cellStyle name="Normal 36 27" xfId="2848"/>
    <cellStyle name="Normal 36 28" xfId="2849"/>
    <cellStyle name="Normal 36 29" xfId="2850"/>
    <cellStyle name="Normal 36 3" xfId="2851"/>
    <cellStyle name="Normal 36 30" xfId="2852"/>
    <cellStyle name="Normal 36 31" xfId="2853"/>
    <cellStyle name="Normal 36 32" xfId="2854"/>
    <cellStyle name="Normal 36 33" xfId="2855"/>
    <cellStyle name="Normal 36 34" xfId="2856"/>
    <cellStyle name="Normal 36 35" xfId="2857"/>
    <cellStyle name="Normal 36 36" xfId="2858"/>
    <cellStyle name="Normal 36 37" xfId="2859"/>
    <cellStyle name="Normal 36 38" xfId="2860"/>
    <cellStyle name="Normal 36 39" xfId="2861"/>
    <cellStyle name="Normal 36 4" xfId="2862"/>
    <cellStyle name="Normal 36 40" xfId="2863"/>
    <cellStyle name="Normal 36 41" xfId="2864"/>
    <cellStyle name="Normal 36 42" xfId="2865"/>
    <cellStyle name="Normal 36 43" xfId="2866"/>
    <cellStyle name="Normal 36 44" xfId="2867"/>
    <cellStyle name="Normal 36 45" xfId="2868"/>
    <cellStyle name="Normal 36 46" xfId="2869"/>
    <cellStyle name="Normal 36 47" xfId="2870"/>
    <cellStyle name="Normal 36 48" xfId="2871"/>
    <cellStyle name="Normal 36 49" xfId="2872"/>
    <cellStyle name="Normal 36 5" xfId="2873"/>
    <cellStyle name="Normal 36 50" xfId="2874"/>
    <cellStyle name="Normal 36 51" xfId="2875"/>
    <cellStyle name="Normal 36 52" xfId="2876"/>
    <cellStyle name="Normal 36 53" xfId="2877"/>
    <cellStyle name="Normal 36 54" xfId="2878"/>
    <cellStyle name="Normal 36 55" xfId="2879"/>
    <cellStyle name="Normal 36 56" xfId="2880"/>
    <cellStyle name="Normal 36 57" xfId="2881"/>
    <cellStyle name="Normal 36 58" xfId="2882"/>
    <cellStyle name="Normal 36 59" xfId="2883"/>
    <cellStyle name="Normal 36 6" xfId="2884"/>
    <cellStyle name="Normal 36 60" xfId="2885"/>
    <cellStyle name="Normal 36 61" xfId="2886"/>
    <cellStyle name="Normal 36 62" xfId="2887"/>
    <cellStyle name="Normal 36 63" xfId="2888"/>
    <cellStyle name="Normal 36 64" xfId="2889"/>
    <cellStyle name="Normal 36 65" xfId="2890"/>
    <cellStyle name="Normal 36 66" xfId="2891"/>
    <cellStyle name="Normal 36 67" xfId="2892"/>
    <cellStyle name="Normal 36 68" xfId="2893"/>
    <cellStyle name="Normal 36 69" xfId="2894"/>
    <cellStyle name="Normal 36 7" xfId="2895"/>
    <cellStyle name="Normal 36 70" xfId="2896"/>
    <cellStyle name="Normal 36 71" xfId="2897"/>
    <cellStyle name="Normal 36 72" xfId="2898"/>
    <cellStyle name="Normal 36 73" xfId="2899"/>
    <cellStyle name="Normal 36 74" xfId="2900"/>
    <cellStyle name="Normal 36 75" xfId="2901"/>
    <cellStyle name="Normal 36 76" xfId="2902"/>
    <cellStyle name="Normal 36 77" xfId="2903"/>
    <cellStyle name="Normal 36 78" xfId="2904"/>
    <cellStyle name="Normal 36 79" xfId="2905"/>
    <cellStyle name="Normal 36 8" xfId="2906"/>
    <cellStyle name="Normal 36 80" xfId="2907"/>
    <cellStyle name="Normal 36 81" xfId="2908"/>
    <cellStyle name="Normal 36 82" xfId="2909"/>
    <cellStyle name="Normal 36 83" xfId="2910"/>
    <cellStyle name="Normal 36 84" xfId="2911"/>
    <cellStyle name="Normal 36 85" xfId="2912"/>
    <cellStyle name="Normal 36 86" xfId="2913"/>
    <cellStyle name="Normal 36 87" xfId="2914"/>
    <cellStyle name="Normal 36 88" xfId="2915"/>
    <cellStyle name="Normal 36 89" xfId="2916"/>
    <cellStyle name="Normal 36 9" xfId="2917"/>
    <cellStyle name="Normal 36 90" xfId="2918"/>
    <cellStyle name="Normal 36 91" xfId="2919"/>
    <cellStyle name="Normal 36 92" xfId="2920"/>
    <cellStyle name="Normal 36 93" xfId="2921"/>
    <cellStyle name="Normal 36 94" xfId="2922"/>
    <cellStyle name="Normal 36 95" xfId="2923"/>
    <cellStyle name="Normal 36 96" xfId="2924"/>
    <cellStyle name="Normal 36 97" xfId="2925"/>
    <cellStyle name="Normal 36 98" xfId="2926"/>
    <cellStyle name="Normal 36 99" xfId="2927"/>
    <cellStyle name="Normal 37" xfId="2928"/>
    <cellStyle name="Normal 38" xfId="2929"/>
    <cellStyle name="Normal 39" xfId="2930"/>
    <cellStyle name="Normal 4" xfId="2931"/>
    <cellStyle name="Normal-- 4" xfId="2932"/>
    <cellStyle name="Normal 4 10" xfId="2933"/>
    <cellStyle name="Normal 4 10 2" xfId="2934"/>
    <cellStyle name="Normal 4 100" xfId="2935"/>
    <cellStyle name="Normal 4 101" xfId="2936"/>
    <cellStyle name="Normal 4 102" xfId="2937"/>
    <cellStyle name="Normal 4 103" xfId="2938"/>
    <cellStyle name="Normal 4 104" xfId="2939"/>
    <cellStyle name="Normal 4 105" xfId="2940"/>
    <cellStyle name="Normal 4 106" xfId="2941"/>
    <cellStyle name="Normal 4 107" xfId="2942"/>
    <cellStyle name="Normal 4 108" xfId="2943"/>
    <cellStyle name="Normal 4 109" xfId="2944"/>
    <cellStyle name="Normal 4 11" xfId="2945"/>
    <cellStyle name="Normal 4 11 2" xfId="2946"/>
    <cellStyle name="Normal 4 110" xfId="2947"/>
    <cellStyle name="Normal 4 111" xfId="2948"/>
    <cellStyle name="Normal 4 112" xfId="2949"/>
    <cellStyle name="Normal 4 113" xfId="2950"/>
    <cellStyle name="Normal 4 114" xfId="2951"/>
    <cellStyle name="Normal 4 115" xfId="2952"/>
    <cellStyle name="Normal 4 116" xfId="2953"/>
    <cellStyle name="Normal 4 117" xfId="2954"/>
    <cellStyle name="Normal 4 118" xfId="2955"/>
    <cellStyle name="Normal 4 119" xfId="2956"/>
    <cellStyle name="Normal 4 12" xfId="2957"/>
    <cellStyle name="Normal 4 12 2" xfId="2958"/>
    <cellStyle name="Normal 4 120" xfId="2959"/>
    <cellStyle name="Normal 4 13" xfId="2960"/>
    <cellStyle name="Normal 4 13 2" xfId="2961"/>
    <cellStyle name="Normal 4 14" xfId="2962"/>
    <cellStyle name="Normal 4 14 2" xfId="2963"/>
    <cellStyle name="Normal 4 15" xfId="2964"/>
    <cellStyle name="Normal 4 15 2" xfId="2965"/>
    <cellStyle name="Normal 4 16" xfId="2966"/>
    <cellStyle name="Normal 4 16 2" xfId="2967"/>
    <cellStyle name="Normal 4 17" xfId="2968"/>
    <cellStyle name="Normal 4 17 2" xfId="2969"/>
    <cellStyle name="Normal 4 18" xfId="2970"/>
    <cellStyle name="Normal 4 18 2" xfId="2971"/>
    <cellStyle name="Normal 4 19" xfId="2972"/>
    <cellStyle name="Normal 4 19 2" xfId="2973"/>
    <cellStyle name="Normal 4 2" xfId="2974"/>
    <cellStyle name="Normal 4 2 2" xfId="2975"/>
    <cellStyle name="Normal 4 2 3" xfId="2976"/>
    <cellStyle name="Normal 4 2 4" xfId="2977"/>
    <cellStyle name="Normal 4 2 5" xfId="2978"/>
    <cellStyle name="Normal 4 2 6" xfId="2979"/>
    <cellStyle name="Normal 4 2 7" xfId="2980"/>
    <cellStyle name="Normal 4 2 8" xfId="2981"/>
    <cellStyle name="Normal 4 2 9" xfId="2982"/>
    <cellStyle name="Normal 4 20" xfId="2983"/>
    <cellStyle name="Normal 4 20 2" xfId="2984"/>
    <cellStyle name="Normal 4 21" xfId="2985"/>
    <cellStyle name="Normal 4 21 2" xfId="2986"/>
    <cellStyle name="Normal 4 21 2 2" xfId="2987"/>
    <cellStyle name="Normal 4 21 2 2 2" xfId="2988"/>
    <cellStyle name="Normal 4 21 2 2 2 2" xfId="2989"/>
    <cellStyle name="Normal 4 21 2 2 3" xfId="2990"/>
    <cellStyle name="Normal 4 21 2 3" xfId="2991"/>
    <cellStyle name="Normal 4 21 2 3 2" xfId="2992"/>
    <cellStyle name="Normal 4 21 2 4" xfId="2993"/>
    <cellStyle name="Normal 4 21 3" xfId="2994"/>
    <cellStyle name="Normal 4 21 3 2" xfId="2995"/>
    <cellStyle name="Normal 4 21 3 2 2" xfId="2996"/>
    <cellStyle name="Normal 4 21 3 2 2 2" xfId="2997"/>
    <cellStyle name="Normal 4 21 3 2 3" xfId="2998"/>
    <cellStyle name="Normal 4 21 3 3" xfId="2999"/>
    <cellStyle name="Normal 4 21 3 3 2" xfId="3000"/>
    <cellStyle name="Normal 4 21 3 4" xfId="3001"/>
    <cellStyle name="Normal 4 21 4" xfId="3002"/>
    <cellStyle name="Normal 4 21 4 2" xfId="3003"/>
    <cellStyle name="Normal 4 21 4 2 2" xfId="3004"/>
    <cellStyle name="Normal 4 21 4 2 2 2" xfId="3005"/>
    <cellStyle name="Normal 4 21 4 2 3" xfId="3006"/>
    <cellStyle name="Normal 4 21 4 3" xfId="3007"/>
    <cellStyle name="Normal 4 21 4 3 2" xfId="3008"/>
    <cellStyle name="Normal 4 21 4 4" xfId="3009"/>
    <cellStyle name="Normal 4 21 5" xfId="3010"/>
    <cellStyle name="Normal 4 21 5 2" xfId="3011"/>
    <cellStyle name="Normal 4 21 5 2 2" xfId="3012"/>
    <cellStyle name="Normal 4 21 5 3" xfId="3013"/>
    <cellStyle name="Normal 4 21 6" xfId="3014"/>
    <cellStyle name="Normal 4 21 6 2" xfId="3015"/>
    <cellStyle name="Normal 4 21 7" xfId="3016"/>
    <cellStyle name="Normal 4 21 8" xfId="3017"/>
    <cellStyle name="Normal 4 22" xfId="3018"/>
    <cellStyle name="Normal 4 22 2" xfId="3019"/>
    <cellStyle name="Normal 4 22 2 2" xfId="3020"/>
    <cellStyle name="Normal 4 22 2 2 2" xfId="3021"/>
    <cellStyle name="Normal 4 22 2 3" xfId="3022"/>
    <cellStyle name="Normal 4 22 3" xfId="3023"/>
    <cellStyle name="Normal 4 22 3 2" xfId="3024"/>
    <cellStyle name="Normal 4 22 4" xfId="3025"/>
    <cellStyle name="Normal 4 22 5" xfId="3026"/>
    <cellStyle name="Normal 4 23" xfId="3027"/>
    <cellStyle name="Normal 4 23 2" xfId="3028"/>
    <cellStyle name="Normal 4 23 2 2" xfId="3029"/>
    <cellStyle name="Normal 4 23 2 2 2" xfId="3030"/>
    <cellStyle name="Normal 4 23 2 3" xfId="3031"/>
    <cellStyle name="Normal 4 23 3" xfId="3032"/>
    <cellStyle name="Normal 4 23 3 2" xfId="3033"/>
    <cellStyle name="Normal 4 23 4" xfId="3034"/>
    <cellStyle name="Normal 4 23 5" xfId="3035"/>
    <cellStyle name="Normal 4 24" xfId="3036"/>
    <cellStyle name="Normal 4 24 2" xfId="3037"/>
    <cellStyle name="Normal 4 24 2 2" xfId="3038"/>
    <cellStyle name="Normal 4 24 2 2 2" xfId="3039"/>
    <cellStyle name="Normal 4 24 2 3" xfId="3040"/>
    <cellStyle name="Normal 4 24 3" xfId="3041"/>
    <cellStyle name="Normal 4 24 3 2" xfId="3042"/>
    <cellStyle name="Normal 4 24 4" xfId="3043"/>
    <cellStyle name="Normal 4 24 5" xfId="3044"/>
    <cellStyle name="Normal 4 25" xfId="3045"/>
    <cellStyle name="Normal 4 25 2" xfId="3046"/>
    <cellStyle name="Normal 4 25 2 2" xfId="3047"/>
    <cellStyle name="Normal 4 25 3" xfId="3048"/>
    <cellStyle name="Normal 4 25 4" xfId="3049"/>
    <cellStyle name="Normal 4 26" xfId="3050"/>
    <cellStyle name="Normal 4 26 2" xfId="3051"/>
    <cellStyle name="Normal 4 27" xfId="3052"/>
    <cellStyle name="Normal 4 27 2" xfId="3053"/>
    <cellStyle name="Normal 4 27 2 2" xfId="3054"/>
    <cellStyle name="Normal 4 27 3" xfId="3055"/>
    <cellStyle name="Normal 4 27 4" xfId="3056"/>
    <cellStyle name="Normal 4 28" xfId="3057"/>
    <cellStyle name="Normal 4 28 2" xfId="3058"/>
    <cellStyle name="Normal 4 28 3" xfId="3059"/>
    <cellStyle name="Normal 4 29" xfId="3060"/>
    <cellStyle name="Normal 4 29 2" xfId="3061"/>
    <cellStyle name="Normal 4 3" xfId="3062"/>
    <cellStyle name="Normal 4 3 2" xfId="3063"/>
    <cellStyle name="Normal 4 3 2 2" xfId="3064"/>
    <cellStyle name="Normal 4 3 2 2 2" xfId="3065"/>
    <cellStyle name="Normal 4 3 2 3" xfId="3066"/>
    <cellStyle name="Normal 4 3 2 4" xfId="3067"/>
    <cellStyle name="Normal 4 3 3" xfId="3068"/>
    <cellStyle name="Normal 4 3 4" xfId="3069"/>
    <cellStyle name="Normal 4 30" xfId="3070"/>
    <cellStyle name="Normal 4 30 2" xfId="3071"/>
    <cellStyle name="Normal 4 31" xfId="3072"/>
    <cellStyle name="Normal 4 31 2" xfId="3073"/>
    <cellStyle name="Normal 4 32" xfId="3074"/>
    <cellStyle name="Normal 4 32 2" xfId="3075"/>
    <cellStyle name="Normal 4 33" xfId="3076"/>
    <cellStyle name="Normal 4 33 2" xfId="3077"/>
    <cellStyle name="Normal 4 34" xfId="3078"/>
    <cellStyle name="Normal 4 35" xfId="3079"/>
    <cellStyle name="Normal 4 36" xfId="3080"/>
    <cellStyle name="Normal 4 37" xfId="3081"/>
    <cellStyle name="Normal 4 38" xfId="3082"/>
    <cellStyle name="Normal 4 39" xfId="3083"/>
    <cellStyle name="Normal 4 4" xfId="3084"/>
    <cellStyle name="Normal 4 4 2" xfId="3085"/>
    <cellStyle name="Normal 4 4 3" xfId="3086"/>
    <cellStyle name="Normal 4 4 4" xfId="3087"/>
    <cellStyle name="Normal 4 40" xfId="3088"/>
    <cellStyle name="Normal 4 41" xfId="3089"/>
    <cellStyle name="Normal 4 42" xfId="3090"/>
    <cellStyle name="Normal 4 43" xfId="3091"/>
    <cellStyle name="Normal 4 44" xfId="3092"/>
    <cellStyle name="Normal 4 45" xfId="3093"/>
    <cellStyle name="Normal 4 46" xfId="3094"/>
    <cellStyle name="Normal 4 47" xfId="3095"/>
    <cellStyle name="Normal 4 48" xfId="3096"/>
    <cellStyle name="Normal 4 49" xfId="3097"/>
    <cellStyle name="Normal 4 5" xfId="3098"/>
    <cellStyle name="Normal 4 5 2" xfId="3099"/>
    <cellStyle name="Normal 4 50" xfId="3100"/>
    <cellStyle name="Normal 4 51" xfId="3101"/>
    <cellStyle name="Normal 4 52" xfId="3102"/>
    <cellStyle name="Normal 4 53" xfId="3103"/>
    <cellStyle name="Normal 4 54" xfId="3104"/>
    <cellStyle name="Normal 4 55" xfId="3105"/>
    <cellStyle name="Normal 4 56" xfId="3106"/>
    <cellStyle name="Normal 4 57" xfId="3107"/>
    <cellStyle name="Normal 4 58" xfId="3108"/>
    <cellStyle name="Normal 4 59" xfId="3109"/>
    <cellStyle name="Normal 4 6" xfId="3110"/>
    <cellStyle name="Normal 4 6 2" xfId="3111"/>
    <cellStyle name="Normal 4 60" xfId="3112"/>
    <cellStyle name="Normal 4 61" xfId="3113"/>
    <cellStyle name="Normal 4 62" xfId="3114"/>
    <cellStyle name="Normal 4 63" xfId="3115"/>
    <cellStyle name="Normal 4 64" xfId="3116"/>
    <cellStyle name="Normal 4 65" xfId="3117"/>
    <cellStyle name="Normal 4 66" xfId="3118"/>
    <cellStyle name="Normal 4 67" xfId="3119"/>
    <cellStyle name="Normal 4 68" xfId="3120"/>
    <cellStyle name="Normal 4 69" xfId="3121"/>
    <cellStyle name="Normal 4 7" xfId="3122"/>
    <cellStyle name="Normal 4 7 2" xfId="3123"/>
    <cellStyle name="Normal 4 70" xfId="3124"/>
    <cellStyle name="Normal 4 71" xfId="3125"/>
    <cellStyle name="Normal 4 72" xfId="3126"/>
    <cellStyle name="Normal 4 73" xfId="3127"/>
    <cellStyle name="Normal 4 74" xfId="3128"/>
    <cellStyle name="Normal 4 75" xfId="3129"/>
    <cellStyle name="Normal 4 76" xfId="3130"/>
    <cellStyle name="Normal 4 77" xfId="3131"/>
    <cellStyle name="Normal 4 78" xfId="3132"/>
    <cellStyle name="Normal 4 79" xfId="3133"/>
    <cellStyle name="Normal 4 8" xfId="3134"/>
    <cellStyle name="Normal 4 8 2" xfId="3135"/>
    <cellStyle name="Normal 4 80" xfId="3136"/>
    <cellStyle name="Normal 4 81" xfId="3137"/>
    <cellStyle name="Normal 4 82" xfId="3138"/>
    <cellStyle name="Normal 4 83" xfId="3139"/>
    <cellStyle name="Normal 4 84" xfId="3140"/>
    <cellStyle name="Normal 4 85" xfId="3141"/>
    <cellStyle name="Normal 4 86" xfId="3142"/>
    <cellStyle name="Normal 4 87" xfId="3143"/>
    <cellStyle name="Normal 4 88" xfId="3144"/>
    <cellStyle name="Normal 4 89" xfId="3145"/>
    <cellStyle name="Normal 4 9" xfId="3146"/>
    <cellStyle name="Normal 4 9 2" xfId="3147"/>
    <cellStyle name="Normal 4 90" xfId="3148"/>
    <cellStyle name="Normal 4 91" xfId="3149"/>
    <cellStyle name="Normal 4 92" xfId="3150"/>
    <cellStyle name="Normal 4 93" xfId="3151"/>
    <cellStyle name="Normal 4 94" xfId="3152"/>
    <cellStyle name="Normal 4 95" xfId="3153"/>
    <cellStyle name="Normal 4 96" xfId="3154"/>
    <cellStyle name="Normal 4 97" xfId="3155"/>
    <cellStyle name="Normal 4 98" xfId="3156"/>
    <cellStyle name="Normal 4 99" xfId="3157"/>
    <cellStyle name="Normal 40" xfId="3158"/>
    <cellStyle name="Normal 41" xfId="3159"/>
    <cellStyle name="Normal 42" xfId="3160"/>
    <cellStyle name="Normal 43" xfId="3161"/>
    <cellStyle name="Normal 44" xfId="3162"/>
    <cellStyle name="Normal 45" xfId="3163"/>
    <cellStyle name="Normal 46" xfId="3164"/>
    <cellStyle name="Normal 47" xfId="3165"/>
    <cellStyle name="Normal 47 10" xfId="3166"/>
    <cellStyle name="Normal 47 11" xfId="3167"/>
    <cellStyle name="Normal 47 11 2" xfId="3168"/>
    <cellStyle name="Normal 47 11 3" xfId="3169"/>
    <cellStyle name="Normal 47 11 4" xfId="3170"/>
    <cellStyle name="Normal 47 11 5" xfId="3171"/>
    <cellStyle name="Normal 47 11 6" xfId="3172"/>
    <cellStyle name="Normal 47 11 7" xfId="3173"/>
    <cellStyle name="Normal 47 11 8" xfId="3174"/>
    <cellStyle name="Normal 47 12" xfId="3175"/>
    <cellStyle name="Normal 47 13" xfId="3176"/>
    <cellStyle name="Normal 47 14" xfId="3177"/>
    <cellStyle name="Normal 47 15" xfId="3178"/>
    <cellStyle name="Normal 47 16" xfId="3179"/>
    <cellStyle name="Normal 47 17" xfId="3180"/>
    <cellStyle name="Normal 47 2" xfId="3181"/>
    <cellStyle name="Normal 47 3" xfId="3182"/>
    <cellStyle name="Normal 47 3 2" xfId="3183"/>
    <cellStyle name="Normal 47 3 3" xfId="3184"/>
    <cellStyle name="Normal 47 3 4" xfId="3185"/>
    <cellStyle name="Normal 47 3 5" xfId="3186"/>
    <cellStyle name="Normal 47 3 6" xfId="3187"/>
    <cellStyle name="Normal 47 3 7" xfId="3188"/>
    <cellStyle name="Normal 47 3 8" xfId="3189"/>
    <cellStyle name="Normal 47 4" xfId="3190"/>
    <cellStyle name="Normal 47 4 2" xfId="3191"/>
    <cellStyle name="Normal 47 4 3" xfId="3192"/>
    <cellStyle name="Normal 47 4 4" xfId="3193"/>
    <cellStyle name="Normal 47 4 5" xfId="3194"/>
    <cellStyle name="Normal 47 4 6" xfId="3195"/>
    <cellStyle name="Normal 47 4 7" xfId="3196"/>
    <cellStyle name="Normal 47 4 8" xfId="3197"/>
    <cellStyle name="Normal 47 5" xfId="3198"/>
    <cellStyle name="Normal 47 5 2" xfId="3199"/>
    <cellStyle name="Normal 47 5 3" xfId="3200"/>
    <cellStyle name="Normal 47 5 4" xfId="3201"/>
    <cellStyle name="Normal 47 5 5" xfId="3202"/>
    <cellStyle name="Normal 47 5 6" xfId="3203"/>
    <cellStyle name="Normal 47 5 7" xfId="3204"/>
    <cellStyle name="Normal 47 5 8" xfId="3205"/>
    <cellStyle name="Normal 47 6" xfId="3206"/>
    <cellStyle name="Normal 47 6 2" xfId="3207"/>
    <cellStyle name="Normal 47 6 3" xfId="3208"/>
    <cellStyle name="Normal 47 6 4" xfId="3209"/>
    <cellStyle name="Normal 47 6 5" xfId="3210"/>
    <cellStyle name="Normal 47 6 6" xfId="3211"/>
    <cellStyle name="Normal 47 6 7" xfId="3212"/>
    <cellStyle name="Normal 47 6 8" xfId="3213"/>
    <cellStyle name="Normal 47 7" xfId="3214"/>
    <cellStyle name="Normal 47 7 2" xfId="3215"/>
    <cellStyle name="Normal 47 7 3" xfId="3216"/>
    <cellStyle name="Normal 47 7 4" xfId="3217"/>
    <cellStyle name="Normal 47 7 5" xfId="3218"/>
    <cellStyle name="Normal 47 7 6" xfId="3219"/>
    <cellStyle name="Normal 47 7 7" xfId="3220"/>
    <cellStyle name="Normal 47 7 8" xfId="3221"/>
    <cellStyle name="Normal 47 8" xfId="3222"/>
    <cellStyle name="Normal 47 8 2" xfId="3223"/>
    <cellStyle name="Normal 47 8 3" xfId="3224"/>
    <cellStyle name="Normal 47 8 4" xfId="3225"/>
    <cellStyle name="Normal 47 8 5" xfId="3226"/>
    <cellStyle name="Normal 47 8 6" xfId="3227"/>
    <cellStyle name="Normal 47 8 7" xfId="3228"/>
    <cellStyle name="Normal 47 8 8" xfId="3229"/>
    <cellStyle name="Normal 47 9" xfId="3230"/>
    <cellStyle name="Normal 48" xfId="3231"/>
    <cellStyle name="Normal 49" xfId="3232"/>
    <cellStyle name="Normal 49 2" xfId="3233"/>
    <cellStyle name="Normal 49 2 2" xfId="3234"/>
    <cellStyle name="Normal 49 2 2 2" xfId="3235"/>
    <cellStyle name="Normal 49 2 2 2 2" xfId="3236"/>
    <cellStyle name="Normal 49 2 2 3" xfId="3237"/>
    <cellStyle name="Normal 49 2 3" xfId="3238"/>
    <cellStyle name="Normal 49 2 3 2" xfId="3239"/>
    <cellStyle name="Normal 49 2 4" xfId="3240"/>
    <cellStyle name="Normal 49 3" xfId="3241"/>
    <cellStyle name="Normal 49 3 2" xfId="3242"/>
    <cellStyle name="Normal 49 3 2 2" xfId="3243"/>
    <cellStyle name="Normal 49 3 2 2 2" xfId="3244"/>
    <cellStyle name="Normal 49 3 2 3" xfId="3245"/>
    <cellStyle name="Normal 49 3 3" xfId="3246"/>
    <cellStyle name="Normal 49 3 3 2" xfId="3247"/>
    <cellStyle name="Normal 49 3 4" xfId="3248"/>
    <cellStyle name="Normal 49 4" xfId="3249"/>
    <cellStyle name="Normal 49 4 2" xfId="3250"/>
    <cellStyle name="Normal 49 4 2 2" xfId="3251"/>
    <cellStyle name="Normal 49 4 2 2 2" xfId="3252"/>
    <cellStyle name="Normal 49 4 2 3" xfId="3253"/>
    <cellStyle name="Normal 49 4 3" xfId="3254"/>
    <cellStyle name="Normal 49 4 3 2" xfId="3255"/>
    <cellStyle name="Normal 49 4 4" xfId="3256"/>
    <cellStyle name="Normal 49 5" xfId="3257"/>
    <cellStyle name="Normal 49 5 2" xfId="3258"/>
    <cellStyle name="Normal 49 5 2 2" xfId="3259"/>
    <cellStyle name="Normal 49 5 3" xfId="3260"/>
    <cellStyle name="Normal 49 6" xfId="3261"/>
    <cellStyle name="Normal 49 6 2" xfId="3262"/>
    <cellStyle name="Normal 49 7" xfId="3263"/>
    <cellStyle name="Normal 49 8" xfId="3264"/>
    <cellStyle name="Normal 5" xfId="3265"/>
    <cellStyle name="Normal-- 5" xfId="3266"/>
    <cellStyle name="Normal 5 10" xfId="3267"/>
    <cellStyle name="Normal 5 10 2" xfId="3268"/>
    <cellStyle name="Normal 5 100" xfId="3269"/>
    <cellStyle name="Normal 5 101" xfId="3270"/>
    <cellStyle name="Normal 5 102" xfId="3271"/>
    <cellStyle name="Normal 5 103" xfId="3272"/>
    <cellStyle name="Normal 5 104" xfId="3273"/>
    <cellStyle name="Normal 5 105" xfId="3274"/>
    <cellStyle name="Normal 5 106" xfId="3275"/>
    <cellStyle name="Normal 5 107" xfId="3276"/>
    <cellStyle name="Normal 5 108" xfId="3277"/>
    <cellStyle name="Normal 5 109" xfId="3278"/>
    <cellStyle name="Normal 5 11" xfId="3279"/>
    <cellStyle name="Normal 5 11 2" xfId="3280"/>
    <cellStyle name="Normal 5 110" xfId="3281"/>
    <cellStyle name="Normal 5 111" xfId="3282"/>
    <cellStyle name="Normal 5 112" xfId="3283"/>
    <cellStyle name="Normal 5 113" xfId="3284"/>
    <cellStyle name="Normal 5 12" xfId="3285"/>
    <cellStyle name="Normal 5 12 2" xfId="3286"/>
    <cellStyle name="Normal 5 13" xfId="3287"/>
    <cellStyle name="Normal 5 13 2" xfId="3288"/>
    <cellStyle name="Normal 5 14" xfId="3289"/>
    <cellStyle name="Normal 5 14 2" xfId="3290"/>
    <cellStyle name="Normal 5 15" xfId="3291"/>
    <cellStyle name="Normal 5 15 2" xfId="3292"/>
    <cellStyle name="Normal 5 16" xfId="3293"/>
    <cellStyle name="Normal 5 16 2" xfId="3294"/>
    <cellStyle name="Normal 5 17" xfId="3295"/>
    <cellStyle name="Normal 5 17 2" xfId="3296"/>
    <cellStyle name="Normal 5 18" xfId="3297"/>
    <cellStyle name="Normal 5 18 2" xfId="3298"/>
    <cellStyle name="Normal 5 19" xfId="3299"/>
    <cellStyle name="Normal 5 19 2" xfId="3300"/>
    <cellStyle name="Normal 5 2" xfId="3301"/>
    <cellStyle name="Normal 5 2 2" xfId="3302"/>
    <cellStyle name="Normal 5 2 3" xfId="3303"/>
    <cellStyle name="Normal 5 2 4" xfId="3304"/>
    <cellStyle name="Normal 5 2 5" xfId="3305"/>
    <cellStyle name="Normal 5 20" xfId="3306"/>
    <cellStyle name="Normal 5 20 2" xfId="3307"/>
    <cellStyle name="Normal 5 21" xfId="3308"/>
    <cellStyle name="Normal 5 21 2" xfId="3309"/>
    <cellStyle name="Normal 5 22" xfId="3310"/>
    <cellStyle name="Normal 5 22 2" xfId="3311"/>
    <cellStyle name="Normal 5 22 2 2" xfId="3312"/>
    <cellStyle name="Normal 5 22 3" xfId="3313"/>
    <cellStyle name="Normal 5 22 4" xfId="3314"/>
    <cellStyle name="Normal 5 23" xfId="3315"/>
    <cellStyle name="Normal 5 23 2" xfId="3316"/>
    <cellStyle name="Normal 5 24" xfId="3317"/>
    <cellStyle name="Normal 5 24 2" xfId="3318"/>
    <cellStyle name="Normal 5 25" xfId="3319"/>
    <cellStyle name="Normal 5 25 2" xfId="3320"/>
    <cellStyle name="Normal 5 26" xfId="3321"/>
    <cellStyle name="Normal 5 26 2" xfId="3322"/>
    <cellStyle name="Normal 5 27" xfId="3323"/>
    <cellStyle name="Normal 5 27 2" xfId="3324"/>
    <cellStyle name="Normal 5 28" xfId="3325"/>
    <cellStyle name="Normal 5 28 2" xfId="3326"/>
    <cellStyle name="Normal 5 29" xfId="3327"/>
    <cellStyle name="Normal 5 29 2" xfId="3328"/>
    <cellStyle name="Normal 5 3" xfId="3329"/>
    <cellStyle name="Normal 5 3 2" xfId="3330"/>
    <cellStyle name="Normal 5 30" xfId="3331"/>
    <cellStyle name="Normal 5 30 2" xfId="3332"/>
    <cellStyle name="Normal 5 31" xfId="3333"/>
    <cellStyle name="Normal 5 31 2" xfId="3334"/>
    <cellStyle name="Normal 5 32" xfId="3335"/>
    <cellStyle name="Normal 5 32 2" xfId="3336"/>
    <cellStyle name="Normal 5 33" xfId="3337"/>
    <cellStyle name="Normal 5 33 2" xfId="3338"/>
    <cellStyle name="Normal 5 34" xfId="3339"/>
    <cellStyle name="Normal 5 34 2" xfId="3340"/>
    <cellStyle name="Normal 5 35" xfId="3341"/>
    <cellStyle name="Normal 5 35 2" xfId="3342"/>
    <cellStyle name="Normal 5 36" xfId="3343"/>
    <cellStyle name="Normal 5 36 2" xfId="3344"/>
    <cellStyle name="Normal 5 37" xfId="3345"/>
    <cellStyle name="Normal 5 37 2" xfId="3346"/>
    <cellStyle name="Normal 5 38" xfId="3347"/>
    <cellStyle name="Normal 5 39" xfId="3348"/>
    <cellStyle name="Normal 5 4" xfId="3349"/>
    <cellStyle name="Normal 5 4 2" xfId="3350"/>
    <cellStyle name="Normal 5 40" xfId="3351"/>
    <cellStyle name="Normal 5 41" xfId="3352"/>
    <cellStyle name="Normal 5 42" xfId="3353"/>
    <cellStyle name="Normal 5 43" xfId="3354"/>
    <cellStyle name="Normal 5 44" xfId="3355"/>
    <cellStyle name="Normal 5 45" xfId="3356"/>
    <cellStyle name="Normal 5 46" xfId="3357"/>
    <cellStyle name="Normal 5 47" xfId="3358"/>
    <cellStyle name="Normal 5 48" xfId="3359"/>
    <cellStyle name="Normal 5 49" xfId="3360"/>
    <cellStyle name="Normal 5 5" xfId="3361"/>
    <cellStyle name="Normal 5 5 2" xfId="3362"/>
    <cellStyle name="Normal 5 50" xfId="3363"/>
    <cellStyle name="Normal 5 51" xfId="3364"/>
    <cellStyle name="Normal 5 52" xfId="3365"/>
    <cellStyle name="Normal 5 53" xfId="3366"/>
    <cellStyle name="Normal 5 54" xfId="3367"/>
    <cellStyle name="Normal 5 55" xfId="3368"/>
    <cellStyle name="Normal 5 56" xfId="3369"/>
    <cellStyle name="Normal 5 57" xfId="3370"/>
    <cellStyle name="Normal 5 58" xfId="3371"/>
    <cellStyle name="Normal 5 59" xfId="3372"/>
    <cellStyle name="Normal 5 6" xfId="3373"/>
    <cellStyle name="Normal 5 6 2" xfId="3374"/>
    <cellStyle name="Normal 5 60" xfId="3375"/>
    <cellStyle name="Normal 5 61" xfId="3376"/>
    <cellStyle name="Normal 5 62" xfId="3377"/>
    <cellStyle name="Normal 5 63" xfId="3378"/>
    <cellStyle name="Normal 5 64" xfId="3379"/>
    <cellStyle name="Normal 5 65" xfId="3380"/>
    <cellStyle name="Normal 5 66" xfId="3381"/>
    <cellStyle name="Normal 5 67" xfId="3382"/>
    <cellStyle name="Normal 5 68" xfId="3383"/>
    <cellStyle name="Normal 5 69" xfId="3384"/>
    <cellStyle name="Normal 5 7" xfId="3385"/>
    <cellStyle name="Normal 5 7 2" xfId="3386"/>
    <cellStyle name="Normal 5 70" xfId="3387"/>
    <cellStyle name="Normal 5 71" xfId="3388"/>
    <cellStyle name="Normal 5 72" xfId="3389"/>
    <cellStyle name="Normal 5 73" xfId="3390"/>
    <cellStyle name="Normal 5 74" xfId="3391"/>
    <cellStyle name="Normal 5 75" xfId="3392"/>
    <cellStyle name="Normal 5 76" xfId="3393"/>
    <cellStyle name="Normal 5 77" xfId="3394"/>
    <cellStyle name="Normal 5 78" xfId="3395"/>
    <cellStyle name="Normal 5 79" xfId="3396"/>
    <cellStyle name="Normal 5 8" xfId="3397"/>
    <cellStyle name="Normal 5 8 2" xfId="3398"/>
    <cellStyle name="Normal 5 80" xfId="3399"/>
    <cellStyle name="Normal 5 81" xfId="3400"/>
    <cellStyle name="Normal 5 82" xfId="3401"/>
    <cellStyle name="Normal 5 83" xfId="3402"/>
    <cellStyle name="Normal 5 84" xfId="3403"/>
    <cellStyle name="Normal 5 85" xfId="3404"/>
    <cellStyle name="Normal 5 86" xfId="3405"/>
    <cellStyle name="Normal 5 87" xfId="3406"/>
    <cellStyle name="Normal 5 88" xfId="3407"/>
    <cellStyle name="Normal 5 89" xfId="3408"/>
    <cellStyle name="Normal 5 9" xfId="3409"/>
    <cellStyle name="Normal 5 9 2" xfId="3410"/>
    <cellStyle name="Normal 5 90" xfId="3411"/>
    <cellStyle name="Normal 5 91" xfId="3412"/>
    <cellStyle name="Normal 5 92" xfId="3413"/>
    <cellStyle name="Normal 5 93" xfId="3414"/>
    <cellStyle name="Normal 5 94" xfId="3415"/>
    <cellStyle name="Normal 5 95" xfId="3416"/>
    <cellStyle name="Normal 5 96" xfId="3417"/>
    <cellStyle name="Normal 5 97" xfId="3418"/>
    <cellStyle name="Normal 5 98" xfId="3419"/>
    <cellStyle name="Normal 5 99" xfId="3420"/>
    <cellStyle name="Normal 50" xfId="3421"/>
    <cellStyle name="Normal 50 2" xfId="3422"/>
    <cellStyle name="Normal 50 3" xfId="3423"/>
    <cellStyle name="Normal 50 4" xfId="3424"/>
    <cellStyle name="Normal 50 5" xfId="3425"/>
    <cellStyle name="Normal 50 6" xfId="3426"/>
    <cellStyle name="Normal 50 7" xfId="3427"/>
    <cellStyle name="Normal 50 8" xfId="3428"/>
    <cellStyle name="Normal 51" xfId="3429"/>
    <cellStyle name="Normal 51 2" xfId="3430"/>
    <cellStyle name="Normal 51 2 2" xfId="3431"/>
    <cellStyle name="Normal 51 2 2 2" xfId="3432"/>
    <cellStyle name="Normal 51 2 2 2 2" xfId="3433"/>
    <cellStyle name="Normal 51 2 2 3" xfId="3434"/>
    <cellStyle name="Normal 51 2 3" xfId="3435"/>
    <cellStyle name="Normal 51 2 3 2" xfId="3436"/>
    <cellStyle name="Normal 51 2 4" xfId="3437"/>
    <cellStyle name="Normal 51 3" xfId="3438"/>
    <cellStyle name="Normal 51 3 2" xfId="3439"/>
    <cellStyle name="Normal 51 3 2 2" xfId="3440"/>
    <cellStyle name="Normal 51 3 3" xfId="3441"/>
    <cellStyle name="Normal 51 4" xfId="3442"/>
    <cellStyle name="Normal 51 4 2" xfId="3443"/>
    <cellStyle name="Normal 51 5" xfId="3444"/>
    <cellStyle name="Normal 51 6" xfId="3445"/>
    <cellStyle name="Normal 51 7" xfId="3446"/>
    <cellStyle name="Normal 51 8" xfId="3447"/>
    <cellStyle name="Normal 52" xfId="3448"/>
    <cellStyle name="Normal 52 2" xfId="3449"/>
    <cellStyle name="Normal 52 2 2" xfId="3450"/>
    <cellStyle name="Normal 52 3" xfId="3451"/>
    <cellStyle name="Normal 52 4" xfId="3452"/>
    <cellStyle name="Normal 52 5" xfId="3453"/>
    <cellStyle name="Normal 52 6" xfId="3454"/>
    <cellStyle name="Normal 52 7" xfId="3455"/>
    <cellStyle name="Normal 52 8" xfId="3456"/>
    <cellStyle name="Normal 53" xfId="3457"/>
    <cellStyle name="Normal 53 2" xfId="3458"/>
    <cellStyle name="Normal 53 2 2" xfId="3459"/>
    <cellStyle name="Normal 53 2 2 2" xfId="3460"/>
    <cellStyle name="Normal 53 2 3" xfId="3461"/>
    <cellStyle name="Normal 53 3" xfId="3462"/>
    <cellStyle name="Normal 53 3 2" xfId="3463"/>
    <cellStyle name="Normal 53 4" xfId="3464"/>
    <cellStyle name="Normal 53 5" xfId="3465"/>
    <cellStyle name="Normal 53 6" xfId="3466"/>
    <cellStyle name="Normal 53 7" xfId="3467"/>
    <cellStyle name="Normal 53 8" xfId="3468"/>
    <cellStyle name="Normal 54" xfId="3469"/>
    <cellStyle name="Normal 54 2" xfId="3470"/>
    <cellStyle name="Normal 54 3" xfId="3471"/>
    <cellStyle name="Normal 54 4" xfId="3472"/>
    <cellStyle name="Normal 54 5" xfId="3473"/>
    <cellStyle name="Normal 54 6" xfId="3474"/>
    <cellStyle name="Normal 54 7" xfId="3475"/>
    <cellStyle name="Normal 54 8" xfId="3476"/>
    <cellStyle name="Normal 55" xfId="3477"/>
    <cellStyle name="Normal 55 2" xfId="3478"/>
    <cellStyle name="Normal 55 3" xfId="3479"/>
    <cellStyle name="Normal 55 4" xfId="3480"/>
    <cellStyle name="Normal 55 5" xfId="3481"/>
    <cellStyle name="Normal 55 6" xfId="3482"/>
    <cellStyle name="Normal 55 7" xfId="3483"/>
    <cellStyle name="Normal 55 8" xfId="3484"/>
    <cellStyle name="Normal 56" xfId="3485"/>
    <cellStyle name="Normal 56 2" xfId="3486"/>
    <cellStyle name="Normal 56 3" xfId="3487"/>
    <cellStyle name="Normal 56 4" xfId="3488"/>
    <cellStyle name="Normal 56 5" xfId="3489"/>
    <cellStyle name="Normal 56 6" xfId="3490"/>
    <cellStyle name="Normal 56 7" xfId="3491"/>
    <cellStyle name="Normal 56 8" xfId="3492"/>
    <cellStyle name="Normal 57" xfId="3493"/>
    <cellStyle name="Normal 57 2" xfId="3494"/>
    <cellStyle name="Normal 57 3" xfId="3495"/>
    <cellStyle name="Normal 57 4" xfId="3496"/>
    <cellStyle name="Normal 57 5" xfId="3497"/>
    <cellStyle name="Normal 57 6" xfId="3498"/>
    <cellStyle name="Normal 57 7" xfId="3499"/>
    <cellStyle name="Normal 57 8" xfId="3500"/>
    <cellStyle name="Normal 58" xfId="3501"/>
    <cellStyle name="Normal 58 2" xfId="3502"/>
    <cellStyle name="Normal 58 3" xfId="3503"/>
    <cellStyle name="Normal 58 4" xfId="3504"/>
    <cellStyle name="Normal 58 5" xfId="3505"/>
    <cellStyle name="Normal 58 6" xfId="3506"/>
    <cellStyle name="Normal 58 7" xfId="3507"/>
    <cellStyle name="Normal 58 8" xfId="3508"/>
    <cellStyle name="Normal 59" xfId="3509"/>
    <cellStyle name="Normal 59 2" xfId="3510"/>
    <cellStyle name="Normal 59 3" xfId="3511"/>
    <cellStyle name="Normal 59 4" xfId="3512"/>
    <cellStyle name="Normal 59 5" xfId="3513"/>
    <cellStyle name="Normal 59 6" xfId="3514"/>
    <cellStyle name="Normal 59 7" xfId="3515"/>
    <cellStyle name="Normal 59 8" xfId="3516"/>
    <cellStyle name="Normal 6" xfId="3517"/>
    <cellStyle name="Normal-- 6" xfId="3518"/>
    <cellStyle name="Normal 6 10" xfId="3519"/>
    <cellStyle name="Normal 6 10 2" xfId="3520"/>
    <cellStyle name="Normal 6 100" xfId="3521"/>
    <cellStyle name="Normal 6 101" xfId="3522"/>
    <cellStyle name="Normal 6 102" xfId="3523"/>
    <cellStyle name="Normal 6 103" xfId="3524"/>
    <cellStyle name="Normal 6 104" xfId="3525"/>
    <cellStyle name="Normal 6 105" xfId="3526"/>
    <cellStyle name="Normal 6 106" xfId="3527"/>
    <cellStyle name="Normal 6 107" xfId="3528"/>
    <cellStyle name="Normal 6 108" xfId="3529"/>
    <cellStyle name="Normal 6 109" xfId="3530"/>
    <cellStyle name="Normal 6 11" xfId="3531"/>
    <cellStyle name="Normal 6 11 2" xfId="3532"/>
    <cellStyle name="Normal 6 110" xfId="3533"/>
    <cellStyle name="Normal 6 111" xfId="3534"/>
    <cellStyle name="Normal 6 112" xfId="3535"/>
    <cellStyle name="Normal 6 113" xfId="3536"/>
    <cellStyle name="Normal 6 114" xfId="3537"/>
    <cellStyle name="Normal 6 115" xfId="3538"/>
    <cellStyle name="Normal 6 116" xfId="3539"/>
    <cellStyle name="Normal 6 117" xfId="3540"/>
    <cellStyle name="Normal 6 12" xfId="3541"/>
    <cellStyle name="Normal 6 12 2" xfId="3542"/>
    <cellStyle name="Normal 6 13" xfId="3543"/>
    <cellStyle name="Normal 6 13 2" xfId="3544"/>
    <cellStyle name="Normal 6 14" xfId="3545"/>
    <cellStyle name="Normal 6 14 2" xfId="3546"/>
    <cellStyle name="Normal 6 15" xfId="3547"/>
    <cellStyle name="Normal 6 15 2" xfId="3548"/>
    <cellStyle name="Normal 6 16" xfId="3549"/>
    <cellStyle name="Normal 6 16 2" xfId="3550"/>
    <cellStyle name="Normal 6 17" xfId="3551"/>
    <cellStyle name="Normal 6 17 2" xfId="3552"/>
    <cellStyle name="Normal 6 18" xfId="3553"/>
    <cellStyle name="Normal 6 18 2" xfId="3554"/>
    <cellStyle name="Normal 6 19" xfId="3555"/>
    <cellStyle name="Normal 6 19 2" xfId="3556"/>
    <cellStyle name="Normal 6 2" xfId="3557"/>
    <cellStyle name="Normal 6 2 2" xfId="3558"/>
    <cellStyle name="Normal 6 2 3" xfId="3559"/>
    <cellStyle name="Normal 6 2 4" xfId="3560"/>
    <cellStyle name="Normal 6 2 5" xfId="3561"/>
    <cellStyle name="Normal 6 20" xfId="3562"/>
    <cellStyle name="Normal 6 20 2" xfId="3563"/>
    <cellStyle name="Normal 6 21" xfId="3564"/>
    <cellStyle name="Normal 6 21 2" xfId="3565"/>
    <cellStyle name="Normal 6 21 2 2" xfId="3566"/>
    <cellStyle name="Normal 6 21 3" xfId="3567"/>
    <cellStyle name="Normal 6 21 4" xfId="3568"/>
    <cellStyle name="Normal 6 22" xfId="3569"/>
    <cellStyle name="Normal 6 22 2" xfId="3570"/>
    <cellStyle name="Normal 6 22 2 2" xfId="3571"/>
    <cellStyle name="Normal 6 22 3" xfId="3572"/>
    <cellStyle name="Normal 6 22 4" xfId="3573"/>
    <cellStyle name="Normal 6 23" xfId="3574"/>
    <cellStyle name="Normal 6 23 2" xfId="3575"/>
    <cellStyle name="Normal 6 24" xfId="3576"/>
    <cellStyle name="Normal 6 24 2" xfId="3577"/>
    <cellStyle name="Normal 6 25" xfId="3578"/>
    <cellStyle name="Normal 6 25 2" xfId="3579"/>
    <cellStyle name="Normal 6 26" xfId="3580"/>
    <cellStyle name="Normal 6 26 2" xfId="3581"/>
    <cellStyle name="Normal 6 27" xfId="3582"/>
    <cellStyle name="Normal 6 27 2" xfId="3583"/>
    <cellStyle name="Normal 6 28" xfId="3584"/>
    <cellStyle name="Normal 6 28 2" xfId="3585"/>
    <cellStyle name="Normal 6 29" xfId="3586"/>
    <cellStyle name="Normal 6 29 2" xfId="3587"/>
    <cellStyle name="Normal 6 3" xfId="3588"/>
    <cellStyle name="Normal 6 3 2" xfId="3589"/>
    <cellStyle name="Normal 6 3 3" xfId="3590"/>
    <cellStyle name="Normal 6 3 4" xfId="3591"/>
    <cellStyle name="Normal 6 30" xfId="3592"/>
    <cellStyle name="Normal 6 31" xfId="3593"/>
    <cellStyle name="Normal 6 32" xfId="3594"/>
    <cellStyle name="Normal 6 33" xfId="3595"/>
    <cellStyle name="Normal 6 34" xfId="3596"/>
    <cellStyle name="Normal 6 35" xfId="3597"/>
    <cellStyle name="Normal 6 36" xfId="3598"/>
    <cellStyle name="Normal 6 37" xfId="3599"/>
    <cellStyle name="Normal 6 38" xfId="3600"/>
    <cellStyle name="Normal 6 39" xfId="3601"/>
    <cellStyle name="Normal 6 4" xfId="3602"/>
    <cellStyle name="Normal 6 4 2" xfId="3603"/>
    <cellStyle name="Normal 6 40" xfId="3604"/>
    <cellStyle name="Normal 6 41" xfId="3605"/>
    <cellStyle name="Normal 6 42" xfId="3606"/>
    <cellStyle name="Normal 6 43" xfId="3607"/>
    <cellStyle name="Normal 6 44" xfId="3608"/>
    <cellStyle name="Normal 6 45" xfId="3609"/>
    <cellStyle name="Normal 6 46" xfId="3610"/>
    <cellStyle name="Normal 6 47" xfId="3611"/>
    <cellStyle name="Normal 6 48" xfId="3612"/>
    <cellStyle name="Normal 6 49" xfId="3613"/>
    <cellStyle name="Normal 6 5" xfId="3614"/>
    <cellStyle name="Normal 6 5 2" xfId="3615"/>
    <cellStyle name="Normal 6 50" xfId="3616"/>
    <cellStyle name="Normal 6 51" xfId="3617"/>
    <cellStyle name="Normal 6 52" xfId="3618"/>
    <cellStyle name="Normal 6 53" xfId="3619"/>
    <cellStyle name="Normal 6 54" xfId="3620"/>
    <cellStyle name="Normal 6 55" xfId="3621"/>
    <cellStyle name="Normal 6 56" xfId="3622"/>
    <cellStyle name="Normal 6 57" xfId="3623"/>
    <cellStyle name="Normal 6 58" xfId="3624"/>
    <cellStyle name="Normal 6 59" xfId="3625"/>
    <cellStyle name="Normal 6 6" xfId="3626"/>
    <cellStyle name="Normal 6 6 2" xfId="3627"/>
    <cellStyle name="Normal 6 60" xfId="3628"/>
    <cellStyle name="Normal 6 61" xfId="3629"/>
    <cellStyle name="Normal 6 62" xfId="3630"/>
    <cellStyle name="Normal 6 63" xfId="3631"/>
    <cellStyle name="Normal 6 64" xfId="3632"/>
    <cellStyle name="Normal 6 65" xfId="3633"/>
    <cellStyle name="Normal 6 66" xfId="3634"/>
    <cellStyle name="Normal 6 67" xfId="3635"/>
    <cellStyle name="Normal 6 68" xfId="3636"/>
    <cellStyle name="Normal 6 69" xfId="3637"/>
    <cellStyle name="Normal 6 7" xfId="3638"/>
    <cellStyle name="Normal 6 7 2" xfId="3639"/>
    <cellStyle name="Normal 6 70" xfId="3640"/>
    <cellStyle name="Normal 6 71" xfId="3641"/>
    <cellStyle name="Normal 6 72" xfId="3642"/>
    <cellStyle name="Normal 6 73" xfId="3643"/>
    <cellStyle name="Normal 6 74" xfId="3644"/>
    <cellStyle name="Normal 6 75" xfId="3645"/>
    <cellStyle name="Normal 6 76" xfId="3646"/>
    <cellStyle name="Normal 6 77" xfId="3647"/>
    <cellStyle name="Normal 6 78" xfId="3648"/>
    <cellStyle name="Normal 6 79" xfId="3649"/>
    <cellStyle name="Normal 6 8" xfId="3650"/>
    <cellStyle name="Normal 6 8 2" xfId="3651"/>
    <cellStyle name="Normal 6 80" xfId="3652"/>
    <cellStyle name="Normal 6 81" xfId="3653"/>
    <cellStyle name="Normal 6 82" xfId="3654"/>
    <cellStyle name="Normal 6 83" xfId="3655"/>
    <cellStyle name="Normal 6 84" xfId="3656"/>
    <cellStyle name="Normal 6 85" xfId="3657"/>
    <cellStyle name="Normal 6 86" xfId="3658"/>
    <cellStyle name="Normal 6 87" xfId="3659"/>
    <cellStyle name="Normal 6 88" xfId="3660"/>
    <cellStyle name="Normal 6 89" xfId="3661"/>
    <cellStyle name="Normal 6 9" xfId="3662"/>
    <cellStyle name="Normal 6 9 2" xfId="3663"/>
    <cellStyle name="Normal 6 90" xfId="3664"/>
    <cellStyle name="Normal 6 91" xfId="3665"/>
    <cellStyle name="Normal 6 92" xfId="3666"/>
    <cellStyle name="Normal 6 93" xfId="3667"/>
    <cellStyle name="Normal 6 94" xfId="3668"/>
    <cellStyle name="Normal 6 95" xfId="3669"/>
    <cellStyle name="Normal 6 96" xfId="3670"/>
    <cellStyle name="Normal 6 97" xfId="3671"/>
    <cellStyle name="Normal 6 98" xfId="3672"/>
    <cellStyle name="Normal 6 99" xfId="3673"/>
    <cellStyle name="Normal 60 2" xfId="3674"/>
    <cellStyle name="Normal 60 3" xfId="3675"/>
    <cellStyle name="Normal 60 4" xfId="3676"/>
    <cellStyle name="Normal 60 5" xfId="3677"/>
    <cellStyle name="Normal 60 6" xfId="3678"/>
    <cellStyle name="Normal 60 7" xfId="3679"/>
    <cellStyle name="Normal 60 8" xfId="3680"/>
    <cellStyle name="Normal 61 2" xfId="3681"/>
    <cellStyle name="Normal 61 3" xfId="3682"/>
    <cellStyle name="Normal 61 4" xfId="3683"/>
    <cellStyle name="Normal 61 5" xfId="3684"/>
    <cellStyle name="Normal 61 6" xfId="3685"/>
    <cellStyle name="Normal 61 7" xfId="3686"/>
    <cellStyle name="Normal 61 8" xfId="3687"/>
    <cellStyle name="Normal 62 2" xfId="3688"/>
    <cellStyle name="Normal 62 3" xfId="3689"/>
    <cellStyle name="Normal 62 4" xfId="3690"/>
    <cellStyle name="Normal 62 5" xfId="3691"/>
    <cellStyle name="Normal 62 6" xfId="3692"/>
    <cellStyle name="Normal 62 7" xfId="3693"/>
    <cellStyle name="Normal 62 8" xfId="3694"/>
    <cellStyle name="Normal 63 2" xfId="3695"/>
    <cellStyle name="Normal 63 3" xfId="3696"/>
    <cellStyle name="Normal 63 4" xfId="3697"/>
    <cellStyle name="Normal 63 5" xfId="3698"/>
    <cellStyle name="Normal 63 6" xfId="3699"/>
    <cellStyle name="Normal 63 7" xfId="3700"/>
    <cellStyle name="Normal 63 8" xfId="3701"/>
    <cellStyle name="Normal 64 2" xfId="3702"/>
    <cellStyle name="Normal 64 3" xfId="3703"/>
    <cellStyle name="Normal 64 4" xfId="3704"/>
    <cellStyle name="Normal 64 5" xfId="3705"/>
    <cellStyle name="Normal 64 6" xfId="3706"/>
    <cellStyle name="Normal 64 7" xfId="3707"/>
    <cellStyle name="Normal 64 8" xfId="3708"/>
    <cellStyle name="Normal 65" xfId="3709"/>
    <cellStyle name="Normal 65 2" xfId="3710"/>
    <cellStyle name="Normal 65 3" xfId="3711"/>
    <cellStyle name="Normal 65 4" xfId="3712"/>
    <cellStyle name="Normal 65 5" xfId="3713"/>
    <cellStyle name="Normal 65 6" xfId="3714"/>
    <cellStyle name="Normal 65 7" xfId="3715"/>
    <cellStyle name="Normal 65 8" xfId="3716"/>
    <cellStyle name="Normal 67 2" xfId="3717"/>
    <cellStyle name="Normal 67 3" xfId="3718"/>
    <cellStyle name="Normal 67 4" xfId="3719"/>
    <cellStyle name="Normal 67 5" xfId="3720"/>
    <cellStyle name="Normal 67 6" xfId="3721"/>
    <cellStyle name="Normal 67 7" xfId="3722"/>
    <cellStyle name="Normal 67 8" xfId="3723"/>
    <cellStyle name="Normal 69 2" xfId="3724"/>
    <cellStyle name="Normal 69 3" xfId="3725"/>
    <cellStyle name="Normal 69 4" xfId="3726"/>
    <cellStyle name="Normal 69 5" xfId="3727"/>
    <cellStyle name="Normal 69 6" xfId="3728"/>
    <cellStyle name="Normal 69 7" xfId="3729"/>
    <cellStyle name="Normal 69 8" xfId="3730"/>
    <cellStyle name="Normal 7" xfId="3731"/>
    <cellStyle name="Normal-- 7" xfId="3732"/>
    <cellStyle name="Normal 7 10" xfId="3733"/>
    <cellStyle name="Normal 7 11" xfId="3734"/>
    <cellStyle name="Normal 7 12" xfId="3735"/>
    <cellStyle name="Normal 7 13" xfId="3736"/>
    <cellStyle name="Normal 7 14" xfId="3737"/>
    <cellStyle name="Normal 7 15" xfId="3738"/>
    <cellStyle name="Normal 7 16" xfId="3739"/>
    <cellStyle name="Normal 7 17" xfId="3740"/>
    <cellStyle name="Normal 7 18" xfId="3741"/>
    <cellStyle name="Normal 7 19" xfId="3742"/>
    <cellStyle name="Normal 7 2" xfId="3743"/>
    <cellStyle name="Normal 7 2 2" xfId="3744"/>
    <cellStyle name="Normal 7 2 3" xfId="3745"/>
    <cellStyle name="Normal 7 2 4" xfId="3746"/>
    <cellStyle name="Normal 7 20" xfId="3747"/>
    <cellStyle name="Normal 7 21" xfId="3748"/>
    <cellStyle name="Normal 7 22" xfId="3749"/>
    <cellStyle name="Normal 7 23" xfId="3750"/>
    <cellStyle name="Normal 7 24" xfId="3751"/>
    <cellStyle name="Normal 7 25" xfId="3752"/>
    <cellStyle name="Normal 7 26" xfId="3753"/>
    <cellStyle name="Normal 7 27" xfId="3754"/>
    <cellStyle name="Normal 7 28" xfId="3755"/>
    <cellStyle name="Normal 7 29" xfId="3756"/>
    <cellStyle name="Normal 7 3" xfId="3757"/>
    <cellStyle name="Normal 7 30" xfId="3758"/>
    <cellStyle name="Normal 7 31" xfId="3759"/>
    <cellStyle name="Normal 7 32" xfId="3760"/>
    <cellStyle name="Normal 7 33" xfId="3761"/>
    <cellStyle name="Normal 7 34" xfId="3762"/>
    <cellStyle name="Normal 7 35" xfId="3763"/>
    <cellStyle name="Normal 7 36" xfId="3764"/>
    <cellStyle name="Normal 7 37" xfId="3765"/>
    <cellStyle name="Normal 7 38" xfId="3766"/>
    <cellStyle name="Normal 7 4" xfId="3767"/>
    <cellStyle name="Normal 7 5" xfId="3768"/>
    <cellStyle name="Normal 7 6" xfId="3769"/>
    <cellStyle name="Normal 7 7" xfId="3770"/>
    <cellStyle name="Normal 7 8" xfId="3771"/>
    <cellStyle name="Normal 7 9" xfId="3772"/>
    <cellStyle name="Normal 70 2" xfId="3773"/>
    <cellStyle name="Normal 70 3" xfId="3774"/>
    <cellStyle name="Normal 70 4" xfId="3775"/>
    <cellStyle name="Normal 70 5" xfId="3776"/>
    <cellStyle name="Normal 70 6" xfId="3777"/>
    <cellStyle name="Normal 70 7" xfId="3778"/>
    <cellStyle name="Normal 70 8" xfId="3779"/>
    <cellStyle name="Normal 71 2" xfId="3780"/>
    <cellStyle name="Normal 71 3" xfId="3781"/>
    <cellStyle name="Normal 71 4" xfId="3782"/>
    <cellStyle name="Normal 71 5" xfId="3783"/>
    <cellStyle name="Normal 71 6" xfId="3784"/>
    <cellStyle name="Normal 71 7" xfId="3785"/>
    <cellStyle name="Normal 71 8" xfId="3786"/>
    <cellStyle name="Normal 72 2" xfId="3787"/>
    <cellStyle name="Normal 72 3" xfId="3788"/>
    <cellStyle name="Normal 72 4" xfId="3789"/>
    <cellStyle name="Normal 72 5" xfId="3790"/>
    <cellStyle name="Normal 72 6" xfId="3791"/>
    <cellStyle name="Normal 72 7" xfId="3792"/>
    <cellStyle name="Normal 72 8" xfId="3793"/>
    <cellStyle name="Normal 73 2" xfId="3794"/>
    <cellStyle name="Normal 73 3" xfId="3795"/>
    <cellStyle name="Normal 73 4" xfId="3796"/>
    <cellStyle name="Normal 73 5" xfId="3797"/>
    <cellStyle name="Normal 73 6" xfId="3798"/>
    <cellStyle name="Normal 73 7" xfId="3799"/>
    <cellStyle name="Normal 73 8" xfId="3800"/>
    <cellStyle name="Normal 74 2" xfId="3801"/>
    <cellStyle name="Normal 74 3" xfId="3802"/>
    <cellStyle name="Normal 74 4" xfId="3803"/>
    <cellStyle name="Normal 74 5" xfId="3804"/>
    <cellStyle name="Normal 74 6" xfId="3805"/>
    <cellStyle name="Normal 74 7" xfId="3806"/>
    <cellStyle name="Normal 74 8" xfId="3807"/>
    <cellStyle name="Normal 75 2" xfId="3808"/>
    <cellStyle name="Normal 75 3" xfId="3809"/>
    <cellStyle name="Normal 75 4" xfId="3810"/>
    <cellStyle name="Normal 75 5" xfId="3811"/>
    <cellStyle name="Normal 75 6" xfId="3812"/>
    <cellStyle name="Normal 75 7" xfId="3813"/>
    <cellStyle name="Normal 75 8" xfId="3814"/>
    <cellStyle name="Normal 76" xfId="3815"/>
    <cellStyle name="Normal 77" xfId="3816"/>
    <cellStyle name="Normal 8" xfId="3817"/>
    <cellStyle name="Normal-- 8" xfId="3818"/>
    <cellStyle name="Normal 8 10" xfId="3819"/>
    <cellStyle name="Normal 8 11" xfId="3820"/>
    <cellStyle name="Normal 8 12" xfId="3821"/>
    <cellStyle name="Normal 8 13" xfId="3822"/>
    <cellStyle name="Normal 8 14" xfId="3823"/>
    <cellStyle name="Normal 8 15" xfId="3824"/>
    <cellStyle name="Normal 8 16" xfId="3825"/>
    <cellStyle name="Normal 8 17" xfId="3826"/>
    <cellStyle name="Normal 8 18" xfId="3827"/>
    <cellStyle name="Normal 8 19" xfId="3828"/>
    <cellStyle name="Normal 8 2" xfId="3829"/>
    <cellStyle name="Normal 8 2 2" xfId="3830"/>
    <cellStyle name="Normal 8 20" xfId="3831"/>
    <cellStyle name="Normal 8 21" xfId="3832"/>
    <cellStyle name="Normal 8 21 2" xfId="3833"/>
    <cellStyle name="Normal 8 21 2 2" xfId="3834"/>
    <cellStyle name="Normal 8 21 2 2 2" xfId="3835"/>
    <cellStyle name="Normal 8 21 2 3" xfId="3836"/>
    <cellStyle name="Normal 8 21 3" xfId="3837"/>
    <cellStyle name="Normal 8 21 3 2" xfId="3838"/>
    <cellStyle name="Normal 8 21 4" xfId="3839"/>
    <cellStyle name="Normal 8 22" xfId="3840"/>
    <cellStyle name="Normal 8 22 2" xfId="3841"/>
    <cellStyle name="Normal 8 22 2 2" xfId="3842"/>
    <cellStyle name="Normal 8 22 2 2 2" xfId="3843"/>
    <cellStyle name="Normal 8 22 2 3" xfId="3844"/>
    <cellStyle name="Normal 8 22 3" xfId="3845"/>
    <cellStyle name="Normal 8 22 3 2" xfId="3846"/>
    <cellStyle name="Normal 8 22 4" xfId="3847"/>
    <cellStyle name="Normal 8 23" xfId="3848"/>
    <cellStyle name="Normal 8 23 2" xfId="3849"/>
    <cellStyle name="Normal 8 23 2 2" xfId="3850"/>
    <cellStyle name="Normal 8 23 3" xfId="3851"/>
    <cellStyle name="Normal 8 24" xfId="3852"/>
    <cellStyle name="Normal 8 24 2" xfId="3853"/>
    <cellStyle name="Normal 8 25" xfId="3854"/>
    <cellStyle name="Normal 8 26" xfId="3855"/>
    <cellStyle name="Normal 8 27" xfId="3856"/>
    <cellStyle name="Normal 8 28" xfId="3857"/>
    <cellStyle name="Normal 8 29" xfId="3858"/>
    <cellStyle name="Normal 8 3" xfId="3859"/>
    <cellStyle name="Normal 8 3 2" xfId="3860"/>
    <cellStyle name="Normal 8 30" xfId="3861"/>
    <cellStyle name="Normal 8 31" xfId="3862"/>
    <cellStyle name="Normal 8 32" xfId="3863"/>
    <cellStyle name="Normal 8 33" xfId="3864"/>
    <cellStyle name="Normal 8 34" xfId="3865"/>
    <cellStyle name="Normal 8 35" xfId="3866"/>
    <cellStyle name="Normal 8 36" xfId="3867"/>
    <cellStyle name="Normal 8 37" xfId="3868"/>
    <cellStyle name="Normal 8 38" xfId="3869"/>
    <cellStyle name="Normal 8 39" xfId="3870"/>
    <cellStyle name="Normal 8 4" xfId="3871"/>
    <cellStyle name="Normal 8 40" xfId="3872"/>
    <cellStyle name="Normal 8 41" xfId="3873"/>
    <cellStyle name="Normal 8 42" xfId="3874"/>
    <cellStyle name="Normal 8 5" xfId="3875"/>
    <cellStyle name="Normal 8 6" xfId="3876"/>
    <cellStyle name="Normal 8 7" xfId="3877"/>
    <cellStyle name="Normal 8 8" xfId="3878"/>
    <cellStyle name="Normal 8 9" xfId="3879"/>
    <cellStyle name="Normal 9" xfId="3880"/>
    <cellStyle name="Normal 9 2" xfId="3881"/>
    <cellStyle name="Normal 9 2 2" xfId="3882"/>
    <cellStyle name="Normal 9 3" xfId="3883"/>
    <cellStyle name="Normal 9 4" xfId="3884"/>
    <cellStyle name="Normal 9 5" xfId="3885"/>
    <cellStyle name="Normal 9 6" xfId="3886"/>
    <cellStyle name="Normal2" xfId="3887"/>
    <cellStyle name="Normale_97.98.us" xfId="3888"/>
    <cellStyle name="NormalGB" xfId="3889"/>
    <cellStyle name="Normalx" xfId="3890"/>
    <cellStyle name="Note 2" xfId="3891"/>
    <cellStyle name="Note 2 10" xfId="3892"/>
    <cellStyle name="Note 2 11" xfId="3893"/>
    <cellStyle name="Note 2 2" xfId="3894"/>
    <cellStyle name="Note 2 2 2" xfId="3895"/>
    <cellStyle name="Note 2 2 2 2" xfId="3896"/>
    <cellStyle name="Note 2 2 2 3" xfId="3897"/>
    <cellStyle name="Note 2 2 3" xfId="3898"/>
    <cellStyle name="Note 2 2 4" xfId="3899"/>
    <cellStyle name="Note 2 3" xfId="3900"/>
    <cellStyle name="Note 2 3 2" xfId="3901"/>
    <cellStyle name="Note 2 4" xfId="3902"/>
    <cellStyle name="Note 2 5" xfId="3903"/>
    <cellStyle name="Note 2 6" xfId="3904"/>
    <cellStyle name="Note 2 7" xfId="3905"/>
    <cellStyle name="Note 2 8" xfId="3906"/>
    <cellStyle name="Note 2 9" xfId="3907"/>
    <cellStyle name="Note 3" xfId="3908"/>
    <cellStyle name="Note 3 2" xfId="3909"/>
    <cellStyle name="Note 3 3" xfId="3910"/>
    <cellStyle name="Note 4" xfId="3911"/>
    <cellStyle name="Note 4 2" xfId="3912"/>
    <cellStyle name="Note 5" xfId="3913"/>
    <cellStyle name="Note 5 2" xfId="3914"/>
    <cellStyle name="Note 6" xfId="3915"/>
    <cellStyle name="Note 6 2" xfId="3916"/>
    <cellStyle name="Note 7" xfId="3917"/>
    <cellStyle name="Note 7 2" xfId="3918"/>
    <cellStyle name="Note 8" xfId="3919"/>
    <cellStyle name="Note 8 2" xfId="3920"/>
    <cellStyle name="Note 8 2 2" xfId="3921"/>
    <cellStyle name="Note 8 2 2 2" xfId="3922"/>
    <cellStyle name="Note 8 2 2 2 2" xfId="3923"/>
    <cellStyle name="Note 8 2 2 3" xfId="3924"/>
    <cellStyle name="Note 8 2 3" xfId="3925"/>
    <cellStyle name="Note 8 2 3 2" xfId="3926"/>
    <cellStyle name="Note 8 2 4" xfId="3927"/>
    <cellStyle name="Note 8 3" xfId="3928"/>
    <cellStyle name="Note 8 3 2" xfId="3929"/>
    <cellStyle name="Note 8 3 2 2" xfId="3930"/>
    <cellStyle name="Note 8 3 2 2 2" xfId="3931"/>
    <cellStyle name="Note 8 3 2 3" xfId="3932"/>
    <cellStyle name="Note 8 3 3" xfId="3933"/>
    <cellStyle name="Note 8 3 3 2" xfId="3934"/>
    <cellStyle name="Note 8 3 4" xfId="3935"/>
    <cellStyle name="Note 8 4" xfId="3936"/>
    <cellStyle name="Note 8 4 2" xfId="3937"/>
    <cellStyle name="Note 8 4 2 2" xfId="3938"/>
    <cellStyle name="Note 8 4 3" xfId="3939"/>
    <cellStyle name="Note 8 5" xfId="3940"/>
    <cellStyle name="Note 8 5 2" xfId="3941"/>
    <cellStyle name="Note 8 6" xfId="3942"/>
    <cellStyle name="Nr 0 dec" xfId="3943"/>
    <cellStyle name="Nr 0 dec - Input" xfId="3944"/>
    <cellStyle name="Nr 0 dec - Subtotal" xfId="3945"/>
    <cellStyle name="Nr 0 dec_Data" xfId="3946"/>
    <cellStyle name="Nr 1 dec" xfId="3947"/>
    <cellStyle name="Nr 1 dec - Input" xfId="3948"/>
    <cellStyle name="Nr, 0 dec" xfId="3949"/>
    <cellStyle name="number" xfId="3950"/>
    <cellStyle name="Number, 1 dec" xfId="3951"/>
    <cellStyle name="Output (1dp#)" xfId="3952"/>
    <cellStyle name="Output (1dpx)_ Pies " xfId="3953"/>
    <cellStyle name="Output 2" xfId="3954"/>
    <cellStyle name="Output 2 2" xfId="3955"/>
    <cellStyle name="Output 2 2 2" xfId="3956"/>
    <cellStyle name="Output 2 3" xfId="3957"/>
    <cellStyle name="Output 2 4" xfId="3958"/>
    <cellStyle name="Output 2 5" xfId="3959"/>
    <cellStyle name="Output 2 6" xfId="3960"/>
    <cellStyle name="Output 2 7" xfId="3961"/>
    <cellStyle name="Output 2 8" xfId="3962"/>
    <cellStyle name="Output 2 9" xfId="3963"/>
    <cellStyle name="Page Heading" xfId="3964"/>
    <cellStyle name="Page Heading Large" xfId="3965"/>
    <cellStyle name="Page Heading Small" xfId="3966"/>
    <cellStyle name="Page Number" xfId="3967"/>
    <cellStyle name="pb_page_heading_LS" xfId="3968"/>
    <cellStyle name="Per aandeel" xfId="3969"/>
    <cellStyle name="Percent (1)" xfId="3970"/>
    <cellStyle name="Percent [0]" xfId="3971"/>
    <cellStyle name="Percent [00]" xfId="3972"/>
    <cellStyle name="Percent [1]" xfId="3973"/>
    <cellStyle name="Percent [2]" xfId="3974"/>
    <cellStyle name="Percent [2] 2" xfId="3975"/>
    <cellStyle name="Percent [2] 3" xfId="3976"/>
    <cellStyle name="Percent 1 dec" xfId="3977"/>
    <cellStyle name="Percent 1 dec - Input" xfId="3978"/>
    <cellStyle name="Percent 1 dec_Data" xfId="3979"/>
    <cellStyle name="Percent 10" xfId="3980"/>
    <cellStyle name="Percent 2" xfId="3981"/>
    <cellStyle name="Percent 2 10" xfId="3982"/>
    <cellStyle name="Percent 2 10 2" xfId="3983"/>
    <cellStyle name="Percent 2 10 2 2" xfId="3984"/>
    <cellStyle name="Percent 2 10 3" xfId="3985"/>
    <cellStyle name="Percent 2 11" xfId="3986"/>
    <cellStyle name="Percent 2 12" xfId="3987"/>
    <cellStyle name="Percent 2 12 2" xfId="3988"/>
    <cellStyle name="Percent 2 12 2 2" xfId="3989"/>
    <cellStyle name="Percent 2 12 3" xfId="3990"/>
    <cellStyle name="Percent 2 13" xfId="3991"/>
    <cellStyle name="Percent 2 13 2" xfId="3992"/>
    <cellStyle name="Percent 2 14" xfId="3993"/>
    <cellStyle name="Percent 2 15" xfId="3994"/>
    <cellStyle name="Percent 2 16" xfId="3995"/>
    <cellStyle name="Percent 2 17" xfId="3996"/>
    <cellStyle name="Percent 2 18" xfId="3997"/>
    <cellStyle name="Percent 2 19" xfId="3998"/>
    <cellStyle name="Percent 2 2" xfId="3999"/>
    <cellStyle name="Percent 2 2 2" xfId="4000"/>
    <cellStyle name="Percent 2 2 3" xfId="4001"/>
    <cellStyle name="Percent 2 2 4" xfId="4002"/>
    <cellStyle name="Percent 2 2 4 2" xfId="4003"/>
    <cellStyle name="Percent 2 2 4 2 2" xfId="4004"/>
    <cellStyle name="Percent 2 2 4 2 2 2" xfId="4005"/>
    <cellStyle name="Percent 2 2 4 2 3" xfId="4006"/>
    <cellStyle name="Percent 2 2 4 3" xfId="4007"/>
    <cellStyle name="Percent 2 2 4 3 2" xfId="4008"/>
    <cellStyle name="Percent 2 2 4 4" xfId="4009"/>
    <cellStyle name="Percent 2 2 5" xfId="4010"/>
    <cellStyle name="Percent 2 2 6" xfId="4011"/>
    <cellStyle name="Percent 2 3" xfId="4012"/>
    <cellStyle name="Percent 2 4" xfId="4013"/>
    <cellStyle name="Percent 2 5" xfId="4014"/>
    <cellStyle name="Percent 2 5 2" xfId="4015"/>
    <cellStyle name="Percent 2 5 2 2" xfId="4016"/>
    <cellStyle name="Percent 2 5 2 2 2" xfId="4017"/>
    <cellStyle name="Percent 2 5 2 2 2 2" xfId="4018"/>
    <cellStyle name="Percent 2 5 2 2 3" xfId="4019"/>
    <cellStyle name="Percent 2 5 2 3" xfId="4020"/>
    <cellStyle name="Percent 2 5 2 3 2" xfId="4021"/>
    <cellStyle name="Percent 2 5 2 4" xfId="4022"/>
    <cellStyle name="Percent 2 5 3" xfId="4023"/>
    <cellStyle name="Percent 2 5 3 2" xfId="4024"/>
    <cellStyle name="Percent 2 5 3 2 2" xfId="4025"/>
    <cellStyle name="Percent 2 5 3 2 2 2" xfId="4026"/>
    <cellStyle name="Percent 2 5 3 2 3" xfId="4027"/>
    <cellStyle name="Percent 2 5 3 3" xfId="4028"/>
    <cellStyle name="Percent 2 5 3 3 2" xfId="4029"/>
    <cellStyle name="Percent 2 5 3 4" xfId="4030"/>
    <cellStyle name="Percent 2 5 4" xfId="4031"/>
    <cellStyle name="Percent 2 5 4 2" xfId="4032"/>
    <cellStyle name="Percent 2 5 4 2 2" xfId="4033"/>
    <cellStyle name="Percent 2 5 4 3" xfId="4034"/>
    <cellStyle name="Percent 2 5 5" xfId="4035"/>
    <cellStyle name="Percent 2 5 5 2" xfId="4036"/>
    <cellStyle name="Percent 2 5 6" xfId="4037"/>
    <cellStyle name="Percent 2 6" xfId="4038"/>
    <cellStyle name="Percent 2 6 2" xfId="4039"/>
    <cellStyle name="Percent 2 6 2 2" xfId="4040"/>
    <cellStyle name="Percent 2 6 2 2 2" xfId="4041"/>
    <cellStyle name="Percent 2 6 2 2 2 2" xfId="4042"/>
    <cellStyle name="Percent 2 6 2 2 3" xfId="4043"/>
    <cellStyle name="Percent 2 6 2 3" xfId="4044"/>
    <cellStyle name="Percent 2 6 2 3 2" xfId="4045"/>
    <cellStyle name="Percent 2 6 2 4" xfId="4046"/>
    <cellStyle name="Percent 2 6 3" xfId="4047"/>
    <cellStyle name="Percent 2 6 3 2" xfId="4048"/>
    <cellStyle name="Percent 2 6 3 2 2" xfId="4049"/>
    <cellStyle name="Percent 2 6 3 2 2 2" xfId="4050"/>
    <cellStyle name="Percent 2 6 3 2 3" xfId="4051"/>
    <cellStyle name="Percent 2 6 3 3" xfId="4052"/>
    <cellStyle name="Percent 2 6 3 3 2" xfId="4053"/>
    <cellStyle name="Percent 2 6 3 4" xfId="4054"/>
    <cellStyle name="Percent 2 6 4" xfId="4055"/>
    <cellStyle name="Percent 2 6 4 2" xfId="4056"/>
    <cellStyle name="Percent 2 6 4 2 2" xfId="4057"/>
    <cellStyle name="Percent 2 6 4 3" xfId="4058"/>
    <cellStyle name="Percent 2 6 5" xfId="4059"/>
    <cellStyle name="Percent 2 6 5 2" xfId="4060"/>
    <cellStyle name="Percent 2 6 6" xfId="4061"/>
    <cellStyle name="Percent 2 7" xfId="4062"/>
    <cellStyle name="Percent 2 7 2" xfId="4063"/>
    <cellStyle name="Percent 2 7 3" xfId="4064"/>
    <cellStyle name="Percent 2 7 4" xfId="4065"/>
    <cellStyle name="Percent 2 7 4 2" xfId="4066"/>
    <cellStyle name="Percent 2 7 4 2 2" xfId="4067"/>
    <cellStyle name="Percent 2 7 4 3" xfId="4068"/>
    <cellStyle name="Percent 2 7 5" xfId="4069"/>
    <cellStyle name="Percent 2 7 5 2" xfId="4070"/>
    <cellStyle name="Percent 2 7 6" xfId="4071"/>
    <cellStyle name="Percent 2 8" xfId="4072"/>
    <cellStyle name="Percent 2 8 2" xfId="4073"/>
    <cellStyle name="Percent 2 8 2 2" xfId="4074"/>
    <cellStyle name="Percent 2 8 2 2 2" xfId="4075"/>
    <cellStyle name="Percent 2 8 2 3" xfId="4076"/>
    <cellStyle name="Percent 2 8 3" xfId="4077"/>
    <cellStyle name="Percent 2 8 3 2" xfId="4078"/>
    <cellStyle name="Percent 2 8 4" xfId="4079"/>
    <cellStyle name="Percent 2 9" xfId="4080"/>
    <cellStyle name="Percent 3" xfId="4081"/>
    <cellStyle name="Percent 3 2" xfId="4082"/>
    <cellStyle name="Percent 3 2 2" xfId="4083"/>
    <cellStyle name="Percent 3 2 2 2" xfId="4084"/>
    <cellStyle name="Percent 3 2 3" xfId="4085"/>
    <cellStyle name="Percent 3 2 4" xfId="4086"/>
    <cellStyle name="Percent 3 3" xfId="4087"/>
    <cellStyle name="Percent 3 4" xfId="4088"/>
    <cellStyle name="Percent 4" xfId="4089"/>
    <cellStyle name="Percent 4 2" xfId="4090"/>
    <cellStyle name="Percent 4 2 2" xfId="4091"/>
    <cellStyle name="Percent 4 3" xfId="4092"/>
    <cellStyle name="Percent 4 3 2" xfId="4093"/>
    <cellStyle name="Percent 4 3 2 2" xfId="4094"/>
    <cellStyle name="Percent 4 3 3" xfId="4095"/>
    <cellStyle name="Percent 5" xfId="4096"/>
    <cellStyle name="Percent 5 2" xfId="4097"/>
    <cellStyle name="Percent 5 2 2" xfId="4098"/>
    <cellStyle name="Percent 5 2 2 2" xfId="4099"/>
    <cellStyle name="Percent 5 2 3" xfId="4100"/>
    <cellStyle name="Percent 6" xfId="4101"/>
    <cellStyle name="Percent 6 2" xfId="4102"/>
    <cellStyle name="Percent 6 2 2" xfId="4103"/>
    <cellStyle name="Percent 6 2 2 2" xfId="4104"/>
    <cellStyle name="Percent 6 2 3" xfId="4105"/>
    <cellStyle name="Percent 6 3" xfId="4106"/>
    <cellStyle name="Percent 6 3 2" xfId="4107"/>
    <cellStyle name="Percent 6 3 2 2" xfId="4108"/>
    <cellStyle name="Percent 6 3 3" xfId="4109"/>
    <cellStyle name="Percent 7" xfId="4110"/>
    <cellStyle name="Percent 7 2" xfId="4111"/>
    <cellStyle name="Percent 7 2 2" xfId="4112"/>
    <cellStyle name="Percent 7 2 2 2" xfId="4113"/>
    <cellStyle name="Percent 7 2 3" xfId="4114"/>
    <cellStyle name="Percent 7 3" xfId="4115"/>
    <cellStyle name="Percent 7 3 2" xfId="4116"/>
    <cellStyle name="Percent 7 4" xfId="4117"/>
    <cellStyle name="Percent 8" xfId="4118"/>
    <cellStyle name="Percent 9" xfId="4119"/>
    <cellStyle name="Percent Hard" xfId="4120"/>
    <cellStyle name="percentage" xfId="4121"/>
    <cellStyle name="PercentChange" xfId="4122"/>
    <cellStyle name="PLAN1" xfId="4123"/>
    <cellStyle name="Porcentaje" xfId="4124"/>
    <cellStyle name="Pourcentage_Profit &amp; Loss" xfId="4125"/>
    <cellStyle name="PrePop Currency (0)" xfId="4126"/>
    <cellStyle name="PrePop Currency (2)" xfId="4127"/>
    <cellStyle name="PrePop Units (0)" xfId="4128"/>
    <cellStyle name="PrePop Units (1)" xfId="4129"/>
    <cellStyle name="PrePop Units (2)" xfId="4130"/>
    <cellStyle name="Procenten" xfId="4131"/>
    <cellStyle name="Procenten estimate" xfId="4132"/>
    <cellStyle name="Procenten_EMI" xfId="4133"/>
    <cellStyle name="Profit figure" xfId="4134"/>
    <cellStyle name="Protected" xfId="4135"/>
    <cellStyle name="ProtectedDates" xfId="4136"/>
    <cellStyle name="PSChar" xfId="4137"/>
    <cellStyle name="PSDate" xfId="4138"/>
    <cellStyle name="PSDec" xfId="4139"/>
    <cellStyle name="PSHeading" xfId="4140"/>
    <cellStyle name="PSInt" xfId="4141"/>
    <cellStyle name="PSSpacer" xfId="4142"/>
    <cellStyle name="RatioX" xfId="4143"/>
    <cellStyle name="Red font" xfId="4144"/>
    <cellStyle name="ref" xfId="4145"/>
    <cellStyle name="Right" xfId="4146"/>
    <cellStyle name="Salomon Logo" xfId="4147"/>
    <cellStyle name="ScripFactor" xfId="4148"/>
    <cellStyle name="SectionHeading" xfId="4149"/>
    <cellStyle name="Shade" xfId="4150"/>
    <cellStyle name="Shaded" xfId="4151"/>
    <cellStyle name="Single Accounting" xfId="4152"/>
    <cellStyle name="SingleLineAcctgn" xfId="4153"/>
    <cellStyle name="SingleLinePercent" xfId="4154"/>
    <cellStyle name="Source Superscript" xfId="4155"/>
    <cellStyle name="Source Text" xfId="4156"/>
    <cellStyle name="ssp " xfId="4157"/>
    <cellStyle name="Standard" xfId="4158"/>
    <cellStyle name="Style 1" xfId="4159"/>
    <cellStyle name="Style 10" xfId="4160"/>
    <cellStyle name="Style 100" xfId="4161"/>
    <cellStyle name="Style 101" xfId="4162"/>
    <cellStyle name="Style 102" xfId="4163"/>
    <cellStyle name="Style 103" xfId="4164"/>
    <cellStyle name="Style 104" xfId="4165"/>
    <cellStyle name="Style 105" xfId="4166"/>
    <cellStyle name="Style 106" xfId="4167"/>
    <cellStyle name="Style 107" xfId="4168"/>
    <cellStyle name="Style 108" xfId="4169"/>
    <cellStyle name="Style 109" xfId="4170"/>
    <cellStyle name="Style 11" xfId="4171"/>
    <cellStyle name="Style 110" xfId="4172"/>
    <cellStyle name="Style 111" xfId="4173"/>
    <cellStyle name="Style 112" xfId="4174"/>
    <cellStyle name="Style 113" xfId="4175"/>
    <cellStyle name="Style 114" xfId="4176"/>
    <cellStyle name="Style 115" xfId="4177"/>
    <cellStyle name="Style 116" xfId="4178"/>
    <cellStyle name="Style 117" xfId="4179"/>
    <cellStyle name="Style 118" xfId="4180"/>
    <cellStyle name="Style 119" xfId="4181"/>
    <cellStyle name="Style 12" xfId="4182"/>
    <cellStyle name="Style 120" xfId="4183"/>
    <cellStyle name="Style 121" xfId="4184"/>
    <cellStyle name="Style 122" xfId="4185"/>
    <cellStyle name="Style 123" xfId="4186"/>
    <cellStyle name="Style 124" xfId="4187"/>
    <cellStyle name="Style 125" xfId="4188"/>
    <cellStyle name="Style 126" xfId="4189"/>
    <cellStyle name="Style 127" xfId="4190"/>
    <cellStyle name="Style 128" xfId="4191"/>
    <cellStyle name="Style 129" xfId="4192"/>
    <cellStyle name="Style 13" xfId="4193"/>
    <cellStyle name="Style 130" xfId="4194"/>
    <cellStyle name="Style 131" xfId="4195"/>
    <cellStyle name="Style 132" xfId="4196"/>
    <cellStyle name="Style 133" xfId="4197"/>
    <cellStyle name="Style 134" xfId="4198"/>
    <cellStyle name="Style 135" xfId="4199"/>
    <cellStyle name="Style 136" xfId="4200"/>
    <cellStyle name="Style 137" xfId="4201"/>
    <cellStyle name="Style 138" xfId="4202"/>
    <cellStyle name="Style 139" xfId="4203"/>
    <cellStyle name="Style 14" xfId="4204"/>
    <cellStyle name="Style 140" xfId="4205"/>
    <cellStyle name="Style 141" xfId="4206"/>
    <cellStyle name="Style 142" xfId="4207"/>
    <cellStyle name="Style 143" xfId="4208"/>
    <cellStyle name="Style 144" xfId="4209"/>
    <cellStyle name="Style 145" xfId="4210"/>
    <cellStyle name="Style 146" xfId="4211"/>
    <cellStyle name="Style 147" xfId="4212"/>
    <cellStyle name="Style 148" xfId="4213"/>
    <cellStyle name="Style 149" xfId="4214"/>
    <cellStyle name="Style 15" xfId="4215"/>
    <cellStyle name="Style 150" xfId="4216"/>
    <cellStyle name="Style 151" xfId="4217"/>
    <cellStyle name="Style 152" xfId="4218"/>
    <cellStyle name="Style 153" xfId="4219"/>
    <cellStyle name="Style 154" xfId="4220"/>
    <cellStyle name="Style 155" xfId="4221"/>
    <cellStyle name="Style 156" xfId="4222"/>
    <cellStyle name="Style 157" xfId="4223"/>
    <cellStyle name="Style 158" xfId="4224"/>
    <cellStyle name="Style 159" xfId="4225"/>
    <cellStyle name="Style 16" xfId="4226"/>
    <cellStyle name="Style 160" xfId="4227"/>
    <cellStyle name="Style 161" xfId="4228"/>
    <cellStyle name="Style 162" xfId="4229"/>
    <cellStyle name="Style 163" xfId="4230"/>
    <cellStyle name="Style 164" xfId="4231"/>
    <cellStyle name="Style 165" xfId="4232"/>
    <cellStyle name="Style 166" xfId="4233"/>
    <cellStyle name="Style 167" xfId="4234"/>
    <cellStyle name="Style 168" xfId="4235"/>
    <cellStyle name="Style 169" xfId="4236"/>
    <cellStyle name="Style 17" xfId="4237"/>
    <cellStyle name="Style 170" xfId="4238"/>
    <cellStyle name="Style 171" xfId="4239"/>
    <cellStyle name="Style 172" xfId="4240"/>
    <cellStyle name="Style 173" xfId="4241"/>
    <cellStyle name="Style 174" xfId="4242"/>
    <cellStyle name="Style 175" xfId="4243"/>
    <cellStyle name="Style 176" xfId="4244"/>
    <cellStyle name="Style 177" xfId="4245"/>
    <cellStyle name="Style 178" xfId="4246"/>
    <cellStyle name="Style 179" xfId="4247"/>
    <cellStyle name="Style 18" xfId="4248"/>
    <cellStyle name="Style 180" xfId="4249"/>
    <cellStyle name="Style 181" xfId="4250"/>
    <cellStyle name="Style 182" xfId="4251"/>
    <cellStyle name="Style 183" xfId="4252"/>
    <cellStyle name="Style 184" xfId="4253"/>
    <cellStyle name="Style 185" xfId="4254"/>
    <cellStyle name="Style 186" xfId="4255"/>
    <cellStyle name="Style 187" xfId="4256"/>
    <cellStyle name="Style 188" xfId="4257"/>
    <cellStyle name="Style 189" xfId="4258"/>
    <cellStyle name="Style 19" xfId="4259"/>
    <cellStyle name="Style 190" xfId="4260"/>
    <cellStyle name="Style 191" xfId="4261"/>
    <cellStyle name="Style 192" xfId="4262"/>
    <cellStyle name="Style 193" xfId="4263"/>
    <cellStyle name="Style 194" xfId="4264"/>
    <cellStyle name="Style 195" xfId="4265"/>
    <cellStyle name="Style 196" xfId="4266"/>
    <cellStyle name="Style 197" xfId="4267"/>
    <cellStyle name="Style 198" xfId="4268"/>
    <cellStyle name="Style 199" xfId="4269"/>
    <cellStyle name="Style 2" xfId="4270"/>
    <cellStyle name="Style 20" xfId="4271"/>
    <cellStyle name="Style 200" xfId="4272"/>
    <cellStyle name="Style 201" xfId="4273"/>
    <cellStyle name="Style 202" xfId="4274"/>
    <cellStyle name="Style 203" xfId="4275"/>
    <cellStyle name="Style 204" xfId="4276"/>
    <cellStyle name="Style 205" xfId="4277"/>
    <cellStyle name="Style 206" xfId="4278"/>
    <cellStyle name="Style 207" xfId="4279"/>
    <cellStyle name="Style 208" xfId="4280"/>
    <cellStyle name="Style 209" xfId="4281"/>
    <cellStyle name="Style 21" xfId="4282"/>
    <cellStyle name="Style 21 2" xfId="4283"/>
    <cellStyle name="Style 22" xfId="4284"/>
    <cellStyle name="Style 22 2" xfId="4285"/>
    <cellStyle name="Style 22 3" xfId="4286"/>
    <cellStyle name="Style 22 4" xfId="4287"/>
    <cellStyle name="Style 23" xfId="4288"/>
    <cellStyle name="Style 23 2" xfId="4289"/>
    <cellStyle name="Style 23 3" xfId="4290"/>
    <cellStyle name="Style 24" xfId="4291"/>
    <cellStyle name="Style 24 2" xfId="4292"/>
    <cellStyle name="Style 24 3" xfId="4293"/>
    <cellStyle name="Style 24 4" xfId="4294"/>
    <cellStyle name="Style 25" xfId="4295"/>
    <cellStyle name="Style 25 2" xfId="4296"/>
    <cellStyle name="Style 25 3" xfId="4297"/>
    <cellStyle name="Style 26" xfId="4298"/>
    <cellStyle name="Style 26 2" xfId="4299"/>
    <cellStyle name="Style 26 3" xfId="4300"/>
    <cellStyle name="Style 26 4" xfId="4301"/>
    <cellStyle name="Style 27" xfId="4302"/>
    <cellStyle name="Style 28" xfId="4303"/>
    <cellStyle name="Style 29" xfId="4304"/>
    <cellStyle name="Style 3" xfId="4305"/>
    <cellStyle name="Style 30" xfId="4306"/>
    <cellStyle name="Style 31" xfId="4307"/>
    <cellStyle name="Style 32" xfId="4308"/>
    <cellStyle name="Style 33" xfId="4309"/>
    <cellStyle name="Style 34" xfId="4310"/>
    <cellStyle name="Style 35" xfId="4311"/>
    <cellStyle name="Style 36" xfId="4312"/>
    <cellStyle name="Style 37" xfId="4313"/>
    <cellStyle name="Style 38" xfId="4314"/>
    <cellStyle name="Style 39" xfId="4315"/>
    <cellStyle name="Style 4" xfId="4316"/>
    <cellStyle name="Style 40" xfId="4317"/>
    <cellStyle name="Style 41" xfId="4318"/>
    <cellStyle name="Style 42" xfId="4319"/>
    <cellStyle name="Style 43" xfId="4320"/>
    <cellStyle name="Style 44" xfId="4321"/>
    <cellStyle name="Style 45" xfId="4322"/>
    <cellStyle name="Style 46" xfId="4323"/>
    <cellStyle name="Style 47" xfId="4324"/>
    <cellStyle name="Style 48" xfId="4325"/>
    <cellStyle name="Style 49" xfId="4326"/>
    <cellStyle name="Style 5" xfId="4327"/>
    <cellStyle name="Style 50" xfId="4328"/>
    <cellStyle name="Style 51" xfId="4329"/>
    <cellStyle name="Style 52" xfId="4330"/>
    <cellStyle name="Style 53" xfId="4331"/>
    <cellStyle name="Style 54" xfId="4332"/>
    <cellStyle name="Style 55" xfId="4333"/>
    <cellStyle name="Style 56" xfId="4334"/>
    <cellStyle name="Style 57" xfId="4335"/>
    <cellStyle name="Style 58" xfId="4336"/>
    <cellStyle name="Style 59" xfId="4337"/>
    <cellStyle name="Style 6" xfId="4338"/>
    <cellStyle name="Style 60" xfId="4339"/>
    <cellStyle name="Style 61" xfId="4340"/>
    <cellStyle name="Style 62" xfId="4341"/>
    <cellStyle name="Style 63" xfId="4342"/>
    <cellStyle name="Style 64" xfId="4343"/>
    <cellStyle name="Style 65" xfId="4344"/>
    <cellStyle name="Style 66" xfId="4345"/>
    <cellStyle name="Style 67" xfId="4346"/>
    <cellStyle name="Style 68" xfId="4347"/>
    <cellStyle name="Style 69" xfId="4348"/>
    <cellStyle name="Style 7" xfId="4349"/>
    <cellStyle name="Style 70" xfId="4350"/>
    <cellStyle name="Style 71" xfId="4351"/>
    <cellStyle name="Style 72" xfId="4352"/>
    <cellStyle name="Style 73" xfId="4353"/>
    <cellStyle name="Style 74" xfId="4354"/>
    <cellStyle name="Style 75" xfId="4355"/>
    <cellStyle name="Style 76" xfId="4356"/>
    <cellStyle name="Style 77" xfId="4357"/>
    <cellStyle name="Style 78" xfId="4358"/>
    <cellStyle name="Style 79" xfId="4359"/>
    <cellStyle name="Style 8" xfId="4360"/>
    <cellStyle name="Style 80" xfId="4361"/>
    <cellStyle name="Style 81" xfId="4362"/>
    <cellStyle name="Style 82" xfId="4363"/>
    <cellStyle name="Style 83" xfId="4364"/>
    <cellStyle name="Style 84" xfId="4365"/>
    <cellStyle name="Style 85" xfId="4366"/>
    <cellStyle name="Style 86" xfId="4367"/>
    <cellStyle name="Style 87" xfId="4368"/>
    <cellStyle name="Style 88" xfId="4369"/>
    <cellStyle name="Style 89" xfId="4370"/>
    <cellStyle name="Style 9" xfId="4371"/>
    <cellStyle name="Style 90" xfId="4372"/>
    <cellStyle name="Style 91" xfId="4373"/>
    <cellStyle name="Style 92" xfId="4374"/>
    <cellStyle name="Style 93" xfId="4375"/>
    <cellStyle name="Style 94" xfId="4376"/>
    <cellStyle name="Style 95" xfId="4377"/>
    <cellStyle name="Style 96" xfId="4378"/>
    <cellStyle name="Style 97" xfId="4379"/>
    <cellStyle name="Style 98" xfId="4380"/>
    <cellStyle name="Style 99" xfId="4381"/>
    <cellStyle name="STYLE1" xfId="4382"/>
    <cellStyle name="STYLE2" xfId="4383"/>
    <cellStyle name="STYLE3" xfId="4384"/>
    <cellStyle name="Subhead" xfId="4385"/>
    <cellStyle name="Subtotal_left" xfId="4386"/>
    <cellStyle name="SwitchCell" xfId="4387"/>
    <cellStyle name="t" xfId="4388"/>
    <cellStyle name="Table Col Head" xfId="4389"/>
    <cellStyle name="Table Head" xfId="4390"/>
    <cellStyle name="Table Head Aligned" xfId="4391"/>
    <cellStyle name="Table Head Blue" xfId="4392"/>
    <cellStyle name="Table Head Green" xfId="4393"/>
    <cellStyle name="Table Head_Val_Sum_Graph" xfId="4394"/>
    <cellStyle name="Table Sub Head" xfId="4395"/>
    <cellStyle name="Table Text" xfId="4396"/>
    <cellStyle name="Table Title" xfId="4397"/>
    <cellStyle name="Table Units" xfId="4398"/>
    <cellStyle name="Table_Header" xfId="4399"/>
    <cellStyle name="TableBorder" xfId="4400"/>
    <cellStyle name="TableColumnHeader" xfId="4401"/>
    <cellStyle name="TableHeading" xfId="4402"/>
    <cellStyle name="TableHighlight" xfId="4403"/>
    <cellStyle name="TableNote" xfId="4404"/>
    <cellStyle name="test a style" xfId="4405"/>
    <cellStyle name="Text 1" xfId="4406"/>
    <cellStyle name="Text Head 1" xfId="4407"/>
    <cellStyle name="Text Indent A" xfId="4408"/>
    <cellStyle name="Text Indent B" xfId="4409"/>
    <cellStyle name="Text Indent C" xfId="4410"/>
    <cellStyle name="Text Wrap" xfId="4411"/>
    <cellStyle name="Time" xfId="4412"/>
    <cellStyle name="Times 10" xfId="4413"/>
    <cellStyle name="Times 12" xfId="4414"/>
    <cellStyle name="Times New Roman" xfId="4415"/>
    <cellStyle name="Title 2" xfId="4416"/>
    <cellStyle name="Title 2 2" xfId="4417"/>
    <cellStyle name="Title 3" xfId="4418"/>
    <cellStyle name="title1" xfId="4419"/>
    <cellStyle name="title2" xfId="4420"/>
    <cellStyle name="Title-2" xfId="4421"/>
    <cellStyle name="Titles" xfId="4422"/>
    <cellStyle name="titre_col" xfId="4423"/>
    <cellStyle name="TOC" xfId="4424"/>
    <cellStyle name="Total 2" xfId="4425"/>
    <cellStyle name="Total 2 10" xfId="4426"/>
    <cellStyle name="Total 2 2" xfId="4427"/>
    <cellStyle name="Total 2 2 2" xfId="4428"/>
    <cellStyle name="Total 2 3" xfId="4429"/>
    <cellStyle name="Total 2 4" xfId="4430"/>
    <cellStyle name="Total 2 5" xfId="4431"/>
    <cellStyle name="Total 2 6" xfId="4432"/>
    <cellStyle name="Total 2 7" xfId="4433"/>
    <cellStyle name="Total 2 8" xfId="4434"/>
    <cellStyle name="Total 2 9" xfId="4435"/>
    <cellStyle name="Total 3" xfId="4436"/>
    <cellStyle name="Total Bold" xfId="4437"/>
    <cellStyle name="Totals" xfId="4438"/>
    <cellStyle name="Underline_Single" xfId="4439"/>
    <cellStyle name="UnProtectedCalc" xfId="4440"/>
    <cellStyle name="Valuta (0)_Sheet1" xfId="4441"/>
    <cellStyle name="Valuta_piv_polio" xfId="4442"/>
    <cellStyle name="Währung [0]_A17 - 31.03.1998" xfId="4443"/>
    <cellStyle name="Währung_A17 - 31.03.1998" xfId="4444"/>
    <cellStyle name="Warburg" xfId="4445"/>
    <cellStyle name="Warning Text 2" xfId="4446"/>
    <cellStyle name="Warning Text 2 2" xfId="4447"/>
    <cellStyle name="Warning Text 2 3" xfId="4448"/>
    <cellStyle name="Warning Text 2 4" xfId="4449"/>
    <cellStyle name="Warning Text 2 5" xfId="4450"/>
    <cellStyle name="Warning Text 2 6" xfId="4451"/>
    <cellStyle name="Warning Text 2 7" xfId="4452"/>
    <cellStyle name="Warning Text 2 8" xfId="4453"/>
    <cellStyle name="Warning Text 2 9" xfId="4454"/>
    <cellStyle name="wild guess" xfId="4455"/>
    <cellStyle name="Wildguess" xfId="4456"/>
    <cellStyle name="Year" xfId="4457"/>
    <cellStyle name="Year Estimate" xfId="4458"/>
    <cellStyle name="Year, Actual" xfId="4459"/>
    <cellStyle name="YearE_ Pies " xfId="4460"/>
    <cellStyle name="YearFormat" xfId="4461"/>
    <cellStyle name="Yen" xfId="4462"/>
    <cellStyle name="YesNo" xfId="4463"/>
    <cellStyle name="쬞\?1@" xfId="4464"/>
    <cellStyle name="常规 2" xfId="4465"/>
    <cellStyle name="標準_car_JP" xfId="4466"/>
  </cellStyles>
  <dxfs count="11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S\Portfolio%20of%20Programs%20-%20Consolidated%20View\Reports\LDC%20Quarterly%20Report%20Template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y Perrin" refreshedDate="41939.615899652781" createdVersion="4" refreshedVersion="4" minRefreshableVersion="3" recordCount="18">
  <cacheSource type="worksheet">
    <worksheetSource ref="A3:BV21" sheet="OPA Data"/>
  </cacheSource>
  <cacheFields count="74">
    <cacheField name="Portfolio" numFmtId="0">
      <sharedItems/>
    </cacheField>
    <cacheField name="Program" numFmtId="0">
      <sharedItems/>
    </cacheField>
    <cacheField name="Initiative" numFmtId="0">
      <sharedItems count="12">
        <s v="DR-3"/>
        <s v="Retrofit"/>
        <s v="Small Business Lighting"/>
        <s v="Annual Coupons"/>
        <s v="Appliance Exchange"/>
        <s v="Appliance Retirement"/>
        <s v="Bi-Annual Retailer Events"/>
        <s v="Home Assistance Program"/>
        <s v="HVAC"/>
        <s v="peaksaverPLUS"/>
        <s v="peaksaverPLUS (IHD)"/>
        <s v="DR-3 (industrial)"/>
      </sharedItems>
    </cacheField>
    <cacheField name="LDC" numFmtId="0">
      <sharedItems/>
    </cacheField>
    <cacheField name="Sector" numFmtId="0">
      <sharedItems/>
    </cacheField>
    <cacheField name="customer class" numFmtId="0">
      <sharedItems count="3">
        <s v="GS&gt;50"/>
        <s v="GS&lt;50"/>
        <s v="Res"/>
      </sharedItems>
    </cacheField>
    <cacheField name="Conservation Resource Type " numFmtId="0">
      <sharedItems/>
    </cacheField>
    <cacheField name="Tx (Transmission) or Dx (Distribution) connected" numFmtId="0">
      <sharedItems/>
    </cacheField>
    <cacheField name="(Implementation) Year" numFmtId="0">
      <sharedItems containsSemiMixedTypes="0" containsString="0" containsNumber="1" containsInteger="1" minValue="2012" maxValue="2013"/>
    </cacheField>
    <cacheField name="Notes" numFmtId="0">
      <sharedItems/>
    </cacheField>
    <cacheField name="Activity Unit Name" numFmtId="0">
      <sharedItems/>
    </cacheField>
    <cacheField name="Activity/ Participation_x000a_(i.e. # of appliances)" numFmtId="3">
      <sharedItems containsSemiMixedTypes="0" containsString="0" containsNumber="1" minValue="0.1211122063380265" maxValue="8173.1033016660003"/>
    </cacheField>
    <cacheField name="Gross Summer Peak Demand Savings (MW)" numFmtId="0">
      <sharedItems containsMixedTypes="1" containsNumber="1" minValue="1.595908898132185E-5" maxValue="0.47743373313300003"/>
    </cacheField>
    <cacheField name="Gross Energy Savings (MWh)" numFmtId="0">
      <sharedItems containsMixedTypes="1" containsNumber="1" minValue="0.11161438351510401" maxValue="2056.8747862442301"/>
    </cacheField>
    <cacheField name="2011" numFmtId="0">
      <sharedItems containsMixedTypes="1" containsNumber="1" containsInteger="1" minValue="0" maxValue="0"/>
    </cacheField>
    <cacheField name="2012" numFmtId="0">
      <sharedItems containsMixedTypes="1" containsNumber="1" minValue="0" maxValue="9.1120680821E-2"/>
    </cacheField>
    <cacheField name="2013" numFmtId="0">
      <sharedItems containsSemiMixedTypes="0" containsString="0" containsNumber="1" minValue="0" maxValue="1.3898240000000002"/>
    </cacheField>
    <cacheField name="2014" numFmtId="0">
      <sharedItems containsMixedTypes="1" containsNumber="1" minValue="7.5597331806244516E-6" maxValue="0.27867181947199998"/>
    </cacheField>
    <cacheField name="2015" numFmtId="0">
      <sharedItems containsMixedTypes="1" containsNumber="1" minValue="7.5597331806244516E-6" maxValue="0.27867181947199998"/>
    </cacheField>
    <cacheField name="2016" numFmtId="0">
      <sharedItems containsMixedTypes="1" containsNumber="1" minValue="7.5597331806244516E-6" maxValue="0.27867181947199998"/>
    </cacheField>
    <cacheField name="2017" numFmtId="0">
      <sharedItems containsMixedTypes="1" containsNumber="1" minValue="0" maxValue="0.277176823766"/>
    </cacheField>
    <cacheField name="2018" numFmtId="0">
      <sharedItems containsMixedTypes="1" containsNumber="1" minValue="0" maxValue="0.24928606208100001"/>
    </cacheField>
    <cacheField name="2019" numFmtId="0">
      <sharedItems containsMixedTypes="1" containsNumber="1" minValue="0" maxValue="0.24928606208100001"/>
    </cacheField>
    <cacheField name="2020" numFmtId="0">
      <sharedItems containsMixedTypes="1" containsNumber="1" minValue="0" maxValue="0.24928606208100001"/>
    </cacheField>
    <cacheField name="2021" numFmtId="0">
      <sharedItems containsMixedTypes="1" containsNumber="1" minValue="0" maxValue="0.23303307574600002"/>
    </cacheField>
    <cacheField name="2022" numFmtId="0">
      <sharedItems containsMixedTypes="1" containsNumber="1" minValue="0" maxValue="0.23159423398000001"/>
    </cacheField>
    <cacheField name="2023" numFmtId="0">
      <sharedItems containsMixedTypes="1" containsNumber="1" minValue="0" maxValue="0.23159423398000001"/>
    </cacheField>
    <cacheField name="2024" numFmtId="0">
      <sharedItems containsMixedTypes="1" containsNumber="1" minValue="0" maxValue="0.23159423398000001"/>
    </cacheField>
    <cacheField name="2025" numFmtId="0">
      <sharedItems containsMixedTypes="1" containsNumber="1" minValue="0" maxValue="0.23159423398000001"/>
    </cacheField>
    <cacheField name="2026" numFmtId="0">
      <sharedItems containsMixedTypes="1" containsNumber="1" minValue="0" maxValue="0.23159423398000001"/>
    </cacheField>
    <cacheField name="2027" numFmtId="0">
      <sharedItems containsMixedTypes="1" containsNumber="1" minValue="0" maxValue="0.23159423398000001"/>
    </cacheField>
    <cacheField name="2028" numFmtId="0">
      <sharedItems containsMixedTypes="1" containsNumber="1" minValue="0" maxValue="0.23159423398000001"/>
    </cacheField>
    <cacheField name="2029" numFmtId="0">
      <sharedItems containsMixedTypes="1" containsNumber="1" minValue="0" maxValue="0.23159423398000001"/>
    </cacheField>
    <cacheField name="2030" numFmtId="0">
      <sharedItems containsMixedTypes="1" containsNumber="1" minValue="0" maxValue="0.23159423398000001"/>
    </cacheField>
    <cacheField name="2031" numFmtId="0">
      <sharedItems containsMixedTypes="1" containsNumber="1" minValue="0" maxValue="0.182741199829"/>
    </cacheField>
    <cacheField name="2032" numFmtId="0">
      <sharedItems containsMixedTypes="1" containsNumber="1" minValue="0" maxValue="3.1219204782999999E-2"/>
    </cacheField>
    <cacheField name="2033" numFmtId="0">
      <sharedItems containsMixedTypes="1" containsNumber="1" minValue="0" maxValue="2.569227E-4"/>
    </cacheField>
    <cacheField name="2034" numFmtId="0">
      <sharedItems containsMixedTypes="1" containsNumber="1" containsInteger="1" minValue="0" maxValue="0"/>
    </cacheField>
    <cacheField name="2035" numFmtId="0">
      <sharedItems containsMixedTypes="1" containsNumber="1" containsInteger="1" minValue="0" maxValue="0"/>
    </cacheField>
    <cacheField name="2036" numFmtId="0">
      <sharedItems containsMixedTypes="1" containsNumber="1" containsInteger="1" minValue="0" maxValue="0"/>
    </cacheField>
    <cacheField name="2037" numFmtId="0">
      <sharedItems containsMixedTypes="1" containsNumber="1" containsInteger="1" minValue="0" maxValue="0"/>
    </cacheField>
    <cacheField name="2038" numFmtId="0">
      <sharedItems containsMixedTypes="1" containsNumber="1" containsInteger="1" minValue="0" maxValue="0"/>
    </cacheField>
    <cacheField name="2039" numFmtId="0">
      <sharedItems containsMixedTypes="1" containsNumber="1" containsInteger="1" minValue="0" maxValue="0"/>
    </cacheField>
    <cacheField name="2040" numFmtId="0">
      <sharedItems containsMixedTypes="1" containsNumber="1" containsInteger="1" minValue="0" maxValue="0"/>
    </cacheField>
    <cacheField name="20112" numFmtId="0">
      <sharedItems containsMixedTypes="1" containsNumber="1" containsInteger="1" minValue="0" maxValue="0"/>
    </cacheField>
    <cacheField name="20122" numFmtId="0">
      <sharedItems containsMixedTypes="1" containsNumber="1" minValue="0" maxValue="653.79159214575407"/>
    </cacheField>
    <cacheField name="20132" numFmtId="0">
      <sharedItems containsSemiMixedTypes="0" containsString="0" containsNumber="1" minValue="0" maxValue="1648.2801354219901"/>
    </cacheField>
    <cacheField name="20142" numFmtId="0">
      <sharedItems containsMixedTypes="1" containsNumber="1" minValue="5.2903910583893328E-2" maxValue="1647.9893553928"/>
    </cacheField>
    <cacheField name="20152" numFmtId="0">
      <sharedItems containsMixedTypes="1" containsNumber="1" minValue="5.2903910583893328E-2" maxValue="1647.9893553928"/>
    </cacheField>
    <cacheField name="20162" numFmtId="0">
      <sharedItems containsMixedTypes="1" containsNumber="1" minValue="5.2903910583893328E-2" maxValue="1647.9893553928"/>
    </cacheField>
    <cacheField name="20172" numFmtId="0">
      <sharedItems containsMixedTypes="1" containsNumber="1" minValue="0" maxValue="1643.3059046599499"/>
    </cacheField>
    <cacheField name="20182" numFmtId="0">
      <sharedItems containsMixedTypes="1" containsNumber="1" minValue="0" maxValue="1546.9424481466999"/>
    </cacheField>
    <cacheField name="20192" numFmtId="0">
      <sharedItems containsMixedTypes="1" containsNumber="1" minValue="0" maxValue="1546.9424481466999"/>
    </cacheField>
    <cacheField name="20202" numFmtId="0">
      <sharedItems containsMixedTypes="1" containsNumber="1" minValue="0" maxValue="1543.24215187804"/>
    </cacheField>
    <cacheField name="20212" numFmtId="0">
      <sharedItems containsMixedTypes="1" containsNumber="1" minValue="0" maxValue="1481.18538165525"/>
    </cacheField>
    <cacheField name="20222" numFmtId="0">
      <sharedItems containsMixedTypes="1" containsNumber="1" minValue="0" maxValue="1342.8699853969601"/>
    </cacheField>
    <cacheField name="20232" numFmtId="0">
      <sharedItems containsMixedTypes="1" containsNumber="1" minValue="0" maxValue="1144.17668413758"/>
    </cacheField>
    <cacheField name="20242" numFmtId="0">
      <sharedItems containsMixedTypes="1" containsNumber="1" minValue="0" maxValue="1113.4958142903101"/>
    </cacheField>
    <cacheField name="20252" numFmtId="0">
      <sharedItems containsMixedTypes="1" containsNumber="1" minValue="0" maxValue="523.264345957459"/>
    </cacheField>
    <cacheField name="20262" numFmtId="0">
      <sharedItems containsMixedTypes="1" containsNumber="1" minValue="0" maxValue="523.264345957459"/>
    </cacheField>
    <cacheField name="20272" numFmtId="0">
      <sharedItems containsMixedTypes="1" containsNumber="1" minValue="0" maxValue="398.52090540731598"/>
    </cacheField>
    <cacheField name="20282" numFmtId="0">
      <sharedItems containsMixedTypes="1" containsNumber="1" minValue="0" maxValue="398.52090540731598"/>
    </cacheField>
    <cacheField name="20292" numFmtId="0">
      <sharedItems containsMixedTypes="1" containsNumber="1" minValue="0" maxValue="398.52090540731598"/>
    </cacheField>
    <cacheField name="20302" numFmtId="0">
      <sharedItems containsMixedTypes="1" containsNumber="1" minValue="0" maxValue="398.52090540731598"/>
    </cacheField>
    <cacheField name="20312" numFmtId="0">
      <sharedItems containsMixedTypes="1" containsNumber="1" minValue="0" maxValue="354.83386367191099"/>
    </cacheField>
    <cacheField name="20322" numFmtId="0">
      <sharedItems containsMixedTypes="1" containsNumber="1" minValue="0" maxValue="46.730040794218006"/>
    </cacheField>
    <cacheField name="20332" numFmtId="0">
      <sharedItems containsMixedTypes="1" containsNumber="1" minValue="0" maxValue="1.894129760742"/>
    </cacheField>
    <cacheField name="20342" numFmtId="0">
      <sharedItems containsMixedTypes="1" containsNumber="1" containsInteger="1" minValue="0" maxValue="0"/>
    </cacheField>
    <cacheField name="20352" numFmtId="0">
      <sharedItems containsMixedTypes="1" containsNumber="1" containsInteger="1" minValue="0" maxValue="0"/>
    </cacheField>
    <cacheField name="20362" numFmtId="0">
      <sharedItems containsMixedTypes="1" containsNumber="1" containsInteger="1" minValue="0" maxValue="0"/>
    </cacheField>
    <cacheField name="20372" numFmtId="0">
      <sharedItems containsMixedTypes="1" containsNumber="1" containsInteger="1" minValue="0" maxValue="0"/>
    </cacheField>
    <cacheField name="20382" numFmtId="0">
      <sharedItems containsMixedTypes="1" containsNumber="1" containsInteger="1" minValue="0" maxValue="0"/>
    </cacheField>
    <cacheField name="20392" numFmtId="0">
      <sharedItems containsMixedTypes="1" containsNumber="1" containsInteger="1" minValue="0" maxValue="0"/>
    </cacheField>
    <cacheField name="20402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LDC"/>
    <s v="Business"/>
    <x v="0"/>
    <s v="Whitby Hydro Electric Corporation"/>
    <s v="Commercial &amp; Institutional"/>
    <x v="0"/>
    <s v="DR"/>
    <s v="Dx"/>
    <n v="2013"/>
    <s v="N/A"/>
    <s v="Facilities"/>
    <n v="1"/>
    <s v=""/>
    <s v=""/>
    <s v=""/>
    <s v=""/>
    <n v="0.1103223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.473111000000000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</r>
  <r>
    <s v="LDC"/>
    <s v="Business"/>
    <x v="1"/>
    <s v="Whitby Hydro Electric Corporation"/>
    <s v="Commercial &amp; Institutional"/>
    <x v="0"/>
    <s v="EE"/>
    <s v="Dx"/>
    <n v="2012"/>
    <s v="N/A"/>
    <s v="Projects"/>
    <n v="7"/>
    <n v="0.14271432168699999"/>
    <n v="1015.6556720925399"/>
    <s v=""/>
    <n v="9.1120680821E-2"/>
    <n v="9.1120680821E-2"/>
    <n v="9.1120680821E-2"/>
    <n v="9.1120680821E-2"/>
    <n v="9.1120680821E-2"/>
    <n v="9.1120680821E-2"/>
    <n v="9.0184883650000006E-2"/>
    <n v="9.0184883650000006E-2"/>
    <n v="9.0184883650000006E-2"/>
    <n v="8.4592916887000005E-2"/>
    <n v="7.2287276117999996E-2"/>
    <n v="7.2287276117999996E-2"/>
    <n v="6.6985401813000001E-2"/>
    <n v="6.6985401813000001E-2"/>
    <n v="6.6985401813000001E-2"/>
    <n v="4.7898284916999996E-2"/>
    <n v="0"/>
    <n v="0"/>
    <n v="0"/>
    <n v="0"/>
    <n v="0"/>
    <n v="0"/>
    <n v="0"/>
    <n v="0"/>
    <n v="0"/>
    <n v="0"/>
    <n v="0"/>
    <n v="0"/>
    <n v="0"/>
    <n v="0"/>
    <n v="653.79159214575407"/>
    <n v="653.79159214575407"/>
    <n v="653.79159214575407"/>
    <n v="653.79159214575407"/>
    <n v="653.79159214575407"/>
    <n v="653.79159214575407"/>
    <n v="649.91333113442704"/>
    <n v="649.91333113442704"/>
    <n v="645.45690039094802"/>
    <n v="620.58730911768293"/>
    <n v="565.25011850079693"/>
    <n v="558.64976452837891"/>
    <n v="523.264345957459"/>
    <n v="523.264345957459"/>
    <n v="523.264345957459"/>
    <n v="374.16308704700799"/>
    <n v="0"/>
    <n v="0"/>
    <n v="0"/>
    <n v="0"/>
    <n v="0"/>
    <n v="0"/>
    <n v="0"/>
    <n v="0"/>
    <n v="0"/>
    <n v="0"/>
    <n v="0"/>
    <n v="0"/>
    <n v="0"/>
  </r>
  <r>
    <s v="LDC"/>
    <s v="Business"/>
    <x v="1"/>
    <s v="Whitby Hydro Electric Corporation"/>
    <s v="Commercial &amp; Institutional"/>
    <x v="0"/>
    <s v="EE"/>
    <s v="Dx"/>
    <n v="2013"/>
    <s v="N/A"/>
    <s v="Projects"/>
    <n v="48"/>
    <n v="0.355103628911"/>
    <n v="2056.8747862442301"/>
    <s v=""/>
    <s v=""/>
    <n v="0.27876463909099997"/>
    <n v="0.27867181947199998"/>
    <n v="0.27867181947199998"/>
    <n v="0.27867181947199998"/>
    <n v="0.277176823766"/>
    <n v="0.24928606208100001"/>
    <n v="0.24928606208100001"/>
    <n v="0.24928606208100001"/>
    <n v="0.23303307574600002"/>
    <n v="0.21122223448899999"/>
    <n v="0.18571842724900001"/>
    <n v="0.18571842724900001"/>
    <n v="3.1318833364000001E-2"/>
    <n v="3.1318833364000001E-2"/>
    <n v="3.1318833364000001E-2"/>
    <n v="3.1318833364000001E-2"/>
    <n v="3.1238507783999999E-2"/>
    <n v="3.1219204782999999E-2"/>
    <n v="3.1219204782999999E-2"/>
    <n v="3.1219204782999999E-2"/>
    <n v="0"/>
    <n v="0"/>
    <n v="0"/>
    <n v="0"/>
    <n v="0"/>
    <n v="0"/>
    <n v="0"/>
    <n v="0"/>
    <n v="0"/>
    <n v="0"/>
    <n v="1648.2801354219901"/>
    <n v="1647.9893553928"/>
    <n v="1647.9893553928"/>
    <n v="1647.9893553928"/>
    <n v="1643.3059046599499"/>
    <n v="1546.9424481466999"/>
    <n v="1546.9424481466999"/>
    <n v="1543.24215187804"/>
    <n v="1481.18538165525"/>
    <n v="1342.8699853969601"/>
    <n v="1144.17668413758"/>
    <n v="1113.4958142903101"/>
    <n v="103.484966478774"/>
    <n v="103.484966478774"/>
    <n v="103.484966478774"/>
    <n v="92.386136764734999"/>
    <n v="46.742901983703"/>
    <n v="46.730040794218006"/>
    <n v="46.730040794218006"/>
    <n v="46.730040794218006"/>
    <n v="0"/>
    <n v="0"/>
    <n v="0"/>
    <n v="0"/>
    <n v="0"/>
    <n v="0"/>
    <n v="0"/>
    <n v="0"/>
  </r>
  <r>
    <s v="LDC"/>
    <s v="Business"/>
    <x v="2"/>
    <s v="Whitby Hydro Electric Corporation"/>
    <s v="Commercial &amp; Institutional"/>
    <x v="1"/>
    <s v="EE"/>
    <s v="Dx"/>
    <n v="2013"/>
    <s v="N/A"/>
    <s v="Projects"/>
    <n v="48"/>
    <n v="3.8917084596000004E-2"/>
    <n v="136.97729057982801"/>
    <s v=""/>
    <s v=""/>
    <n v="3.6758877499000003E-2"/>
    <n v="3.6758877499000003E-2"/>
    <n v="3.6164244087000003E-2"/>
    <n v="3.1847167793000002E-2"/>
    <n v="8.5060013429999991E-3"/>
    <n v="8.5060013429999991E-3"/>
    <n v="8.5060013429999991E-3"/>
    <n v="8.5060013429999991E-3"/>
    <n v="8.5060013429999991E-3"/>
    <n v="8.5060013429999991E-3"/>
    <n v="6.9699127210000001E-3"/>
    <n v="3.9540058979999999E-3"/>
    <n v="0"/>
    <n v="0"/>
    <n v="0"/>
    <n v="0"/>
    <n v="0"/>
    <n v="0"/>
    <n v="0"/>
    <n v="0"/>
    <n v="0"/>
    <n v="0"/>
    <n v="0"/>
    <n v="0"/>
    <n v="0"/>
    <n v="0"/>
    <n v="0"/>
    <n v="0"/>
    <s v=""/>
    <s v=""/>
    <n v="129.288798196442"/>
    <n v="129.288798196442"/>
    <n v="127.120738790613"/>
    <n v="109.679568810973"/>
    <n v="36.181239862296998"/>
    <n v="36.181239862296998"/>
    <n v="36.181239862296998"/>
    <n v="36.181239862296998"/>
    <n v="36.181239862296998"/>
    <n v="36.181239862296998"/>
    <n v="22.246036062398002"/>
    <n v="12.444153999812"/>
    <n v="0"/>
    <n v="0"/>
    <n v="0"/>
    <n v="0"/>
    <n v="0"/>
    <n v="0"/>
    <n v="0"/>
    <n v="0"/>
    <n v="0"/>
    <n v="0"/>
    <n v="0"/>
    <n v="0"/>
    <n v="0"/>
    <n v="0"/>
    <n v="0"/>
    <n v="0"/>
  </r>
  <r>
    <s v="LDC"/>
    <s v="Consumer"/>
    <x v="3"/>
    <s v="Whitby Hydro Electric Corporation"/>
    <s v="Residential"/>
    <x v="2"/>
    <s v="EE"/>
    <s v="Dx"/>
    <n v="2013"/>
    <s v="Custom loadshapes for some clotheslines, outdoor timers and power bars based on survey results."/>
    <s v="measures"/>
    <n v="3000.9536054549999"/>
    <n v="4.0115597239999993E-3"/>
    <n v="59.191373558929001"/>
    <n v="0"/>
    <n v="0"/>
    <n v="4.4689178649999998E-3"/>
    <n v="4.4689178649999998E-3"/>
    <n v="4.3076137660000005E-3"/>
    <n v="3.6926939230000001E-3"/>
    <n v="3.6926939230000001E-3"/>
    <n v="3.6926939230000001E-3"/>
    <n v="3.6926939230000001E-3"/>
    <n v="3.6875268260000002E-3"/>
    <n v="2.7580565030000002E-3"/>
    <n v="2.7580565030000002E-3"/>
    <n v="2.2154527270000003E-3"/>
    <n v="2.2153907269999999E-3"/>
    <n v="2.2153907269999999E-3"/>
    <n v="2.212088007E-3"/>
    <n v="2.212088007E-3"/>
    <n v="2.2093824480000001E-3"/>
    <n v="2.1411096860000003E-3"/>
    <n v="1.2567838790000002E-3"/>
    <n v="1.2567838790000002E-3"/>
    <n v="1.2567838790000002E-3"/>
    <n v="0"/>
    <n v="0"/>
    <n v="0"/>
    <n v="0"/>
    <n v="0"/>
    <n v="0"/>
    <n v="0"/>
    <n v="0"/>
    <n v="0"/>
    <n v="0"/>
    <n v="66.677226076221004"/>
    <n v="66.677226076221004"/>
    <n v="64.10776065185"/>
    <n v="54.312502613990993"/>
    <n v="54.312502613990993"/>
    <n v="54.312502613990993"/>
    <n v="54.312502613990993"/>
    <n v="54.267238843469002"/>
    <n v="39.461403986480001"/>
    <n v="39.461403986480001"/>
    <n v="35.880128673735996"/>
    <n v="35.369179859946996"/>
    <n v="35.369179859946996"/>
    <n v="35.223782521699"/>
    <n v="35.223782521699"/>
    <n v="35.193971086596996"/>
    <n v="34.106432070564999"/>
    <n v="20.019718884073999"/>
    <n v="20.019718884073999"/>
    <n v="20.019718884073999"/>
    <n v="0"/>
    <n v="0"/>
    <n v="0"/>
    <n v="0"/>
    <n v="0"/>
    <n v="0"/>
    <n v="0"/>
    <n v="0"/>
  </r>
  <r>
    <s v="LDC"/>
    <s v="Consumer"/>
    <x v="4"/>
    <s v="Whitby Hydro Electric Corporation"/>
    <s v="Residential"/>
    <x v="2"/>
    <s v="EE"/>
    <s v="Dx"/>
    <n v="2013"/>
    <s v="Dehumidifier Load Shape"/>
    <s v="Appliances"/>
    <n v="29"/>
    <n v="1.1416014320000001E-2"/>
    <n v="20.355458760000001"/>
    <s v=""/>
    <s v=""/>
    <n v="6.0086288720000002E-3"/>
    <n v="6.0086288720000002E-3"/>
    <n v="6.0086288720000002E-3"/>
    <n v="6.0086288720000002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"/>
    <s v=""/>
    <n v="10.713756460000001"/>
    <n v="10.713756460000001"/>
    <n v="10.713756460000001"/>
    <n v="10.71375646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DC"/>
    <s v="Consumer"/>
    <x v="5"/>
    <s v="Whitby Hydro Electric Corporation"/>
    <s v="Residential"/>
    <x v="2"/>
    <s v="EE"/>
    <s v="Dx"/>
    <n v="2013"/>
    <s v="N/A"/>
    <s v="Appliances"/>
    <n v="144"/>
    <n v="1.9855756299999999E-2"/>
    <n v="131.17878110002098"/>
    <s v=""/>
    <s v=""/>
    <n v="9.2465847870000003E-3"/>
    <n v="9.2465847870000003E-3"/>
    <n v="9.2465847870000003E-3"/>
    <n v="9.2465847870000003E-3"/>
    <n v="5.8258808010000001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"/>
    <s v=""/>
    <n v="61.677666873553001"/>
    <n v="61.677666873553001"/>
    <n v="61.677666873553001"/>
    <n v="61.677666873553001"/>
    <n v="39.640255508061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DC"/>
    <s v="Consumer"/>
    <x v="6"/>
    <s v="Whitby Hydro Electric Corporation"/>
    <s v="Residential"/>
    <x v="2"/>
    <s v="EE"/>
    <s v="Dx"/>
    <n v="2013"/>
    <s v="Custom loadshapes for some clotheslines, outdoor timers and power bars based on survey results."/>
    <s v="measures"/>
    <n v="8173.1033016660003"/>
    <n v="9.8766510580000008E-3"/>
    <n v="142.231827065272"/>
    <n v="0"/>
    <n v="0"/>
    <n v="1.0239704552999999E-2"/>
    <n v="1.0239704552999999E-2"/>
    <n v="9.6775495859999991E-3"/>
    <n v="7.759057374E-3"/>
    <n v="7.759057374E-3"/>
    <n v="7.759057374E-3"/>
    <n v="7.759057374E-3"/>
    <n v="7.7443798229999998E-3"/>
    <n v="6.6562186320000003E-3"/>
    <n v="6.6562186320000003E-3"/>
    <n v="4.8299442819999998E-3"/>
    <n v="3.1197942289999999E-3"/>
    <n v="3.1197942289999999E-3"/>
    <n v="3.0583364919999998E-3"/>
    <n v="3.0583364919999998E-3"/>
    <n v="3.0268069999999998E-3"/>
    <n v="2.6126430129999999E-3"/>
    <n v="1.533562446E-3"/>
    <n v="1.533562446E-3"/>
    <n v="1.533562446E-3"/>
    <n v="0"/>
    <n v="0"/>
    <n v="0"/>
    <n v="0"/>
    <n v="0"/>
    <n v="0"/>
    <n v="0"/>
    <n v="0"/>
    <n v="0"/>
    <n v="0"/>
    <n v="148.62060304882999"/>
    <n v="148.62060304882999"/>
    <n v="139.66585386660299"/>
    <n v="109.10556789739701"/>
    <n v="109.10556789739701"/>
    <n v="109.10556789739701"/>
    <n v="109.10556789739701"/>
    <n v="108.97699254924601"/>
    <n v="91.643319263644003"/>
    <n v="91.643319263644003"/>
    <n v="79.744471434114004"/>
    <n v="51.267988136737003"/>
    <n v="51.267988136737003"/>
    <n v="48.562402839736002"/>
    <n v="48.562402839736002"/>
    <n v="48.21499245551"/>
    <n v="41.617639699329999"/>
    <n v="24.428614629296"/>
    <n v="24.428614629296"/>
    <n v="24.428614629296"/>
    <n v="0"/>
    <n v="0"/>
    <n v="0"/>
    <n v="0"/>
    <n v="0"/>
    <n v="0"/>
    <n v="0"/>
    <n v="0"/>
  </r>
  <r>
    <s v="LDC"/>
    <s v="Consumer"/>
    <x v="7"/>
    <s v="Whitby Hydro Electric Corporation"/>
    <s v="Residential"/>
    <x v="2"/>
    <s v="EE"/>
    <s v="Dx"/>
    <n v="2013"/>
    <s v="N/A"/>
    <s v="Projects Completed"/>
    <n v="177"/>
    <n v="5.4067905680000002E-3"/>
    <n v="66.032815889082997"/>
    <n v="0"/>
    <n v="0"/>
    <n v="5.4067905369999999E-3"/>
    <n v="5.4047529689999997E-3"/>
    <n v="5.404567735E-3"/>
    <n v="5.0615008009999999E-3"/>
    <n v="4.890708259E-3"/>
    <n v="4.719915733E-3"/>
    <n v="4.6574438779999998E-3"/>
    <n v="4.6574438779999998E-3"/>
    <n v="3.3235091720000003E-3"/>
    <n v="3.3235091720000003E-3"/>
    <n v="3.315012336E-3"/>
    <n v="3.315012336E-3"/>
    <n v="3.315012336E-3"/>
    <n v="3.315012336E-3"/>
    <n v="3.05390611E-4"/>
    <n v="2.569227E-4"/>
    <n v="2.569227E-4"/>
    <n v="2.569227E-4"/>
    <n v="2.569227E-4"/>
    <n v="2.569227E-4"/>
    <n v="2.569227E-4"/>
    <n v="0"/>
    <n v="0"/>
    <n v="0"/>
    <n v="0"/>
    <n v="0"/>
    <n v="0"/>
    <n v="0"/>
    <n v="0"/>
    <n v="0"/>
    <n v="66.032816413879004"/>
    <n v="65.993591880798007"/>
    <n v="65.990026016235007"/>
    <n v="59.385762853621998"/>
    <n v="56.097895929337"/>
    <n v="52.810027921676998"/>
    <n v="51.607403791427998"/>
    <n v="51.607403791427998"/>
    <n v="25.928288002014"/>
    <n v="25.928288002014"/>
    <n v="25.858220581055001"/>
    <n v="25.858220581055001"/>
    <n v="25.858220581055001"/>
    <n v="25.858220581055001"/>
    <n v="2.2938104858400004"/>
    <n v="1.894129760742"/>
    <n v="1.894129760742"/>
    <n v="1.894129760742"/>
    <n v="1.894129760742"/>
    <n v="1.894129760742"/>
    <n v="1.894129760742"/>
    <n v="0"/>
    <n v="0"/>
    <n v="0"/>
    <n v="0"/>
    <n v="0"/>
    <n v="0"/>
    <n v="0"/>
  </r>
  <r>
    <s v="LDC"/>
    <s v="Consumer"/>
    <x v="8"/>
    <s v="Whitby Hydro Electric Corporation"/>
    <s v="Residential"/>
    <x v="2"/>
    <s v="EE"/>
    <s v="Dx"/>
    <n v="2012"/>
    <s v="Blended Load Shape used for furnaces"/>
    <s v="Equipment"/>
    <n v="15"/>
    <n v="7.3300769379999993E-3"/>
    <n v="13.302568105386001"/>
    <s v="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3.1899587459999997E-3"/>
    <n v="2.7569453490000001E-3"/>
    <n v="0"/>
    <n v="0"/>
    <n v="0"/>
    <n v="0"/>
    <n v="0"/>
    <n v="0"/>
    <n v="0"/>
    <n v="0"/>
    <n v="0"/>
    <s v=""/>
    <n v="6.5018427421149996"/>
    <n v="6.5018427421149996"/>
    <n v="6.5018427421149996"/>
    <n v="6.5018427421149996"/>
    <n v="6.5018427421149996"/>
    <n v="6.5018427421149996"/>
    <n v="6.5018427421149996"/>
    <n v="6.5018427421149996"/>
    <n v="6.5018427421149996"/>
    <n v="6.5018427421149996"/>
    <n v="6.5018427421149996"/>
    <n v="6.5018427421149996"/>
    <n v="6.5018427421149996"/>
    <n v="6.5018427421149996"/>
    <n v="6.5018427421149996"/>
    <n v="6.5018427421149996"/>
    <n v="6.5018427421149996"/>
    <n v="6.5018427421149996"/>
    <n v="6.0697271199979994"/>
    <n v="0"/>
    <n v="0"/>
    <n v="0"/>
    <n v="0"/>
    <n v="0"/>
    <n v="0"/>
    <n v="0"/>
    <n v="0"/>
    <n v="0"/>
    <n v="0"/>
  </r>
  <r>
    <s v="LDC"/>
    <s v="Consumer"/>
    <x v="8"/>
    <s v="Whitby Hydro Electric Corporation"/>
    <s v="Residential"/>
    <x v="2"/>
    <s v="EE"/>
    <s v="Dx"/>
    <n v="2013"/>
    <s v="Blended Load Shape used for furnaces"/>
    <s v="Equipment"/>
    <n v="1093"/>
    <n v="0.47743373313300003"/>
    <n v="835.43260189094599"/>
    <s v=""/>
    <s v=""/>
    <n v="0.23159423398000001"/>
    <n v="0.23159423398000001"/>
    <n v="0.23159423398000001"/>
    <n v="0.23159423398000001"/>
    <n v="0.23159423398000001"/>
    <n v="0.23159423398000001"/>
    <n v="0.23159423398000001"/>
    <n v="0.23159423398000001"/>
    <n v="0.23159423398000001"/>
    <n v="0.23159423398000001"/>
    <n v="0.23159423398000001"/>
    <n v="0.23159423398000001"/>
    <n v="0.23159423398000001"/>
    <n v="0.23159423398000001"/>
    <n v="0.23159423398000001"/>
    <n v="0.23159423398000001"/>
    <n v="0.23159423398000001"/>
    <n v="0.23159423398000001"/>
    <n v="0.182741199829"/>
    <n v="0"/>
    <n v="0"/>
    <n v="0"/>
    <n v="0"/>
    <n v="0"/>
    <n v="0"/>
    <n v="0"/>
    <n v="0"/>
    <n v="0"/>
    <s v=""/>
    <s v=""/>
    <n v="398.52090540731598"/>
    <n v="398.52090540731598"/>
    <n v="398.52090540731598"/>
    <n v="398.52090540731598"/>
    <n v="398.52090540731598"/>
    <n v="398.52090540731598"/>
    <n v="398.52090540731598"/>
    <n v="398.52090540731598"/>
    <n v="398.52090540731598"/>
    <n v="398.52090540731598"/>
    <n v="398.52090540731598"/>
    <n v="398.52090540731598"/>
    <n v="398.52090540731598"/>
    <n v="398.52090540731598"/>
    <n v="398.52090540731598"/>
    <n v="398.52090540731598"/>
    <n v="398.52090540731598"/>
    <n v="398.52090540731598"/>
    <n v="354.83386367191099"/>
    <n v="0"/>
    <n v="0"/>
    <n v="0"/>
    <n v="0"/>
    <n v="0"/>
    <n v="0"/>
    <n v="0"/>
    <n v="0"/>
    <n v="0"/>
  </r>
  <r>
    <s v="LDC"/>
    <s v="Consumer"/>
    <x v="9"/>
    <s v="Whitby Hydro Electric Corporation"/>
    <s v="Residential"/>
    <x v="2"/>
    <s v="DR"/>
    <s v="Dx"/>
    <n v="2012"/>
    <s v="N/A"/>
    <s v="Devices"/>
    <n v="871"/>
    <s v=""/>
    <s v=""/>
    <s v=""/>
    <s v=""/>
    <n v="0.49353079999999999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.48402899999999999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</r>
  <r>
    <s v="LDC"/>
    <s v="Consumer"/>
    <x v="9"/>
    <s v="Whitby Hydro Electric Corporation"/>
    <s v="Residential"/>
    <x v="2"/>
    <s v="DR"/>
    <s v="Dx"/>
    <n v="2013"/>
    <s v="N/A"/>
    <s v="Devices"/>
    <n v="2453"/>
    <s v=""/>
    <s v=""/>
    <s v=""/>
    <s v=""/>
    <n v="1.3898240000000002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.001236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</r>
  <r>
    <s v="LDC"/>
    <s v="Consumer"/>
    <x v="10"/>
    <s v="Whitby Hydro Electric Corporation"/>
    <s v="Residential"/>
    <x v="2"/>
    <s v="DR"/>
    <s v="Dx"/>
    <n v="2012"/>
    <s v="N/A"/>
    <s v="Devices"/>
    <n v="866"/>
    <s v=""/>
    <s v=""/>
    <s v=""/>
    <s v=""/>
    <n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</r>
  <r>
    <s v="LDC"/>
    <s v="Consumer"/>
    <x v="10"/>
    <s v="Whitby Hydro Electric Corporation"/>
    <s v="Residential"/>
    <x v="2"/>
    <s v="DR"/>
    <s v="Dx"/>
    <n v="2013"/>
    <s v="N/A"/>
    <s v="Devices"/>
    <n v="2437"/>
    <s v=""/>
    <s v=""/>
    <s v=""/>
    <s v=""/>
    <n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</r>
  <r>
    <s v="LDC"/>
    <s v="Industrial"/>
    <x v="11"/>
    <s v="Whitby Hydro Electric Corporation"/>
    <s v="Industrial"/>
    <x v="0"/>
    <s v="DR"/>
    <s v="Dx"/>
    <n v="2013"/>
    <s v="N/A"/>
    <s v="Facilities"/>
    <n v="2"/>
    <s v=""/>
    <s v=""/>
    <s v=""/>
    <s v=""/>
    <n v="0.49395370000000005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1.247629999999999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</r>
  <r>
    <s v="LDC"/>
    <s v="Consumer"/>
    <x v="5"/>
    <s v="Whitby Hydro Electric Corporation"/>
    <s v="Residential"/>
    <x v="2"/>
    <s v="EE"/>
    <s v="Dx"/>
    <n v="2013"/>
    <s v="N/A"/>
    <s v="Appliances"/>
    <n v="0.1211122063380265"/>
    <n v="1.595908898132185E-5"/>
    <n v="0.11161438351510401"/>
    <n v="0"/>
    <n v="0"/>
    <n v="7.5597331806244516E-6"/>
    <n v="7.5597331806244516E-6"/>
    <n v="7.5597331806244516E-6"/>
    <n v="7.5597331806244516E-6"/>
    <n v="4.1999123692547364E-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.2903910583893328E-2"/>
    <n v="5.2903910583893328E-2"/>
    <n v="5.2903910583893328E-2"/>
    <n v="5.2903910583893328E-2"/>
    <n v="2.8576897645147252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DC"/>
    <s v="Consumer"/>
    <x v="8"/>
    <s v="Whitby Hydro Electric Corporation"/>
    <s v="Residential"/>
    <x v="2"/>
    <s v="EE"/>
    <s v="Dx"/>
    <n v="2012"/>
    <s v="Blended Load Shape used for furnaces"/>
    <s v="Equipment"/>
    <n v="0.17301743762575211"/>
    <n v="8.1513436398410305E-5"/>
    <n v="0.14718633879376147"/>
    <n v="0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5315843803788591E-5"/>
    <n v="3.0354521269281779E-5"/>
    <n v="0"/>
    <n v="0"/>
    <n v="0"/>
    <n v="0"/>
    <n v="0"/>
    <n v="0"/>
    <n v="0"/>
    <n v="0"/>
    <n v="0"/>
    <n v="0"/>
    <n v="7.1801760766748934E-2"/>
    <n v="7.1801760766748934E-2"/>
    <n v="7.1801760766748934E-2"/>
    <n v="7.1801760766748934E-2"/>
    <n v="7.1801760766748934E-2"/>
    <n v="7.1801760766748934E-2"/>
    <n v="7.1801760766748934E-2"/>
    <n v="7.1801760766748934E-2"/>
    <n v="7.1801760766748934E-2"/>
    <n v="7.1801760766748934E-2"/>
    <n v="7.1801760766748934E-2"/>
    <n v="7.1801760766748934E-2"/>
    <n v="7.1801760766748934E-2"/>
    <n v="7.1801760766748934E-2"/>
    <n v="7.1801760766748934E-2"/>
    <n v="7.1801760766748934E-2"/>
    <n v="7.1801760766748934E-2"/>
    <n v="7.1801760766748934E-2"/>
    <n v="6.6828913033884579E-2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K19" firstHeaderRow="0" firstDataRow="1" firstDataCol="1"/>
  <pivotFields count="74">
    <pivotField showAll="0"/>
    <pivotField showAll="0"/>
    <pivotField axis="axisRow" showAll="0">
      <items count="13">
        <item x="3"/>
        <item x="4"/>
        <item x="5"/>
        <item x="6"/>
        <item x="0"/>
        <item x="7"/>
        <item x="8"/>
        <item x="9"/>
        <item x="10"/>
        <item x="1"/>
        <item x="2"/>
        <item x="11"/>
        <item t="default"/>
      </items>
    </pivotField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numFmtId="3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5"/>
    <field x="2"/>
  </rowFields>
  <rowItems count="16">
    <i>
      <x/>
    </i>
    <i r="1">
      <x v="10"/>
    </i>
    <i>
      <x v="1"/>
    </i>
    <i r="1">
      <x v="4"/>
    </i>
    <i r="1">
      <x v="9"/>
    </i>
    <i r="1">
      <x v="11"/>
    </i>
    <i>
      <x v="2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2011" fld="14" baseField="5" baseItem="0"/>
    <dataField name="Sum of 2012" fld="15" baseField="5" baseItem="0"/>
    <dataField name="Sum of 2013" fld="16" baseField="0" baseItem="0"/>
    <dataField name="Sum of 2014" fld="17" baseField="5" baseItem="0"/>
    <dataField name="Sum of 2015" fld="18" baseField="5" baseItem="0"/>
    <dataField name="Sum of 20112" fld="44" baseField="2" baseItem="9"/>
    <dataField name="Sum of 20122" fld="45" baseField="5" baseItem="0"/>
    <dataField name="Sum of 20132" fld="46" baseField="0" baseItem="0"/>
    <dataField name="Sum of 20142" fld="47" baseField="5" baseItem="0"/>
    <dataField name="Sum of 20152" fld="48" baseField="5" baseItem="0"/>
  </dataFields>
  <formats count="11">
    <format dxfId="10">
      <pivotArea collapsedLevelsAreSubtotals="1" fieldPosition="0">
        <references count="2">
          <reference field="4294967294" count="1" selected="0">
            <x v="1"/>
          </reference>
          <reference field="5" count="1">
            <x v="1"/>
          </reference>
        </references>
      </pivotArea>
    </format>
    <format dxfId="9">
      <pivotArea collapsedLevelsAreSubtotals="1" fieldPosition="0">
        <references count="2">
          <reference field="4294967294" count="3" selected="0">
            <x v="2"/>
            <x v="3"/>
            <x v="4"/>
          </reference>
          <reference field="5" count="1">
            <x v="1"/>
          </reference>
        </references>
      </pivotArea>
    </format>
    <format dxfId="8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5" count="1">
            <x v="0"/>
          </reference>
        </references>
      </pivotArea>
    </format>
    <format dxfId="7">
      <pivotArea collapsedLevelsAreSubtotals="1" fieldPosition="0">
        <references count="2">
          <reference field="4294967294" count="4" selected="0">
            <x v="6"/>
            <x v="7"/>
            <x v="8"/>
            <x v="9"/>
          </reference>
          <reference field="5" count="1">
            <x v="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4"/>
          </reference>
          <reference field="5" count="1">
            <x v="1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9"/>
          </reference>
          <reference field="5" count="1">
            <x v="0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9"/>
          </reference>
          <reference field="5" count="1">
            <x v="2"/>
          </reference>
        </references>
      </pivotArea>
    </format>
    <format dxfId="3">
      <pivotArea collapsedLevelsAreSubtotals="1" fieldPosition="0">
        <references count="2">
          <reference field="4294967294" count="2" selected="0">
            <x v="5"/>
            <x v="6"/>
          </reference>
          <reference field="5" count="1">
            <x v="0"/>
          </reference>
        </references>
      </pivotArea>
    </format>
    <format dxfId="2">
      <pivotArea collapsedLevelsAreSubtotals="1" fieldPosition="0">
        <references count="2">
          <reference field="4294967294" count="2" selected="0">
            <x v="5"/>
            <x v="6"/>
          </reference>
          <reference field="5" count="1">
            <x v="0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0"/>
          </reference>
          <reference field="5" count="1">
            <x v="1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5"/>
          </reference>
          <reference field="5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topLeftCell="A4" workbookViewId="0">
      <selection activeCell="I36" sqref="I36"/>
    </sheetView>
  </sheetViews>
  <sheetFormatPr defaultRowHeight="15"/>
  <cols>
    <col min="1" max="1" width="29.5703125" customWidth="1"/>
    <col min="3" max="3" width="14.140625" customWidth="1"/>
    <col min="4" max="4" width="11.5703125" bestFit="1" customWidth="1"/>
    <col min="9" max="9" width="14.42578125" bestFit="1" customWidth="1"/>
  </cols>
  <sheetData>
    <row r="2" spans="1:9">
      <c r="A2" s="61" t="s">
        <v>98</v>
      </c>
      <c r="B2" s="62"/>
      <c r="C2" s="63"/>
      <c r="D2" s="62"/>
      <c r="E2" s="62"/>
      <c r="F2" s="62"/>
      <c r="G2" s="62"/>
      <c r="H2" s="62"/>
      <c r="I2" s="64"/>
    </row>
    <row r="3" spans="1:9">
      <c r="A3" s="62"/>
      <c r="B3" s="62"/>
      <c r="C3" s="63"/>
      <c r="D3" s="62"/>
      <c r="E3" s="62"/>
      <c r="F3" s="62"/>
      <c r="G3" s="62"/>
      <c r="H3" s="62"/>
      <c r="I3" s="64"/>
    </row>
    <row r="4" spans="1:9">
      <c r="A4" s="62"/>
      <c r="B4" s="62"/>
      <c r="C4" s="63"/>
      <c r="D4" s="62"/>
      <c r="E4" s="62"/>
      <c r="F4" s="62"/>
      <c r="G4" s="62"/>
      <c r="H4" s="62"/>
      <c r="I4" s="64"/>
    </row>
    <row r="5" spans="1:9">
      <c r="A5" s="76" t="s">
        <v>37</v>
      </c>
      <c r="B5" s="78"/>
      <c r="C5" s="80" t="s">
        <v>99</v>
      </c>
      <c r="D5" s="82" t="s">
        <v>92</v>
      </c>
      <c r="E5" s="82"/>
      <c r="F5" s="82"/>
      <c r="G5" s="83"/>
      <c r="H5" s="84" t="s">
        <v>93</v>
      </c>
      <c r="I5" s="74" t="s">
        <v>22</v>
      </c>
    </row>
    <row r="6" spans="1:9">
      <c r="A6" s="77"/>
      <c r="B6" s="79"/>
      <c r="C6" s="81"/>
      <c r="D6" s="65" t="s">
        <v>23</v>
      </c>
      <c r="E6" s="65" t="s">
        <v>24</v>
      </c>
      <c r="F6" s="65" t="s">
        <v>25</v>
      </c>
      <c r="G6" s="65" t="s">
        <v>26</v>
      </c>
      <c r="H6" s="85"/>
      <c r="I6" s="75"/>
    </row>
    <row r="7" spans="1:9">
      <c r="A7" s="66" t="s">
        <v>27</v>
      </c>
      <c r="B7" s="66" t="s">
        <v>29</v>
      </c>
      <c r="C7" s="67">
        <f>+'LRAM calc by program'!C13</f>
        <v>6573.6445028817488</v>
      </c>
      <c r="D7" s="66">
        <f>+'LRAM calc by program'!D6</f>
        <v>1.4200000000000001E-2</v>
      </c>
      <c r="E7" s="66">
        <f>+'LRAM calc by program'!E6</f>
        <v>8.9999999999999998E-4</v>
      </c>
      <c r="F7" s="66">
        <f>+'LRAM calc by program'!F6</f>
        <v>-2.0000000000000001E-4</v>
      </c>
      <c r="G7" s="66">
        <f t="shared" ref="G7:G8" si="0">SUM(D7:F7)</f>
        <v>1.49E-2</v>
      </c>
      <c r="H7" s="68">
        <v>1</v>
      </c>
      <c r="I7" s="68">
        <f>C7*G7*H7</f>
        <v>97.947303092938057</v>
      </c>
    </row>
    <row r="8" spans="1:9">
      <c r="A8" s="66" t="s">
        <v>31</v>
      </c>
      <c r="B8" s="66" t="s">
        <v>29</v>
      </c>
      <c r="C8" s="67">
        <f>+'LRAM calc by program'!C16</f>
        <v>0</v>
      </c>
      <c r="D8" s="66">
        <f>+'LRAM calc by program'!D16</f>
        <v>1.95E-2</v>
      </c>
      <c r="E8" s="66">
        <f>+'LRAM calc by program'!E16</f>
        <v>1.1000000000000001E-3</v>
      </c>
      <c r="F8" s="66">
        <f>+'LRAM calc by program'!F16</f>
        <v>-1E-4</v>
      </c>
      <c r="G8" s="66">
        <f t="shared" si="0"/>
        <v>2.0500000000000001E-2</v>
      </c>
      <c r="H8" s="68">
        <v>1</v>
      </c>
      <c r="I8" s="68">
        <f>C8*G8*H8</f>
        <v>0</v>
      </c>
    </row>
    <row r="9" spans="1:9">
      <c r="A9" s="66" t="s">
        <v>32</v>
      </c>
      <c r="B9" s="66" t="s">
        <v>34</v>
      </c>
      <c r="C9" s="67">
        <f>+'LRAM calc by program'!C23</f>
        <v>91.120680820999993</v>
      </c>
      <c r="D9" s="66">
        <f>+'LRAM calc by program'!D19</f>
        <v>3.9405000000000001</v>
      </c>
      <c r="E9" s="66">
        <f>+'LRAM calc by program'!E19</f>
        <v>6.2700000000000006E-2</v>
      </c>
      <c r="F9" s="66">
        <f>+'LRAM calc by program'!F19</f>
        <v>-2.1999999999999999E-2</v>
      </c>
      <c r="G9" s="66">
        <f>SUM(D9:F9)</f>
        <v>3.9812000000000007</v>
      </c>
      <c r="H9" s="68">
        <v>12</v>
      </c>
      <c r="I9" s="68">
        <f>C9*G9*H9</f>
        <v>4353.2358538147828</v>
      </c>
    </row>
    <row r="10" spans="1:9">
      <c r="A10" s="62"/>
      <c r="B10" s="62"/>
      <c r="C10" s="63"/>
      <c r="D10" s="62"/>
      <c r="E10" s="62"/>
      <c r="F10" s="62"/>
      <c r="G10" s="62"/>
      <c r="H10" s="62"/>
      <c r="I10" s="64"/>
    </row>
    <row r="11" spans="1:9" ht="15.75" thickBot="1">
      <c r="A11" s="69" t="s">
        <v>94</v>
      </c>
      <c r="B11" s="70"/>
      <c r="C11" s="71"/>
      <c r="D11" s="70"/>
      <c r="E11" s="70"/>
      <c r="F11" s="70"/>
      <c r="G11" s="70"/>
      <c r="H11" s="70"/>
      <c r="I11" s="72">
        <f>SUM(I7:I10)</f>
        <v>4451.1831569077212</v>
      </c>
    </row>
    <row r="12" spans="1:9" ht="15.75" thickTop="1">
      <c r="A12" s="62"/>
      <c r="B12" s="62"/>
      <c r="C12" s="63"/>
      <c r="D12" s="62"/>
      <c r="E12" s="62"/>
      <c r="F12" s="62"/>
      <c r="G12" s="62"/>
      <c r="H12" s="62"/>
      <c r="I12" s="64"/>
    </row>
    <row r="13" spans="1:9">
      <c r="A13" s="62"/>
      <c r="B13" s="62"/>
      <c r="C13" s="63"/>
      <c r="D13" s="62"/>
      <c r="E13" s="62"/>
      <c r="F13" s="62"/>
      <c r="G13" s="62"/>
      <c r="H13" s="62"/>
      <c r="I13" s="64"/>
    </row>
    <row r="14" spans="1:9">
      <c r="A14" s="76" t="s">
        <v>20</v>
      </c>
      <c r="B14" s="78"/>
      <c r="C14" s="80" t="s">
        <v>99</v>
      </c>
      <c r="D14" s="82" t="s">
        <v>92</v>
      </c>
      <c r="E14" s="82"/>
      <c r="F14" s="82"/>
      <c r="G14" s="83"/>
      <c r="H14" s="84" t="s">
        <v>93</v>
      </c>
      <c r="I14" s="74" t="s">
        <v>22</v>
      </c>
    </row>
    <row r="15" spans="1:9">
      <c r="A15" s="77"/>
      <c r="B15" s="79"/>
      <c r="C15" s="81"/>
      <c r="D15" s="65" t="s">
        <v>23</v>
      </c>
      <c r="E15" s="65" t="s">
        <v>24</v>
      </c>
      <c r="F15" s="65" t="s">
        <v>25</v>
      </c>
      <c r="G15" s="65" t="s">
        <v>26</v>
      </c>
      <c r="H15" s="85"/>
      <c r="I15" s="75"/>
    </row>
    <row r="16" spans="1:9">
      <c r="A16" s="66" t="s">
        <v>27</v>
      </c>
      <c r="B16" s="66" t="s">
        <v>29</v>
      </c>
      <c r="C16" s="67">
        <f>+'LRAM calc by program'!C39</f>
        <v>760354.78769326466</v>
      </c>
      <c r="D16" s="66">
        <f>+'LRAM calc by program'!D31</f>
        <v>1.44E-2</v>
      </c>
      <c r="E16" s="66">
        <f>+'LRAM calc by program'!E31</f>
        <v>0</v>
      </c>
      <c r="F16" s="66">
        <f>+'LRAM calc by program'!F31</f>
        <v>0</v>
      </c>
      <c r="G16" s="66">
        <f t="shared" ref="G16:G17" si="1">SUM(D16:F16)</f>
        <v>1.44E-2</v>
      </c>
      <c r="H16" s="68">
        <v>1</v>
      </c>
      <c r="I16" s="68">
        <f>C16*G16*H16</f>
        <v>10949.10894278301</v>
      </c>
    </row>
    <row r="17" spans="1:9">
      <c r="A17" s="66" t="s">
        <v>31</v>
      </c>
      <c r="B17" s="66" t="s">
        <v>29</v>
      </c>
      <c r="C17" s="67">
        <f>+'LRAM calc by program'!C42</f>
        <v>129288.798196442</v>
      </c>
      <c r="D17" s="66">
        <f>+'LRAM calc by program'!D42</f>
        <v>1.9699999999999999E-2</v>
      </c>
      <c r="E17" s="66">
        <f>+'LRAM calc by program'!E42</f>
        <v>0</v>
      </c>
      <c r="F17" s="66">
        <f>+'LRAM calc by program'!F42</f>
        <v>0</v>
      </c>
      <c r="G17" s="66">
        <f t="shared" si="1"/>
        <v>1.9699999999999999E-2</v>
      </c>
      <c r="H17" s="68">
        <v>1</v>
      </c>
      <c r="I17" s="68">
        <f>C17*G17*H17</f>
        <v>2546.9893244699074</v>
      </c>
    </row>
    <row r="18" spans="1:9">
      <c r="A18" s="66" t="s">
        <v>32</v>
      </c>
      <c r="B18" s="66" t="s">
        <v>34</v>
      </c>
      <c r="C18" s="67">
        <f>+'LRAM calc by program'!C49</f>
        <v>974.16131991199995</v>
      </c>
      <c r="D18" s="66">
        <f>+'LRAM calc by program'!D45</f>
        <v>3.9830999999999999</v>
      </c>
      <c r="E18" s="66">
        <f>+'LRAM calc by program'!E45</f>
        <v>0</v>
      </c>
      <c r="F18" s="66">
        <f>+'LRAM calc by program'!F45</f>
        <v>0</v>
      </c>
      <c r="G18" s="66">
        <f>SUM(D18:F18)</f>
        <v>3.9830999999999999</v>
      </c>
      <c r="H18" s="68">
        <f>+'LRAM calc by program'!L49</f>
        <v>4.5563540126443938</v>
      </c>
      <c r="I18" s="68">
        <f>C18*G18*H18</f>
        <v>17679.482612897846</v>
      </c>
    </row>
    <row r="19" spans="1:9">
      <c r="A19" s="62"/>
      <c r="B19" s="62"/>
      <c r="C19" s="63"/>
      <c r="D19" s="62"/>
      <c r="E19" s="62"/>
      <c r="F19" s="62"/>
      <c r="G19" s="62"/>
      <c r="H19" s="62"/>
      <c r="I19" s="64"/>
    </row>
    <row r="20" spans="1:9" ht="15.75" thickBot="1">
      <c r="A20" s="69" t="s">
        <v>95</v>
      </c>
      <c r="B20" s="70"/>
      <c r="C20" s="71"/>
      <c r="D20" s="70"/>
      <c r="E20" s="70"/>
      <c r="F20" s="70"/>
      <c r="G20" s="70"/>
      <c r="H20" s="70"/>
      <c r="I20" s="72">
        <f>SUM(I16:I19)</f>
        <v>31175.580880150763</v>
      </c>
    </row>
    <row r="21" spans="1:9" ht="15.75" thickTop="1">
      <c r="A21" s="62"/>
      <c r="B21" s="62"/>
      <c r="C21" s="63"/>
      <c r="D21" s="62"/>
      <c r="E21" s="62"/>
      <c r="F21" s="62"/>
      <c r="G21" s="62"/>
      <c r="H21" s="62"/>
      <c r="I21" s="64"/>
    </row>
    <row r="22" spans="1:9">
      <c r="A22" s="62"/>
      <c r="B22" s="62"/>
      <c r="C22" s="63"/>
      <c r="D22" s="62"/>
      <c r="E22" s="62"/>
      <c r="F22" s="62"/>
      <c r="G22" s="62"/>
      <c r="H22" s="62"/>
      <c r="I22" s="64"/>
    </row>
    <row r="23" spans="1:9">
      <c r="A23" s="76" t="s">
        <v>36</v>
      </c>
      <c r="B23" s="78"/>
      <c r="C23" s="80" t="s">
        <v>99</v>
      </c>
      <c r="D23" s="82" t="s">
        <v>92</v>
      </c>
      <c r="E23" s="82"/>
      <c r="F23" s="82"/>
      <c r="G23" s="83"/>
      <c r="H23" s="84" t="s">
        <v>93</v>
      </c>
      <c r="I23" s="74" t="s">
        <v>22</v>
      </c>
    </row>
    <row r="24" spans="1:9">
      <c r="A24" s="77"/>
      <c r="B24" s="79"/>
      <c r="C24" s="81"/>
      <c r="D24" s="65" t="s">
        <v>23</v>
      </c>
      <c r="E24" s="65" t="s">
        <v>24</v>
      </c>
      <c r="F24" s="65" t="s">
        <v>25</v>
      </c>
      <c r="G24" s="65" t="s">
        <v>26</v>
      </c>
      <c r="H24" s="85"/>
      <c r="I24" s="75"/>
    </row>
    <row r="25" spans="1:9">
      <c r="A25" s="66" t="s">
        <v>27</v>
      </c>
      <c r="B25" s="66" t="s">
        <v>29</v>
      </c>
      <c r="C25" s="67">
        <f>+'LRAM calc by program'!C64</f>
        <v>758830.29816018359</v>
      </c>
      <c r="D25" s="66">
        <f>+'LRAM calc by program'!D57</f>
        <v>1.46E-2</v>
      </c>
      <c r="E25" s="66">
        <f>+'LRAM calc by program'!E57</f>
        <v>0</v>
      </c>
      <c r="F25" s="66">
        <f>+'LRAM calc by program'!F57</f>
        <v>0</v>
      </c>
      <c r="G25" s="66">
        <f t="shared" ref="G25:G26" si="2">SUM(D25:F25)</f>
        <v>1.46E-2</v>
      </c>
      <c r="H25" s="68">
        <v>1</v>
      </c>
      <c r="I25" s="68">
        <f>C25*G25*H25</f>
        <v>11078.92235313868</v>
      </c>
    </row>
    <row r="26" spans="1:9">
      <c r="A26" s="66" t="s">
        <v>31</v>
      </c>
      <c r="B26" s="66" t="s">
        <v>29</v>
      </c>
      <c r="C26" s="67">
        <f>+'LRAM calc by program'!C67</f>
        <v>129288.798196442</v>
      </c>
      <c r="D26" s="66">
        <f>+'LRAM calc by program'!D67</f>
        <v>0.02</v>
      </c>
      <c r="E26" s="66">
        <f>+'LRAM calc by program'!E67</f>
        <v>0</v>
      </c>
      <c r="F26" s="66">
        <f>+'LRAM calc by program'!F67</f>
        <v>0</v>
      </c>
      <c r="G26" s="66">
        <f t="shared" si="2"/>
        <v>0.02</v>
      </c>
      <c r="H26" s="68">
        <v>1</v>
      </c>
      <c r="I26" s="68">
        <f>C26*G26*H26</f>
        <v>2585.7759639288402</v>
      </c>
    </row>
    <row r="27" spans="1:9">
      <c r="A27" s="66" t="s">
        <v>32</v>
      </c>
      <c r="B27" s="66" t="s">
        <v>34</v>
      </c>
      <c r="C27" s="67">
        <f>+'LRAM calc by program'!C74</f>
        <v>369.79250029299999</v>
      </c>
      <c r="D27" s="66">
        <f>+'LRAM calc by program'!D70</f>
        <v>4.0388999999999999</v>
      </c>
      <c r="E27" s="66">
        <f>+'LRAM calc by program'!E70</f>
        <v>0</v>
      </c>
      <c r="F27" s="66">
        <f>+'LRAM calc by program'!F70</f>
        <v>0</v>
      </c>
      <c r="G27" s="66">
        <f>SUM(D27:F27)</f>
        <v>4.0388999999999999</v>
      </c>
      <c r="H27" s="68">
        <v>12</v>
      </c>
      <c r="I27" s="68">
        <f>C27*G27*H27</f>
        <v>17922.65915320077</v>
      </c>
    </row>
    <row r="28" spans="1:9">
      <c r="A28" s="62"/>
      <c r="B28" s="62"/>
      <c r="C28" s="63"/>
      <c r="D28" s="62"/>
      <c r="E28" s="62"/>
      <c r="F28" s="62"/>
      <c r="G28" s="62"/>
      <c r="H28" s="62"/>
      <c r="I28" s="64"/>
    </row>
    <row r="29" spans="1:9" ht="15.75" thickBot="1">
      <c r="A29" s="69" t="s">
        <v>96</v>
      </c>
      <c r="B29" s="70"/>
      <c r="C29" s="71"/>
      <c r="D29" s="70"/>
      <c r="E29" s="70"/>
      <c r="F29" s="70"/>
      <c r="G29" s="70"/>
      <c r="H29" s="70"/>
      <c r="I29" s="72">
        <f>SUM(I25:I28)</f>
        <v>31587.357470268289</v>
      </c>
    </row>
    <row r="30" spans="1:9" ht="15.75" thickTop="1">
      <c r="A30" s="62"/>
      <c r="B30" s="62"/>
      <c r="C30" s="63"/>
      <c r="D30" s="62"/>
      <c r="E30" s="62"/>
      <c r="F30" s="62"/>
      <c r="G30" s="62"/>
      <c r="H30" s="62"/>
      <c r="I30" s="64"/>
    </row>
    <row r="31" spans="1:9">
      <c r="A31" s="62"/>
      <c r="B31" s="62"/>
      <c r="C31" s="63"/>
      <c r="D31" s="62"/>
      <c r="E31" s="62"/>
      <c r="F31" s="62"/>
      <c r="G31" s="62"/>
      <c r="H31" s="62"/>
      <c r="I31" s="64"/>
    </row>
    <row r="32" spans="1:9">
      <c r="A32" s="76" t="s">
        <v>89</v>
      </c>
      <c r="B32" s="78"/>
      <c r="C32" s="80" t="s">
        <v>99</v>
      </c>
      <c r="D32" s="82" t="s">
        <v>92</v>
      </c>
      <c r="E32" s="82"/>
      <c r="F32" s="82"/>
      <c r="G32" s="83"/>
      <c r="H32" s="84" t="s">
        <v>93</v>
      </c>
      <c r="I32" s="74" t="s">
        <v>22</v>
      </c>
    </row>
    <row r="33" spans="1:9">
      <c r="A33" s="77"/>
      <c r="B33" s="79"/>
      <c r="C33" s="81"/>
      <c r="D33" s="65" t="s">
        <v>23</v>
      </c>
      <c r="E33" s="65" t="s">
        <v>24</v>
      </c>
      <c r="F33" s="65" t="s">
        <v>25</v>
      </c>
      <c r="G33" s="65" t="s">
        <v>26</v>
      </c>
      <c r="H33" s="85"/>
      <c r="I33" s="75"/>
    </row>
    <row r="34" spans="1:9">
      <c r="A34" s="66" t="s">
        <v>27</v>
      </c>
      <c r="B34" s="66" t="s">
        <v>29</v>
      </c>
      <c r="C34" s="67">
        <f>+'LRAM calc by program'!C89</f>
        <v>747302.51768902258</v>
      </c>
      <c r="D34" s="66">
        <f>+'LRAM calc by program'!D82</f>
        <v>1.4800000000000001E-2</v>
      </c>
      <c r="E34" s="66">
        <f>+'LRAM calc by program'!E82</f>
        <v>0</v>
      </c>
      <c r="F34" s="66">
        <f>+'LRAM calc by program'!F82</f>
        <v>0</v>
      </c>
      <c r="G34" s="66">
        <f t="shared" ref="G34:G35" si="3">SUM(D34:F34)</f>
        <v>1.4800000000000001E-2</v>
      </c>
      <c r="H34" s="68">
        <v>1</v>
      </c>
      <c r="I34" s="68">
        <f>C34*G34*H34</f>
        <v>11060.077261797534</v>
      </c>
    </row>
    <row r="35" spans="1:9">
      <c r="A35" s="66" t="s">
        <v>31</v>
      </c>
      <c r="B35" s="66" t="s">
        <v>29</v>
      </c>
      <c r="C35" s="67">
        <f>+'LRAM calc by program'!C92</f>
        <v>127120.738790613</v>
      </c>
      <c r="D35" s="66">
        <f>+'LRAM calc by program'!D92</f>
        <v>2.0299999999999999E-2</v>
      </c>
      <c r="E35" s="66">
        <f>+'LRAM calc by program'!E92</f>
        <v>0</v>
      </c>
      <c r="F35" s="66">
        <f>+'LRAM calc by program'!F92</f>
        <v>0</v>
      </c>
      <c r="G35" s="66">
        <f t="shared" si="3"/>
        <v>2.0299999999999999E-2</v>
      </c>
      <c r="H35" s="68">
        <v>1</v>
      </c>
      <c r="I35" s="68">
        <f>C35*G35*H35</f>
        <v>2580.5509974494439</v>
      </c>
    </row>
    <row r="36" spans="1:9">
      <c r="A36" s="66" t="s">
        <v>32</v>
      </c>
      <c r="B36" s="66" t="s">
        <v>34</v>
      </c>
      <c r="C36" s="67">
        <f>+'LRAM calc by program'!C99</f>
        <v>369.79250029299999</v>
      </c>
      <c r="D36" s="66">
        <f>+'LRAM calc by program'!D95</f>
        <v>4.0914000000000001</v>
      </c>
      <c r="E36" s="66">
        <f>+'LRAM calc by program'!E95</f>
        <v>0</v>
      </c>
      <c r="F36" s="66">
        <f>+'LRAM calc by program'!F95</f>
        <v>0</v>
      </c>
      <c r="G36" s="66">
        <f>SUM(D36:F36)</f>
        <v>4.0914000000000001</v>
      </c>
      <c r="H36" s="68">
        <v>12</v>
      </c>
      <c r="I36" s="68">
        <f>C36*G36*H36</f>
        <v>18155.628428385364</v>
      </c>
    </row>
    <row r="37" spans="1:9">
      <c r="A37" s="62"/>
      <c r="B37" s="62"/>
      <c r="C37" s="63"/>
      <c r="D37" s="62"/>
      <c r="E37" s="62"/>
      <c r="F37" s="62"/>
      <c r="G37" s="62"/>
      <c r="H37" s="62"/>
      <c r="I37" s="64"/>
    </row>
    <row r="38" spans="1:9" ht="15.75" thickBot="1">
      <c r="A38" s="69" t="s">
        <v>97</v>
      </c>
      <c r="B38" s="70"/>
      <c r="C38" s="71"/>
      <c r="D38" s="70"/>
      <c r="E38" s="70"/>
      <c r="F38" s="70"/>
      <c r="G38" s="70"/>
      <c r="H38" s="70"/>
      <c r="I38" s="72">
        <f>SUM(I34:I37)</f>
        <v>31796.25668763234</v>
      </c>
    </row>
    <row r="39" spans="1:9" ht="15.75" thickTop="1"/>
  </sheetData>
  <mergeCells count="24">
    <mergeCell ref="I14:I15"/>
    <mergeCell ref="A5:A6"/>
    <mergeCell ref="B5:B6"/>
    <mergeCell ref="C5:C6"/>
    <mergeCell ref="D5:G5"/>
    <mergeCell ref="H5:H6"/>
    <mergeCell ref="I5:I6"/>
    <mergeCell ref="A14:A15"/>
    <mergeCell ref="B14:B15"/>
    <mergeCell ref="C14:C15"/>
    <mergeCell ref="D14:G14"/>
    <mergeCell ref="H14:H15"/>
    <mergeCell ref="I32:I33"/>
    <mergeCell ref="A23:A24"/>
    <mergeCell ref="B23:B24"/>
    <mergeCell ref="C23:C24"/>
    <mergeCell ref="D23:G23"/>
    <mergeCell ref="H23:H24"/>
    <mergeCell ref="I23:I24"/>
    <mergeCell ref="A32:A33"/>
    <mergeCell ref="B32:B33"/>
    <mergeCell ref="C32:C33"/>
    <mergeCell ref="D32:G32"/>
    <mergeCell ref="H32:H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showGridLines="0" topLeftCell="A62" workbookViewId="0">
      <selection activeCell="I115" sqref="I115"/>
    </sheetView>
  </sheetViews>
  <sheetFormatPr defaultColWidth="8.85546875" defaultRowHeight="12.75"/>
  <cols>
    <col min="1" max="1" width="33.28515625" style="2" customWidth="1"/>
    <col min="2" max="2" width="4.5703125" style="2" bestFit="1" customWidth="1"/>
    <col min="3" max="3" width="12.7109375" style="2" customWidth="1"/>
    <col min="4" max="4" width="10.28515625" style="2" bestFit="1" customWidth="1"/>
    <col min="5" max="8" width="8.85546875" style="2"/>
    <col min="9" max="9" width="12.7109375" style="2" bestFit="1" customWidth="1"/>
    <col min="10" max="10" width="3.28515625" style="2" customWidth="1"/>
    <col min="11" max="16384" width="8.85546875" style="2"/>
  </cols>
  <sheetData>
    <row r="1" spans="1:9">
      <c r="A1" s="1" t="s">
        <v>91</v>
      </c>
    </row>
    <row r="2" spans="1:9">
      <c r="A2" s="1"/>
    </row>
    <row r="3" spans="1:9" ht="12.75" customHeight="1">
      <c r="A3" s="86" t="s">
        <v>37</v>
      </c>
      <c r="B3" s="88"/>
      <c r="C3" s="90" t="s">
        <v>21</v>
      </c>
      <c r="D3" s="92" t="s">
        <v>92</v>
      </c>
      <c r="E3" s="92"/>
      <c r="F3" s="92"/>
      <c r="G3" s="93"/>
      <c r="H3" s="94" t="s">
        <v>93</v>
      </c>
      <c r="I3" s="96" t="s">
        <v>22</v>
      </c>
    </row>
    <row r="4" spans="1:9" ht="12.75" customHeight="1">
      <c r="A4" s="87"/>
      <c r="B4" s="89"/>
      <c r="C4" s="91"/>
      <c r="D4" s="4" t="s">
        <v>23</v>
      </c>
      <c r="E4" s="4" t="s">
        <v>24</v>
      </c>
      <c r="F4" s="4" t="s">
        <v>25</v>
      </c>
      <c r="G4" s="4" t="s">
        <v>26</v>
      </c>
      <c r="H4" s="95"/>
      <c r="I4" s="97"/>
    </row>
    <row r="5" spans="1:9">
      <c r="A5" s="6" t="s">
        <v>27</v>
      </c>
      <c r="B5" s="6" t="s">
        <v>28</v>
      </c>
      <c r="C5" s="7"/>
      <c r="D5" s="6"/>
      <c r="E5" s="6"/>
      <c r="F5" s="6"/>
      <c r="G5" s="6"/>
      <c r="H5" s="6"/>
      <c r="I5" s="8"/>
    </row>
    <row r="6" spans="1:9">
      <c r="A6" s="10" t="s">
        <v>14</v>
      </c>
      <c r="B6" s="11" t="s">
        <v>29</v>
      </c>
      <c r="C6" s="12"/>
      <c r="D6" s="11">
        <v>1.4200000000000001E-2</v>
      </c>
      <c r="E6" s="11">
        <v>8.9999999999999998E-4</v>
      </c>
      <c r="F6" s="11">
        <v>-2.0000000000000001E-4</v>
      </c>
      <c r="G6" s="11">
        <f t="shared" ref="G6:G10" si="0">SUM(D6:F6)</f>
        <v>1.49E-2</v>
      </c>
      <c r="H6" s="11">
        <v>1</v>
      </c>
      <c r="I6" s="13">
        <f t="shared" ref="I6:I10" si="1">C6*G6*H6</f>
        <v>0</v>
      </c>
    </row>
    <row r="7" spans="1:9">
      <c r="A7" s="14" t="s">
        <v>15</v>
      </c>
      <c r="B7" s="15" t="s">
        <v>29</v>
      </c>
      <c r="C7" s="12"/>
      <c r="D7" s="15">
        <f>D6</f>
        <v>1.4200000000000001E-2</v>
      </c>
      <c r="E7" s="15">
        <v>8.9999999999999998E-4</v>
      </c>
      <c r="F7" s="15">
        <v>-2.0000000000000001E-4</v>
      </c>
      <c r="G7" s="15">
        <f t="shared" si="0"/>
        <v>1.49E-2</v>
      </c>
      <c r="H7" s="15">
        <v>1</v>
      </c>
      <c r="I7" s="16">
        <f t="shared" si="1"/>
        <v>0</v>
      </c>
    </row>
    <row r="8" spans="1:9">
      <c r="A8" s="14" t="s">
        <v>9</v>
      </c>
      <c r="B8" s="15" t="s">
        <v>29</v>
      </c>
      <c r="C8" s="12"/>
      <c r="D8" s="15">
        <f>D7</f>
        <v>1.4200000000000001E-2</v>
      </c>
      <c r="E8" s="15">
        <v>8.9999999999999998E-4</v>
      </c>
      <c r="F8" s="15">
        <v>-2.0000000000000001E-4</v>
      </c>
      <c r="G8" s="15">
        <f t="shared" si="0"/>
        <v>1.49E-2</v>
      </c>
      <c r="H8" s="15">
        <v>1</v>
      </c>
      <c r="I8" s="16">
        <f t="shared" si="1"/>
        <v>0</v>
      </c>
    </row>
    <row r="9" spans="1:9">
      <c r="A9" s="14" t="s">
        <v>10</v>
      </c>
      <c r="B9" s="15" t="s">
        <v>29</v>
      </c>
      <c r="C9" s="12"/>
      <c r="D9" s="15">
        <f>D8</f>
        <v>1.4200000000000001E-2</v>
      </c>
      <c r="E9" s="15">
        <v>8.9999999999999998E-4</v>
      </c>
      <c r="F9" s="15">
        <v>-2.0000000000000001E-4</v>
      </c>
      <c r="G9" s="15">
        <f t="shared" si="0"/>
        <v>1.49E-2</v>
      </c>
      <c r="H9" s="15">
        <v>1</v>
      </c>
      <c r="I9" s="16">
        <f t="shared" si="1"/>
        <v>0</v>
      </c>
    </row>
    <row r="10" spans="1:9">
      <c r="A10" s="17" t="s">
        <v>8</v>
      </c>
      <c r="B10" s="15" t="s">
        <v>29</v>
      </c>
      <c r="C10" s="12"/>
      <c r="D10" s="15">
        <f>D9</f>
        <v>1.4200000000000001E-2</v>
      </c>
      <c r="E10" s="15">
        <v>8.9999999999999998E-4</v>
      </c>
      <c r="F10" s="15">
        <v>-2.0000000000000001E-4</v>
      </c>
      <c r="G10" s="15">
        <f t="shared" si="0"/>
        <v>1.49E-2</v>
      </c>
      <c r="H10" s="15">
        <v>1</v>
      </c>
      <c r="I10" s="16">
        <f t="shared" si="1"/>
        <v>0</v>
      </c>
    </row>
    <row r="11" spans="1:9">
      <c r="A11" s="14" t="s">
        <v>12</v>
      </c>
      <c r="B11" s="15" t="s">
        <v>29</v>
      </c>
      <c r="C11" s="12">
        <f>+GETPIVOTDATA("Sum of 20122",pivot!$A$3,"Initiative","HVAC","customer class","Res")*1000</f>
        <v>6573.6445028817488</v>
      </c>
      <c r="D11" s="15">
        <f>D9</f>
        <v>1.4200000000000001E-2</v>
      </c>
      <c r="E11" s="15">
        <v>8.9999999999999998E-4</v>
      </c>
      <c r="F11" s="15">
        <v>-2.0000000000000001E-4</v>
      </c>
      <c r="G11" s="15">
        <f>SUM(D11:F11)</f>
        <v>1.49E-2</v>
      </c>
      <c r="H11" s="15">
        <v>1</v>
      </c>
      <c r="I11" s="16">
        <f>C11*G11*H11</f>
        <v>97.947303092938057</v>
      </c>
    </row>
    <row r="12" spans="1:9">
      <c r="A12" s="18" t="s">
        <v>30</v>
      </c>
      <c r="B12" s="15" t="s">
        <v>29</v>
      </c>
      <c r="C12" s="19"/>
      <c r="D12" s="15">
        <f>D10</f>
        <v>1.4200000000000001E-2</v>
      </c>
      <c r="E12" s="15">
        <v>8.9999999999999998E-4</v>
      </c>
      <c r="F12" s="15">
        <v>-2.0000000000000001E-4</v>
      </c>
      <c r="G12" s="15">
        <f>SUM(D12:F12)</f>
        <v>1.49E-2</v>
      </c>
      <c r="H12" s="15">
        <v>1</v>
      </c>
      <c r="I12" s="16">
        <f>C12*G12*H12</f>
        <v>0</v>
      </c>
    </row>
    <row r="13" spans="1:9">
      <c r="A13" s="21"/>
      <c r="B13" s="21"/>
      <c r="C13" s="22">
        <f>SUM(C6:C12)</f>
        <v>6573.6445028817488</v>
      </c>
      <c r="D13" s="21"/>
      <c r="E13" s="21"/>
      <c r="F13" s="21"/>
      <c r="G13" s="21"/>
      <c r="H13" s="21"/>
      <c r="I13" s="22">
        <f>SUM(I6:I12)</f>
        <v>97.947303092938057</v>
      </c>
    </row>
    <row r="14" spans="1:9">
      <c r="A14" s="20"/>
      <c r="B14" s="20"/>
      <c r="C14" s="19"/>
      <c r="D14" s="20"/>
      <c r="E14" s="20"/>
      <c r="F14" s="20"/>
      <c r="G14" s="20"/>
      <c r="H14" s="20"/>
      <c r="I14" s="24"/>
    </row>
    <row r="15" spans="1:9">
      <c r="A15" s="25" t="s">
        <v>31</v>
      </c>
      <c r="B15" s="25"/>
      <c r="C15" s="26"/>
      <c r="D15" s="25"/>
      <c r="E15" s="25"/>
      <c r="F15" s="25"/>
      <c r="G15" s="25"/>
      <c r="H15" s="25"/>
      <c r="I15" s="27"/>
    </row>
    <row r="16" spans="1:9">
      <c r="A16" s="18" t="s">
        <v>2</v>
      </c>
      <c r="B16" s="25" t="s">
        <v>29</v>
      </c>
      <c r="C16" s="12"/>
      <c r="D16" s="25">
        <v>1.95E-2</v>
      </c>
      <c r="E16" s="15">
        <v>1.1000000000000001E-3</v>
      </c>
      <c r="F16" s="15">
        <v>-1E-4</v>
      </c>
      <c r="G16" s="25">
        <f t="shared" ref="G16" si="2">SUM(D16:F16)</f>
        <v>2.0500000000000001E-2</v>
      </c>
      <c r="H16" s="25">
        <v>1</v>
      </c>
      <c r="I16" s="27">
        <f>C16*G16*H16</f>
        <v>0</v>
      </c>
    </row>
    <row r="17" spans="1:13">
      <c r="A17" s="6"/>
      <c r="B17" s="6"/>
      <c r="C17" s="7"/>
      <c r="D17" s="6"/>
      <c r="E17" s="6"/>
      <c r="F17" s="6"/>
      <c r="G17" s="6"/>
      <c r="H17" s="6"/>
      <c r="I17" s="8"/>
    </row>
    <row r="18" spans="1:13">
      <c r="A18" s="20" t="s">
        <v>32</v>
      </c>
      <c r="B18" s="20"/>
      <c r="C18" s="19"/>
      <c r="D18" s="20"/>
      <c r="E18" s="20"/>
      <c r="F18" s="20"/>
      <c r="G18" s="20"/>
      <c r="H18" s="20"/>
      <c r="I18" s="24"/>
    </row>
    <row r="19" spans="1:13">
      <c r="A19" s="10" t="s">
        <v>33</v>
      </c>
      <c r="B19" s="11" t="s">
        <v>34</v>
      </c>
      <c r="C19" s="12"/>
      <c r="D19" s="11">
        <v>3.9405000000000001</v>
      </c>
      <c r="E19" s="15">
        <v>6.2700000000000006E-2</v>
      </c>
      <c r="F19" s="15">
        <v>-2.1999999999999999E-2</v>
      </c>
      <c r="G19" s="11">
        <f t="shared" ref="G19:G22" si="3">SUM(D19:F19)</f>
        <v>3.9812000000000007</v>
      </c>
      <c r="H19" s="11">
        <v>1</v>
      </c>
      <c r="I19" s="13">
        <f t="shared" ref="I19:I20" si="4">C19*G19*H19</f>
        <v>0</v>
      </c>
    </row>
    <row r="20" spans="1:13">
      <c r="A20" s="14" t="s">
        <v>5</v>
      </c>
      <c r="B20" s="15" t="s">
        <v>34</v>
      </c>
      <c r="C20" s="12"/>
      <c r="D20" s="11">
        <f>+D19</f>
        <v>3.9405000000000001</v>
      </c>
      <c r="E20" s="15">
        <v>6.2700000000000006E-2</v>
      </c>
      <c r="F20" s="15">
        <v>-2.1999999999999999E-2</v>
      </c>
      <c r="G20" s="11">
        <f t="shared" si="3"/>
        <v>3.9812000000000007</v>
      </c>
      <c r="H20" s="11">
        <v>1</v>
      </c>
      <c r="I20" s="13">
        <f t="shared" si="4"/>
        <v>0</v>
      </c>
    </row>
    <row r="21" spans="1:13">
      <c r="A21" s="14" t="s">
        <v>6</v>
      </c>
      <c r="B21" s="15" t="s">
        <v>34</v>
      </c>
      <c r="C21" s="12">
        <f>+GETPIVOTDATA("Sum of 2012",pivot!$A$3,"customer class","GS&gt;50")*1000</f>
        <v>91.120680820999993</v>
      </c>
      <c r="D21" s="11">
        <f>+D20</f>
        <v>3.9405000000000001</v>
      </c>
      <c r="E21" s="15">
        <v>6.2700000000000006E-2</v>
      </c>
      <c r="F21" s="15">
        <v>-2.1999999999999999E-2</v>
      </c>
      <c r="G21" s="11">
        <f t="shared" si="3"/>
        <v>3.9812000000000007</v>
      </c>
      <c r="H21" s="11">
        <v>12</v>
      </c>
      <c r="I21" s="13">
        <f>C21*G21*H21</f>
        <v>4353.2358538147828</v>
      </c>
    </row>
    <row r="22" spans="1:13">
      <c r="A22" s="29" t="s">
        <v>1</v>
      </c>
      <c r="B22" s="30" t="s">
        <v>34</v>
      </c>
      <c r="C22" s="12"/>
      <c r="D22" s="11">
        <f>+D21</f>
        <v>3.9405000000000001</v>
      </c>
      <c r="E22" s="15">
        <v>6.2700000000000006E-2</v>
      </c>
      <c r="F22" s="15">
        <v>-2.1999999999999999E-2</v>
      </c>
      <c r="G22" s="11">
        <f t="shared" si="3"/>
        <v>3.9812000000000007</v>
      </c>
      <c r="H22" s="11">
        <v>12</v>
      </c>
      <c r="I22" s="13">
        <f t="shared" ref="I22" si="5">C22*G22*H22</f>
        <v>0</v>
      </c>
    </row>
    <row r="23" spans="1:13">
      <c r="A23" s="31"/>
      <c r="B23" s="32"/>
      <c r="C23" s="22">
        <f>SUM(C19:C22)</f>
        <v>91.120680820999993</v>
      </c>
      <c r="D23" s="21"/>
      <c r="E23" s="21"/>
      <c r="F23" s="21"/>
      <c r="G23" s="21"/>
      <c r="H23" s="21"/>
      <c r="I23" s="33">
        <f>SUM(I19:I22)</f>
        <v>4353.2358538147828</v>
      </c>
    </row>
    <row r="24" spans="1:13">
      <c r="A24" s="34"/>
      <c r="B24" s="34"/>
      <c r="C24" s="23"/>
      <c r="D24" s="34"/>
      <c r="E24" s="34"/>
      <c r="F24" s="34"/>
      <c r="G24" s="34"/>
      <c r="H24" s="34"/>
      <c r="I24" s="9"/>
    </row>
    <row r="25" spans="1:13">
      <c r="A25" s="35" t="s">
        <v>101</v>
      </c>
      <c r="B25" s="32"/>
      <c r="C25" s="36"/>
      <c r="D25" s="32"/>
      <c r="E25" s="32"/>
      <c r="F25" s="32"/>
      <c r="G25" s="32"/>
      <c r="H25" s="32"/>
      <c r="I25" s="37">
        <f>I13+I16+I23</f>
        <v>4451.1831569077212</v>
      </c>
      <c r="K25" s="2" t="s">
        <v>28</v>
      </c>
      <c r="M25" s="60" t="s">
        <v>28</v>
      </c>
    </row>
    <row r="28" spans="1:13">
      <c r="A28" s="86" t="s">
        <v>20</v>
      </c>
      <c r="B28" s="88"/>
      <c r="C28" s="90" t="s">
        <v>21</v>
      </c>
      <c r="D28" s="92" t="s">
        <v>92</v>
      </c>
      <c r="E28" s="92"/>
      <c r="F28" s="92"/>
      <c r="G28" s="93"/>
      <c r="H28" s="94" t="s">
        <v>93</v>
      </c>
      <c r="I28" s="96" t="s">
        <v>22</v>
      </c>
      <c r="J28" s="3"/>
    </row>
    <row r="29" spans="1:13">
      <c r="A29" s="87"/>
      <c r="B29" s="89"/>
      <c r="C29" s="91"/>
      <c r="D29" s="4" t="s">
        <v>23</v>
      </c>
      <c r="E29" s="4" t="s">
        <v>24</v>
      </c>
      <c r="F29" s="4" t="s">
        <v>25</v>
      </c>
      <c r="G29" s="4" t="s">
        <v>26</v>
      </c>
      <c r="H29" s="95"/>
      <c r="I29" s="97"/>
      <c r="J29" s="5"/>
    </row>
    <row r="30" spans="1:13">
      <c r="A30" s="6" t="s">
        <v>27</v>
      </c>
      <c r="B30" s="6" t="s">
        <v>28</v>
      </c>
      <c r="C30" s="7"/>
      <c r="D30" s="6"/>
      <c r="E30" s="6"/>
      <c r="F30" s="6"/>
      <c r="G30" s="6"/>
      <c r="H30" s="6"/>
      <c r="I30" s="8"/>
      <c r="J30" s="9"/>
    </row>
    <row r="31" spans="1:13">
      <c r="A31" s="10" t="s">
        <v>14</v>
      </c>
      <c r="B31" s="11" t="s">
        <v>29</v>
      </c>
      <c r="C31" s="12">
        <f>+GETPIVOTDATA("Sum of 20132",pivot!$A$3,"Initiative","Appliance Exchange","customer class","Res")*1000</f>
        <v>10713.756460000001</v>
      </c>
      <c r="D31" s="11">
        <v>1.44E-2</v>
      </c>
      <c r="E31" s="11"/>
      <c r="F31" s="11"/>
      <c r="G31" s="11">
        <f t="shared" ref="G31:G35" si="6">SUM(D31:F31)</f>
        <v>1.44E-2</v>
      </c>
      <c r="H31" s="11">
        <v>1</v>
      </c>
      <c r="I31" s="13">
        <f t="shared" ref="I31:I35" si="7">C31*G31*H31</f>
        <v>154.27809302400001</v>
      </c>
      <c r="J31" s="9"/>
    </row>
    <row r="32" spans="1:13">
      <c r="A32" s="14" t="s">
        <v>15</v>
      </c>
      <c r="B32" s="15" t="s">
        <v>29</v>
      </c>
      <c r="C32" s="12">
        <f>+GETPIVOTDATA("Sum of 20132",pivot!$A$3,"Initiative","Appliance Retirement","customer class","Res")*1000</f>
        <v>61730.570784136893</v>
      </c>
      <c r="D32" s="15">
        <f>D31</f>
        <v>1.44E-2</v>
      </c>
      <c r="E32" s="15"/>
      <c r="F32" s="15"/>
      <c r="G32" s="15">
        <f t="shared" si="6"/>
        <v>1.44E-2</v>
      </c>
      <c r="H32" s="15">
        <v>1</v>
      </c>
      <c r="I32" s="16">
        <f t="shared" si="7"/>
        <v>888.92021929157124</v>
      </c>
      <c r="J32" s="9"/>
    </row>
    <row r="33" spans="1:15">
      <c r="A33" s="14" t="s">
        <v>9</v>
      </c>
      <c r="B33" s="15" t="s">
        <v>29</v>
      </c>
      <c r="C33" s="12">
        <f>+GETPIVOTDATA("Sum of 20132",pivot!$A$3,"Initiative","Bi-Annual Retailer Events","customer class","Res")*1000</f>
        <v>148620.60304883</v>
      </c>
      <c r="D33" s="15">
        <f>D32</f>
        <v>1.44E-2</v>
      </c>
      <c r="E33" s="15"/>
      <c r="F33" s="15"/>
      <c r="G33" s="15">
        <f t="shared" si="6"/>
        <v>1.44E-2</v>
      </c>
      <c r="H33" s="15">
        <v>1</v>
      </c>
      <c r="I33" s="16">
        <f t="shared" si="7"/>
        <v>2140.1366839031521</v>
      </c>
      <c r="J33" s="9"/>
    </row>
    <row r="34" spans="1:15">
      <c r="A34" s="14" t="s">
        <v>10</v>
      </c>
      <c r="B34" s="15" t="s">
        <v>29</v>
      </c>
      <c r="C34" s="12">
        <f>+GETPIVOTDATA("Sum of 20132",pivot!$A$3,"Initiative","Annual Coupons","customer class","Res")*1000</f>
        <v>66677.226076221006</v>
      </c>
      <c r="D34" s="15">
        <f>D33</f>
        <v>1.44E-2</v>
      </c>
      <c r="E34" s="15"/>
      <c r="F34" s="15"/>
      <c r="G34" s="15">
        <f t="shared" si="6"/>
        <v>1.44E-2</v>
      </c>
      <c r="H34" s="15">
        <v>1</v>
      </c>
      <c r="I34" s="16">
        <f t="shared" si="7"/>
        <v>960.15205549758241</v>
      </c>
      <c r="J34" s="9"/>
    </row>
    <row r="35" spans="1:15">
      <c r="A35" s="17" t="s">
        <v>8</v>
      </c>
      <c r="B35" s="15" t="s">
        <v>29</v>
      </c>
      <c r="C35" s="12"/>
      <c r="D35" s="15">
        <f>D34</f>
        <v>1.44E-2</v>
      </c>
      <c r="E35" s="15"/>
      <c r="F35" s="15"/>
      <c r="G35" s="15">
        <f t="shared" si="6"/>
        <v>1.44E-2</v>
      </c>
      <c r="H35" s="15">
        <v>1</v>
      </c>
      <c r="I35" s="16">
        <f t="shared" si="7"/>
        <v>0</v>
      </c>
      <c r="J35" s="9"/>
    </row>
    <row r="36" spans="1:15">
      <c r="A36" s="14" t="s">
        <v>12</v>
      </c>
      <c r="B36" s="15" t="s">
        <v>29</v>
      </c>
      <c r="C36" s="12">
        <f>+GETPIVOTDATA("Sum of 20142",pivot!$A$3,"Initiative","HVAC","customer class","Res")*1000</f>
        <v>405094.54991019773</v>
      </c>
      <c r="D36" s="15">
        <f>D34</f>
        <v>1.44E-2</v>
      </c>
      <c r="E36" s="15"/>
      <c r="F36" s="15"/>
      <c r="G36" s="15">
        <f>SUM(D36:F36)</f>
        <v>1.44E-2</v>
      </c>
      <c r="H36" s="15">
        <v>1</v>
      </c>
      <c r="I36" s="16">
        <f>C36*G36*H36</f>
        <v>5833.3615187068472</v>
      </c>
      <c r="J36" s="9"/>
    </row>
    <row r="37" spans="1:15">
      <c r="A37" s="14" t="s">
        <v>88</v>
      </c>
      <c r="B37" s="15" t="s">
        <v>29</v>
      </c>
      <c r="C37" s="12">
        <f>+GETPIVOTDATA("Sum of 20132",pivot!$A$3,"Initiative","peaksaverPLUS","customer class","Res")*1000</f>
        <v>1485.2650000000001</v>
      </c>
      <c r="D37" s="15">
        <f>D35</f>
        <v>1.44E-2</v>
      </c>
      <c r="E37" s="15"/>
      <c r="F37" s="15"/>
      <c r="G37" s="15">
        <f>SUM(D37:F37)</f>
        <v>1.44E-2</v>
      </c>
      <c r="H37" s="15">
        <v>1</v>
      </c>
      <c r="I37" s="16">
        <f>C37*G37*H37</f>
        <v>21.387816000000001</v>
      </c>
      <c r="J37" s="9"/>
    </row>
    <row r="38" spans="1:15">
      <c r="A38" s="18" t="s">
        <v>30</v>
      </c>
      <c r="B38" s="15" t="s">
        <v>29</v>
      </c>
      <c r="C38" s="19">
        <f>+GETPIVOTDATA("Sum of 20132",pivot!$A$3,"Initiative","Home Assistance Program","customer class","Res")*1000</f>
        <v>66032.816413879002</v>
      </c>
      <c r="D38" s="15">
        <f>D35</f>
        <v>1.44E-2</v>
      </c>
      <c r="E38" s="20"/>
      <c r="F38" s="20"/>
      <c r="G38" s="15">
        <f>SUM(D38:F38)</f>
        <v>1.44E-2</v>
      </c>
      <c r="H38" s="15">
        <v>1</v>
      </c>
      <c r="I38" s="16">
        <f>C38*G38*H38</f>
        <v>950.87255635985764</v>
      </c>
      <c r="J38" s="9"/>
    </row>
    <row r="39" spans="1:15">
      <c r="A39" s="21"/>
      <c r="B39" s="21"/>
      <c r="C39" s="22">
        <f>SUM(C31:C38)</f>
        <v>760354.78769326466</v>
      </c>
      <c r="D39" s="21"/>
      <c r="E39" s="21"/>
      <c r="F39" s="21"/>
      <c r="G39" s="21"/>
      <c r="H39" s="21"/>
      <c r="I39" s="22">
        <f>SUM(I31:I38)</f>
        <v>10949.108942783012</v>
      </c>
      <c r="J39" s="23"/>
    </row>
    <row r="40" spans="1:15">
      <c r="A40" s="20"/>
      <c r="B40" s="20"/>
      <c r="C40" s="19"/>
      <c r="D40" s="20"/>
      <c r="E40" s="20"/>
      <c r="F40" s="20"/>
      <c r="G40" s="20"/>
      <c r="H40" s="20"/>
      <c r="I40" s="24"/>
      <c r="J40" s="9"/>
    </row>
    <row r="41" spans="1:15">
      <c r="A41" s="25" t="s">
        <v>31</v>
      </c>
      <c r="B41" s="25"/>
      <c r="C41" s="26" t="s">
        <v>28</v>
      </c>
      <c r="D41" s="25"/>
      <c r="E41" s="25"/>
      <c r="F41" s="25"/>
      <c r="G41" s="25"/>
      <c r="H41" s="25"/>
      <c r="I41" s="27"/>
      <c r="J41" s="9"/>
    </row>
    <row r="42" spans="1:15" ht="15">
      <c r="A42" s="18" t="s">
        <v>2</v>
      </c>
      <c r="B42" s="25" t="s">
        <v>29</v>
      </c>
      <c r="C42" s="12">
        <f>+GETPIVOTDATA("Sum of 20132",pivot!$A$3,"customer class","GS&lt;50")*1000</f>
        <v>129288.798196442</v>
      </c>
      <c r="D42" s="25">
        <v>1.9699999999999999E-2</v>
      </c>
      <c r="E42" s="25"/>
      <c r="F42" s="25"/>
      <c r="G42" s="25">
        <f t="shared" ref="G42" si="8">SUM(D42:F42)</f>
        <v>1.9699999999999999E-2</v>
      </c>
      <c r="H42" s="25">
        <v>1</v>
      </c>
      <c r="I42" s="27">
        <f>C42*G42*H42</f>
        <v>2546.9893244699074</v>
      </c>
      <c r="J42" s="9"/>
      <c r="L42" t="s">
        <v>100</v>
      </c>
      <c r="M42"/>
      <c r="N42"/>
      <c r="O42"/>
    </row>
    <row r="43" spans="1:15" ht="15">
      <c r="A43" s="6"/>
      <c r="B43" s="6"/>
      <c r="C43" s="7"/>
      <c r="D43" s="6"/>
      <c r="E43" s="6"/>
      <c r="F43" s="6"/>
      <c r="G43" s="6"/>
      <c r="H43" s="6"/>
      <c r="I43" s="8"/>
      <c r="J43" s="9"/>
      <c r="L43"/>
      <c r="M43"/>
      <c r="N43"/>
      <c r="O43"/>
    </row>
    <row r="44" spans="1:15" ht="15">
      <c r="A44" s="20" t="s">
        <v>32</v>
      </c>
      <c r="B44" s="20"/>
      <c r="C44" s="19"/>
      <c r="D44" s="20"/>
      <c r="E44" s="20"/>
      <c r="F44" s="20"/>
      <c r="G44" s="20"/>
      <c r="H44" s="20"/>
      <c r="I44" s="24"/>
      <c r="J44" s="9"/>
      <c r="L44" s="73" t="s">
        <v>28</v>
      </c>
      <c r="M44"/>
      <c r="N44"/>
      <c r="O44"/>
    </row>
    <row r="45" spans="1:15" ht="15">
      <c r="A45" s="10" t="s">
        <v>33</v>
      </c>
      <c r="B45" s="11" t="s">
        <v>34</v>
      </c>
      <c r="C45" s="12">
        <f>+GETPIVOTDATA("Sum of 2013",pivot!$A$3,"Initiative","DR-3 (industrial)","customer class","GS&gt;50")*1000</f>
        <v>493.95370000000003</v>
      </c>
      <c r="D45" s="11">
        <v>3.9830999999999999</v>
      </c>
      <c r="E45" s="11"/>
      <c r="F45" s="28"/>
      <c r="G45" s="11">
        <f t="shared" ref="G45:G48" si="9">SUM(D45:F45)</f>
        <v>3.9830999999999999</v>
      </c>
      <c r="H45" s="11">
        <v>0</v>
      </c>
      <c r="I45" s="13">
        <f t="shared" ref="I45:I48" si="10">C45*G45*H45</f>
        <v>0</v>
      </c>
      <c r="J45" s="9"/>
      <c r="L45" s="101">
        <f>IF(H45&gt;0,H45*C45/C$49,0)</f>
        <v>0</v>
      </c>
      <c r="M45"/>
      <c r="N45"/>
      <c r="O45"/>
    </row>
    <row r="46" spans="1:15" ht="15">
      <c r="A46" s="14" t="s">
        <v>5</v>
      </c>
      <c r="B46" s="15" t="s">
        <v>34</v>
      </c>
      <c r="C46" s="12">
        <f>+GETPIVOTDATA("Sum of 2013",pivot!$A$3,"Initiative","DR-3","customer class","GS&gt;50")*1000</f>
        <v>110.3223</v>
      </c>
      <c r="D46" s="11">
        <v>3.9830999999999999</v>
      </c>
      <c r="E46" s="11"/>
      <c r="F46" s="28"/>
      <c r="G46" s="11">
        <f t="shared" si="9"/>
        <v>3.9830999999999999</v>
      </c>
      <c r="H46" s="11">
        <v>0</v>
      </c>
      <c r="I46" s="13">
        <f t="shared" si="10"/>
        <v>0</v>
      </c>
      <c r="J46" s="9"/>
      <c r="L46" s="101">
        <f>IF(H46&gt;0,H46*C46/C$49,0)</f>
        <v>0</v>
      </c>
      <c r="M46"/>
      <c r="N46"/>
      <c r="O46"/>
    </row>
    <row r="47" spans="1:15" ht="15">
      <c r="A47" s="14" t="s">
        <v>6</v>
      </c>
      <c r="B47" s="15" t="s">
        <v>34</v>
      </c>
      <c r="C47" s="12">
        <f>+GETPIVOTDATA("Sum of 2013",pivot!$A$3,"Initiative","Retrofit","customer class","GS&gt;50")*1000</f>
        <v>369.88531991199994</v>
      </c>
      <c r="D47" s="11">
        <v>3.9830999999999999</v>
      </c>
      <c r="E47" s="11"/>
      <c r="F47" s="28"/>
      <c r="G47" s="11">
        <f t="shared" si="9"/>
        <v>3.9830999999999999</v>
      </c>
      <c r="H47" s="11">
        <v>12</v>
      </c>
      <c r="I47" s="13">
        <f>C47*G47*H47</f>
        <v>17679.482612897842</v>
      </c>
      <c r="J47" s="9"/>
      <c r="L47" s="101">
        <f>IF(H47&gt;0,H47*C47/C$49,0)</f>
        <v>4.5563540126443938</v>
      </c>
      <c r="M47"/>
      <c r="N47"/>
      <c r="O47"/>
    </row>
    <row r="48" spans="1:15" ht="15">
      <c r="A48" s="29" t="s">
        <v>1</v>
      </c>
      <c r="B48" s="30" t="s">
        <v>34</v>
      </c>
      <c r="C48" s="12"/>
      <c r="D48" s="11">
        <v>3.9830999999999999</v>
      </c>
      <c r="E48" s="11"/>
      <c r="F48" s="28"/>
      <c r="G48" s="11">
        <f t="shared" si="9"/>
        <v>3.9830999999999999</v>
      </c>
      <c r="H48" s="11">
        <v>12</v>
      </c>
      <c r="I48" s="13">
        <f t="shared" si="10"/>
        <v>0</v>
      </c>
      <c r="J48" s="9"/>
      <c r="L48" s="101">
        <f>IF(H48&gt;0,H48*C48/C$49,0)</f>
        <v>0</v>
      </c>
      <c r="M48"/>
      <c r="N48"/>
      <c r="O48"/>
    </row>
    <row r="49" spans="1:12">
      <c r="A49" s="31"/>
      <c r="B49" s="32"/>
      <c r="C49" s="22">
        <f>SUM(C45:C48)</f>
        <v>974.16131991199995</v>
      </c>
      <c r="D49" s="21"/>
      <c r="E49" s="21"/>
      <c r="F49" s="21"/>
      <c r="G49" s="21"/>
      <c r="H49" s="21"/>
      <c r="I49" s="33">
        <f>SUM(I45:I48)</f>
        <v>17679.482612897842</v>
      </c>
      <c r="J49" s="23"/>
      <c r="L49" s="102">
        <f>SUM(L45:L48)</f>
        <v>4.5563540126443938</v>
      </c>
    </row>
    <row r="50" spans="1:12">
      <c r="A50" s="34"/>
      <c r="B50" s="34"/>
      <c r="C50" s="23"/>
      <c r="D50" s="34"/>
      <c r="E50" s="34"/>
      <c r="F50" s="34"/>
      <c r="G50" s="34"/>
      <c r="H50" s="34"/>
      <c r="I50" s="9"/>
      <c r="J50" s="9"/>
    </row>
    <row r="51" spans="1:12">
      <c r="A51" s="35" t="s">
        <v>35</v>
      </c>
      <c r="B51" s="32"/>
      <c r="C51" s="36"/>
      <c r="D51" s="32"/>
      <c r="E51" s="32"/>
      <c r="F51" s="32"/>
      <c r="G51" s="32"/>
      <c r="H51" s="32"/>
      <c r="I51" s="37">
        <f>I39+I42+I49</f>
        <v>31175.580880150759</v>
      </c>
      <c r="J51" s="9"/>
      <c r="K51" s="60"/>
      <c r="L51" s="60"/>
    </row>
    <row r="52" spans="1:12">
      <c r="L52" s="60"/>
    </row>
    <row r="54" spans="1:12" ht="12.75" customHeight="1">
      <c r="A54" s="86" t="s">
        <v>36</v>
      </c>
      <c r="B54" s="88"/>
      <c r="C54" s="90" t="s">
        <v>21</v>
      </c>
      <c r="D54" s="92" t="s">
        <v>92</v>
      </c>
      <c r="E54" s="92"/>
      <c r="F54" s="92"/>
      <c r="G54" s="93"/>
      <c r="H54" s="94" t="s">
        <v>93</v>
      </c>
      <c r="I54" s="96" t="s">
        <v>22</v>
      </c>
    </row>
    <row r="55" spans="1:12" ht="12.75" customHeight="1">
      <c r="A55" s="87"/>
      <c r="B55" s="89"/>
      <c r="C55" s="91"/>
      <c r="D55" s="4" t="s">
        <v>23</v>
      </c>
      <c r="E55" s="4" t="s">
        <v>24</v>
      </c>
      <c r="F55" s="4" t="s">
        <v>25</v>
      </c>
      <c r="G55" s="4" t="s">
        <v>26</v>
      </c>
      <c r="H55" s="95"/>
      <c r="I55" s="97"/>
    </row>
    <row r="56" spans="1:12">
      <c r="A56" s="6" t="s">
        <v>27</v>
      </c>
      <c r="B56" s="6" t="s">
        <v>28</v>
      </c>
      <c r="C56" s="7"/>
      <c r="D56" s="6"/>
      <c r="E56" s="6"/>
      <c r="F56" s="6"/>
      <c r="G56" s="6"/>
      <c r="H56" s="6"/>
      <c r="I56" s="8"/>
    </row>
    <row r="57" spans="1:12">
      <c r="A57" s="10" t="s">
        <v>14</v>
      </c>
      <c r="B57" s="11" t="s">
        <v>29</v>
      </c>
      <c r="C57" s="12">
        <f>+GETPIVOTDATA("Sum of 20142",pivot!$A$3,"Initiative","Appliance Exchange","customer class","Res")*1000</f>
        <v>10713.756460000001</v>
      </c>
      <c r="D57" s="11">
        <v>1.46E-2</v>
      </c>
      <c r="E57" s="11"/>
      <c r="F57" s="11"/>
      <c r="G57" s="11">
        <f t="shared" ref="G57:G61" si="11">SUM(D57:F57)</f>
        <v>1.46E-2</v>
      </c>
      <c r="H57" s="11">
        <v>1</v>
      </c>
      <c r="I57" s="13">
        <f t="shared" ref="I57:I61" si="12">C57*G57*H57</f>
        <v>156.420844316</v>
      </c>
    </row>
    <row r="58" spans="1:12">
      <c r="A58" s="14" t="s">
        <v>15</v>
      </c>
      <c r="B58" s="15" t="s">
        <v>29</v>
      </c>
      <c r="C58" s="12">
        <f>+GETPIVOTDATA("Sum of 20142",pivot!$A$3,"Initiative","Appliance Retirement","customer class","Res")*1000</f>
        <v>61730.570784136893</v>
      </c>
      <c r="D58" s="15">
        <f>D57</f>
        <v>1.46E-2</v>
      </c>
      <c r="E58" s="15"/>
      <c r="F58" s="15"/>
      <c r="G58" s="15">
        <f t="shared" si="11"/>
        <v>1.46E-2</v>
      </c>
      <c r="H58" s="15">
        <v>1</v>
      </c>
      <c r="I58" s="16">
        <f t="shared" si="12"/>
        <v>901.26633344839865</v>
      </c>
    </row>
    <row r="59" spans="1:12">
      <c r="A59" s="14" t="s">
        <v>9</v>
      </c>
      <c r="B59" s="15" t="s">
        <v>29</v>
      </c>
      <c r="C59" s="12">
        <f>+GETPIVOTDATA("Sum of 20142",pivot!$A$3,"Initiative","Bi-Annual Retailer Events","customer class","Res")*1000</f>
        <v>148620.60304883</v>
      </c>
      <c r="D59" s="15">
        <f>D58</f>
        <v>1.46E-2</v>
      </c>
      <c r="E59" s="15"/>
      <c r="F59" s="15"/>
      <c r="G59" s="15">
        <f t="shared" si="11"/>
        <v>1.46E-2</v>
      </c>
      <c r="H59" s="15">
        <v>1</v>
      </c>
      <c r="I59" s="16">
        <f t="shared" si="12"/>
        <v>2169.8608045129181</v>
      </c>
    </row>
    <row r="60" spans="1:12">
      <c r="A60" s="14" t="s">
        <v>10</v>
      </c>
      <c r="B60" s="15" t="s">
        <v>29</v>
      </c>
      <c r="C60" s="12">
        <f>+GETPIVOTDATA("Sum of 20142",pivot!$A$3,"Initiative","Annual Coupons","customer class","Res")*1000</f>
        <v>66677.226076221006</v>
      </c>
      <c r="D60" s="15">
        <f>D59</f>
        <v>1.46E-2</v>
      </c>
      <c r="E60" s="15"/>
      <c r="F60" s="15"/>
      <c r="G60" s="15">
        <f t="shared" si="11"/>
        <v>1.46E-2</v>
      </c>
      <c r="H60" s="15">
        <v>1</v>
      </c>
      <c r="I60" s="16">
        <f t="shared" si="12"/>
        <v>973.48750071282666</v>
      </c>
    </row>
    <row r="61" spans="1:12">
      <c r="A61" s="17" t="s">
        <v>8</v>
      </c>
      <c r="B61" s="15" t="s">
        <v>29</v>
      </c>
      <c r="C61" s="12"/>
      <c r="D61" s="15">
        <f>D60</f>
        <v>1.46E-2</v>
      </c>
      <c r="E61" s="15"/>
      <c r="F61" s="15"/>
      <c r="G61" s="15">
        <f t="shared" si="11"/>
        <v>1.46E-2</v>
      </c>
      <c r="H61" s="15">
        <v>1</v>
      </c>
      <c r="I61" s="16">
        <f t="shared" si="12"/>
        <v>0</v>
      </c>
    </row>
    <row r="62" spans="1:12">
      <c r="A62" s="14" t="s">
        <v>12</v>
      </c>
      <c r="B62" s="15" t="s">
        <v>29</v>
      </c>
      <c r="C62" s="12">
        <f>+GETPIVOTDATA("Sum of 20142",pivot!$A$3,"Initiative","HVAC","customer class","Res")*1000</f>
        <v>405094.54991019773</v>
      </c>
      <c r="D62" s="15">
        <f>D60</f>
        <v>1.46E-2</v>
      </c>
      <c r="E62" s="15"/>
      <c r="F62" s="15"/>
      <c r="G62" s="15">
        <f>SUM(D62:F62)</f>
        <v>1.46E-2</v>
      </c>
      <c r="H62" s="15">
        <v>1</v>
      </c>
      <c r="I62" s="16">
        <f>C62*G62*H62</f>
        <v>5914.3804286888872</v>
      </c>
    </row>
    <row r="63" spans="1:12">
      <c r="A63" s="18" t="s">
        <v>30</v>
      </c>
      <c r="B63" s="15" t="s">
        <v>29</v>
      </c>
      <c r="C63" s="19">
        <f>+GETPIVOTDATA("Sum of 20142",pivot!$A$3,"Initiative","Home Assistance Program","customer class","Res")*1000</f>
        <v>65993.591880798005</v>
      </c>
      <c r="D63" s="15">
        <f>D61</f>
        <v>1.46E-2</v>
      </c>
      <c r="E63" s="20"/>
      <c r="F63" s="20"/>
      <c r="G63" s="15">
        <f>SUM(D63:F63)</f>
        <v>1.46E-2</v>
      </c>
      <c r="H63" s="15">
        <v>1</v>
      </c>
      <c r="I63" s="16">
        <f>C63*G63*H63</f>
        <v>963.50644145965089</v>
      </c>
    </row>
    <row r="64" spans="1:12">
      <c r="A64" s="21"/>
      <c r="B64" s="21"/>
      <c r="C64" s="22">
        <f>SUM(C57:C63)</f>
        <v>758830.29816018359</v>
      </c>
      <c r="D64" s="21"/>
      <c r="E64" s="21"/>
      <c r="F64" s="21"/>
      <c r="G64" s="21"/>
      <c r="H64" s="21"/>
      <c r="I64" s="22">
        <f>SUM(I57:I63)</f>
        <v>11078.922353138682</v>
      </c>
    </row>
    <row r="65" spans="1:12">
      <c r="A65" s="20"/>
      <c r="B65" s="20"/>
      <c r="C65" s="19"/>
      <c r="D65" s="20"/>
      <c r="E65" s="20"/>
      <c r="F65" s="20"/>
      <c r="G65" s="20"/>
      <c r="H65" s="20"/>
      <c r="I65" s="24"/>
    </row>
    <row r="66" spans="1:12">
      <c r="A66" s="25" t="s">
        <v>31</v>
      </c>
      <c r="B66" s="25"/>
      <c r="C66" s="26" t="s">
        <v>28</v>
      </c>
      <c r="D66" s="25"/>
      <c r="E66" s="25"/>
      <c r="F66" s="25"/>
      <c r="G66" s="25"/>
      <c r="H66" s="25"/>
      <c r="I66" s="27"/>
    </row>
    <row r="67" spans="1:12">
      <c r="A67" s="18" t="s">
        <v>2</v>
      </c>
      <c r="B67" s="25" t="s">
        <v>29</v>
      </c>
      <c r="C67" s="12">
        <f>+GETPIVOTDATA("Sum of 20142",pivot!$A$3,"customer class","GS&lt;50")*1000</f>
        <v>129288.798196442</v>
      </c>
      <c r="D67" s="25">
        <v>0.02</v>
      </c>
      <c r="E67" s="25"/>
      <c r="F67" s="25"/>
      <c r="G67" s="25">
        <f t="shared" ref="G67" si="13">SUM(D67:F67)</f>
        <v>0.02</v>
      </c>
      <c r="H67" s="25">
        <v>1</v>
      </c>
      <c r="I67" s="27">
        <f>C67*G67*H67</f>
        <v>2585.7759639288402</v>
      </c>
    </row>
    <row r="68" spans="1:12">
      <c r="A68" s="6"/>
      <c r="B68" s="6"/>
      <c r="C68" s="7"/>
      <c r="D68" s="6"/>
      <c r="E68" s="6"/>
      <c r="F68" s="6"/>
      <c r="G68" s="6"/>
      <c r="H68" s="6"/>
      <c r="I68" s="8"/>
    </row>
    <row r="69" spans="1:12">
      <c r="A69" s="20" t="s">
        <v>32</v>
      </c>
      <c r="B69" s="20"/>
      <c r="C69" s="19"/>
      <c r="D69" s="20"/>
      <c r="E69" s="20"/>
      <c r="F69" s="20"/>
      <c r="G69" s="20"/>
      <c r="H69" s="20"/>
      <c r="I69" s="24"/>
    </row>
    <row r="70" spans="1:12">
      <c r="A70" s="10" t="s">
        <v>33</v>
      </c>
      <c r="B70" s="11" t="s">
        <v>34</v>
      </c>
      <c r="C70" s="12"/>
      <c r="D70" s="11">
        <v>4.0388999999999999</v>
      </c>
      <c r="E70" s="11"/>
      <c r="F70" s="28"/>
      <c r="G70" s="11">
        <f t="shared" ref="G70:G73" si="14">SUM(D70:F70)</f>
        <v>4.0388999999999999</v>
      </c>
      <c r="H70" s="11">
        <v>1</v>
      </c>
      <c r="I70" s="13">
        <f t="shared" ref="I70:I73" si="15">C70*G70*H70</f>
        <v>0</v>
      </c>
    </row>
    <row r="71" spans="1:12">
      <c r="A71" s="14" t="s">
        <v>5</v>
      </c>
      <c r="B71" s="15" t="s">
        <v>34</v>
      </c>
      <c r="C71" s="12"/>
      <c r="D71" s="11">
        <f>+D70</f>
        <v>4.0388999999999999</v>
      </c>
      <c r="E71" s="11"/>
      <c r="F71" s="28"/>
      <c r="G71" s="11">
        <f t="shared" si="14"/>
        <v>4.0388999999999999</v>
      </c>
      <c r="H71" s="11">
        <v>1</v>
      </c>
      <c r="I71" s="13">
        <f t="shared" si="15"/>
        <v>0</v>
      </c>
    </row>
    <row r="72" spans="1:12">
      <c r="A72" s="14" t="s">
        <v>6</v>
      </c>
      <c r="B72" s="15" t="s">
        <v>34</v>
      </c>
      <c r="C72" s="12">
        <f>+GETPIVOTDATA("Sum of 2014",pivot!$A$3,"Initiative","Retrofit","customer class","GS&gt;50")*1000</f>
        <v>369.79250029299999</v>
      </c>
      <c r="D72" s="11">
        <f>+D71</f>
        <v>4.0388999999999999</v>
      </c>
      <c r="E72" s="11"/>
      <c r="F72" s="28"/>
      <c r="G72" s="11">
        <f t="shared" si="14"/>
        <v>4.0388999999999999</v>
      </c>
      <c r="H72" s="11">
        <v>12</v>
      </c>
      <c r="I72" s="13">
        <f t="shared" si="15"/>
        <v>17922.65915320077</v>
      </c>
    </row>
    <row r="73" spans="1:12">
      <c r="A73" s="29" t="s">
        <v>1</v>
      </c>
      <c r="B73" s="30" t="s">
        <v>34</v>
      </c>
      <c r="C73" s="12"/>
      <c r="D73" s="11">
        <f>+D72</f>
        <v>4.0388999999999999</v>
      </c>
      <c r="E73" s="11"/>
      <c r="F73" s="28"/>
      <c r="G73" s="11">
        <f t="shared" si="14"/>
        <v>4.0388999999999999</v>
      </c>
      <c r="H73" s="11">
        <v>12</v>
      </c>
      <c r="I73" s="13">
        <f t="shared" si="15"/>
        <v>0</v>
      </c>
    </row>
    <row r="74" spans="1:12">
      <c r="A74" s="31"/>
      <c r="B74" s="32"/>
      <c r="C74" s="22">
        <f>SUM(C70:C73)</f>
        <v>369.79250029299999</v>
      </c>
      <c r="D74" s="21"/>
      <c r="E74" s="21"/>
      <c r="F74" s="21"/>
      <c r="G74" s="21"/>
      <c r="H74" s="21"/>
      <c r="I74" s="33">
        <f>SUM(I70:I73)</f>
        <v>17922.65915320077</v>
      </c>
    </row>
    <row r="75" spans="1:12">
      <c r="A75" s="34"/>
      <c r="B75" s="34"/>
      <c r="C75" s="23"/>
      <c r="D75" s="34"/>
      <c r="E75" s="34"/>
      <c r="F75" s="34"/>
      <c r="G75" s="34"/>
      <c r="H75" s="34"/>
      <c r="I75" s="9"/>
    </row>
    <row r="76" spans="1:12">
      <c r="A76" s="35" t="s">
        <v>35</v>
      </c>
      <c r="B76" s="32"/>
      <c r="C76" s="36"/>
      <c r="D76" s="32"/>
      <c r="E76" s="32"/>
      <c r="F76" s="32"/>
      <c r="G76" s="32"/>
      <c r="H76" s="32"/>
      <c r="I76" s="37">
        <f>I64+I67+I74</f>
        <v>31587.357470268289</v>
      </c>
      <c r="L76" s="60"/>
    </row>
    <row r="77" spans="1:12">
      <c r="L77" s="60"/>
    </row>
    <row r="78" spans="1:12">
      <c r="L78" s="60"/>
    </row>
    <row r="79" spans="1:12">
      <c r="A79" s="86" t="s">
        <v>89</v>
      </c>
      <c r="B79" s="88"/>
      <c r="C79" s="90" t="s">
        <v>21</v>
      </c>
      <c r="D79" s="92" t="s">
        <v>92</v>
      </c>
      <c r="E79" s="92"/>
      <c r="F79" s="92"/>
      <c r="G79" s="93"/>
      <c r="H79" s="94" t="s">
        <v>93</v>
      </c>
      <c r="I79" s="96" t="s">
        <v>22</v>
      </c>
      <c r="L79" s="60"/>
    </row>
    <row r="80" spans="1:12">
      <c r="A80" s="87"/>
      <c r="B80" s="89"/>
      <c r="C80" s="91"/>
      <c r="D80" s="59" t="s">
        <v>23</v>
      </c>
      <c r="E80" s="59" t="s">
        <v>24</v>
      </c>
      <c r="F80" s="59" t="s">
        <v>25</v>
      </c>
      <c r="G80" s="59" t="s">
        <v>26</v>
      </c>
      <c r="H80" s="95"/>
      <c r="I80" s="97"/>
    </row>
    <row r="81" spans="1:9">
      <c r="A81" s="6" t="s">
        <v>27</v>
      </c>
      <c r="B81" s="6" t="s">
        <v>28</v>
      </c>
      <c r="C81" s="7"/>
      <c r="D81" s="6"/>
      <c r="E81" s="6"/>
      <c r="F81" s="6"/>
      <c r="G81" s="6"/>
      <c r="H81" s="6"/>
      <c r="I81" s="8"/>
    </row>
    <row r="82" spans="1:9">
      <c r="A82" s="10" t="s">
        <v>14</v>
      </c>
      <c r="B82" s="11" t="s">
        <v>29</v>
      </c>
      <c r="C82" s="12">
        <f>+GETPIVOTDATA("Sum of 20152",pivot!$A$3,"Initiative","Appliance Exchange","customer class","Res")*1000</f>
        <v>10713.756460000001</v>
      </c>
      <c r="D82" s="11">
        <v>1.4800000000000001E-2</v>
      </c>
      <c r="E82" s="11"/>
      <c r="F82" s="11"/>
      <c r="G82" s="11">
        <f t="shared" ref="G82:G86" si="16">SUM(D82:F82)</f>
        <v>1.4800000000000001E-2</v>
      </c>
      <c r="H82" s="11">
        <v>1</v>
      </c>
      <c r="I82" s="13">
        <f t="shared" ref="I82:I86" si="17">C82*G82*H82</f>
        <v>158.56359560800001</v>
      </c>
    </row>
    <row r="83" spans="1:9">
      <c r="A83" s="14" t="s">
        <v>15</v>
      </c>
      <c r="B83" s="15" t="s">
        <v>29</v>
      </c>
      <c r="C83" s="12">
        <f>+GETPIVOTDATA("Sum of 20152",pivot!$A$3,"Initiative","Appliance Retirement","customer class","Res")*1000</f>
        <v>61730.570784136893</v>
      </c>
      <c r="D83" s="15">
        <f>D82</f>
        <v>1.4800000000000001E-2</v>
      </c>
      <c r="E83" s="15"/>
      <c r="F83" s="15"/>
      <c r="G83" s="15">
        <f t="shared" si="16"/>
        <v>1.4800000000000001E-2</v>
      </c>
      <c r="H83" s="15">
        <v>1</v>
      </c>
      <c r="I83" s="16">
        <f t="shared" si="17"/>
        <v>913.61244760522607</v>
      </c>
    </row>
    <row r="84" spans="1:9">
      <c r="A84" s="14" t="s">
        <v>9</v>
      </c>
      <c r="B84" s="15" t="s">
        <v>29</v>
      </c>
      <c r="C84" s="12">
        <f>+GETPIVOTDATA("Sum of 20152",pivot!$A$3,"Initiative","Bi-Annual Retailer Events","customer class","Res")*1000</f>
        <v>139665.85386660299</v>
      </c>
      <c r="D84" s="15">
        <f>D83</f>
        <v>1.4800000000000001E-2</v>
      </c>
      <c r="E84" s="15"/>
      <c r="F84" s="15"/>
      <c r="G84" s="15">
        <f t="shared" si="16"/>
        <v>1.4800000000000001E-2</v>
      </c>
      <c r="H84" s="15">
        <v>1</v>
      </c>
      <c r="I84" s="16">
        <f t="shared" si="17"/>
        <v>2067.0546372257245</v>
      </c>
    </row>
    <row r="85" spans="1:9">
      <c r="A85" s="14" t="s">
        <v>10</v>
      </c>
      <c r="B85" s="15" t="s">
        <v>29</v>
      </c>
      <c r="C85" s="12">
        <f>+GETPIVOTDATA("Sum of 20152",pivot!$A$3,"Initiative","Annual Coupons","customer class","Res")*1000</f>
        <v>64107.760651850003</v>
      </c>
      <c r="D85" s="15">
        <f>D84</f>
        <v>1.4800000000000001E-2</v>
      </c>
      <c r="E85" s="15"/>
      <c r="F85" s="15"/>
      <c r="G85" s="15">
        <f t="shared" si="16"/>
        <v>1.4800000000000001E-2</v>
      </c>
      <c r="H85" s="15">
        <v>1</v>
      </c>
      <c r="I85" s="16">
        <f t="shared" si="17"/>
        <v>948.79485764738013</v>
      </c>
    </row>
    <row r="86" spans="1:9">
      <c r="A86" s="17" t="s">
        <v>8</v>
      </c>
      <c r="B86" s="15" t="s">
        <v>29</v>
      </c>
      <c r="C86" s="12"/>
      <c r="D86" s="15">
        <f>D85</f>
        <v>1.4800000000000001E-2</v>
      </c>
      <c r="E86" s="15"/>
      <c r="F86" s="15"/>
      <c r="G86" s="15">
        <f t="shared" si="16"/>
        <v>1.4800000000000001E-2</v>
      </c>
      <c r="H86" s="15">
        <v>1</v>
      </c>
      <c r="I86" s="16">
        <f t="shared" si="17"/>
        <v>0</v>
      </c>
    </row>
    <row r="87" spans="1:9">
      <c r="A87" s="14" t="s">
        <v>12</v>
      </c>
      <c r="B87" s="15" t="s">
        <v>29</v>
      </c>
      <c r="C87" s="12">
        <f>+GETPIVOTDATA("Sum of 20152",pivot!$A$3,"Initiative","HVAC","customer class","Res")*1000</f>
        <v>405094.54991019773</v>
      </c>
      <c r="D87" s="15">
        <f>D85</f>
        <v>1.4800000000000001E-2</v>
      </c>
      <c r="E87" s="15"/>
      <c r="F87" s="15"/>
      <c r="G87" s="15">
        <f>SUM(D87:F87)</f>
        <v>1.4800000000000001E-2</v>
      </c>
      <c r="H87" s="15">
        <v>1</v>
      </c>
      <c r="I87" s="16">
        <f>C87*G87*H87</f>
        <v>5995.3993386709271</v>
      </c>
    </row>
    <row r="88" spans="1:9">
      <c r="A88" s="18" t="s">
        <v>30</v>
      </c>
      <c r="B88" s="15" t="s">
        <v>29</v>
      </c>
      <c r="C88" s="19">
        <f>+GETPIVOTDATA("Sum of 20152",pivot!$A$3,"Initiative","Home Assistance Program","customer class","Res")*1000</f>
        <v>65990.026016235002</v>
      </c>
      <c r="D88" s="15">
        <f>D86</f>
        <v>1.4800000000000001E-2</v>
      </c>
      <c r="E88" s="20"/>
      <c r="F88" s="20"/>
      <c r="G88" s="15">
        <f>SUM(D88:F88)</f>
        <v>1.4800000000000001E-2</v>
      </c>
      <c r="H88" s="15">
        <v>1</v>
      </c>
      <c r="I88" s="16">
        <f>C88*G88*H88</f>
        <v>976.65238504027809</v>
      </c>
    </row>
    <row r="89" spans="1:9">
      <c r="A89" s="21"/>
      <c r="B89" s="21"/>
      <c r="C89" s="22">
        <f>SUM(C82:C88)</f>
        <v>747302.51768902258</v>
      </c>
      <c r="D89" s="21"/>
      <c r="E89" s="21"/>
      <c r="F89" s="21"/>
      <c r="G89" s="21"/>
      <c r="H89" s="21"/>
      <c r="I89" s="22">
        <f>SUM(I82:I88)</f>
        <v>11060.077261797534</v>
      </c>
    </row>
    <row r="90" spans="1:9">
      <c r="A90" s="20"/>
      <c r="B90" s="20"/>
      <c r="C90" s="19"/>
      <c r="D90" s="20"/>
      <c r="E90" s="20"/>
      <c r="F90" s="20"/>
      <c r="G90" s="20"/>
      <c r="H90" s="20"/>
      <c r="I90" s="24"/>
    </row>
    <row r="91" spans="1:9">
      <c r="A91" s="25" t="s">
        <v>31</v>
      </c>
      <c r="B91" s="25"/>
      <c r="C91" s="26" t="s">
        <v>28</v>
      </c>
      <c r="D91" s="25"/>
      <c r="E91" s="25"/>
      <c r="F91" s="25"/>
      <c r="G91" s="25"/>
      <c r="H91" s="25"/>
      <c r="I91" s="27"/>
    </row>
    <row r="92" spans="1:9">
      <c r="A92" s="18" t="s">
        <v>2</v>
      </c>
      <c r="B92" s="25" t="s">
        <v>29</v>
      </c>
      <c r="C92" s="12">
        <f>+GETPIVOTDATA("Sum of 20152",pivot!$A$3,"customer class","GS&lt;50")*1000</f>
        <v>127120.738790613</v>
      </c>
      <c r="D92" s="25">
        <v>2.0299999999999999E-2</v>
      </c>
      <c r="E92" s="25"/>
      <c r="F92" s="25"/>
      <c r="G92" s="25">
        <f t="shared" ref="G92" si="18">SUM(D92:F92)</f>
        <v>2.0299999999999999E-2</v>
      </c>
      <c r="H92" s="25">
        <v>1</v>
      </c>
      <c r="I92" s="27">
        <f>C92*G92*H92</f>
        <v>2580.5509974494439</v>
      </c>
    </row>
    <row r="93" spans="1:9">
      <c r="A93" s="6"/>
      <c r="B93" s="6"/>
      <c r="C93" s="7"/>
      <c r="D93" s="6"/>
      <c r="E93" s="6"/>
      <c r="F93" s="6"/>
      <c r="G93" s="6"/>
      <c r="H93" s="6"/>
      <c r="I93" s="8"/>
    </row>
    <row r="94" spans="1:9">
      <c r="A94" s="20" t="s">
        <v>32</v>
      </c>
      <c r="B94" s="20"/>
      <c r="C94" s="19"/>
      <c r="D94" s="20"/>
      <c r="E94" s="20"/>
      <c r="F94" s="20"/>
      <c r="G94" s="20"/>
      <c r="H94" s="20"/>
      <c r="I94" s="24"/>
    </row>
    <row r="95" spans="1:9">
      <c r="A95" s="10" t="s">
        <v>33</v>
      </c>
      <c r="B95" s="11" t="s">
        <v>34</v>
      </c>
      <c r="C95" s="12"/>
      <c r="D95" s="11">
        <v>4.0914000000000001</v>
      </c>
      <c r="E95" s="11"/>
      <c r="F95" s="28"/>
      <c r="G95" s="11">
        <f t="shared" ref="G95:G98" si="19">SUM(D95:F95)</f>
        <v>4.0914000000000001</v>
      </c>
      <c r="H95" s="11">
        <v>1</v>
      </c>
      <c r="I95" s="13">
        <f t="shared" ref="I95:I98" si="20">C95*G95*H95</f>
        <v>0</v>
      </c>
    </row>
    <row r="96" spans="1:9">
      <c r="A96" s="14" t="s">
        <v>5</v>
      </c>
      <c r="B96" s="15" t="s">
        <v>34</v>
      </c>
      <c r="C96" s="12"/>
      <c r="D96" s="11">
        <f>+D95</f>
        <v>4.0914000000000001</v>
      </c>
      <c r="E96" s="11"/>
      <c r="F96" s="28"/>
      <c r="G96" s="11">
        <f t="shared" si="19"/>
        <v>4.0914000000000001</v>
      </c>
      <c r="H96" s="11">
        <v>1</v>
      </c>
      <c r="I96" s="13">
        <f t="shared" si="20"/>
        <v>0</v>
      </c>
    </row>
    <row r="97" spans="1:9">
      <c r="A97" s="14" t="s">
        <v>6</v>
      </c>
      <c r="B97" s="15" t="s">
        <v>34</v>
      </c>
      <c r="C97" s="12">
        <f>+GETPIVOTDATA("Sum of 2015",pivot!$A$3,"Initiative","Retrofit","customer class","GS&gt;50")*1000</f>
        <v>369.79250029299999</v>
      </c>
      <c r="D97" s="11">
        <f>+D96</f>
        <v>4.0914000000000001</v>
      </c>
      <c r="E97" s="11"/>
      <c r="F97" s="28"/>
      <c r="G97" s="11">
        <f t="shared" si="19"/>
        <v>4.0914000000000001</v>
      </c>
      <c r="H97" s="11">
        <v>12</v>
      </c>
      <c r="I97" s="13">
        <f t="shared" si="20"/>
        <v>18155.628428385364</v>
      </c>
    </row>
    <row r="98" spans="1:9">
      <c r="A98" s="29" t="s">
        <v>1</v>
      </c>
      <c r="B98" s="30" t="s">
        <v>34</v>
      </c>
      <c r="C98" s="12"/>
      <c r="D98" s="11">
        <f>+D97</f>
        <v>4.0914000000000001</v>
      </c>
      <c r="E98" s="11"/>
      <c r="F98" s="28"/>
      <c r="G98" s="11">
        <f t="shared" si="19"/>
        <v>4.0914000000000001</v>
      </c>
      <c r="H98" s="11">
        <v>12</v>
      </c>
      <c r="I98" s="13">
        <f t="shared" si="20"/>
        <v>0</v>
      </c>
    </row>
    <row r="99" spans="1:9">
      <c r="A99" s="31"/>
      <c r="B99" s="32"/>
      <c r="C99" s="22">
        <f>SUM(C95:C98)</f>
        <v>369.79250029299999</v>
      </c>
      <c r="D99" s="21"/>
      <c r="E99" s="21"/>
      <c r="F99" s="21"/>
      <c r="G99" s="21"/>
      <c r="H99" s="21"/>
      <c r="I99" s="33">
        <f>SUM(I95:I98)</f>
        <v>18155.628428385364</v>
      </c>
    </row>
    <row r="100" spans="1:9">
      <c r="A100" s="34"/>
      <c r="B100" s="34"/>
      <c r="C100" s="23"/>
      <c r="D100" s="34"/>
      <c r="E100" s="34"/>
      <c r="F100" s="34"/>
      <c r="G100" s="34"/>
      <c r="H100" s="34"/>
      <c r="I100" s="9"/>
    </row>
    <row r="101" spans="1:9">
      <c r="A101" s="35" t="s">
        <v>35</v>
      </c>
      <c r="B101" s="32"/>
      <c r="C101" s="36"/>
      <c r="D101" s="32"/>
      <c r="E101" s="32"/>
      <c r="F101" s="32"/>
      <c r="G101" s="32"/>
      <c r="H101" s="32"/>
      <c r="I101" s="37">
        <f>I89+I92+I99</f>
        <v>31796.25668763234</v>
      </c>
    </row>
    <row r="103" spans="1:9">
      <c r="H103" s="2" t="s">
        <v>28</v>
      </c>
      <c r="I103" s="60" t="s">
        <v>28</v>
      </c>
    </row>
  </sheetData>
  <mergeCells count="24">
    <mergeCell ref="A54:A55"/>
    <mergeCell ref="B54:B55"/>
    <mergeCell ref="C54:C55"/>
    <mergeCell ref="D54:G54"/>
    <mergeCell ref="H54:H55"/>
    <mergeCell ref="A79:A80"/>
    <mergeCell ref="B79:B80"/>
    <mergeCell ref="C79:C80"/>
    <mergeCell ref="D79:G79"/>
    <mergeCell ref="H79:H80"/>
    <mergeCell ref="D28:G28"/>
    <mergeCell ref="H28:H29"/>
    <mergeCell ref="I28:I29"/>
    <mergeCell ref="I79:I80"/>
    <mergeCell ref="D3:G3"/>
    <mergeCell ref="H3:H4"/>
    <mergeCell ref="I3:I4"/>
    <mergeCell ref="I54:I55"/>
    <mergeCell ref="A3:A4"/>
    <mergeCell ref="B3:B4"/>
    <mergeCell ref="C3:C4"/>
    <mergeCell ref="B28:B29"/>
    <mergeCell ref="C28:C29"/>
    <mergeCell ref="A28:A29"/>
  </mergeCells>
  <pageMargins left="0.7" right="0.7" top="0.75" bottom="0.75" header="0.3" footer="0.3"/>
  <pageSetup scale="83" orientation="portrait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9"/>
  <sheetViews>
    <sheetView workbookViewId="0">
      <selection activeCell="A21" sqref="A21:XFD21"/>
    </sheetView>
  </sheetViews>
  <sheetFormatPr defaultRowHeight="15"/>
  <cols>
    <col min="1" max="1" width="28.140625" bestFit="1" customWidth="1"/>
    <col min="2" max="2" width="11.5703125" customWidth="1"/>
    <col min="3" max="3" width="12" customWidth="1"/>
    <col min="4" max="4" width="12" bestFit="1" customWidth="1"/>
    <col min="5" max="6" width="12" customWidth="1"/>
    <col min="7" max="7" width="12.5703125" customWidth="1"/>
    <col min="8" max="9" width="12.5703125" bestFit="1" customWidth="1"/>
    <col min="10" max="11" width="12.5703125" customWidth="1"/>
    <col min="12" max="12" width="12.5703125" bestFit="1" customWidth="1"/>
  </cols>
  <sheetData>
    <row r="3" spans="1:11">
      <c r="A3" s="54" t="s">
        <v>76</v>
      </c>
      <c r="B3" t="s">
        <v>78</v>
      </c>
      <c r="C3" t="s">
        <v>79</v>
      </c>
      <c r="D3" t="s">
        <v>80</v>
      </c>
      <c r="E3" t="s">
        <v>81</v>
      </c>
      <c r="F3" t="s">
        <v>82</v>
      </c>
      <c r="G3" t="s">
        <v>90</v>
      </c>
      <c r="H3" t="s">
        <v>84</v>
      </c>
      <c r="I3" t="s">
        <v>83</v>
      </c>
      <c r="J3" t="s">
        <v>85</v>
      </c>
      <c r="K3" t="s">
        <v>86</v>
      </c>
    </row>
    <row r="4" spans="1:11">
      <c r="A4" s="55" t="s">
        <v>19</v>
      </c>
      <c r="B4" s="57">
        <v>0</v>
      </c>
      <c r="C4" s="57">
        <v>0</v>
      </c>
      <c r="D4" s="57">
        <v>3.6758877499000003E-2</v>
      </c>
      <c r="E4" s="57">
        <v>3.6758877499000003E-2</v>
      </c>
      <c r="F4" s="57">
        <v>3.6164244087000003E-2</v>
      </c>
      <c r="G4" s="58">
        <v>0</v>
      </c>
      <c r="H4" s="58">
        <v>0</v>
      </c>
      <c r="I4" s="58">
        <v>129.288798196442</v>
      </c>
      <c r="J4" s="58">
        <v>129.288798196442</v>
      </c>
      <c r="K4" s="58">
        <v>127.120738790613</v>
      </c>
    </row>
    <row r="5" spans="1:11">
      <c r="A5" s="56" t="s">
        <v>63</v>
      </c>
      <c r="B5" s="57">
        <v>0</v>
      </c>
      <c r="C5" s="57">
        <v>0</v>
      </c>
      <c r="D5" s="57">
        <v>3.6758877499000003E-2</v>
      </c>
      <c r="E5" s="57">
        <v>3.6758877499000003E-2</v>
      </c>
      <c r="F5" s="57">
        <v>3.6164244087000003E-2</v>
      </c>
      <c r="G5" s="57">
        <v>0</v>
      </c>
      <c r="H5" s="57">
        <v>0</v>
      </c>
      <c r="I5" s="57">
        <v>129.288798196442</v>
      </c>
      <c r="J5" s="57">
        <v>129.288798196442</v>
      </c>
      <c r="K5" s="57">
        <v>127.120738790613</v>
      </c>
    </row>
    <row r="6" spans="1:11">
      <c r="A6" s="55" t="s">
        <v>18</v>
      </c>
      <c r="B6" s="58">
        <v>0</v>
      </c>
      <c r="C6" s="58">
        <v>9.1120680821E-2</v>
      </c>
      <c r="D6" s="58">
        <v>0.97416131991200006</v>
      </c>
      <c r="E6" s="58">
        <v>0.36979250029299998</v>
      </c>
      <c r="F6" s="58">
        <v>0.36979250029299998</v>
      </c>
      <c r="G6" s="57">
        <v>0</v>
      </c>
      <c r="H6" s="57">
        <v>653.79159214575407</v>
      </c>
      <c r="I6" s="57">
        <v>2314.792468567744</v>
      </c>
      <c r="J6" s="57">
        <v>2301.7809475385538</v>
      </c>
      <c r="K6" s="57">
        <v>2301.7809475385538</v>
      </c>
    </row>
    <row r="7" spans="1:11">
      <c r="A7" s="56" t="s">
        <v>56</v>
      </c>
      <c r="B7" s="57">
        <v>0</v>
      </c>
      <c r="C7" s="57">
        <v>0</v>
      </c>
      <c r="D7" s="57">
        <v>0.1103223</v>
      </c>
      <c r="E7" s="57">
        <v>0</v>
      </c>
      <c r="F7" s="57">
        <v>0</v>
      </c>
      <c r="G7" s="57">
        <v>0</v>
      </c>
      <c r="H7" s="57">
        <v>0</v>
      </c>
      <c r="I7" s="57">
        <v>1.4731110000000001</v>
      </c>
      <c r="J7" s="57">
        <v>0</v>
      </c>
      <c r="K7" s="57">
        <v>0</v>
      </c>
    </row>
    <row r="8" spans="1:11">
      <c r="A8" s="56" t="s">
        <v>6</v>
      </c>
      <c r="B8" s="57">
        <v>0</v>
      </c>
      <c r="C8" s="57">
        <v>9.1120680821E-2</v>
      </c>
      <c r="D8" s="57">
        <v>0.36988531991199997</v>
      </c>
      <c r="E8" s="57">
        <v>0.36979250029299998</v>
      </c>
      <c r="F8" s="57">
        <v>0.36979250029299998</v>
      </c>
      <c r="G8" s="57">
        <v>0</v>
      </c>
      <c r="H8" s="57">
        <v>653.79159214575407</v>
      </c>
      <c r="I8" s="57">
        <v>2302.0717275677443</v>
      </c>
      <c r="J8" s="57">
        <v>2301.7809475385538</v>
      </c>
      <c r="K8" s="57">
        <v>2301.7809475385538</v>
      </c>
    </row>
    <row r="9" spans="1:11">
      <c r="A9" s="56" t="s">
        <v>87</v>
      </c>
      <c r="B9" s="57">
        <v>0</v>
      </c>
      <c r="C9" s="57">
        <v>0</v>
      </c>
      <c r="D9" s="57">
        <v>0.49395370000000005</v>
      </c>
      <c r="E9" s="57">
        <v>0</v>
      </c>
      <c r="F9" s="57">
        <v>0</v>
      </c>
      <c r="G9" s="57">
        <v>0</v>
      </c>
      <c r="H9" s="57">
        <v>0</v>
      </c>
      <c r="I9" s="57">
        <v>11.247629999999999</v>
      </c>
      <c r="J9" s="57">
        <v>0</v>
      </c>
      <c r="K9" s="57">
        <v>0</v>
      </c>
    </row>
    <row r="10" spans="1:11">
      <c r="A10" s="55" t="s">
        <v>17</v>
      </c>
      <c r="B10" s="57">
        <v>0</v>
      </c>
      <c r="C10" s="57">
        <v>3.2252745898037885E-3</v>
      </c>
      <c r="D10" s="57">
        <v>2.1535524949169846</v>
      </c>
      <c r="E10" s="57">
        <v>0.27019565734898443</v>
      </c>
      <c r="F10" s="57">
        <v>0.26947201304898444</v>
      </c>
      <c r="G10" s="58">
        <v>0</v>
      </c>
      <c r="H10" s="58">
        <v>6.5736445028817485</v>
      </c>
      <c r="I10" s="58">
        <v>760.3547876932646</v>
      </c>
      <c r="J10" s="58">
        <v>758.8302981601837</v>
      </c>
      <c r="K10" s="58">
        <v>747.30251768902258</v>
      </c>
    </row>
    <row r="11" spans="1:11">
      <c r="A11" s="56" t="s">
        <v>65</v>
      </c>
      <c r="B11" s="57">
        <v>0</v>
      </c>
      <c r="C11" s="57">
        <v>0</v>
      </c>
      <c r="D11" s="57">
        <v>4.4689178649999998E-3</v>
      </c>
      <c r="E11" s="57">
        <v>4.4689178649999998E-3</v>
      </c>
      <c r="F11" s="57">
        <v>4.3076137660000005E-3</v>
      </c>
      <c r="G11" s="57">
        <v>0</v>
      </c>
      <c r="H11" s="57">
        <v>0</v>
      </c>
      <c r="I11" s="57">
        <v>66.677226076221004</v>
      </c>
      <c r="J11" s="57">
        <v>66.677226076221004</v>
      </c>
      <c r="K11" s="57">
        <v>64.10776065185</v>
      </c>
    </row>
    <row r="12" spans="1:11">
      <c r="A12" s="56" t="s">
        <v>14</v>
      </c>
      <c r="B12" s="57">
        <v>0</v>
      </c>
      <c r="C12" s="57">
        <v>0</v>
      </c>
      <c r="D12" s="57">
        <v>6.0086288720000002E-3</v>
      </c>
      <c r="E12" s="57">
        <v>6.0086288720000002E-3</v>
      </c>
      <c r="F12" s="57">
        <v>6.0086288720000002E-3</v>
      </c>
      <c r="G12" s="57">
        <v>0</v>
      </c>
      <c r="H12" s="57">
        <v>0</v>
      </c>
      <c r="I12" s="57">
        <v>10.713756460000001</v>
      </c>
      <c r="J12" s="57">
        <v>10.713756460000001</v>
      </c>
      <c r="K12" s="57">
        <v>10.713756460000001</v>
      </c>
    </row>
    <row r="13" spans="1:11">
      <c r="A13" s="56" t="s">
        <v>15</v>
      </c>
      <c r="B13" s="57">
        <v>0</v>
      </c>
      <c r="C13" s="57">
        <v>0</v>
      </c>
      <c r="D13" s="57">
        <v>9.2541445201806249E-3</v>
      </c>
      <c r="E13" s="57">
        <v>9.2541445201806249E-3</v>
      </c>
      <c r="F13" s="57">
        <v>9.2541445201806249E-3</v>
      </c>
      <c r="G13" s="57">
        <v>0</v>
      </c>
      <c r="H13" s="57">
        <v>0</v>
      </c>
      <c r="I13" s="57">
        <v>61.730570784136894</v>
      </c>
      <c r="J13" s="57">
        <v>61.730570784136894</v>
      </c>
      <c r="K13" s="57">
        <v>61.730570784136894</v>
      </c>
    </row>
    <row r="14" spans="1:11">
      <c r="A14" s="56" t="s">
        <v>69</v>
      </c>
      <c r="B14" s="57">
        <v>0</v>
      </c>
      <c r="C14" s="57">
        <v>0</v>
      </c>
      <c r="D14" s="57">
        <v>1.0239704552999999E-2</v>
      </c>
      <c r="E14" s="57">
        <v>1.0239704552999999E-2</v>
      </c>
      <c r="F14" s="57">
        <v>9.6775495859999991E-3</v>
      </c>
      <c r="G14" s="57">
        <v>0</v>
      </c>
      <c r="H14" s="57">
        <v>0</v>
      </c>
      <c r="I14" s="57">
        <v>148.62060304882999</v>
      </c>
      <c r="J14" s="57">
        <v>148.62060304882999</v>
      </c>
      <c r="K14" s="57">
        <v>139.66585386660299</v>
      </c>
    </row>
    <row r="15" spans="1:11">
      <c r="A15" s="56" t="s">
        <v>3</v>
      </c>
      <c r="B15" s="57">
        <v>0</v>
      </c>
      <c r="C15" s="57">
        <v>0</v>
      </c>
      <c r="D15" s="57">
        <v>5.4067905369999999E-3</v>
      </c>
      <c r="E15" s="57">
        <v>5.4047529689999997E-3</v>
      </c>
      <c r="F15" s="57">
        <v>5.404567735E-3</v>
      </c>
      <c r="G15" s="57">
        <v>0</v>
      </c>
      <c r="H15" s="57">
        <v>0</v>
      </c>
      <c r="I15" s="57">
        <v>66.032816413879004</v>
      </c>
      <c r="J15" s="57">
        <v>65.993591880798007</v>
      </c>
      <c r="K15" s="57">
        <v>65.990026016235007</v>
      </c>
    </row>
    <row r="16" spans="1:11">
      <c r="A16" s="56" t="s">
        <v>71</v>
      </c>
      <c r="B16" s="57">
        <v>0</v>
      </c>
      <c r="C16" s="57">
        <v>3.2252745898037885E-3</v>
      </c>
      <c r="D16" s="57">
        <v>0.2348195085698038</v>
      </c>
      <c r="E16" s="57">
        <v>0.2348195085698038</v>
      </c>
      <c r="F16" s="57">
        <v>0.2348195085698038</v>
      </c>
      <c r="G16" s="57">
        <v>0</v>
      </c>
      <c r="H16" s="57">
        <v>6.5736445028817485</v>
      </c>
      <c r="I16" s="57">
        <v>405.09454991019771</v>
      </c>
      <c r="J16" s="57">
        <v>405.09454991019771</v>
      </c>
      <c r="K16" s="57">
        <v>405.09454991019771</v>
      </c>
    </row>
    <row r="17" spans="1:11">
      <c r="A17" s="56" t="s">
        <v>73</v>
      </c>
      <c r="B17" s="57">
        <v>0</v>
      </c>
      <c r="C17" s="57">
        <v>0</v>
      </c>
      <c r="D17" s="57">
        <v>1.8833548000000002</v>
      </c>
      <c r="E17" s="57">
        <v>0</v>
      </c>
      <c r="F17" s="57">
        <v>0</v>
      </c>
      <c r="G17" s="57">
        <v>0</v>
      </c>
      <c r="H17" s="57">
        <v>0</v>
      </c>
      <c r="I17" s="57">
        <v>1.4852650000000001</v>
      </c>
      <c r="J17" s="57">
        <v>0</v>
      </c>
      <c r="K17" s="57">
        <v>0</v>
      </c>
    </row>
    <row r="18" spans="1:11">
      <c r="A18" s="56" t="s">
        <v>74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>
      <c r="A19" s="55" t="s">
        <v>77</v>
      </c>
      <c r="B19" s="57">
        <v>0</v>
      </c>
      <c r="C19" s="57">
        <v>9.4345955410803789E-2</v>
      </c>
      <c r="D19" s="57">
        <v>3.1644726923279847</v>
      </c>
      <c r="E19" s="57">
        <v>0.67674703514098444</v>
      </c>
      <c r="F19" s="57">
        <v>0.67542875742898434</v>
      </c>
      <c r="G19" s="57">
        <v>0</v>
      </c>
      <c r="H19" s="57">
        <v>660.3652366486358</v>
      </c>
      <c r="I19" s="57">
        <v>3204.4360544574506</v>
      </c>
      <c r="J19" s="57">
        <v>3189.9000438951789</v>
      </c>
      <c r="K19" s="57">
        <v>3176.2042040181891</v>
      </c>
    </row>
  </sheetData>
  <pageMargins left="0.7" right="0.7" top="0.75" bottom="0.75" header="0.3" footer="0.3"/>
  <pageSetup scale="81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1"/>
  <sheetViews>
    <sheetView topLeftCell="AI1" workbookViewId="0">
      <selection activeCell="AI23" sqref="A23:XFD25"/>
    </sheetView>
  </sheetViews>
  <sheetFormatPr defaultRowHeight="15"/>
  <cols>
    <col min="3" max="3" width="26.7109375" bestFit="1" customWidth="1"/>
    <col min="4" max="4" width="33.140625" bestFit="1" customWidth="1"/>
    <col min="5" max="5" width="25.85546875" bestFit="1" customWidth="1"/>
    <col min="6" max="6" width="25.85546875" customWidth="1"/>
    <col min="46" max="46" width="11.140625" bestFit="1" customWidth="1"/>
    <col min="47" max="49" width="12.7109375" bestFit="1" customWidth="1"/>
  </cols>
  <sheetData>
    <row r="1" spans="1:74" ht="20.25">
      <c r="A1" s="38" t="s">
        <v>38</v>
      </c>
    </row>
    <row r="2" spans="1:74">
      <c r="A2" s="39" t="s">
        <v>39</v>
      </c>
      <c r="C2" s="39"/>
      <c r="D2" s="39"/>
      <c r="E2" s="39"/>
      <c r="F2" s="39"/>
      <c r="G2" s="40"/>
      <c r="H2" s="40"/>
      <c r="I2" s="39"/>
      <c r="J2" s="39"/>
      <c r="K2" s="41"/>
      <c r="L2" s="42"/>
      <c r="M2" s="41"/>
      <c r="N2" s="41"/>
      <c r="O2" s="98" t="s">
        <v>40</v>
      </c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100"/>
      <c r="AS2" s="98" t="s">
        <v>41</v>
      </c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100"/>
    </row>
    <row r="3" spans="1:74" ht="120">
      <c r="A3" s="43" t="s">
        <v>42</v>
      </c>
      <c r="B3" s="43" t="s">
        <v>43</v>
      </c>
      <c r="C3" s="43" t="s">
        <v>16</v>
      </c>
      <c r="D3" s="44" t="s">
        <v>44</v>
      </c>
      <c r="E3" s="44" t="s">
        <v>45</v>
      </c>
      <c r="F3" s="44" t="s">
        <v>46</v>
      </c>
      <c r="G3" s="44" t="s">
        <v>47</v>
      </c>
      <c r="H3" s="44" t="s">
        <v>48</v>
      </c>
      <c r="I3" s="45" t="s">
        <v>49</v>
      </c>
      <c r="J3" s="45" t="s">
        <v>50</v>
      </c>
      <c r="K3" s="45" t="s">
        <v>51</v>
      </c>
      <c r="L3" s="46" t="s">
        <v>52</v>
      </c>
      <c r="M3" s="45" t="s">
        <v>53</v>
      </c>
      <c r="N3" s="45" t="s">
        <v>54</v>
      </c>
      <c r="O3" s="45">
        <v>2011</v>
      </c>
      <c r="P3" s="45">
        <v>2012</v>
      </c>
      <c r="Q3" s="45">
        <v>2013</v>
      </c>
      <c r="R3" s="45">
        <v>2014</v>
      </c>
      <c r="S3" s="45">
        <v>2015</v>
      </c>
      <c r="T3" s="45">
        <v>2016</v>
      </c>
      <c r="U3" s="45">
        <v>2017</v>
      </c>
      <c r="V3" s="45">
        <v>2018</v>
      </c>
      <c r="W3" s="45">
        <v>2019</v>
      </c>
      <c r="X3" s="45">
        <v>2020</v>
      </c>
      <c r="Y3" s="45">
        <v>2021</v>
      </c>
      <c r="Z3" s="45">
        <v>2022</v>
      </c>
      <c r="AA3" s="45">
        <v>2023</v>
      </c>
      <c r="AB3" s="45">
        <v>2024</v>
      </c>
      <c r="AC3" s="45">
        <v>2025</v>
      </c>
      <c r="AD3" s="45">
        <v>2026</v>
      </c>
      <c r="AE3" s="45">
        <v>2027</v>
      </c>
      <c r="AF3" s="45">
        <v>2028</v>
      </c>
      <c r="AG3" s="45">
        <v>2029</v>
      </c>
      <c r="AH3" s="45">
        <v>2030</v>
      </c>
      <c r="AI3" s="45">
        <v>2031</v>
      </c>
      <c r="AJ3" s="45">
        <v>2032</v>
      </c>
      <c r="AK3" s="45">
        <v>2033</v>
      </c>
      <c r="AL3" s="45">
        <v>2034</v>
      </c>
      <c r="AM3" s="45">
        <v>2035</v>
      </c>
      <c r="AN3" s="45">
        <v>2036</v>
      </c>
      <c r="AO3" s="45">
        <v>2037</v>
      </c>
      <c r="AP3" s="45">
        <v>2038</v>
      </c>
      <c r="AQ3" s="45">
        <v>2039</v>
      </c>
      <c r="AR3" s="45">
        <v>2040</v>
      </c>
      <c r="AS3" s="45">
        <v>2011</v>
      </c>
      <c r="AT3" s="45">
        <v>2012</v>
      </c>
      <c r="AU3" s="45">
        <v>2013</v>
      </c>
      <c r="AV3" s="45">
        <v>2014</v>
      </c>
      <c r="AW3" s="45">
        <v>2015</v>
      </c>
      <c r="AX3" s="45">
        <v>2016</v>
      </c>
      <c r="AY3" s="45">
        <v>2017</v>
      </c>
      <c r="AZ3" s="45">
        <v>2018</v>
      </c>
      <c r="BA3" s="45">
        <v>2019</v>
      </c>
      <c r="BB3" s="45">
        <v>2020</v>
      </c>
      <c r="BC3" s="45">
        <v>2021</v>
      </c>
      <c r="BD3" s="45">
        <v>2022</v>
      </c>
      <c r="BE3" s="45">
        <v>2023</v>
      </c>
      <c r="BF3" s="45">
        <v>2024</v>
      </c>
      <c r="BG3" s="45">
        <v>2025</v>
      </c>
      <c r="BH3" s="45">
        <v>2026</v>
      </c>
      <c r="BI3" s="45">
        <v>2027</v>
      </c>
      <c r="BJ3" s="45">
        <v>2028</v>
      </c>
      <c r="BK3" s="45">
        <v>2029</v>
      </c>
      <c r="BL3" s="45">
        <v>2030</v>
      </c>
      <c r="BM3" s="45">
        <v>2031</v>
      </c>
      <c r="BN3" s="45">
        <v>2032</v>
      </c>
      <c r="BO3" s="45">
        <v>2033</v>
      </c>
      <c r="BP3" s="45">
        <v>2034</v>
      </c>
      <c r="BQ3" s="45">
        <v>2035</v>
      </c>
      <c r="BR3" s="45">
        <v>2036</v>
      </c>
      <c r="BS3" s="45">
        <v>2037</v>
      </c>
      <c r="BT3" s="45">
        <v>2038</v>
      </c>
      <c r="BU3" s="45">
        <v>2039</v>
      </c>
      <c r="BV3" s="45">
        <v>2040</v>
      </c>
    </row>
    <row r="4" spans="1:74">
      <c r="A4" s="47" t="s">
        <v>44</v>
      </c>
      <c r="B4" s="47" t="s">
        <v>55</v>
      </c>
      <c r="C4" s="47" t="s">
        <v>56</v>
      </c>
      <c r="D4" s="47" t="s">
        <v>38</v>
      </c>
      <c r="E4" s="47" t="s">
        <v>57</v>
      </c>
      <c r="F4" s="47" t="s">
        <v>18</v>
      </c>
      <c r="G4" s="47" t="s">
        <v>58</v>
      </c>
      <c r="H4" s="47" t="s">
        <v>59</v>
      </c>
      <c r="I4" s="47">
        <v>2013</v>
      </c>
      <c r="J4" s="47" t="s">
        <v>60</v>
      </c>
      <c r="K4" s="47" t="s">
        <v>4</v>
      </c>
      <c r="L4" s="48">
        <v>1</v>
      </c>
      <c r="M4" s="49" t="s">
        <v>61</v>
      </c>
      <c r="N4" s="49" t="s">
        <v>61</v>
      </c>
      <c r="O4" s="49" t="s">
        <v>61</v>
      </c>
      <c r="P4" s="49" t="s">
        <v>61</v>
      </c>
      <c r="Q4" s="49">
        <v>0.1103223</v>
      </c>
      <c r="R4" s="49" t="s">
        <v>61</v>
      </c>
      <c r="S4" s="49" t="s">
        <v>61</v>
      </c>
      <c r="T4" s="49" t="s">
        <v>61</v>
      </c>
      <c r="U4" s="49" t="s">
        <v>61</v>
      </c>
      <c r="V4" s="49" t="s">
        <v>61</v>
      </c>
      <c r="W4" s="49" t="s">
        <v>61</v>
      </c>
      <c r="X4" s="49" t="s">
        <v>61</v>
      </c>
      <c r="Y4" s="49" t="s">
        <v>61</v>
      </c>
      <c r="Z4" s="49" t="s">
        <v>61</v>
      </c>
      <c r="AA4" s="49" t="s">
        <v>61</v>
      </c>
      <c r="AB4" s="49" t="s">
        <v>61</v>
      </c>
      <c r="AC4" s="49" t="s">
        <v>61</v>
      </c>
      <c r="AD4" s="49" t="s">
        <v>61</v>
      </c>
      <c r="AE4" s="49" t="s">
        <v>61</v>
      </c>
      <c r="AF4" s="49" t="s">
        <v>61</v>
      </c>
      <c r="AG4" s="49" t="s">
        <v>61</v>
      </c>
      <c r="AH4" s="49" t="s">
        <v>61</v>
      </c>
      <c r="AI4" s="49" t="s">
        <v>61</v>
      </c>
      <c r="AJ4" s="49" t="s">
        <v>61</v>
      </c>
      <c r="AK4" s="49" t="s">
        <v>61</v>
      </c>
      <c r="AL4" s="49" t="s">
        <v>61</v>
      </c>
      <c r="AM4" s="49" t="s">
        <v>61</v>
      </c>
      <c r="AN4" s="49" t="s">
        <v>61</v>
      </c>
      <c r="AO4" s="49" t="s">
        <v>61</v>
      </c>
      <c r="AP4" s="49" t="s">
        <v>61</v>
      </c>
      <c r="AQ4" s="49" t="s">
        <v>61</v>
      </c>
      <c r="AR4" s="49" t="s">
        <v>61</v>
      </c>
      <c r="AS4" s="49" t="s">
        <v>61</v>
      </c>
      <c r="AT4" s="49" t="s">
        <v>61</v>
      </c>
      <c r="AU4" s="49">
        <v>1.4731110000000001</v>
      </c>
      <c r="AV4" s="49" t="s">
        <v>61</v>
      </c>
      <c r="AW4" s="49" t="s">
        <v>61</v>
      </c>
      <c r="AX4" s="49" t="s">
        <v>61</v>
      </c>
      <c r="AY4" s="49" t="s">
        <v>61</v>
      </c>
      <c r="AZ4" s="49" t="s">
        <v>61</v>
      </c>
      <c r="BA4" s="49" t="s">
        <v>61</v>
      </c>
      <c r="BB4" s="49" t="s">
        <v>61</v>
      </c>
      <c r="BC4" s="49" t="s">
        <v>61</v>
      </c>
      <c r="BD4" s="49" t="s">
        <v>61</v>
      </c>
      <c r="BE4" s="49" t="s">
        <v>61</v>
      </c>
      <c r="BF4" s="49" t="s">
        <v>61</v>
      </c>
      <c r="BG4" s="49" t="s">
        <v>61</v>
      </c>
      <c r="BH4" s="49" t="s">
        <v>61</v>
      </c>
      <c r="BI4" s="49" t="s">
        <v>61</v>
      </c>
      <c r="BJ4" s="49" t="s">
        <v>61</v>
      </c>
      <c r="BK4" s="49" t="s">
        <v>61</v>
      </c>
      <c r="BL4" s="49" t="s">
        <v>61</v>
      </c>
      <c r="BM4" s="49" t="s">
        <v>61</v>
      </c>
      <c r="BN4" s="49" t="s">
        <v>61</v>
      </c>
      <c r="BO4" s="49" t="s">
        <v>61</v>
      </c>
      <c r="BP4" s="49" t="s">
        <v>61</v>
      </c>
      <c r="BQ4" s="49" t="s">
        <v>61</v>
      </c>
      <c r="BR4" s="49" t="s">
        <v>61</v>
      </c>
      <c r="BS4" s="49" t="s">
        <v>61</v>
      </c>
      <c r="BT4" s="49" t="s">
        <v>61</v>
      </c>
      <c r="BU4" s="49" t="s">
        <v>61</v>
      </c>
      <c r="BV4" s="49" t="s">
        <v>61</v>
      </c>
    </row>
    <row r="5" spans="1:74">
      <c r="A5" s="47" t="s">
        <v>44</v>
      </c>
      <c r="B5" s="47" t="s">
        <v>55</v>
      </c>
      <c r="C5" s="47" t="s">
        <v>6</v>
      </c>
      <c r="D5" s="47" t="s">
        <v>38</v>
      </c>
      <c r="E5" s="47" t="s">
        <v>57</v>
      </c>
      <c r="F5" s="47" t="s">
        <v>18</v>
      </c>
      <c r="G5" s="47" t="s">
        <v>62</v>
      </c>
      <c r="H5" s="47" t="s">
        <v>59</v>
      </c>
      <c r="I5" s="47">
        <v>2012</v>
      </c>
      <c r="J5" s="47" t="s">
        <v>60</v>
      </c>
      <c r="K5" s="47" t="s">
        <v>0</v>
      </c>
      <c r="L5" s="48">
        <v>7</v>
      </c>
      <c r="M5" s="49">
        <v>0.14271432168699999</v>
      </c>
      <c r="N5" s="49">
        <v>1015.6556720925399</v>
      </c>
      <c r="O5" s="49" t="s">
        <v>61</v>
      </c>
      <c r="P5" s="49">
        <v>9.1120680821E-2</v>
      </c>
      <c r="Q5" s="49">
        <v>9.1120680821E-2</v>
      </c>
      <c r="R5" s="49">
        <v>9.1120680821E-2</v>
      </c>
      <c r="S5" s="49">
        <v>9.1120680821E-2</v>
      </c>
      <c r="T5" s="49">
        <v>9.1120680821E-2</v>
      </c>
      <c r="U5" s="49">
        <v>9.1120680821E-2</v>
      </c>
      <c r="V5" s="49">
        <v>9.0184883650000006E-2</v>
      </c>
      <c r="W5" s="49">
        <v>9.0184883650000006E-2</v>
      </c>
      <c r="X5" s="49">
        <v>9.0184883650000006E-2</v>
      </c>
      <c r="Y5" s="49">
        <v>8.4592916887000005E-2</v>
      </c>
      <c r="Z5" s="49">
        <v>7.2287276117999996E-2</v>
      </c>
      <c r="AA5" s="49">
        <v>7.2287276117999996E-2</v>
      </c>
      <c r="AB5" s="49">
        <v>6.6985401813000001E-2</v>
      </c>
      <c r="AC5" s="49">
        <v>6.6985401813000001E-2</v>
      </c>
      <c r="AD5" s="49">
        <v>6.6985401813000001E-2</v>
      </c>
      <c r="AE5" s="49">
        <v>4.7898284916999996E-2</v>
      </c>
      <c r="AF5" s="49">
        <v>0</v>
      </c>
      <c r="AG5" s="49">
        <v>0</v>
      </c>
      <c r="AH5" s="49">
        <v>0</v>
      </c>
      <c r="AI5" s="49">
        <v>0</v>
      </c>
      <c r="AJ5" s="49">
        <v>0</v>
      </c>
      <c r="AK5" s="49">
        <v>0</v>
      </c>
      <c r="AL5" s="49">
        <v>0</v>
      </c>
      <c r="AM5" s="49">
        <v>0</v>
      </c>
      <c r="AN5" s="49">
        <v>0</v>
      </c>
      <c r="AO5" s="49">
        <v>0</v>
      </c>
      <c r="AP5" s="49">
        <v>0</v>
      </c>
      <c r="AQ5" s="49">
        <v>0</v>
      </c>
      <c r="AR5" s="49">
        <v>0</v>
      </c>
      <c r="AS5" s="49">
        <v>0</v>
      </c>
      <c r="AT5" s="49">
        <v>653.79159214575407</v>
      </c>
      <c r="AU5" s="49">
        <v>653.79159214575407</v>
      </c>
      <c r="AV5" s="49">
        <v>653.79159214575407</v>
      </c>
      <c r="AW5" s="49">
        <v>653.79159214575407</v>
      </c>
      <c r="AX5" s="49">
        <v>653.79159214575407</v>
      </c>
      <c r="AY5" s="49">
        <v>653.79159214575407</v>
      </c>
      <c r="AZ5" s="49">
        <v>649.91333113442704</v>
      </c>
      <c r="BA5" s="49">
        <v>649.91333113442704</v>
      </c>
      <c r="BB5" s="49">
        <v>645.45690039094802</v>
      </c>
      <c r="BC5" s="49">
        <v>620.58730911768293</v>
      </c>
      <c r="BD5" s="49">
        <v>565.25011850079693</v>
      </c>
      <c r="BE5" s="49">
        <v>558.64976452837891</v>
      </c>
      <c r="BF5" s="49">
        <v>523.264345957459</v>
      </c>
      <c r="BG5" s="49">
        <v>523.264345957459</v>
      </c>
      <c r="BH5" s="49">
        <v>523.264345957459</v>
      </c>
      <c r="BI5" s="49">
        <v>374.16308704700799</v>
      </c>
      <c r="BJ5" s="49">
        <v>0</v>
      </c>
      <c r="BK5" s="49">
        <v>0</v>
      </c>
      <c r="BL5" s="49">
        <v>0</v>
      </c>
      <c r="BM5" s="49">
        <v>0</v>
      </c>
      <c r="BN5" s="49">
        <v>0</v>
      </c>
      <c r="BO5" s="49">
        <v>0</v>
      </c>
      <c r="BP5" s="49">
        <v>0</v>
      </c>
      <c r="BQ5" s="49">
        <v>0</v>
      </c>
      <c r="BR5" s="49">
        <v>0</v>
      </c>
      <c r="BS5" s="49">
        <v>0</v>
      </c>
      <c r="BT5" s="49">
        <v>0</v>
      </c>
      <c r="BU5" s="49">
        <v>0</v>
      </c>
      <c r="BV5" s="49">
        <v>0</v>
      </c>
    </row>
    <row r="6" spans="1:74">
      <c r="A6" s="47" t="s">
        <v>44</v>
      </c>
      <c r="B6" s="47" t="s">
        <v>55</v>
      </c>
      <c r="C6" s="47" t="s">
        <v>6</v>
      </c>
      <c r="D6" s="47" t="s">
        <v>38</v>
      </c>
      <c r="E6" s="47" t="s">
        <v>57</v>
      </c>
      <c r="F6" s="47" t="s">
        <v>18</v>
      </c>
      <c r="G6" s="47" t="s">
        <v>62</v>
      </c>
      <c r="H6" s="47" t="s">
        <v>59</v>
      </c>
      <c r="I6" s="47">
        <v>2013</v>
      </c>
      <c r="J6" s="47" t="s">
        <v>60</v>
      </c>
      <c r="K6" s="47" t="s">
        <v>0</v>
      </c>
      <c r="L6" s="48">
        <v>48</v>
      </c>
      <c r="M6" s="49">
        <v>0.355103628911</v>
      </c>
      <c r="N6" s="49">
        <v>2056.8747862442301</v>
      </c>
      <c r="O6" s="49" t="s">
        <v>61</v>
      </c>
      <c r="P6" s="49" t="s">
        <v>61</v>
      </c>
      <c r="Q6" s="49">
        <v>0.27876463909099997</v>
      </c>
      <c r="R6" s="49">
        <v>0.27867181947199998</v>
      </c>
      <c r="S6" s="49">
        <v>0.27867181947199998</v>
      </c>
      <c r="T6" s="49">
        <v>0.27867181947199998</v>
      </c>
      <c r="U6" s="49">
        <v>0.277176823766</v>
      </c>
      <c r="V6" s="49">
        <v>0.24928606208100001</v>
      </c>
      <c r="W6" s="49">
        <v>0.24928606208100001</v>
      </c>
      <c r="X6" s="49">
        <v>0.24928606208100001</v>
      </c>
      <c r="Y6" s="49">
        <v>0.23303307574600002</v>
      </c>
      <c r="Z6" s="49">
        <v>0.21122223448899999</v>
      </c>
      <c r="AA6" s="49">
        <v>0.18571842724900001</v>
      </c>
      <c r="AB6" s="49">
        <v>0.18571842724900001</v>
      </c>
      <c r="AC6" s="49">
        <v>3.1318833364000001E-2</v>
      </c>
      <c r="AD6" s="49">
        <v>3.1318833364000001E-2</v>
      </c>
      <c r="AE6" s="49">
        <v>3.1318833364000001E-2</v>
      </c>
      <c r="AF6" s="49">
        <v>3.1318833364000001E-2</v>
      </c>
      <c r="AG6" s="49">
        <v>3.1238507783999999E-2</v>
      </c>
      <c r="AH6" s="49">
        <v>3.1219204782999999E-2</v>
      </c>
      <c r="AI6" s="49">
        <v>3.1219204782999999E-2</v>
      </c>
      <c r="AJ6" s="49">
        <v>3.1219204782999999E-2</v>
      </c>
      <c r="AK6" s="49">
        <v>0</v>
      </c>
      <c r="AL6" s="49">
        <v>0</v>
      </c>
      <c r="AM6" s="49">
        <v>0</v>
      </c>
      <c r="AN6" s="49">
        <v>0</v>
      </c>
      <c r="AO6" s="49">
        <v>0</v>
      </c>
      <c r="AP6" s="49">
        <v>0</v>
      </c>
      <c r="AQ6" s="49">
        <v>0</v>
      </c>
      <c r="AR6" s="49">
        <v>0</v>
      </c>
      <c r="AS6" s="49">
        <v>0</v>
      </c>
      <c r="AT6" s="49">
        <v>0</v>
      </c>
      <c r="AU6" s="49">
        <v>1648.2801354219901</v>
      </c>
      <c r="AV6" s="49">
        <v>1647.9893553928</v>
      </c>
      <c r="AW6" s="49">
        <v>1647.9893553928</v>
      </c>
      <c r="AX6" s="49">
        <v>1647.9893553928</v>
      </c>
      <c r="AY6" s="49">
        <v>1643.3059046599499</v>
      </c>
      <c r="AZ6" s="49">
        <v>1546.9424481466999</v>
      </c>
      <c r="BA6" s="49">
        <v>1546.9424481466999</v>
      </c>
      <c r="BB6" s="49">
        <v>1543.24215187804</v>
      </c>
      <c r="BC6" s="49">
        <v>1481.18538165525</v>
      </c>
      <c r="BD6" s="49">
        <v>1342.8699853969601</v>
      </c>
      <c r="BE6" s="49">
        <v>1144.17668413758</v>
      </c>
      <c r="BF6" s="49">
        <v>1113.4958142903101</v>
      </c>
      <c r="BG6" s="49">
        <v>103.484966478774</v>
      </c>
      <c r="BH6" s="49">
        <v>103.484966478774</v>
      </c>
      <c r="BI6" s="49">
        <v>103.484966478774</v>
      </c>
      <c r="BJ6" s="49">
        <v>92.386136764734999</v>
      </c>
      <c r="BK6" s="49">
        <v>46.742901983703</v>
      </c>
      <c r="BL6" s="49">
        <v>46.730040794218006</v>
      </c>
      <c r="BM6" s="49">
        <v>46.730040794218006</v>
      </c>
      <c r="BN6" s="49">
        <v>46.730040794218006</v>
      </c>
      <c r="BO6" s="49">
        <v>0</v>
      </c>
      <c r="BP6" s="49">
        <v>0</v>
      </c>
      <c r="BQ6" s="49">
        <v>0</v>
      </c>
      <c r="BR6" s="49">
        <v>0</v>
      </c>
      <c r="BS6" s="49">
        <v>0</v>
      </c>
      <c r="BT6" s="49">
        <v>0</v>
      </c>
      <c r="BU6" s="49">
        <v>0</v>
      </c>
      <c r="BV6" s="49">
        <v>0</v>
      </c>
    </row>
    <row r="7" spans="1:74">
      <c r="A7" s="47" t="s">
        <v>44</v>
      </c>
      <c r="B7" s="47" t="s">
        <v>55</v>
      </c>
      <c r="C7" s="47" t="s">
        <v>63</v>
      </c>
      <c r="D7" s="47" t="s">
        <v>38</v>
      </c>
      <c r="E7" s="47" t="s">
        <v>57</v>
      </c>
      <c r="F7" s="47" t="s">
        <v>19</v>
      </c>
      <c r="G7" s="47" t="s">
        <v>62</v>
      </c>
      <c r="H7" s="47" t="s">
        <v>59</v>
      </c>
      <c r="I7" s="47">
        <v>2013</v>
      </c>
      <c r="J7" s="47" t="s">
        <v>60</v>
      </c>
      <c r="K7" s="47" t="s">
        <v>0</v>
      </c>
      <c r="L7" s="48">
        <v>48</v>
      </c>
      <c r="M7" s="49">
        <v>3.8917084596000004E-2</v>
      </c>
      <c r="N7" s="49">
        <v>136.97729057982801</v>
      </c>
      <c r="O7" s="49" t="s">
        <v>61</v>
      </c>
      <c r="P7" s="49" t="s">
        <v>61</v>
      </c>
      <c r="Q7" s="49">
        <v>3.6758877499000003E-2</v>
      </c>
      <c r="R7" s="49">
        <v>3.6758877499000003E-2</v>
      </c>
      <c r="S7" s="49">
        <v>3.6164244087000003E-2</v>
      </c>
      <c r="T7" s="49">
        <v>3.1847167793000002E-2</v>
      </c>
      <c r="U7" s="49">
        <v>8.5060013429999991E-3</v>
      </c>
      <c r="V7" s="49">
        <v>8.5060013429999991E-3</v>
      </c>
      <c r="W7" s="49">
        <v>8.5060013429999991E-3</v>
      </c>
      <c r="X7" s="49">
        <v>8.5060013429999991E-3</v>
      </c>
      <c r="Y7" s="49">
        <v>8.5060013429999991E-3</v>
      </c>
      <c r="Z7" s="49">
        <v>8.5060013429999991E-3</v>
      </c>
      <c r="AA7" s="49">
        <v>6.9699127210000001E-3</v>
      </c>
      <c r="AB7" s="49">
        <v>3.9540058979999999E-3</v>
      </c>
      <c r="AC7" s="49">
        <v>0</v>
      </c>
      <c r="AD7" s="49">
        <v>0</v>
      </c>
      <c r="AE7" s="49">
        <v>0</v>
      </c>
      <c r="AF7" s="49">
        <v>0</v>
      </c>
      <c r="AG7" s="49">
        <v>0</v>
      </c>
      <c r="AH7" s="49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49">
        <v>0</v>
      </c>
      <c r="AO7" s="49">
        <v>0</v>
      </c>
      <c r="AP7" s="49">
        <v>0</v>
      </c>
      <c r="AQ7" s="49">
        <v>0</v>
      </c>
      <c r="AR7" s="49">
        <v>0</v>
      </c>
      <c r="AS7" s="49" t="s">
        <v>61</v>
      </c>
      <c r="AT7" s="49" t="s">
        <v>61</v>
      </c>
      <c r="AU7" s="49">
        <v>129.288798196442</v>
      </c>
      <c r="AV7" s="49">
        <v>129.288798196442</v>
      </c>
      <c r="AW7" s="49">
        <v>127.120738790613</v>
      </c>
      <c r="AX7" s="49">
        <v>109.679568810973</v>
      </c>
      <c r="AY7" s="49">
        <v>36.181239862296998</v>
      </c>
      <c r="AZ7" s="49">
        <v>36.181239862296998</v>
      </c>
      <c r="BA7" s="49">
        <v>36.181239862296998</v>
      </c>
      <c r="BB7" s="49">
        <v>36.181239862296998</v>
      </c>
      <c r="BC7" s="49">
        <v>36.181239862296998</v>
      </c>
      <c r="BD7" s="49">
        <v>36.181239862296998</v>
      </c>
      <c r="BE7" s="49">
        <v>22.246036062398002</v>
      </c>
      <c r="BF7" s="49">
        <v>12.444153999812</v>
      </c>
      <c r="BG7" s="49">
        <v>0</v>
      </c>
      <c r="BH7" s="49">
        <v>0</v>
      </c>
      <c r="BI7" s="49">
        <v>0</v>
      </c>
      <c r="BJ7" s="49">
        <v>0</v>
      </c>
      <c r="BK7" s="49">
        <v>0</v>
      </c>
      <c r="BL7" s="49">
        <v>0</v>
      </c>
      <c r="BM7" s="49">
        <v>0</v>
      </c>
      <c r="BN7" s="49">
        <v>0</v>
      </c>
      <c r="BO7" s="49">
        <v>0</v>
      </c>
      <c r="BP7" s="49">
        <v>0</v>
      </c>
      <c r="BQ7" s="49">
        <v>0</v>
      </c>
      <c r="BR7" s="49">
        <v>0</v>
      </c>
      <c r="BS7" s="49">
        <v>0</v>
      </c>
      <c r="BT7" s="49">
        <v>0</v>
      </c>
      <c r="BU7" s="49">
        <v>0</v>
      </c>
      <c r="BV7" s="49">
        <v>0</v>
      </c>
    </row>
    <row r="8" spans="1:74">
      <c r="A8" s="47" t="s">
        <v>44</v>
      </c>
      <c r="B8" s="47" t="s">
        <v>64</v>
      </c>
      <c r="C8" s="47" t="s">
        <v>65</v>
      </c>
      <c r="D8" s="47" t="s">
        <v>38</v>
      </c>
      <c r="E8" s="47" t="s">
        <v>27</v>
      </c>
      <c r="F8" s="47" t="s">
        <v>17</v>
      </c>
      <c r="G8" s="47" t="s">
        <v>62</v>
      </c>
      <c r="H8" s="47" t="s">
        <v>59</v>
      </c>
      <c r="I8" s="47">
        <v>2013</v>
      </c>
      <c r="J8" s="47" t="s">
        <v>66</v>
      </c>
      <c r="K8" s="47" t="s">
        <v>67</v>
      </c>
      <c r="L8" s="48">
        <v>3000.9536054549999</v>
      </c>
      <c r="M8" s="49">
        <v>4.0115597239999993E-3</v>
      </c>
      <c r="N8" s="49">
        <v>59.191373558929001</v>
      </c>
      <c r="O8" s="49">
        <v>0</v>
      </c>
      <c r="P8" s="49">
        <v>0</v>
      </c>
      <c r="Q8" s="49">
        <v>4.4689178649999998E-3</v>
      </c>
      <c r="R8" s="49">
        <v>4.4689178649999998E-3</v>
      </c>
      <c r="S8" s="49">
        <v>4.3076137660000005E-3</v>
      </c>
      <c r="T8" s="49">
        <v>3.6926939230000001E-3</v>
      </c>
      <c r="U8" s="49">
        <v>3.6926939230000001E-3</v>
      </c>
      <c r="V8" s="49">
        <v>3.6926939230000001E-3</v>
      </c>
      <c r="W8" s="49">
        <v>3.6926939230000001E-3</v>
      </c>
      <c r="X8" s="49">
        <v>3.6875268260000002E-3</v>
      </c>
      <c r="Y8" s="49">
        <v>2.7580565030000002E-3</v>
      </c>
      <c r="Z8" s="49">
        <v>2.7580565030000002E-3</v>
      </c>
      <c r="AA8" s="49">
        <v>2.2154527270000003E-3</v>
      </c>
      <c r="AB8" s="49">
        <v>2.2153907269999999E-3</v>
      </c>
      <c r="AC8" s="49">
        <v>2.2153907269999999E-3</v>
      </c>
      <c r="AD8" s="49">
        <v>2.212088007E-3</v>
      </c>
      <c r="AE8" s="49">
        <v>2.212088007E-3</v>
      </c>
      <c r="AF8" s="49">
        <v>2.2093824480000001E-3</v>
      </c>
      <c r="AG8" s="49">
        <v>2.1411096860000003E-3</v>
      </c>
      <c r="AH8" s="49">
        <v>1.2567838790000002E-3</v>
      </c>
      <c r="AI8" s="49">
        <v>1.2567838790000002E-3</v>
      </c>
      <c r="AJ8" s="49">
        <v>1.2567838790000002E-3</v>
      </c>
      <c r="AK8" s="49">
        <v>0</v>
      </c>
      <c r="AL8" s="49">
        <v>0</v>
      </c>
      <c r="AM8" s="49">
        <v>0</v>
      </c>
      <c r="AN8" s="49">
        <v>0</v>
      </c>
      <c r="AO8" s="49">
        <v>0</v>
      </c>
      <c r="AP8" s="49">
        <v>0</v>
      </c>
      <c r="AQ8" s="49">
        <v>0</v>
      </c>
      <c r="AR8" s="49">
        <v>0</v>
      </c>
      <c r="AS8" s="49">
        <v>0</v>
      </c>
      <c r="AT8" s="49">
        <v>0</v>
      </c>
      <c r="AU8" s="49">
        <v>66.677226076221004</v>
      </c>
      <c r="AV8" s="49">
        <v>66.677226076221004</v>
      </c>
      <c r="AW8" s="49">
        <v>64.10776065185</v>
      </c>
      <c r="AX8" s="49">
        <v>54.312502613990993</v>
      </c>
      <c r="AY8" s="49">
        <v>54.312502613990993</v>
      </c>
      <c r="AZ8" s="49">
        <v>54.312502613990993</v>
      </c>
      <c r="BA8" s="49">
        <v>54.312502613990993</v>
      </c>
      <c r="BB8" s="49">
        <v>54.267238843469002</v>
      </c>
      <c r="BC8" s="49">
        <v>39.461403986480001</v>
      </c>
      <c r="BD8" s="49">
        <v>39.461403986480001</v>
      </c>
      <c r="BE8" s="49">
        <v>35.880128673735996</v>
      </c>
      <c r="BF8" s="49">
        <v>35.369179859946996</v>
      </c>
      <c r="BG8" s="49">
        <v>35.369179859946996</v>
      </c>
      <c r="BH8" s="49">
        <v>35.223782521699</v>
      </c>
      <c r="BI8" s="49">
        <v>35.223782521699</v>
      </c>
      <c r="BJ8" s="49">
        <v>35.193971086596996</v>
      </c>
      <c r="BK8" s="49">
        <v>34.106432070564999</v>
      </c>
      <c r="BL8" s="49">
        <v>20.019718884073999</v>
      </c>
      <c r="BM8" s="49">
        <v>20.019718884073999</v>
      </c>
      <c r="BN8" s="49">
        <v>20.019718884073999</v>
      </c>
      <c r="BO8" s="49">
        <v>0</v>
      </c>
      <c r="BP8" s="49">
        <v>0</v>
      </c>
      <c r="BQ8" s="49">
        <v>0</v>
      </c>
      <c r="BR8" s="49">
        <v>0</v>
      </c>
      <c r="BS8" s="49">
        <v>0</v>
      </c>
      <c r="BT8" s="49">
        <v>0</v>
      </c>
      <c r="BU8" s="49">
        <v>0</v>
      </c>
      <c r="BV8" s="49">
        <v>0</v>
      </c>
    </row>
    <row r="9" spans="1:74">
      <c r="A9" s="47" t="s">
        <v>44</v>
      </c>
      <c r="B9" s="47" t="s">
        <v>64</v>
      </c>
      <c r="C9" s="47" t="s">
        <v>14</v>
      </c>
      <c r="D9" s="47" t="s">
        <v>38</v>
      </c>
      <c r="E9" s="47" t="s">
        <v>27</v>
      </c>
      <c r="F9" s="47" t="s">
        <v>17</v>
      </c>
      <c r="G9" s="47" t="s">
        <v>62</v>
      </c>
      <c r="H9" s="47" t="s">
        <v>59</v>
      </c>
      <c r="I9" s="47">
        <v>2013</v>
      </c>
      <c r="J9" s="47" t="s">
        <v>68</v>
      </c>
      <c r="K9" s="47" t="s">
        <v>13</v>
      </c>
      <c r="L9" s="48">
        <v>29</v>
      </c>
      <c r="M9" s="49">
        <v>1.1416014320000001E-2</v>
      </c>
      <c r="N9" s="49">
        <v>20.355458760000001</v>
      </c>
      <c r="O9" s="49" t="s">
        <v>61</v>
      </c>
      <c r="P9" s="49" t="s">
        <v>61</v>
      </c>
      <c r="Q9" s="49">
        <v>6.0086288720000002E-3</v>
      </c>
      <c r="R9" s="49">
        <v>6.0086288720000002E-3</v>
      </c>
      <c r="S9" s="49">
        <v>6.0086288720000002E-3</v>
      </c>
      <c r="T9" s="49">
        <v>6.0086288720000002E-3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  <c r="AG9" s="49">
        <v>0</v>
      </c>
      <c r="AH9" s="49">
        <v>0</v>
      </c>
      <c r="AI9" s="49">
        <v>0</v>
      </c>
      <c r="AJ9" s="49">
        <v>0</v>
      </c>
      <c r="AK9" s="49">
        <v>0</v>
      </c>
      <c r="AL9" s="49">
        <v>0</v>
      </c>
      <c r="AM9" s="49">
        <v>0</v>
      </c>
      <c r="AN9" s="49">
        <v>0</v>
      </c>
      <c r="AO9" s="49">
        <v>0</v>
      </c>
      <c r="AP9" s="49">
        <v>0</v>
      </c>
      <c r="AQ9" s="49">
        <v>0</v>
      </c>
      <c r="AR9" s="49">
        <v>0</v>
      </c>
      <c r="AS9" s="49" t="s">
        <v>61</v>
      </c>
      <c r="AT9" s="49" t="s">
        <v>61</v>
      </c>
      <c r="AU9" s="49">
        <v>10.713756460000001</v>
      </c>
      <c r="AV9" s="49">
        <v>10.713756460000001</v>
      </c>
      <c r="AW9" s="49">
        <v>10.713756460000001</v>
      </c>
      <c r="AX9" s="49">
        <v>10.713756460000001</v>
      </c>
      <c r="AY9" s="49">
        <v>0</v>
      </c>
      <c r="AZ9" s="49">
        <v>0</v>
      </c>
      <c r="BA9" s="49">
        <v>0</v>
      </c>
      <c r="BB9" s="49">
        <v>0</v>
      </c>
      <c r="BC9" s="49">
        <v>0</v>
      </c>
      <c r="BD9" s="49">
        <v>0</v>
      </c>
      <c r="BE9" s="49">
        <v>0</v>
      </c>
      <c r="BF9" s="49">
        <v>0</v>
      </c>
      <c r="BG9" s="49">
        <v>0</v>
      </c>
      <c r="BH9" s="49">
        <v>0</v>
      </c>
      <c r="BI9" s="49">
        <v>0</v>
      </c>
      <c r="BJ9" s="49">
        <v>0</v>
      </c>
      <c r="BK9" s="49">
        <v>0</v>
      </c>
      <c r="BL9" s="49">
        <v>0</v>
      </c>
      <c r="BM9" s="49">
        <v>0</v>
      </c>
      <c r="BN9" s="49">
        <v>0</v>
      </c>
      <c r="BO9" s="49">
        <v>0</v>
      </c>
      <c r="BP9" s="49">
        <v>0</v>
      </c>
      <c r="BQ9" s="49">
        <v>0</v>
      </c>
      <c r="BR9" s="49">
        <v>0</v>
      </c>
      <c r="BS9" s="49">
        <v>0</v>
      </c>
      <c r="BT9" s="49">
        <v>0</v>
      </c>
      <c r="BU9" s="49">
        <v>0</v>
      </c>
      <c r="BV9" s="49">
        <v>0</v>
      </c>
    </row>
    <row r="10" spans="1:74">
      <c r="A10" s="47" t="s">
        <v>44</v>
      </c>
      <c r="B10" s="47" t="s">
        <v>64</v>
      </c>
      <c r="C10" s="47" t="s">
        <v>15</v>
      </c>
      <c r="D10" s="47" t="s">
        <v>38</v>
      </c>
      <c r="E10" s="47" t="s">
        <v>27</v>
      </c>
      <c r="F10" s="47" t="s">
        <v>17</v>
      </c>
      <c r="G10" s="47" t="s">
        <v>62</v>
      </c>
      <c r="H10" s="47" t="s">
        <v>59</v>
      </c>
      <c r="I10" s="47">
        <v>2013</v>
      </c>
      <c r="J10" s="47" t="s">
        <v>60</v>
      </c>
      <c r="K10" s="47" t="s">
        <v>13</v>
      </c>
      <c r="L10" s="48">
        <v>144</v>
      </c>
      <c r="M10" s="49">
        <v>1.9855756299999999E-2</v>
      </c>
      <c r="N10" s="49">
        <v>131.17878110002098</v>
      </c>
      <c r="O10" s="49" t="s">
        <v>61</v>
      </c>
      <c r="P10" s="49" t="s">
        <v>61</v>
      </c>
      <c r="Q10" s="49">
        <v>9.2465847870000003E-3</v>
      </c>
      <c r="R10" s="49">
        <v>9.2465847870000003E-3</v>
      </c>
      <c r="S10" s="49">
        <v>9.2465847870000003E-3</v>
      </c>
      <c r="T10" s="49">
        <v>9.2465847870000003E-3</v>
      </c>
      <c r="U10" s="49">
        <v>5.8258808010000001E-3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  <c r="AG10" s="49">
        <v>0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49">
        <v>0</v>
      </c>
      <c r="AN10" s="49">
        <v>0</v>
      </c>
      <c r="AO10" s="49">
        <v>0</v>
      </c>
      <c r="AP10" s="49">
        <v>0</v>
      </c>
      <c r="AQ10" s="49">
        <v>0</v>
      </c>
      <c r="AR10" s="49">
        <v>0</v>
      </c>
      <c r="AS10" s="49" t="s">
        <v>61</v>
      </c>
      <c r="AT10" s="49" t="s">
        <v>61</v>
      </c>
      <c r="AU10" s="49">
        <v>61.677666873553001</v>
      </c>
      <c r="AV10" s="49">
        <v>61.677666873553001</v>
      </c>
      <c r="AW10" s="49">
        <v>61.677666873553001</v>
      </c>
      <c r="AX10" s="49">
        <v>61.677666873553001</v>
      </c>
      <c r="AY10" s="49">
        <v>39.640255508061998</v>
      </c>
      <c r="AZ10" s="49">
        <v>0</v>
      </c>
      <c r="BA10" s="49">
        <v>0</v>
      </c>
      <c r="BB10" s="49">
        <v>0</v>
      </c>
      <c r="BC10" s="49">
        <v>0</v>
      </c>
      <c r="BD10" s="49">
        <v>0</v>
      </c>
      <c r="BE10" s="49">
        <v>0</v>
      </c>
      <c r="BF10" s="49">
        <v>0</v>
      </c>
      <c r="BG10" s="49">
        <v>0</v>
      </c>
      <c r="BH10" s="49">
        <v>0</v>
      </c>
      <c r="BI10" s="49">
        <v>0</v>
      </c>
      <c r="BJ10" s="49">
        <v>0</v>
      </c>
      <c r="BK10" s="49">
        <v>0</v>
      </c>
      <c r="BL10" s="49">
        <v>0</v>
      </c>
      <c r="BM10" s="49">
        <v>0</v>
      </c>
      <c r="BN10" s="49">
        <v>0</v>
      </c>
      <c r="BO10" s="49">
        <v>0</v>
      </c>
      <c r="BP10" s="49">
        <v>0</v>
      </c>
      <c r="BQ10" s="49">
        <v>0</v>
      </c>
      <c r="BR10" s="49">
        <v>0</v>
      </c>
      <c r="BS10" s="49">
        <v>0</v>
      </c>
      <c r="BT10" s="49">
        <v>0</v>
      </c>
      <c r="BU10" s="49">
        <v>0</v>
      </c>
      <c r="BV10" s="49">
        <v>0</v>
      </c>
    </row>
    <row r="11" spans="1:74">
      <c r="A11" s="47" t="s">
        <v>44</v>
      </c>
      <c r="B11" s="47" t="s">
        <v>64</v>
      </c>
      <c r="C11" s="47" t="s">
        <v>69</v>
      </c>
      <c r="D11" s="47" t="s">
        <v>38</v>
      </c>
      <c r="E11" s="47" t="s">
        <v>27</v>
      </c>
      <c r="F11" s="47" t="s">
        <v>17</v>
      </c>
      <c r="G11" s="47" t="s">
        <v>62</v>
      </c>
      <c r="H11" s="47" t="s">
        <v>59</v>
      </c>
      <c r="I11" s="47">
        <v>2013</v>
      </c>
      <c r="J11" s="47" t="s">
        <v>66</v>
      </c>
      <c r="K11" s="47" t="s">
        <v>67</v>
      </c>
      <c r="L11" s="48">
        <v>8173.1033016660003</v>
      </c>
      <c r="M11" s="49">
        <v>9.8766510580000008E-3</v>
      </c>
      <c r="N11" s="49">
        <v>142.231827065272</v>
      </c>
      <c r="O11" s="49">
        <v>0</v>
      </c>
      <c r="P11" s="49">
        <v>0</v>
      </c>
      <c r="Q11" s="49">
        <v>1.0239704552999999E-2</v>
      </c>
      <c r="R11" s="49">
        <v>1.0239704552999999E-2</v>
      </c>
      <c r="S11" s="49">
        <v>9.6775495859999991E-3</v>
      </c>
      <c r="T11" s="49">
        <v>7.759057374E-3</v>
      </c>
      <c r="U11" s="49">
        <v>7.759057374E-3</v>
      </c>
      <c r="V11" s="49">
        <v>7.759057374E-3</v>
      </c>
      <c r="W11" s="49">
        <v>7.759057374E-3</v>
      </c>
      <c r="X11" s="49">
        <v>7.7443798229999998E-3</v>
      </c>
      <c r="Y11" s="49">
        <v>6.6562186320000003E-3</v>
      </c>
      <c r="Z11" s="49">
        <v>6.6562186320000003E-3</v>
      </c>
      <c r="AA11" s="49">
        <v>4.8299442819999998E-3</v>
      </c>
      <c r="AB11" s="49">
        <v>3.1197942289999999E-3</v>
      </c>
      <c r="AC11" s="49">
        <v>3.1197942289999999E-3</v>
      </c>
      <c r="AD11" s="49">
        <v>3.0583364919999998E-3</v>
      </c>
      <c r="AE11" s="49">
        <v>3.0583364919999998E-3</v>
      </c>
      <c r="AF11" s="49">
        <v>3.0268069999999998E-3</v>
      </c>
      <c r="AG11" s="49">
        <v>2.6126430129999999E-3</v>
      </c>
      <c r="AH11" s="49">
        <v>1.533562446E-3</v>
      </c>
      <c r="AI11" s="49">
        <v>1.533562446E-3</v>
      </c>
      <c r="AJ11" s="49">
        <v>1.533562446E-3</v>
      </c>
      <c r="AK11" s="49">
        <v>0</v>
      </c>
      <c r="AL11" s="49">
        <v>0</v>
      </c>
      <c r="AM11" s="49">
        <v>0</v>
      </c>
      <c r="AN11" s="49">
        <v>0</v>
      </c>
      <c r="AO11" s="49">
        <v>0</v>
      </c>
      <c r="AP11" s="49">
        <v>0</v>
      </c>
      <c r="AQ11" s="49">
        <v>0</v>
      </c>
      <c r="AR11" s="49">
        <v>0</v>
      </c>
      <c r="AS11" s="49">
        <v>0</v>
      </c>
      <c r="AT11" s="49">
        <v>0</v>
      </c>
      <c r="AU11" s="49">
        <v>148.62060304882999</v>
      </c>
      <c r="AV11" s="49">
        <v>148.62060304882999</v>
      </c>
      <c r="AW11" s="49">
        <v>139.66585386660299</v>
      </c>
      <c r="AX11" s="49">
        <v>109.10556789739701</v>
      </c>
      <c r="AY11" s="49">
        <v>109.10556789739701</v>
      </c>
      <c r="AZ11" s="49">
        <v>109.10556789739701</v>
      </c>
      <c r="BA11" s="49">
        <v>109.10556789739701</v>
      </c>
      <c r="BB11" s="49">
        <v>108.97699254924601</v>
      </c>
      <c r="BC11" s="49">
        <v>91.643319263644003</v>
      </c>
      <c r="BD11" s="49">
        <v>91.643319263644003</v>
      </c>
      <c r="BE11" s="49">
        <v>79.744471434114004</v>
      </c>
      <c r="BF11" s="49">
        <v>51.267988136737003</v>
      </c>
      <c r="BG11" s="49">
        <v>51.267988136737003</v>
      </c>
      <c r="BH11" s="49">
        <v>48.562402839736002</v>
      </c>
      <c r="BI11" s="49">
        <v>48.562402839736002</v>
      </c>
      <c r="BJ11" s="49">
        <v>48.21499245551</v>
      </c>
      <c r="BK11" s="49">
        <v>41.617639699329999</v>
      </c>
      <c r="BL11" s="49">
        <v>24.428614629296</v>
      </c>
      <c r="BM11" s="49">
        <v>24.428614629296</v>
      </c>
      <c r="BN11" s="49">
        <v>24.428614629296</v>
      </c>
      <c r="BO11" s="49">
        <v>0</v>
      </c>
      <c r="BP11" s="49">
        <v>0</v>
      </c>
      <c r="BQ11" s="49">
        <v>0</v>
      </c>
      <c r="BR11" s="49">
        <v>0</v>
      </c>
      <c r="BS11" s="49">
        <v>0</v>
      </c>
      <c r="BT11" s="49">
        <v>0</v>
      </c>
      <c r="BU11" s="49">
        <v>0</v>
      </c>
      <c r="BV11" s="49">
        <v>0</v>
      </c>
    </row>
    <row r="12" spans="1:74">
      <c r="A12" s="47" t="s">
        <v>44</v>
      </c>
      <c r="B12" s="47" t="s">
        <v>64</v>
      </c>
      <c r="C12" s="47" t="s">
        <v>3</v>
      </c>
      <c r="D12" s="47" t="s">
        <v>38</v>
      </c>
      <c r="E12" s="47" t="s">
        <v>27</v>
      </c>
      <c r="F12" s="47" t="s">
        <v>17</v>
      </c>
      <c r="G12" s="47" t="s">
        <v>62</v>
      </c>
      <c r="H12" s="47" t="s">
        <v>59</v>
      </c>
      <c r="I12" s="47">
        <v>2013</v>
      </c>
      <c r="J12" s="47" t="s">
        <v>60</v>
      </c>
      <c r="K12" s="47" t="s">
        <v>70</v>
      </c>
      <c r="L12" s="48">
        <v>177</v>
      </c>
      <c r="M12" s="49">
        <v>5.4067905680000002E-3</v>
      </c>
      <c r="N12" s="49">
        <v>66.032815889082997</v>
      </c>
      <c r="O12" s="49">
        <v>0</v>
      </c>
      <c r="P12" s="49">
        <v>0</v>
      </c>
      <c r="Q12" s="49">
        <v>5.4067905369999999E-3</v>
      </c>
      <c r="R12" s="49">
        <v>5.4047529689999997E-3</v>
      </c>
      <c r="S12" s="49">
        <v>5.404567735E-3</v>
      </c>
      <c r="T12" s="49">
        <v>5.0615008009999999E-3</v>
      </c>
      <c r="U12" s="49">
        <v>4.890708259E-3</v>
      </c>
      <c r="V12" s="49">
        <v>4.719915733E-3</v>
      </c>
      <c r="W12" s="49">
        <v>4.6574438779999998E-3</v>
      </c>
      <c r="X12" s="49">
        <v>4.6574438779999998E-3</v>
      </c>
      <c r="Y12" s="49">
        <v>3.3235091720000003E-3</v>
      </c>
      <c r="Z12" s="49">
        <v>3.3235091720000003E-3</v>
      </c>
      <c r="AA12" s="49">
        <v>3.315012336E-3</v>
      </c>
      <c r="AB12" s="49">
        <v>3.315012336E-3</v>
      </c>
      <c r="AC12" s="49">
        <v>3.315012336E-3</v>
      </c>
      <c r="AD12" s="49">
        <v>3.315012336E-3</v>
      </c>
      <c r="AE12" s="49">
        <v>3.05390611E-4</v>
      </c>
      <c r="AF12" s="49">
        <v>2.569227E-4</v>
      </c>
      <c r="AG12" s="49">
        <v>2.569227E-4</v>
      </c>
      <c r="AH12" s="49">
        <v>2.569227E-4</v>
      </c>
      <c r="AI12" s="49">
        <v>2.569227E-4</v>
      </c>
      <c r="AJ12" s="49">
        <v>2.569227E-4</v>
      </c>
      <c r="AK12" s="49">
        <v>2.569227E-4</v>
      </c>
      <c r="AL12" s="49">
        <v>0</v>
      </c>
      <c r="AM12" s="49">
        <v>0</v>
      </c>
      <c r="AN12" s="49">
        <v>0</v>
      </c>
      <c r="AO12" s="49">
        <v>0</v>
      </c>
      <c r="AP12" s="49">
        <v>0</v>
      </c>
      <c r="AQ12" s="49">
        <v>0</v>
      </c>
      <c r="AR12" s="49">
        <v>0</v>
      </c>
      <c r="AS12" s="49">
        <v>0</v>
      </c>
      <c r="AT12" s="49">
        <v>0</v>
      </c>
      <c r="AU12" s="49">
        <v>66.032816413879004</v>
      </c>
      <c r="AV12" s="49">
        <v>65.993591880798007</v>
      </c>
      <c r="AW12" s="49">
        <v>65.990026016235007</v>
      </c>
      <c r="AX12" s="49">
        <v>59.385762853621998</v>
      </c>
      <c r="AY12" s="49">
        <v>56.097895929337</v>
      </c>
      <c r="AZ12" s="49">
        <v>52.810027921676998</v>
      </c>
      <c r="BA12" s="49">
        <v>51.607403791427998</v>
      </c>
      <c r="BB12" s="49">
        <v>51.607403791427998</v>
      </c>
      <c r="BC12" s="49">
        <v>25.928288002014</v>
      </c>
      <c r="BD12" s="49">
        <v>25.928288002014</v>
      </c>
      <c r="BE12" s="49">
        <v>25.858220581055001</v>
      </c>
      <c r="BF12" s="49">
        <v>25.858220581055001</v>
      </c>
      <c r="BG12" s="49">
        <v>25.858220581055001</v>
      </c>
      <c r="BH12" s="49">
        <v>25.858220581055001</v>
      </c>
      <c r="BI12" s="49">
        <v>2.2938104858400004</v>
      </c>
      <c r="BJ12" s="49">
        <v>1.894129760742</v>
      </c>
      <c r="BK12" s="49">
        <v>1.894129760742</v>
      </c>
      <c r="BL12" s="49">
        <v>1.894129760742</v>
      </c>
      <c r="BM12" s="49">
        <v>1.894129760742</v>
      </c>
      <c r="BN12" s="49">
        <v>1.894129760742</v>
      </c>
      <c r="BO12" s="49">
        <v>1.894129760742</v>
      </c>
      <c r="BP12" s="49">
        <v>0</v>
      </c>
      <c r="BQ12" s="49">
        <v>0</v>
      </c>
      <c r="BR12" s="49">
        <v>0</v>
      </c>
      <c r="BS12" s="49">
        <v>0</v>
      </c>
      <c r="BT12" s="49">
        <v>0</v>
      </c>
      <c r="BU12" s="49">
        <v>0</v>
      </c>
      <c r="BV12" s="49">
        <v>0</v>
      </c>
    </row>
    <row r="13" spans="1:74">
      <c r="A13" s="47" t="s">
        <v>44</v>
      </c>
      <c r="B13" s="47" t="s">
        <v>64</v>
      </c>
      <c r="C13" s="47" t="s">
        <v>71</v>
      </c>
      <c r="D13" s="47" t="s">
        <v>38</v>
      </c>
      <c r="E13" s="47" t="s">
        <v>27</v>
      </c>
      <c r="F13" s="47" t="s">
        <v>17</v>
      </c>
      <c r="G13" s="47" t="s">
        <v>62</v>
      </c>
      <c r="H13" s="47" t="s">
        <v>59</v>
      </c>
      <c r="I13" s="47">
        <v>2012</v>
      </c>
      <c r="J13" s="47" t="s">
        <v>72</v>
      </c>
      <c r="K13" s="47" t="s">
        <v>11</v>
      </c>
      <c r="L13" s="48">
        <v>15</v>
      </c>
      <c r="M13" s="49">
        <v>7.3300769379999993E-3</v>
      </c>
      <c r="N13" s="49">
        <v>13.302568105386001</v>
      </c>
      <c r="O13" s="49" t="s">
        <v>61</v>
      </c>
      <c r="P13" s="49">
        <v>3.1899587459999997E-3</v>
      </c>
      <c r="Q13" s="49">
        <v>3.1899587459999997E-3</v>
      </c>
      <c r="R13" s="49">
        <v>3.1899587459999997E-3</v>
      </c>
      <c r="S13" s="49">
        <v>3.1899587459999997E-3</v>
      </c>
      <c r="T13" s="49">
        <v>3.1899587459999997E-3</v>
      </c>
      <c r="U13" s="49">
        <v>3.1899587459999997E-3</v>
      </c>
      <c r="V13" s="49">
        <v>3.1899587459999997E-3</v>
      </c>
      <c r="W13" s="49">
        <v>3.1899587459999997E-3</v>
      </c>
      <c r="X13" s="49">
        <v>3.1899587459999997E-3</v>
      </c>
      <c r="Y13" s="49">
        <v>3.1899587459999997E-3</v>
      </c>
      <c r="Z13" s="49">
        <v>3.1899587459999997E-3</v>
      </c>
      <c r="AA13" s="49">
        <v>3.1899587459999997E-3</v>
      </c>
      <c r="AB13" s="49">
        <v>3.1899587459999997E-3</v>
      </c>
      <c r="AC13" s="49">
        <v>3.1899587459999997E-3</v>
      </c>
      <c r="AD13" s="49">
        <v>3.1899587459999997E-3</v>
      </c>
      <c r="AE13" s="49">
        <v>3.1899587459999997E-3</v>
      </c>
      <c r="AF13" s="49">
        <v>3.1899587459999997E-3</v>
      </c>
      <c r="AG13" s="49">
        <v>3.1899587459999997E-3</v>
      </c>
      <c r="AH13" s="49">
        <v>3.1899587459999997E-3</v>
      </c>
      <c r="AI13" s="49">
        <v>2.7569453490000001E-3</v>
      </c>
      <c r="AJ13" s="49">
        <v>0</v>
      </c>
      <c r="AK13" s="49">
        <v>0</v>
      </c>
      <c r="AL13" s="49">
        <v>0</v>
      </c>
      <c r="AM13" s="49">
        <v>0</v>
      </c>
      <c r="AN13" s="49">
        <v>0</v>
      </c>
      <c r="AO13" s="49">
        <v>0</v>
      </c>
      <c r="AP13" s="49">
        <v>0</v>
      </c>
      <c r="AQ13" s="49">
        <v>0</v>
      </c>
      <c r="AR13" s="49">
        <v>0</v>
      </c>
      <c r="AS13" s="49" t="s">
        <v>61</v>
      </c>
      <c r="AT13" s="49">
        <v>6.5018427421149996</v>
      </c>
      <c r="AU13" s="49">
        <v>6.5018427421149996</v>
      </c>
      <c r="AV13" s="49">
        <v>6.5018427421149996</v>
      </c>
      <c r="AW13" s="49">
        <v>6.5018427421149996</v>
      </c>
      <c r="AX13" s="49">
        <v>6.5018427421149996</v>
      </c>
      <c r="AY13" s="49">
        <v>6.5018427421149996</v>
      </c>
      <c r="AZ13" s="49">
        <v>6.5018427421149996</v>
      </c>
      <c r="BA13" s="49">
        <v>6.5018427421149996</v>
      </c>
      <c r="BB13" s="49">
        <v>6.5018427421149996</v>
      </c>
      <c r="BC13" s="49">
        <v>6.5018427421149996</v>
      </c>
      <c r="BD13" s="49">
        <v>6.5018427421149996</v>
      </c>
      <c r="BE13" s="49">
        <v>6.5018427421149996</v>
      </c>
      <c r="BF13" s="49">
        <v>6.5018427421149996</v>
      </c>
      <c r="BG13" s="49">
        <v>6.5018427421149996</v>
      </c>
      <c r="BH13" s="49">
        <v>6.5018427421149996</v>
      </c>
      <c r="BI13" s="49">
        <v>6.5018427421149996</v>
      </c>
      <c r="BJ13" s="49">
        <v>6.5018427421149996</v>
      </c>
      <c r="BK13" s="49">
        <v>6.5018427421149996</v>
      </c>
      <c r="BL13" s="49">
        <v>6.0697271199979994</v>
      </c>
      <c r="BM13" s="49">
        <v>0</v>
      </c>
      <c r="BN13" s="49">
        <v>0</v>
      </c>
      <c r="BO13" s="49">
        <v>0</v>
      </c>
      <c r="BP13" s="49">
        <v>0</v>
      </c>
      <c r="BQ13" s="49">
        <v>0</v>
      </c>
      <c r="BR13" s="49">
        <v>0</v>
      </c>
      <c r="BS13" s="49">
        <v>0</v>
      </c>
      <c r="BT13" s="49">
        <v>0</v>
      </c>
      <c r="BU13" s="49">
        <v>0</v>
      </c>
      <c r="BV13" s="49">
        <v>0</v>
      </c>
    </row>
    <row r="14" spans="1:74">
      <c r="A14" s="47" t="s">
        <v>44</v>
      </c>
      <c r="B14" s="47" t="s">
        <v>64</v>
      </c>
      <c r="C14" s="47" t="s">
        <v>71</v>
      </c>
      <c r="D14" s="47" t="s">
        <v>38</v>
      </c>
      <c r="E14" s="47" t="s">
        <v>27</v>
      </c>
      <c r="F14" s="47" t="s">
        <v>17</v>
      </c>
      <c r="G14" s="47" t="s">
        <v>62</v>
      </c>
      <c r="H14" s="47" t="s">
        <v>59</v>
      </c>
      <c r="I14" s="47">
        <v>2013</v>
      </c>
      <c r="J14" s="47" t="s">
        <v>72</v>
      </c>
      <c r="K14" s="47" t="s">
        <v>11</v>
      </c>
      <c r="L14" s="48">
        <v>1093</v>
      </c>
      <c r="M14" s="49">
        <v>0.47743373313300003</v>
      </c>
      <c r="N14" s="49">
        <v>835.43260189094599</v>
      </c>
      <c r="O14" s="49" t="s">
        <v>61</v>
      </c>
      <c r="P14" s="49" t="s">
        <v>61</v>
      </c>
      <c r="Q14" s="49">
        <v>0.23159423398000001</v>
      </c>
      <c r="R14" s="49">
        <v>0.23159423398000001</v>
      </c>
      <c r="S14" s="49">
        <v>0.23159423398000001</v>
      </c>
      <c r="T14" s="49">
        <v>0.23159423398000001</v>
      </c>
      <c r="U14" s="49">
        <v>0.23159423398000001</v>
      </c>
      <c r="V14" s="49">
        <v>0.23159423398000001</v>
      </c>
      <c r="W14" s="49">
        <v>0.23159423398000001</v>
      </c>
      <c r="X14" s="49">
        <v>0.23159423398000001</v>
      </c>
      <c r="Y14" s="49">
        <v>0.23159423398000001</v>
      </c>
      <c r="Z14" s="49">
        <v>0.23159423398000001</v>
      </c>
      <c r="AA14" s="49">
        <v>0.23159423398000001</v>
      </c>
      <c r="AB14" s="49">
        <v>0.23159423398000001</v>
      </c>
      <c r="AC14" s="49">
        <v>0.23159423398000001</v>
      </c>
      <c r="AD14" s="49">
        <v>0.23159423398000001</v>
      </c>
      <c r="AE14" s="49">
        <v>0.23159423398000001</v>
      </c>
      <c r="AF14" s="49">
        <v>0.23159423398000001</v>
      </c>
      <c r="AG14" s="49">
        <v>0.23159423398000001</v>
      </c>
      <c r="AH14" s="49">
        <v>0.23159423398000001</v>
      </c>
      <c r="AI14" s="49">
        <v>0.182741199829</v>
      </c>
      <c r="AJ14" s="49">
        <v>0</v>
      </c>
      <c r="AK14" s="49">
        <v>0</v>
      </c>
      <c r="AL14" s="49">
        <v>0</v>
      </c>
      <c r="AM14" s="49">
        <v>0</v>
      </c>
      <c r="AN14" s="49">
        <v>0</v>
      </c>
      <c r="AO14" s="49">
        <v>0</v>
      </c>
      <c r="AP14" s="49">
        <v>0</v>
      </c>
      <c r="AQ14" s="49">
        <v>0</v>
      </c>
      <c r="AR14" s="49">
        <v>0</v>
      </c>
      <c r="AS14" s="49" t="s">
        <v>61</v>
      </c>
      <c r="AT14" s="49" t="s">
        <v>61</v>
      </c>
      <c r="AU14" s="49">
        <v>398.52090540731598</v>
      </c>
      <c r="AV14" s="49">
        <v>398.52090540731598</v>
      </c>
      <c r="AW14" s="49">
        <v>398.52090540731598</v>
      </c>
      <c r="AX14" s="49">
        <v>398.52090540731598</v>
      </c>
      <c r="AY14" s="49">
        <v>398.52090540731598</v>
      </c>
      <c r="AZ14" s="49">
        <v>398.52090540731598</v>
      </c>
      <c r="BA14" s="49">
        <v>398.52090540731598</v>
      </c>
      <c r="BB14" s="49">
        <v>398.52090540731598</v>
      </c>
      <c r="BC14" s="49">
        <v>398.52090540731598</v>
      </c>
      <c r="BD14" s="49">
        <v>398.52090540731598</v>
      </c>
      <c r="BE14" s="49">
        <v>398.52090540731598</v>
      </c>
      <c r="BF14" s="49">
        <v>398.52090540731598</v>
      </c>
      <c r="BG14" s="49">
        <v>398.52090540731598</v>
      </c>
      <c r="BH14" s="49">
        <v>398.52090540731598</v>
      </c>
      <c r="BI14" s="49">
        <v>398.52090540731598</v>
      </c>
      <c r="BJ14" s="49">
        <v>398.52090540731598</v>
      </c>
      <c r="BK14" s="49">
        <v>398.52090540731598</v>
      </c>
      <c r="BL14" s="49">
        <v>398.52090540731598</v>
      </c>
      <c r="BM14" s="49">
        <v>354.83386367191099</v>
      </c>
      <c r="BN14" s="49">
        <v>0</v>
      </c>
      <c r="BO14" s="49">
        <v>0</v>
      </c>
      <c r="BP14" s="49">
        <v>0</v>
      </c>
      <c r="BQ14" s="49">
        <v>0</v>
      </c>
      <c r="BR14" s="49">
        <v>0</v>
      </c>
      <c r="BS14" s="49">
        <v>0</v>
      </c>
      <c r="BT14" s="49">
        <v>0</v>
      </c>
      <c r="BU14" s="49">
        <v>0</v>
      </c>
      <c r="BV14" s="49">
        <v>0</v>
      </c>
    </row>
    <row r="15" spans="1:74" s="53" customFormat="1">
      <c r="A15" s="50" t="s">
        <v>44</v>
      </c>
      <c r="B15" s="50" t="s">
        <v>64</v>
      </c>
      <c r="C15" s="50" t="s">
        <v>73</v>
      </c>
      <c r="D15" s="50" t="s">
        <v>38</v>
      </c>
      <c r="E15" s="50" t="s">
        <v>27</v>
      </c>
      <c r="F15" s="47" t="s">
        <v>17</v>
      </c>
      <c r="G15" s="50" t="s">
        <v>58</v>
      </c>
      <c r="H15" s="50" t="s">
        <v>59</v>
      </c>
      <c r="I15" s="50">
        <v>2012</v>
      </c>
      <c r="J15" s="50" t="s">
        <v>60</v>
      </c>
      <c r="K15" s="50" t="s">
        <v>7</v>
      </c>
      <c r="L15" s="51">
        <v>871</v>
      </c>
      <c r="M15" s="52" t="s">
        <v>61</v>
      </c>
      <c r="N15" s="52" t="s">
        <v>61</v>
      </c>
      <c r="O15" s="52" t="s">
        <v>61</v>
      </c>
      <c r="P15" s="52" t="s">
        <v>61</v>
      </c>
      <c r="Q15" s="52">
        <v>0.49353079999999999</v>
      </c>
      <c r="R15" s="52" t="s">
        <v>61</v>
      </c>
      <c r="S15" s="52" t="s">
        <v>61</v>
      </c>
      <c r="T15" s="52" t="s">
        <v>61</v>
      </c>
      <c r="U15" s="52" t="s">
        <v>61</v>
      </c>
      <c r="V15" s="52" t="s">
        <v>61</v>
      </c>
      <c r="W15" s="52" t="s">
        <v>61</v>
      </c>
      <c r="X15" s="52" t="s">
        <v>61</v>
      </c>
      <c r="Y15" s="52" t="s">
        <v>61</v>
      </c>
      <c r="Z15" s="52" t="s">
        <v>61</v>
      </c>
      <c r="AA15" s="52" t="s">
        <v>61</v>
      </c>
      <c r="AB15" s="52" t="s">
        <v>61</v>
      </c>
      <c r="AC15" s="52" t="s">
        <v>61</v>
      </c>
      <c r="AD15" s="52" t="s">
        <v>61</v>
      </c>
      <c r="AE15" s="52" t="s">
        <v>61</v>
      </c>
      <c r="AF15" s="52" t="s">
        <v>61</v>
      </c>
      <c r="AG15" s="52" t="s">
        <v>61</v>
      </c>
      <c r="AH15" s="52" t="s">
        <v>61</v>
      </c>
      <c r="AI15" s="52" t="s">
        <v>61</v>
      </c>
      <c r="AJ15" s="52" t="s">
        <v>61</v>
      </c>
      <c r="AK15" s="52" t="s">
        <v>61</v>
      </c>
      <c r="AL15" s="52" t="s">
        <v>61</v>
      </c>
      <c r="AM15" s="52" t="s">
        <v>61</v>
      </c>
      <c r="AN15" s="52" t="s">
        <v>61</v>
      </c>
      <c r="AO15" s="52" t="s">
        <v>61</v>
      </c>
      <c r="AP15" s="52" t="s">
        <v>61</v>
      </c>
      <c r="AQ15" s="52" t="s">
        <v>61</v>
      </c>
      <c r="AR15" s="52" t="s">
        <v>61</v>
      </c>
      <c r="AS15" s="52" t="s">
        <v>61</v>
      </c>
      <c r="AT15" s="52" t="s">
        <v>61</v>
      </c>
      <c r="AU15" s="52">
        <v>0.48402899999999999</v>
      </c>
      <c r="AV15" s="52" t="s">
        <v>61</v>
      </c>
      <c r="AW15" s="52" t="s">
        <v>61</v>
      </c>
      <c r="AX15" s="52" t="s">
        <v>61</v>
      </c>
      <c r="AY15" s="52" t="s">
        <v>61</v>
      </c>
      <c r="AZ15" s="52" t="s">
        <v>61</v>
      </c>
      <c r="BA15" s="52" t="s">
        <v>61</v>
      </c>
      <c r="BB15" s="52" t="s">
        <v>61</v>
      </c>
      <c r="BC15" s="52" t="s">
        <v>61</v>
      </c>
      <c r="BD15" s="52" t="s">
        <v>61</v>
      </c>
      <c r="BE15" s="52" t="s">
        <v>61</v>
      </c>
      <c r="BF15" s="52" t="s">
        <v>61</v>
      </c>
      <c r="BG15" s="52" t="s">
        <v>61</v>
      </c>
      <c r="BH15" s="52" t="s">
        <v>61</v>
      </c>
      <c r="BI15" s="52" t="s">
        <v>61</v>
      </c>
      <c r="BJ15" s="52" t="s">
        <v>61</v>
      </c>
      <c r="BK15" s="52" t="s">
        <v>61</v>
      </c>
      <c r="BL15" s="52" t="s">
        <v>61</v>
      </c>
      <c r="BM15" s="52" t="s">
        <v>61</v>
      </c>
      <c r="BN15" s="52" t="s">
        <v>61</v>
      </c>
      <c r="BO15" s="52" t="s">
        <v>61</v>
      </c>
      <c r="BP15" s="52" t="s">
        <v>61</v>
      </c>
      <c r="BQ15" s="52" t="s">
        <v>61</v>
      </c>
      <c r="BR15" s="52" t="s">
        <v>61</v>
      </c>
      <c r="BS15" s="52" t="s">
        <v>61</v>
      </c>
      <c r="BT15" s="52" t="s">
        <v>61</v>
      </c>
      <c r="BU15" s="52" t="s">
        <v>61</v>
      </c>
      <c r="BV15" s="52" t="s">
        <v>61</v>
      </c>
    </row>
    <row r="16" spans="1:74" s="53" customFormat="1">
      <c r="A16" s="50" t="s">
        <v>44</v>
      </c>
      <c r="B16" s="50" t="s">
        <v>64</v>
      </c>
      <c r="C16" s="50" t="s">
        <v>73</v>
      </c>
      <c r="D16" s="50" t="s">
        <v>38</v>
      </c>
      <c r="E16" s="50" t="s">
        <v>27</v>
      </c>
      <c r="F16" s="47" t="s">
        <v>17</v>
      </c>
      <c r="G16" s="50" t="s">
        <v>58</v>
      </c>
      <c r="H16" s="50" t="s">
        <v>59</v>
      </c>
      <c r="I16" s="50">
        <v>2013</v>
      </c>
      <c r="J16" s="50" t="s">
        <v>60</v>
      </c>
      <c r="K16" s="50" t="s">
        <v>7</v>
      </c>
      <c r="L16" s="51">
        <v>2453</v>
      </c>
      <c r="M16" s="52" t="s">
        <v>61</v>
      </c>
      <c r="N16" s="52" t="s">
        <v>61</v>
      </c>
      <c r="O16" s="52" t="s">
        <v>61</v>
      </c>
      <c r="P16" s="52" t="s">
        <v>61</v>
      </c>
      <c r="Q16" s="52">
        <v>1.3898240000000002</v>
      </c>
      <c r="R16" s="52" t="s">
        <v>61</v>
      </c>
      <c r="S16" s="52" t="s">
        <v>61</v>
      </c>
      <c r="T16" s="52" t="s">
        <v>61</v>
      </c>
      <c r="U16" s="52" t="s">
        <v>61</v>
      </c>
      <c r="V16" s="52" t="s">
        <v>61</v>
      </c>
      <c r="W16" s="52" t="s">
        <v>61</v>
      </c>
      <c r="X16" s="52" t="s">
        <v>61</v>
      </c>
      <c r="Y16" s="52" t="s">
        <v>61</v>
      </c>
      <c r="Z16" s="52" t="s">
        <v>61</v>
      </c>
      <c r="AA16" s="52" t="s">
        <v>61</v>
      </c>
      <c r="AB16" s="52" t="s">
        <v>61</v>
      </c>
      <c r="AC16" s="52" t="s">
        <v>61</v>
      </c>
      <c r="AD16" s="52" t="s">
        <v>61</v>
      </c>
      <c r="AE16" s="52" t="s">
        <v>61</v>
      </c>
      <c r="AF16" s="52" t="s">
        <v>61</v>
      </c>
      <c r="AG16" s="52" t="s">
        <v>61</v>
      </c>
      <c r="AH16" s="52" t="s">
        <v>61</v>
      </c>
      <c r="AI16" s="52" t="s">
        <v>61</v>
      </c>
      <c r="AJ16" s="52" t="s">
        <v>61</v>
      </c>
      <c r="AK16" s="52" t="s">
        <v>61</v>
      </c>
      <c r="AL16" s="52" t="s">
        <v>61</v>
      </c>
      <c r="AM16" s="52" t="s">
        <v>61</v>
      </c>
      <c r="AN16" s="52" t="s">
        <v>61</v>
      </c>
      <c r="AO16" s="52" t="s">
        <v>61</v>
      </c>
      <c r="AP16" s="52" t="s">
        <v>61</v>
      </c>
      <c r="AQ16" s="52" t="s">
        <v>61</v>
      </c>
      <c r="AR16" s="52" t="s">
        <v>61</v>
      </c>
      <c r="AS16" s="52" t="s">
        <v>61</v>
      </c>
      <c r="AT16" s="52" t="s">
        <v>61</v>
      </c>
      <c r="AU16" s="52">
        <v>1.001236</v>
      </c>
      <c r="AV16" s="52" t="s">
        <v>61</v>
      </c>
      <c r="AW16" s="52" t="s">
        <v>61</v>
      </c>
      <c r="AX16" s="52" t="s">
        <v>61</v>
      </c>
      <c r="AY16" s="52" t="s">
        <v>61</v>
      </c>
      <c r="AZ16" s="52" t="s">
        <v>61</v>
      </c>
      <c r="BA16" s="52" t="s">
        <v>61</v>
      </c>
      <c r="BB16" s="52" t="s">
        <v>61</v>
      </c>
      <c r="BC16" s="52" t="s">
        <v>61</v>
      </c>
      <c r="BD16" s="52" t="s">
        <v>61</v>
      </c>
      <c r="BE16" s="52" t="s">
        <v>61</v>
      </c>
      <c r="BF16" s="52" t="s">
        <v>61</v>
      </c>
      <c r="BG16" s="52" t="s">
        <v>61</v>
      </c>
      <c r="BH16" s="52" t="s">
        <v>61</v>
      </c>
      <c r="BI16" s="52" t="s">
        <v>61</v>
      </c>
      <c r="BJ16" s="52" t="s">
        <v>61</v>
      </c>
      <c r="BK16" s="52" t="s">
        <v>61</v>
      </c>
      <c r="BL16" s="52" t="s">
        <v>61</v>
      </c>
      <c r="BM16" s="52" t="s">
        <v>61</v>
      </c>
      <c r="BN16" s="52" t="s">
        <v>61</v>
      </c>
      <c r="BO16" s="52" t="s">
        <v>61</v>
      </c>
      <c r="BP16" s="52" t="s">
        <v>61</v>
      </c>
      <c r="BQ16" s="52" t="s">
        <v>61</v>
      </c>
      <c r="BR16" s="52" t="s">
        <v>61</v>
      </c>
      <c r="BS16" s="52" t="s">
        <v>61</v>
      </c>
      <c r="BT16" s="52" t="s">
        <v>61</v>
      </c>
      <c r="BU16" s="52" t="s">
        <v>61</v>
      </c>
      <c r="BV16" s="52" t="s">
        <v>61</v>
      </c>
    </row>
    <row r="17" spans="1:74">
      <c r="A17" s="47" t="s">
        <v>44</v>
      </c>
      <c r="B17" s="47" t="s">
        <v>64</v>
      </c>
      <c r="C17" s="47" t="s">
        <v>74</v>
      </c>
      <c r="D17" s="47" t="s">
        <v>38</v>
      </c>
      <c r="E17" s="47" t="s">
        <v>27</v>
      </c>
      <c r="F17" s="47" t="s">
        <v>17</v>
      </c>
      <c r="G17" s="47" t="s">
        <v>58</v>
      </c>
      <c r="H17" s="47" t="s">
        <v>59</v>
      </c>
      <c r="I17" s="47">
        <v>2012</v>
      </c>
      <c r="J17" s="47" t="s">
        <v>60</v>
      </c>
      <c r="K17" s="47" t="s">
        <v>7</v>
      </c>
      <c r="L17" s="48">
        <v>866</v>
      </c>
      <c r="M17" s="49" t="s">
        <v>61</v>
      </c>
      <c r="N17" s="49" t="s">
        <v>61</v>
      </c>
      <c r="O17" s="49" t="s">
        <v>61</v>
      </c>
      <c r="P17" s="49" t="s">
        <v>61</v>
      </c>
      <c r="Q17" s="49">
        <v>0</v>
      </c>
      <c r="R17" s="49" t="s">
        <v>61</v>
      </c>
      <c r="S17" s="49" t="s">
        <v>61</v>
      </c>
      <c r="T17" s="49" t="s">
        <v>61</v>
      </c>
      <c r="U17" s="49" t="s">
        <v>61</v>
      </c>
      <c r="V17" s="49" t="s">
        <v>61</v>
      </c>
      <c r="W17" s="49" t="s">
        <v>61</v>
      </c>
      <c r="X17" s="49" t="s">
        <v>61</v>
      </c>
      <c r="Y17" s="49" t="s">
        <v>61</v>
      </c>
      <c r="Z17" s="49" t="s">
        <v>61</v>
      </c>
      <c r="AA17" s="49" t="s">
        <v>61</v>
      </c>
      <c r="AB17" s="49" t="s">
        <v>61</v>
      </c>
      <c r="AC17" s="49" t="s">
        <v>61</v>
      </c>
      <c r="AD17" s="49" t="s">
        <v>61</v>
      </c>
      <c r="AE17" s="49" t="s">
        <v>61</v>
      </c>
      <c r="AF17" s="49" t="s">
        <v>61</v>
      </c>
      <c r="AG17" s="49" t="s">
        <v>61</v>
      </c>
      <c r="AH17" s="49" t="s">
        <v>61</v>
      </c>
      <c r="AI17" s="49" t="s">
        <v>61</v>
      </c>
      <c r="AJ17" s="49" t="s">
        <v>61</v>
      </c>
      <c r="AK17" s="49" t="s">
        <v>61</v>
      </c>
      <c r="AL17" s="49" t="s">
        <v>61</v>
      </c>
      <c r="AM17" s="49" t="s">
        <v>61</v>
      </c>
      <c r="AN17" s="49" t="s">
        <v>61</v>
      </c>
      <c r="AO17" s="49" t="s">
        <v>61</v>
      </c>
      <c r="AP17" s="49" t="s">
        <v>61</v>
      </c>
      <c r="AQ17" s="49" t="s">
        <v>61</v>
      </c>
      <c r="AR17" s="49" t="s">
        <v>61</v>
      </c>
      <c r="AS17" s="49" t="s">
        <v>61</v>
      </c>
      <c r="AT17" s="49" t="s">
        <v>61</v>
      </c>
      <c r="AU17" s="49">
        <v>0</v>
      </c>
      <c r="AV17" s="49" t="s">
        <v>61</v>
      </c>
      <c r="AW17" s="49" t="s">
        <v>61</v>
      </c>
      <c r="AX17" s="49" t="s">
        <v>61</v>
      </c>
      <c r="AY17" s="49" t="s">
        <v>61</v>
      </c>
      <c r="AZ17" s="49" t="s">
        <v>61</v>
      </c>
      <c r="BA17" s="49" t="s">
        <v>61</v>
      </c>
      <c r="BB17" s="49" t="s">
        <v>61</v>
      </c>
      <c r="BC17" s="49" t="s">
        <v>61</v>
      </c>
      <c r="BD17" s="49" t="s">
        <v>61</v>
      </c>
      <c r="BE17" s="49" t="s">
        <v>61</v>
      </c>
      <c r="BF17" s="49" t="s">
        <v>61</v>
      </c>
      <c r="BG17" s="49" t="s">
        <v>61</v>
      </c>
      <c r="BH17" s="49" t="s">
        <v>61</v>
      </c>
      <c r="BI17" s="49" t="s">
        <v>61</v>
      </c>
      <c r="BJ17" s="49" t="s">
        <v>61</v>
      </c>
      <c r="BK17" s="49" t="s">
        <v>61</v>
      </c>
      <c r="BL17" s="49" t="s">
        <v>61</v>
      </c>
      <c r="BM17" s="49" t="s">
        <v>61</v>
      </c>
      <c r="BN17" s="49" t="s">
        <v>61</v>
      </c>
      <c r="BO17" s="49" t="s">
        <v>61</v>
      </c>
      <c r="BP17" s="49" t="s">
        <v>61</v>
      </c>
      <c r="BQ17" s="49" t="s">
        <v>61</v>
      </c>
      <c r="BR17" s="49" t="s">
        <v>61</v>
      </c>
      <c r="BS17" s="49" t="s">
        <v>61</v>
      </c>
      <c r="BT17" s="49" t="s">
        <v>61</v>
      </c>
      <c r="BU17" s="49" t="s">
        <v>61</v>
      </c>
      <c r="BV17" s="49" t="s">
        <v>61</v>
      </c>
    </row>
    <row r="18" spans="1:74">
      <c r="A18" s="47" t="s">
        <v>44</v>
      </c>
      <c r="B18" s="47" t="s">
        <v>64</v>
      </c>
      <c r="C18" s="47" t="s">
        <v>74</v>
      </c>
      <c r="D18" s="47" t="s">
        <v>38</v>
      </c>
      <c r="E18" s="47" t="s">
        <v>27</v>
      </c>
      <c r="F18" s="47" t="s">
        <v>17</v>
      </c>
      <c r="G18" s="47" t="s">
        <v>58</v>
      </c>
      <c r="H18" s="47" t="s">
        <v>59</v>
      </c>
      <c r="I18" s="47">
        <v>2013</v>
      </c>
      <c r="J18" s="47" t="s">
        <v>60</v>
      </c>
      <c r="K18" s="47" t="s">
        <v>7</v>
      </c>
      <c r="L18" s="48">
        <v>2437</v>
      </c>
      <c r="M18" s="49" t="s">
        <v>61</v>
      </c>
      <c r="N18" s="49" t="s">
        <v>61</v>
      </c>
      <c r="O18" s="49" t="s">
        <v>61</v>
      </c>
      <c r="P18" s="49" t="s">
        <v>61</v>
      </c>
      <c r="Q18" s="49">
        <v>0</v>
      </c>
      <c r="R18" s="49" t="s">
        <v>61</v>
      </c>
      <c r="S18" s="49" t="s">
        <v>61</v>
      </c>
      <c r="T18" s="49" t="s">
        <v>61</v>
      </c>
      <c r="U18" s="49" t="s">
        <v>61</v>
      </c>
      <c r="V18" s="49" t="s">
        <v>61</v>
      </c>
      <c r="W18" s="49" t="s">
        <v>61</v>
      </c>
      <c r="X18" s="49" t="s">
        <v>61</v>
      </c>
      <c r="Y18" s="49" t="s">
        <v>61</v>
      </c>
      <c r="Z18" s="49" t="s">
        <v>61</v>
      </c>
      <c r="AA18" s="49" t="s">
        <v>61</v>
      </c>
      <c r="AB18" s="49" t="s">
        <v>61</v>
      </c>
      <c r="AC18" s="49" t="s">
        <v>61</v>
      </c>
      <c r="AD18" s="49" t="s">
        <v>61</v>
      </c>
      <c r="AE18" s="49" t="s">
        <v>61</v>
      </c>
      <c r="AF18" s="49" t="s">
        <v>61</v>
      </c>
      <c r="AG18" s="49" t="s">
        <v>61</v>
      </c>
      <c r="AH18" s="49" t="s">
        <v>61</v>
      </c>
      <c r="AI18" s="49" t="s">
        <v>61</v>
      </c>
      <c r="AJ18" s="49" t="s">
        <v>61</v>
      </c>
      <c r="AK18" s="49" t="s">
        <v>61</v>
      </c>
      <c r="AL18" s="49" t="s">
        <v>61</v>
      </c>
      <c r="AM18" s="49" t="s">
        <v>61</v>
      </c>
      <c r="AN18" s="49" t="s">
        <v>61</v>
      </c>
      <c r="AO18" s="49" t="s">
        <v>61</v>
      </c>
      <c r="AP18" s="49" t="s">
        <v>61</v>
      </c>
      <c r="AQ18" s="49" t="s">
        <v>61</v>
      </c>
      <c r="AR18" s="49" t="s">
        <v>61</v>
      </c>
      <c r="AS18" s="49" t="s">
        <v>61</v>
      </c>
      <c r="AT18" s="49" t="s">
        <v>61</v>
      </c>
      <c r="AU18" s="49">
        <v>0</v>
      </c>
      <c r="AV18" s="49" t="s">
        <v>61</v>
      </c>
      <c r="AW18" s="49" t="s">
        <v>61</v>
      </c>
      <c r="AX18" s="49" t="s">
        <v>61</v>
      </c>
      <c r="AY18" s="49" t="s">
        <v>61</v>
      </c>
      <c r="AZ18" s="49" t="s">
        <v>61</v>
      </c>
      <c r="BA18" s="49" t="s">
        <v>61</v>
      </c>
      <c r="BB18" s="49" t="s">
        <v>61</v>
      </c>
      <c r="BC18" s="49" t="s">
        <v>61</v>
      </c>
      <c r="BD18" s="49" t="s">
        <v>61</v>
      </c>
      <c r="BE18" s="49" t="s">
        <v>61</v>
      </c>
      <c r="BF18" s="49" t="s">
        <v>61</v>
      </c>
      <c r="BG18" s="49" t="s">
        <v>61</v>
      </c>
      <c r="BH18" s="49" t="s">
        <v>61</v>
      </c>
      <c r="BI18" s="49" t="s">
        <v>61</v>
      </c>
      <c r="BJ18" s="49" t="s">
        <v>61</v>
      </c>
      <c r="BK18" s="49" t="s">
        <v>61</v>
      </c>
      <c r="BL18" s="49" t="s">
        <v>61</v>
      </c>
      <c r="BM18" s="49" t="s">
        <v>61</v>
      </c>
      <c r="BN18" s="49" t="s">
        <v>61</v>
      </c>
      <c r="BO18" s="49" t="s">
        <v>61</v>
      </c>
      <c r="BP18" s="49" t="s">
        <v>61</v>
      </c>
      <c r="BQ18" s="49" t="s">
        <v>61</v>
      </c>
      <c r="BR18" s="49" t="s">
        <v>61</v>
      </c>
      <c r="BS18" s="49" t="s">
        <v>61</v>
      </c>
      <c r="BT18" s="49" t="s">
        <v>61</v>
      </c>
      <c r="BU18" s="49" t="s">
        <v>61</v>
      </c>
      <c r="BV18" s="49" t="s">
        <v>61</v>
      </c>
    </row>
    <row r="19" spans="1:74">
      <c r="A19" s="47" t="s">
        <v>44</v>
      </c>
      <c r="B19" s="47" t="s">
        <v>75</v>
      </c>
      <c r="C19" s="47" t="s">
        <v>87</v>
      </c>
      <c r="D19" s="47" t="s">
        <v>38</v>
      </c>
      <c r="E19" s="47" t="s">
        <v>75</v>
      </c>
      <c r="F19" s="47" t="s">
        <v>18</v>
      </c>
      <c r="G19" s="47" t="s">
        <v>58</v>
      </c>
      <c r="H19" s="47" t="s">
        <v>59</v>
      </c>
      <c r="I19" s="47">
        <v>2013</v>
      </c>
      <c r="J19" s="47" t="s">
        <v>60</v>
      </c>
      <c r="K19" s="47" t="s">
        <v>4</v>
      </c>
      <c r="L19" s="48">
        <v>2</v>
      </c>
      <c r="M19" s="49" t="s">
        <v>61</v>
      </c>
      <c r="N19" s="49" t="s">
        <v>61</v>
      </c>
      <c r="O19" s="49" t="s">
        <v>61</v>
      </c>
      <c r="P19" s="49" t="s">
        <v>61</v>
      </c>
      <c r="Q19" s="49">
        <v>0.49395370000000005</v>
      </c>
      <c r="R19" s="49" t="s">
        <v>61</v>
      </c>
      <c r="S19" s="49" t="s">
        <v>61</v>
      </c>
      <c r="T19" s="49" t="s">
        <v>61</v>
      </c>
      <c r="U19" s="49" t="s">
        <v>61</v>
      </c>
      <c r="V19" s="49" t="s">
        <v>61</v>
      </c>
      <c r="W19" s="49" t="s">
        <v>61</v>
      </c>
      <c r="X19" s="49" t="s">
        <v>61</v>
      </c>
      <c r="Y19" s="49" t="s">
        <v>61</v>
      </c>
      <c r="Z19" s="49" t="s">
        <v>61</v>
      </c>
      <c r="AA19" s="49" t="s">
        <v>61</v>
      </c>
      <c r="AB19" s="49" t="s">
        <v>61</v>
      </c>
      <c r="AC19" s="49" t="s">
        <v>61</v>
      </c>
      <c r="AD19" s="49" t="s">
        <v>61</v>
      </c>
      <c r="AE19" s="49" t="s">
        <v>61</v>
      </c>
      <c r="AF19" s="49" t="s">
        <v>61</v>
      </c>
      <c r="AG19" s="49" t="s">
        <v>61</v>
      </c>
      <c r="AH19" s="49" t="s">
        <v>61</v>
      </c>
      <c r="AI19" s="49" t="s">
        <v>61</v>
      </c>
      <c r="AJ19" s="49" t="s">
        <v>61</v>
      </c>
      <c r="AK19" s="49" t="s">
        <v>61</v>
      </c>
      <c r="AL19" s="49" t="s">
        <v>61</v>
      </c>
      <c r="AM19" s="49" t="s">
        <v>61</v>
      </c>
      <c r="AN19" s="49" t="s">
        <v>61</v>
      </c>
      <c r="AO19" s="49" t="s">
        <v>61</v>
      </c>
      <c r="AP19" s="49" t="s">
        <v>61</v>
      </c>
      <c r="AQ19" s="49" t="s">
        <v>61</v>
      </c>
      <c r="AR19" s="49" t="s">
        <v>61</v>
      </c>
      <c r="AS19" s="49" t="s">
        <v>61</v>
      </c>
      <c r="AT19" s="49" t="s">
        <v>61</v>
      </c>
      <c r="AU19" s="49">
        <v>11.247629999999999</v>
      </c>
      <c r="AV19" s="49" t="s">
        <v>61</v>
      </c>
      <c r="AW19" s="49" t="s">
        <v>61</v>
      </c>
      <c r="AX19" s="49" t="s">
        <v>61</v>
      </c>
      <c r="AY19" s="49" t="s">
        <v>61</v>
      </c>
      <c r="AZ19" s="49" t="s">
        <v>61</v>
      </c>
      <c r="BA19" s="49" t="s">
        <v>61</v>
      </c>
      <c r="BB19" s="49" t="s">
        <v>61</v>
      </c>
      <c r="BC19" s="49" t="s">
        <v>61</v>
      </c>
      <c r="BD19" s="49" t="s">
        <v>61</v>
      </c>
      <c r="BE19" s="49" t="s">
        <v>61</v>
      </c>
      <c r="BF19" s="49" t="s">
        <v>61</v>
      </c>
      <c r="BG19" s="49" t="s">
        <v>61</v>
      </c>
      <c r="BH19" s="49" t="s">
        <v>61</v>
      </c>
      <c r="BI19" s="49" t="s">
        <v>61</v>
      </c>
      <c r="BJ19" s="49" t="s">
        <v>61</v>
      </c>
      <c r="BK19" s="49" t="s">
        <v>61</v>
      </c>
      <c r="BL19" s="49" t="s">
        <v>61</v>
      </c>
      <c r="BM19" s="49" t="s">
        <v>61</v>
      </c>
      <c r="BN19" s="49" t="s">
        <v>61</v>
      </c>
      <c r="BO19" s="49" t="s">
        <v>61</v>
      </c>
      <c r="BP19" s="49" t="s">
        <v>61</v>
      </c>
      <c r="BQ19" s="49" t="s">
        <v>61</v>
      </c>
      <c r="BR19" s="49" t="s">
        <v>61</v>
      </c>
      <c r="BS19" s="49" t="s">
        <v>61</v>
      </c>
      <c r="BT19" s="49" t="s">
        <v>61</v>
      </c>
      <c r="BU19" s="49" t="s">
        <v>61</v>
      </c>
      <c r="BV19" s="49" t="s">
        <v>61</v>
      </c>
    </row>
    <row r="20" spans="1:74">
      <c r="A20" s="47" t="s">
        <v>44</v>
      </c>
      <c r="B20" s="47" t="s">
        <v>64</v>
      </c>
      <c r="C20" s="47" t="s">
        <v>15</v>
      </c>
      <c r="D20" s="47" t="s">
        <v>38</v>
      </c>
      <c r="E20" s="47" t="s">
        <v>27</v>
      </c>
      <c r="F20" s="47" t="s">
        <v>17</v>
      </c>
      <c r="G20" s="47" t="s">
        <v>62</v>
      </c>
      <c r="H20" s="47" t="s">
        <v>59</v>
      </c>
      <c r="I20" s="47">
        <v>2013</v>
      </c>
      <c r="J20" s="47" t="s">
        <v>60</v>
      </c>
      <c r="K20" s="47" t="s">
        <v>13</v>
      </c>
      <c r="L20" s="48">
        <v>0.1211122063380265</v>
      </c>
      <c r="M20" s="48">
        <v>1.595908898132185E-5</v>
      </c>
      <c r="N20" s="48">
        <v>0.11161438351510401</v>
      </c>
      <c r="O20" s="48">
        <v>0</v>
      </c>
      <c r="P20" s="48">
        <v>0</v>
      </c>
      <c r="Q20" s="48">
        <v>7.5597331806244516E-6</v>
      </c>
      <c r="R20" s="48">
        <v>7.5597331806244516E-6</v>
      </c>
      <c r="S20" s="48">
        <v>7.5597331806244516E-6</v>
      </c>
      <c r="T20" s="48">
        <v>7.5597331806244516E-6</v>
      </c>
      <c r="U20" s="48">
        <v>4.1999123692547364E-6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5.2903910583893328E-2</v>
      </c>
      <c r="AV20" s="48">
        <v>5.2903910583893328E-2</v>
      </c>
      <c r="AW20" s="48">
        <v>5.2903910583893328E-2</v>
      </c>
      <c r="AX20" s="48">
        <v>5.2903910583893328E-2</v>
      </c>
      <c r="AY20" s="48">
        <v>2.8576897645147252E-2</v>
      </c>
      <c r="AZ20" s="48">
        <v>0</v>
      </c>
      <c r="BA20" s="48">
        <v>0</v>
      </c>
      <c r="BB20" s="48">
        <v>0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0</v>
      </c>
    </row>
    <row r="21" spans="1:74">
      <c r="A21" s="47" t="s">
        <v>44</v>
      </c>
      <c r="B21" s="47" t="s">
        <v>64</v>
      </c>
      <c r="C21" s="47" t="s">
        <v>71</v>
      </c>
      <c r="D21" s="47" t="s">
        <v>38</v>
      </c>
      <c r="E21" s="47" t="s">
        <v>27</v>
      </c>
      <c r="F21" s="47" t="s">
        <v>17</v>
      </c>
      <c r="G21" s="47" t="s">
        <v>62</v>
      </c>
      <c r="H21" s="47" t="s">
        <v>59</v>
      </c>
      <c r="I21" s="47">
        <v>2012</v>
      </c>
      <c r="J21" s="47" t="s">
        <v>72</v>
      </c>
      <c r="K21" s="47" t="s">
        <v>11</v>
      </c>
      <c r="L21" s="48">
        <v>0.17301743762575211</v>
      </c>
      <c r="M21" s="48">
        <v>8.1513436398410305E-5</v>
      </c>
      <c r="N21" s="48">
        <v>0.14718633879376147</v>
      </c>
      <c r="O21" s="48">
        <v>0</v>
      </c>
      <c r="P21" s="48">
        <v>3.5315843803788591E-5</v>
      </c>
      <c r="Q21" s="48">
        <v>3.5315843803788591E-5</v>
      </c>
      <c r="R21" s="48">
        <v>3.5315843803788591E-5</v>
      </c>
      <c r="S21" s="48">
        <v>3.5315843803788591E-5</v>
      </c>
      <c r="T21" s="48">
        <v>3.5315843803788591E-5</v>
      </c>
      <c r="U21" s="48">
        <v>3.5315843803788591E-5</v>
      </c>
      <c r="V21" s="48">
        <v>3.5315843803788591E-5</v>
      </c>
      <c r="W21" s="48">
        <v>3.5315843803788591E-5</v>
      </c>
      <c r="X21" s="48">
        <v>3.5315843803788591E-5</v>
      </c>
      <c r="Y21" s="48">
        <v>3.5315843803788591E-5</v>
      </c>
      <c r="Z21" s="48">
        <v>3.5315843803788591E-5</v>
      </c>
      <c r="AA21" s="48">
        <v>3.5315843803788591E-5</v>
      </c>
      <c r="AB21" s="48">
        <v>3.5315843803788591E-5</v>
      </c>
      <c r="AC21" s="48">
        <v>3.5315843803788591E-5</v>
      </c>
      <c r="AD21" s="48">
        <v>3.5315843803788591E-5</v>
      </c>
      <c r="AE21" s="48">
        <v>3.5315843803788591E-5</v>
      </c>
      <c r="AF21" s="48">
        <v>3.5315843803788591E-5</v>
      </c>
      <c r="AG21" s="48">
        <v>3.5315843803788591E-5</v>
      </c>
      <c r="AH21" s="48">
        <v>3.5315843803788591E-5</v>
      </c>
      <c r="AI21" s="48">
        <v>3.0354521269281779E-5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0</v>
      </c>
      <c r="AT21" s="48">
        <v>7.1801760766748934E-2</v>
      </c>
      <c r="AU21" s="48">
        <v>7.1801760766748934E-2</v>
      </c>
      <c r="AV21" s="48">
        <v>7.1801760766748934E-2</v>
      </c>
      <c r="AW21" s="48">
        <v>7.1801760766748934E-2</v>
      </c>
      <c r="AX21" s="48">
        <v>7.1801760766748934E-2</v>
      </c>
      <c r="AY21" s="48">
        <v>7.1801760766748934E-2</v>
      </c>
      <c r="AZ21" s="48">
        <v>7.1801760766748934E-2</v>
      </c>
      <c r="BA21" s="48">
        <v>7.1801760766748934E-2</v>
      </c>
      <c r="BB21" s="48">
        <v>7.1801760766748934E-2</v>
      </c>
      <c r="BC21" s="48">
        <v>7.1801760766748934E-2</v>
      </c>
      <c r="BD21" s="48">
        <v>7.1801760766748934E-2</v>
      </c>
      <c r="BE21" s="48">
        <v>7.1801760766748934E-2</v>
      </c>
      <c r="BF21" s="48">
        <v>7.1801760766748934E-2</v>
      </c>
      <c r="BG21" s="48">
        <v>7.1801760766748934E-2</v>
      </c>
      <c r="BH21" s="48">
        <v>7.1801760766748934E-2</v>
      </c>
      <c r="BI21" s="48">
        <v>7.1801760766748934E-2</v>
      </c>
      <c r="BJ21" s="48">
        <v>7.1801760766748934E-2</v>
      </c>
      <c r="BK21" s="48">
        <v>7.1801760766748934E-2</v>
      </c>
      <c r="BL21" s="48">
        <v>6.6828913033884579E-2</v>
      </c>
      <c r="BM21" s="48">
        <v>0</v>
      </c>
      <c r="BN21" s="48">
        <v>0</v>
      </c>
      <c r="BO21" s="48">
        <v>0</v>
      </c>
      <c r="BP21" s="48">
        <v>0</v>
      </c>
      <c r="BQ21" s="48">
        <v>0</v>
      </c>
      <c r="BR21" s="48">
        <v>0</v>
      </c>
      <c r="BS21" s="48">
        <v>0</v>
      </c>
      <c r="BT21" s="48">
        <v>0</v>
      </c>
      <c r="BU21" s="48">
        <v>0</v>
      </c>
      <c r="BV21" s="48">
        <v>0</v>
      </c>
    </row>
  </sheetData>
  <mergeCells count="2">
    <mergeCell ref="O2:AR2"/>
    <mergeCell ref="AS2:B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LRAM Calculation</vt:lpstr>
      <vt:lpstr>LRAM calc by program</vt:lpstr>
      <vt:lpstr>pivot</vt:lpstr>
      <vt:lpstr>OPA Data</vt:lpstr>
      <vt:lpstr>'LRAM calc by program'!Print_Area</vt:lpstr>
      <vt:lpstr>pivot!Print_Area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Perrin</dc:creator>
  <cp:lastModifiedBy>Cindy Perrin</cp:lastModifiedBy>
  <cp:lastPrinted>2016-06-16T18:29:44Z</cp:lastPrinted>
  <dcterms:created xsi:type="dcterms:W3CDTF">2014-10-27T16:03:54Z</dcterms:created>
  <dcterms:modified xsi:type="dcterms:W3CDTF">2016-08-14T19:48:24Z</dcterms:modified>
</cp:coreProperties>
</file>