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565" yWindow="45" windowWidth="2790" windowHeight="11700" tabRatio="847"/>
  </bookViews>
  <sheets>
    <sheet name="LRAM Calculation" sheetId="63" r:id="rId1"/>
    <sheet name="LRAM calc by program" sheetId="53" r:id="rId2"/>
    <sheet name="pivot" sheetId="62" r:id="rId3"/>
    <sheet name="OPA Data" sheetId="59" r:id="rId4"/>
    <sheet name="LDCResults(Gross)" sheetId="38" state="veryHidden" r:id="rId5"/>
    <sheet name="IncremLDC" sheetId="25" state="veryHidden" r:id="rId6"/>
    <sheet name="IncremProv" sheetId="27" state="veryHidden" r:id="rId7"/>
    <sheet name="ProvincialResults(Gross)" sheetId="39" state="veryHidden" r:id="rId8"/>
    <sheet name="TrueLDC (Gross)" sheetId="40" state="veryHidden" r:id="rId9"/>
    <sheet name="IncremTrueProv" sheetId="29" state="veryHidden" r:id="rId10"/>
    <sheet name="IncremTrueLDC" sheetId="26" state="veryHidden" r:id="rId11"/>
    <sheet name="NTG_LDC" sheetId="32" state="veryHidden" r:id="rId12"/>
    <sheet name="NTG_Prov" sheetId="33" state="veryHidden" r:id="rId13"/>
    <sheet name="Graphs" sheetId="30" state="veryHidden" r:id="rId14"/>
    <sheet name="TrueProv (Gross)" sheetId="41" state="veryHidden" r:id="rId15"/>
    <sheet name="Provincial - Results 2011" sheetId="42" state="veryHidden" r:id="rId16"/>
    <sheet name="Provincial - Results 2012" sheetId="43" state="veryHidden" r:id="rId17"/>
    <sheet name="Provincial - Results 2013" sheetId="44" state="veryHidden" r:id="rId18"/>
    <sheet name="Provincial - Results 2014" sheetId="49" state="veryHidden" r:id="rId19"/>
    <sheet name="Sheet1" sheetId="48" state="hidden" r:id="rId20"/>
  </sheets>
  <externalReferences>
    <externalReference r:id="rId21"/>
  </externalReferences>
  <definedNames>
    <definedName name="_xlnm._FilterDatabase" localSheetId="6" hidden="1">IncremProv!$B$2:$H$17</definedName>
    <definedName name="_xlnm._FilterDatabase" localSheetId="11" hidden="1">NTG_LDC!$D$1:$T$56</definedName>
    <definedName name="_xlnm._FilterDatabase" localSheetId="3" hidden="1">'OPA Data'!$A$3:$BV$29</definedName>
    <definedName name="_xlnm._FilterDatabase" localSheetId="17" hidden="1">'Provincial - Results 2013'!$A$14:$L$47</definedName>
    <definedName name="_xlnm._FilterDatabase" localSheetId="18" hidden="1">'Provincial - Results 2014'!$A$14:$L$49</definedName>
    <definedName name="_xlnm.Print_Area" localSheetId="4">'LDCResults(Gross)'!$A$1:$R$69</definedName>
    <definedName name="_xlnm.Print_Area" localSheetId="1">'LRAM calc by program'!$A$86:$I$86</definedName>
    <definedName name="_xlnm.Print_Area" localSheetId="15">'Provincial - Results 2011'!$A$1:$O$47</definedName>
    <definedName name="_xlnm.Print_Area" localSheetId="7">'ProvincialResults(Gross)'!$A$1:$T$69</definedName>
    <definedName name="_xlnm.Print_Titles" localSheetId="4">'LDCResults(Gross)'!$A:$C</definedName>
    <definedName name="_xlnm.Print_Titles" localSheetId="15">'Provincial - Results 2011'!$B:$C</definedName>
    <definedName name="_xlnm.Print_Titles" localSheetId="7">'ProvincialResults(Gross)'!$A:$C</definedName>
    <definedName name="Targets">'[1]LDC Targets'!$A$3:$D$83</definedName>
  </definedNames>
  <calcPr calcId="145621"/>
  <pivotCaches>
    <pivotCache cacheId="0" r:id="rId22"/>
  </pivotCaches>
</workbook>
</file>

<file path=xl/calcChain.xml><?xml version="1.0" encoding="utf-8"?>
<calcChain xmlns="http://schemas.openxmlformats.org/spreadsheetml/2006/main">
  <c r="I18" i="63" l="1"/>
  <c r="I25" i="63"/>
  <c r="I16" i="63"/>
  <c r="I68" i="53"/>
  <c r="I63" i="53"/>
  <c r="I41" i="53"/>
  <c r="I38" i="53"/>
  <c r="I36" i="53"/>
  <c r="I35" i="53"/>
  <c r="I51" i="53" l="1"/>
  <c r="L49" i="53" l="1"/>
  <c r="F27" i="63" l="1"/>
  <c r="E27" i="63"/>
  <c r="G27" i="63" s="1"/>
  <c r="F26" i="63"/>
  <c r="E26" i="63"/>
  <c r="F25" i="63"/>
  <c r="E25" i="63"/>
  <c r="D27" i="63"/>
  <c r="D26" i="63"/>
  <c r="D25" i="63"/>
  <c r="F18" i="63"/>
  <c r="E18" i="63"/>
  <c r="F17" i="63"/>
  <c r="E17" i="63"/>
  <c r="F16" i="63"/>
  <c r="E16" i="63"/>
  <c r="D18" i="63"/>
  <c r="D17" i="63"/>
  <c r="D16" i="63"/>
  <c r="F9" i="63"/>
  <c r="E9" i="63"/>
  <c r="F8" i="63"/>
  <c r="E8" i="63"/>
  <c r="F7" i="63"/>
  <c r="E7" i="63"/>
  <c r="D9" i="63"/>
  <c r="D8" i="63"/>
  <c r="D7" i="63"/>
  <c r="G26" i="63" l="1"/>
  <c r="G25" i="63"/>
  <c r="G7" i="63"/>
  <c r="G8" i="63"/>
  <c r="G9" i="63"/>
  <c r="G16" i="63"/>
  <c r="G17" i="63"/>
  <c r="G18" i="63"/>
  <c r="C51" i="53"/>
  <c r="G22" i="53" l="1"/>
  <c r="C73" i="53"/>
  <c r="C46" i="53"/>
  <c r="C18" i="53"/>
  <c r="C80" i="53"/>
  <c r="C78" i="53"/>
  <c r="C69" i="53"/>
  <c r="C65" i="53"/>
  <c r="C77" i="53"/>
  <c r="C68" i="53"/>
  <c r="C64" i="53"/>
  <c r="C76" i="53"/>
  <c r="C67" i="53"/>
  <c r="C63" i="53"/>
  <c r="C79" i="53"/>
  <c r="C66" i="53"/>
  <c r="C62" i="53"/>
  <c r="C50" i="53"/>
  <c r="C41" i="53"/>
  <c r="C37" i="53"/>
  <c r="C53" i="53"/>
  <c r="C49" i="53"/>
  <c r="C40" i="53"/>
  <c r="C36" i="53"/>
  <c r="C52" i="53"/>
  <c r="C39" i="53"/>
  <c r="C35" i="53"/>
  <c r="C42" i="53"/>
  <c r="C38" i="53"/>
  <c r="C25" i="53"/>
  <c r="C24" i="53"/>
  <c r="C23" i="53"/>
  <c r="C22" i="53"/>
  <c r="C21" i="53"/>
  <c r="C14" i="53"/>
  <c r="C13" i="53"/>
  <c r="C12" i="53"/>
  <c r="C11" i="53"/>
  <c r="C10" i="53"/>
  <c r="C9" i="53"/>
  <c r="C8" i="53"/>
  <c r="C7" i="53"/>
  <c r="C8" i="63" l="1"/>
  <c r="I8" i="63" s="1"/>
  <c r="C17" i="63"/>
  <c r="I17" i="63" s="1"/>
  <c r="C26" i="63"/>
  <c r="I26" i="63" s="1"/>
  <c r="C70" i="53"/>
  <c r="C25" i="63" s="1"/>
  <c r="C43" i="53"/>
  <c r="C16" i="63" s="1"/>
  <c r="I22" i="53"/>
  <c r="G80" i="53" l="1"/>
  <c r="I80" i="53" s="1"/>
  <c r="G79" i="53"/>
  <c r="I79" i="53" s="1"/>
  <c r="G78" i="53"/>
  <c r="I78" i="53" s="1"/>
  <c r="G77" i="53"/>
  <c r="I77" i="53" s="1"/>
  <c r="G24" i="53" l="1"/>
  <c r="I24" i="53" s="1"/>
  <c r="G76" i="53"/>
  <c r="I76" i="53" s="1"/>
  <c r="G73" i="53"/>
  <c r="D63" i="53"/>
  <c r="G63" i="53" s="1"/>
  <c r="G62" i="53"/>
  <c r="D50" i="53"/>
  <c r="D52" i="53" s="1"/>
  <c r="G49" i="53"/>
  <c r="I49" i="53" s="1"/>
  <c r="G46" i="53"/>
  <c r="I46" i="53" s="1"/>
  <c r="D36" i="53"/>
  <c r="D37" i="53" s="1"/>
  <c r="D38" i="53" s="1"/>
  <c r="G35" i="53"/>
  <c r="G25" i="53"/>
  <c r="I25" i="53" s="1"/>
  <c r="G23" i="53"/>
  <c r="I23" i="53" s="1"/>
  <c r="G21" i="53"/>
  <c r="I21" i="53" s="1"/>
  <c r="G18" i="53"/>
  <c r="D8" i="53"/>
  <c r="G8" i="53" s="1"/>
  <c r="G7" i="53"/>
  <c r="I26" i="53" l="1"/>
  <c r="G36" i="53"/>
  <c r="D51" i="53"/>
  <c r="D64" i="53"/>
  <c r="G64" i="53" s="1"/>
  <c r="I64" i="53" s="1"/>
  <c r="C26" i="53"/>
  <c r="C9" i="63" s="1"/>
  <c r="I9" i="63" s="1"/>
  <c r="I8" i="53"/>
  <c r="I62" i="53"/>
  <c r="I73" i="53"/>
  <c r="C81" i="53"/>
  <c r="C27" i="63" s="1"/>
  <c r="I27" i="63" s="1"/>
  <c r="I29" i="63" s="1"/>
  <c r="I7" i="53"/>
  <c r="C15" i="53"/>
  <c r="C7" i="63" s="1"/>
  <c r="I7" i="63" s="1"/>
  <c r="I18" i="53"/>
  <c r="C54" i="53"/>
  <c r="G52" i="53"/>
  <c r="I52" i="53" s="1"/>
  <c r="D40" i="53"/>
  <c r="D39" i="53"/>
  <c r="G38" i="53"/>
  <c r="G50" i="53"/>
  <c r="I50" i="53" s="1"/>
  <c r="G37" i="53"/>
  <c r="I37" i="53" s="1"/>
  <c r="D9" i="53"/>
  <c r="I11" i="63" l="1"/>
  <c r="C18" i="63"/>
  <c r="L51" i="53"/>
  <c r="L52" i="53"/>
  <c r="L53" i="53"/>
  <c r="L50" i="53"/>
  <c r="G40" i="53"/>
  <c r="I40" i="53" s="1"/>
  <c r="D41" i="53"/>
  <c r="G41" i="53" s="1"/>
  <c r="G51" i="53"/>
  <c r="D53" i="53"/>
  <c r="G53" i="53" s="1"/>
  <c r="I53" i="53" s="1"/>
  <c r="D65" i="53"/>
  <c r="G65" i="53" s="1"/>
  <c r="I65" i="53" s="1"/>
  <c r="G39" i="53"/>
  <c r="I39" i="53" s="1"/>
  <c r="D42" i="53"/>
  <c r="G42" i="53" s="1"/>
  <c r="I42" i="53" s="1"/>
  <c r="I81" i="53"/>
  <c r="D66" i="53"/>
  <c r="D68" i="53" s="1"/>
  <c r="G68" i="53" s="1"/>
  <c r="G9" i="53"/>
  <c r="I9" i="53" s="1"/>
  <c r="D10" i="53"/>
  <c r="L54" i="53" l="1"/>
  <c r="H18" i="63" s="1"/>
  <c r="I20" i="63" s="1"/>
  <c r="I54" i="53"/>
  <c r="I43" i="53"/>
  <c r="D67" i="53"/>
  <c r="G67" i="53" s="1"/>
  <c r="I67" i="53" s="1"/>
  <c r="G10" i="53"/>
  <c r="I10" i="53" s="1"/>
  <c r="D11" i="53"/>
  <c r="D12" i="53"/>
  <c r="G66" i="53"/>
  <c r="I66" i="53" s="1"/>
  <c r="D69" i="53"/>
  <c r="G69" i="53" s="1"/>
  <c r="I69" i="53" s="1"/>
  <c r="I56" i="53" l="1"/>
  <c r="G12" i="53"/>
  <c r="I12" i="53" s="1"/>
  <c r="D13" i="53"/>
  <c r="G13" i="53" s="1"/>
  <c r="I13" i="53" s="1"/>
  <c r="I70" i="53"/>
  <c r="I83" i="53" s="1"/>
  <c r="G11" i="53"/>
  <c r="I11" i="53" s="1"/>
  <c r="D14" i="53"/>
  <c r="G14" i="53" s="1"/>
  <c r="I14" i="53" s="1"/>
  <c r="I15" i="53" l="1"/>
  <c r="I28" i="53" s="1"/>
</calcChain>
</file>

<file path=xl/comments1.xml><?xml version="1.0" encoding="utf-8"?>
<comments xmlns="http://schemas.openxmlformats.org/spreadsheetml/2006/main">
  <authors>
    <author>haneef.ansari</author>
  </authors>
  <commentList>
    <comment ref="J3" authorId="0">
      <text>
        <r>
          <rPr>
            <b/>
            <sz val="9"/>
            <color indexed="81"/>
            <rFont val="Tahoma"/>
            <family val="2"/>
          </rPr>
          <t>haneef.ansari:</t>
        </r>
        <r>
          <rPr>
            <sz val="9"/>
            <color indexed="81"/>
            <rFont val="Tahoma"/>
            <family val="2"/>
          </rPr>
          <t xml:space="preserve">
persisting savings not available
</t>
        </r>
      </text>
    </comment>
    <comment ref="AL3" authorId="0">
      <text>
        <r>
          <rPr>
            <b/>
            <sz val="9"/>
            <color indexed="81"/>
            <rFont val="Tahoma"/>
            <family val="2"/>
          </rPr>
          <t>Persistence for gross not available</t>
        </r>
      </text>
    </comment>
  </commentList>
</comments>
</file>

<file path=xl/comments2.xml><?xml version="1.0" encoding="utf-8"?>
<comments xmlns="http://schemas.openxmlformats.org/spreadsheetml/2006/main">
  <authors>
    <author>OPA</author>
  </authors>
  <commentList>
    <comment ref="P3" authorId="0">
      <text>
        <r>
          <rPr>
            <b/>
            <sz val="9"/>
            <color indexed="81"/>
            <rFont val="Tahoma"/>
            <family val="2"/>
          </rPr>
          <t>OPA:</t>
        </r>
        <r>
          <rPr>
            <sz val="9"/>
            <color indexed="81"/>
            <rFont val="Tahoma"/>
            <family val="2"/>
          </rPr>
          <t xml:space="preserve">
Only for DIL and Retrofit</t>
        </r>
      </text>
    </comment>
    <comment ref="AN3" authorId="0">
      <text>
        <r>
          <rPr>
            <b/>
            <sz val="9"/>
            <color indexed="81"/>
            <rFont val="Tahoma"/>
            <family val="2"/>
          </rPr>
          <t>OPA:</t>
        </r>
        <r>
          <rPr>
            <sz val="9"/>
            <color indexed="81"/>
            <rFont val="Tahoma"/>
            <family val="2"/>
          </rPr>
          <t xml:space="preserve">
Only for DIL and Retrofit</t>
        </r>
      </text>
    </comment>
  </commentList>
</comments>
</file>

<file path=xl/comments3.xml><?xml version="1.0" encoding="utf-8"?>
<comments xmlns="http://schemas.openxmlformats.org/spreadsheetml/2006/main">
  <authors>
    <author>haneef.ansari</author>
  </authors>
  <commentList>
    <comment ref="J3" authorId="0">
      <text>
        <r>
          <rPr>
            <b/>
            <sz val="9"/>
            <color indexed="81"/>
            <rFont val="Tahoma"/>
            <family val="2"/>
          </rPr>
          <t>haneef.ansari:</t>
        </r>
        <r>
          <rPr>
            <sz val="9"/>
            <color indexed="81"/>
            <rFont val="Tahoma"/>
            <family val="2"/>
          </rPr>
          <t xml:space="preserve">
persisting savings not available
</t>
        </r>
      </text>
    </comment>
  </commentList>
</comments>
</file>

<file path=xl/comments4.xml><?xml version="1.0" encoding="utf-8"?>
<comments xmlns="http://schemas.openxmlformats.org/spreadsheetml/2006/main">
  <authors>
    <author>OPA</author>
  </authors>
  <commentList>
    <comment ref="P3" authorId="0">
      <text>
        <r>
          <rPr>
            <b/>
            <sz val="9"/>
            <color indexed="81"/>
            <rFont val="Tahoma"/>
            <family val="2"/>
          </rPr>
          <t>OPA:</t>
        </r>
        <r>
          <rPr>
            <sz val="9"/>
            <color indexed="81"/>
            <rFont val="Tahoma"/>
            <family val="2"/>
          </rPr>
          <t xml:space="preserve">
Only for DIL and Retrofit</t>
        </r>
      </text>
    </comment>
    <comment ref="AN3" authorId="0">
      <text>
        <r>
          <rPr>
            <b/>
            <sz val="9"/>
            <color indexed="81"/>
            <rFont val="Tahoma"/>
            <family val="2"/>
          </rPr>
          <t>OPA:</t>
        </r>
        <r>
          <rPr>
            <sz val="9"/>
            <color indexed="81"/>
            <rFont val="Tahoma"/>
            <family val="2"/>
          </rPr>
          <t xml:space="preserve">
Only for DIL and Retrofit</t>
        </r>
      </text>
    </comment>
  </commentList>
</comments>
</file>

<file path=xl/sharedStrings.xml><?xml version="1.0" encoding="utf-8"?>
<sst xmlns="http://schemas.openxmlformats.org/spreadsheetml/2006/main" count="2697" uniqueCount="311">
  <si>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</si>
  <si>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</si>
  <si>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</si>
  <si>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</si>
  <si>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</si>
  <si>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</si>
  <si>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</si>
  <si>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</si>
  <si>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</si>
  <si>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</si>
  <si>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</si>
  <si>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</si>
  <si>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</si>
  <si>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</si>
  <si>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</si>
  <si>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</si>
  <si>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</si>
  <si>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</si>
  <si>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</si>
  <si>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</si>
  <si>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</si>
  <si>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</si>
  <si>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</si>
  <si>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</si>
  <si>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</si>
  <si>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</si>
  <si>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</si>
  <si>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Appliances</t>
  </si>
  <si>
    <t>Equipment</t>
  </si>
  <si>
    <t>Devices</t>
  </si>
  <si>
    <t>Projects</t>
  </si>
  <si>
    <t>Buildings</t>
  </si>
  <si>
    <t>Energy Audit</t>
  </si>
  <si>
    <t>Audits</t>
  </si>
  <si>
    <t>Facilities</t>
  </si>
  <si>
    <t>Data Centre Incentive Program</t>
  </si>
  <si>
    <t>EnWin Green Suites</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</si>
  <si>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</si>
  <si>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</si>
  <si>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</si>
  <si>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</si>
  <si>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</si>
  <si>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</si>
  <si>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</si>
  <si>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</si>
  <si>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Direct Install Lighting</t>
  </si>
  <si>
    <t>Industrial</t>
  </si>
  <si>
    <t>Peak Demand Savings</t>
  </si>
  <si>
    <t>Energy Savings</t>
  </si>
  <si>
    <t>0-5%</t>
  </si>
  <si>
    <t>5-10%</t>
  </si>
  <si>
    <t>10-15%</t>
  </si>
  <si>
    <t>15-20%</t>
  </si>
  <si>
    <t>20-25%</t>
  </si>
  <si>
    <t>25-30%</t>
  </si>
  <si>
    <t>30-35%</t>
  </si>
  <si>
    <t>35-40%</t>
  </si>
  <si>
    <t>40-45%</t>
  </si>
  <si>
    <t>45-50%</t>
  </si>
  <si>
    <t>50-55%</t>
  </si>
  <si>
    <t>55-60%</t>
  </si>
  <si>
    <t>Realization Rate</t>
  </si>
  <si>
    <t>Net-to-Gross Ratio</t>
  </si>
  <si>
    <t>Unit</t>
  </si>
  <si>
    <t>Whitby Hydro Electric Corporation</t>
  </si>
  <si>
    <t>Items</t>
  </si>
  <si>
    <t>Residential Demand Response (switch/pstat)*</t>
  </si>
  <si>
    <t>Residential Demand Response (IHD)</t>
  </si>
  <si>
    <t>Retrofit</t>
  </si>
  <si>
    <t>Building Commissioning</t>
  </si>
  <si>
    <t>New Construction</t>
  </si>
  <si>
    <t>Small Commercial Demand Response (switch/pstat)*</t>
  </si>
  <si>
    <t>Small Commercial Demand Response (IHD)</t>
  </si>
  <si>
    <t>Demand Response 3*</t>
  </si>
  <si>
    <t>LDC Custom Programs</t>
  </si>
  <si>
    <t>Energy Efficiency Total</t>
  </si>
  <si>
    <t>Demand Response Total (Scenario 1)</t>
  </si>
  <si>
    <t>OPA-Contracted LDC Portfolio Total</t>
  </si>
  <si>
    <t>* Activity &amp; savings for Demand Response resources for each year and quarter represent the savings from all active facilities or devices contracted since January 1, 2011.</t>
  </si>
  <si>
    <t>Full OEB Target:</t>
  </si>
  <si>
    <t>% of Full OEB Target Achieved to Date (Scenario 1):</t>
  </si>
  <si>
    <t>LDC</t>
  </si>
  <si>
    <t>Final Results 2011</t>
  </si>
  <si>
    <t>Final Results 2012</t>
  </si>
  <si>
    <t>Final Results 2013</t>
  </si>
  <si>
    <t>Final Results 2014</t>
  </si>
  <si>
    <t xml:space="preserve">Incremental Activity </t>
  </si>
  <si>
    <t>Net Peak Demand Savings</t>
  </si>
  <si>
    <t>All Final Results</t>
  </si>
  <si>
    <t>Net Energy Savings (Incremental)</t>
  </si>
  <si>
    <t>Net Energy Savings (Cumulative)</t>
  </si>
  <si>
    <t>Progress towards 2014 (w/persistence) as of:</t>
  </si>
  <si>
    <t>Business Demand Response 3</t>
  </si>
  <si>
    <t>Small Commercial Demand Response</t>
  </si>
  <si>
    <t>Industrial Retrofit</t>
  </si>
  <si>
    <t>Electricity Retrofit Incentive</t>
  </si>
  <si>
    <t>Net Peak Demand Savings (Cumulative)</t>
  </si>
  <si>
    <t>Progress towards 2014 (excluding DR) as of:</t>
  </si>
  <si>
    <t>True-up 2013</t>
  </si>
  <si>
    <t>All True-up Results</t>
  </si>
  <si>
    <t># of LDCs</t>
  </si>
  <si>
    <t>Demand</t>
  </si>
  <si>
    <t>Energy</t>
  </si>
  <si>
    <t>60-65%</t>
  </si>
  <si>
    <t>65-70%</t>
  </si>
  <si>
    <t>70-75%</t>
  </si>
  <si>
    <t>75-80%</t>
  </si>
  <si>
    <t>80-85%</t>
  </si>
  <si>
    <t>85-90%</t>
  </si>
  <si>
    <t>90-95%</t>
  </si>
  <si>
    <t>95-100%</t>
  </si>
  <si>
    <t>&gt;100%</t>
  </si>
  <si>
    <t>Consumer</t>
  </si>
  <si>
    <t>Business</t>
  </si>
  <si>
    <t>HAP</t>
  </si>
  <si>
    <t>Peak Energy Savings</t>
  </si>
  <si>
    <t>Other</t>
  </si>
  <si>
    <t>Program Enabled Savings</t>
  </si>
  <si>
    <t>Time-of-Use Savings</t>
  </si>
  <si>
    <t>Other Total</t>
  </si>
  <si>
    <t>Gross MW</t>
  </si>
  <si>
    <t>Gross MW (Gross*RR)</t>
  </si>
  <si>
    <t>Net MW (Gross*RR*NTG)</t>
  </si>
  <si>
    <t>Gross MWh</t>
  </si>
  <si>
    <t>Gross MWh (Gross*RR)</t>
  </si>
  <si>
    <t>Net MWh (Gross*RR*NTG)</t>
  </si>
  <si>
    <t>Demand Response</t>
  </si>
  <si>
    <t>Gross MW (Gross*RR+IL)</t>
  </si>
  <si>
    <t>Due to the limited timeframe of data, which didn’t include the summer months, 2012 IHD results have been deemed inconclusive. The IHD line item on the 2012 annual report will be left blank.  Once a full year of data is available (2013 evaluation), and the savings are quantified, 2012 results will be updated to reflect the quantified savings.</t>
  </si>
  <si>
    <t>Activity &amp; savings for Demand Response resources for each year and quarter represent the savings from all active facilities or devices contracted since January 1, 2011.</t>
  </si>
  <si>
    <t>Residential Demand Response (switch/pstat)</t>
  </si>
  <si>
    <t>OPA-Contracted LDC Portfolio Total (inc. Adjustments)</t>
  </si>
  <si>
    <t>Aboriginal Program</t>
  </si>
  <si>
    <t>Aboriginal Program Total</t>
  </si>
  <si>
    <t xml:space="preserve">Adjustments to 2011 Verified Results </t>
  </si>
  <si>
    <t xml:space="preserve">Adjustments to 2012 Verified Results </t>
  </si>
  <si>
    <t>ACP</t>
  </si>
  <si>
    <t>Direct Install Lighting Aboriginal</t>
  </si>
  <si>
    <t>Home Assistance Program Aboriginal</t>
  </si>
  <si>
    <t>2014 Gross Annual Peak Demand Savings (kW)</t>
  </si>
  <si>
    <t>2011-2014 Gross Cumulative Energy Savings (kWh)</t>
  </si>
  <si>
    <t>Demand Response 3 (Business)</t>
  </si>
  <si>
    <t>Demand Response 3 (Industrial)</t>
  </si>
  <si>
    <t xml:space="preserve">  </t>
  </si>
  <si>
    <t>Retrofit (part of the C&amp;I program schedule)</t>
  </si>
  <si>
    <t>Small Commercial Demand Response (switch/pstat)</t>
  </si>
  <si>
    <t>Table P2: Province-Wide Results</t>
  </si>
  <si>
    <t>Program</t>
  </si>
  <si>
    <t>Gross Savings</t>
  </si>
  <si>
    <t>Net Savings</t>
  </si>
  <si>
    <t>Contribution to Targets</t>
  </si>
  <si>
    <t>Incremental Peak Demand Savings (kW)</t>
  </si>
  <si>
    <t>Incremental Energy Savings (kWh)</t>
  </si>
  <si>
    <t>Program-to-Date: Net Annual Peak Demand Savings (kW) in 2014</t>
  </si>
  <si>
    <t>Program-to-Date: 2011-2014 Net Cumulative Energy Savings (kWh)</t>
  </si>
  <si>
    <t>Total OPA Contracted Province-Wide CDM Programs</t>
  </si>
  <si>
    <t>#</t>
  </si>
  <si>
    <t>n/a</t>
  </si>
  <si>
    <t>-</t>
  </si>
  <si>
    <t>Assumes demand response resources have a persistence of 1 year</t>
  </si>
  <si>
    <t>True-up 2012 in 2013</t>
  </si>
  <si>
    <t>True-up 2011 in 2013</t>
  </si>
  <si>
    <t>True-up 2011 in 2012</t>
  </si>
  <si>
    <t xml:space="preserve"> 2011 True-up in 2013</t>
  </si>
  <si>
    <t>2011 True-up 2012</t>
  </si>
  <si>
    <t>2011 True-up 2013</t>
  </si>
  <si>
    <t>Adjustments to 2011 Verified Results in 2012</t>
  </si>
  <si>
    <t>Adjustments to 2011 Verified Results in 2013</t>
  </si>
  <si>
    <t>Adjustments to 2012 Verified Results in 2013</t>
  </si>
  <si>
    <t>2011 True-up in 2012</t>
  </si>
  <si>
    <t>Table: 2013 Province-Wide Results</t>
  </si>
  <si>
    <t>`</t>
  </si>
  <si>
    <t>Summary</t>
  </si>
  <si>
    <t>Methodology</t>
  </si>
  <si>
    <t>Reference Tables</t>
  </si>
  <si>
    <t>Glossary</t>
  </si>
  <si>
    <t>LDC Progress</t>
  </si>
  <si>
    <t>Adjustments to Previous Years' Verified Results Total</t>
  </si>
  <si>
    <t xml:space="preserve">Adjustments to 2013 Verified Results </t>
  </si>
  <si>
    <t>Adjustments to 2011 Verified Results in 2014</t>
  </si>
  <si>
    <t>Adjustments to 2012 Verified Results in 2014</t>
  </si>
  <si>
    <t>Adjustments to 2013 Verified Results in 2014</t>
  </si>
  <si>
    <t>Progress towards 2014 as of:</t>
  </si>
  <si>
    <t>Letter</t>
  </si>
  <si>
    <t>TOC</t>
  </si>
  <si>
    <t>LDC - Results (Net)</t>
  </si>
  <si>
    <t>LDC - Adjustments (Net)</t>
  </si>
  <si>
    <t>LDC - NTGs</t>
  </si>
  <si>
    <t>LDC - Summary</t>
  </si>
  <si>
    <t>Provincial - Results (Net)</t>
  </si>
  <si>
    <t>Provincial - Adjustments (Net)</t>
  </si>
  <si>
    <t>Provincial - NTGs</t>
  </si>
  <si>
    <t>Provincial - Summary</t>
  </si>
  <si>
    <t>LDC - Results (Gross)</t>
  </si>
  <si>
    <t>LDC - Adjustments (Gross)</t>
  </si>
  <si>
    <t>Provincial - Results (Gross)</t>
  </si>
  <si>
    <t>Provincial - Adjustment (Gross)</t>
  </si>
  <si>
    <t>LDCResults(Gross)</t>
  </si>
  <si>
    <t>IncremTrueProv</t>
  </si>
  <si>
    <t>IncremTrueLDC</t>
  </si>
  <si>
    <t>TrueLDC (Gross)</t>
  </si>
  <si>
    <t>ProvincialResults(Gross)</t>
  </si>
  <si>
    <t>TrueProv (Gross)</t>
  </si>
  <si>
    <t>NTG_LDC</t>
  </si>
  <si>
    <t>NTG_Prov</t>
  </si>
  <si>
    <t>Graphs</t>
  </si>
  <si>
    <t>IncremLDC</t>
  </si>
  <si>
    <t>IncremProv</t>
  </si>
  <si>
    <t>Provincial - Results 2011</t>
  </si>
  <si>
    <t>Provincial - Results 2012</t>
  </si>
  <si>
    <t>Provincial - Results 2013</t>
  </si>
  <si>
    <t>Complete</t>
  </si>
  <si>
    <t>Name</t>
  </si>
  <si>
    <t>x</t>
  </si>
  <si>
    <t>Provincial - Results 2014</t>
  </si>
  <si>
    <t>True-up 2011 in 2014</t>
  </si>
  <si>
    <t>True-up 2013 in 2014</t>
  </si>
  <si>
    <t>True-up 2012 in 2014</t>
  </si>
  <si>
    <t>Ok- Due to Cumulative on LDC-Adjustment Slide</t>
  </si>
  <si>
    <t xml:space="preserve"> 2011 True-up in 2014</t>
  </si>
  <si>
    <t>2011 True-up 2014</t>
  </si>
  <si>
    <t>Table: 2014 Province-Wide Results</t>
  </si>
  <si>
    <t>X</t>
  </si>
  <si>
    <t>Demand Progress</t>
  </si>
  <si>
    <t>Energy Progress</t>
  </si>
  <si>
    <t>Provincial -- Energy Progress</t>
  </si>
  <si>
    <t>Provincial -- Demand Progress</t>
  </si>
  <si>
    <t>LDC Pilots</t>
  </si>
  <si>
    <t>IESO-Contracted LDC Portfolio Total</t>
  </si>
  <si>
    <t xml:space="preserve"> </t>
  </si>
  <si>
    <t>Incremental Activity 
(new program activity occurring within the specified reporting period)</t>
  </si>
  <si>
    <t>Program-to-Date Verified Progress to Target (excludes DR)</t>
  </si>
  <si>
    <t>Gross Incremental Peak Demand Savings (kW) 
(new peak demand savings from activity within the specified reporting period)</t>
  </si>
  <si>
    <t>Gross Incremental Energy Savings (kWh)
(new energy savings from activity within the specified reporting period)</t>
  </si>
  <si>
    <t>Table 10: Province-Wide Initiatives and Program Level Gross Savings by Year</t>
  </si>
  <si>
    <t>GS&gt;50</t>
  </si>
  <si>
    <t>GS&lt;50</t>
  </si>
  <si>
    <t>Savings                    (kW or kWh) (1)</t>
  </si>
  <si>
    <t>Lost Revenue $</t>
  </si>
  <si>
    <t>Distribution</t>
  </si>
  <si>
    <t>LRAM</t>
  </si>
  <si>
    <t>Tax Adj</t>
  </si>
  <si>
    <t>Total</t>
  </si>
  <si>
    <t>Residential</t>
  </si>
  <si>
    <t>kWh</t>
  </si>
  <si>
    <t>GS&lt;50kW</t>
  </si>
  <si>
    <t>GS&gt;50kW</t>
  </si>
  <si>
    <t xml:space="preserve">kW </t>
  </si>
  <si>
    <t>2013 Lost Revenue Impact</t>
  </si>
  <si>
    <t>2014 Lost Revenue Impact</t>
  </si>
  <si>
    <t>2015 Lost Revenue Impact</t>
  </si>
  <si>
    <t>Total Lost Revenue for 2014 OPA CDM Programs</t>
  </si>
  <si>
    <t>Net Annual Summer Peak Demand Savings (MW)</t>
  </si>
  <si>
    <t>Net Annual Energy Savings (MWh)</t>
  </si>
  <si>
    <t>Portfolio</t>
  </si>
  <si>
    <t>Sector</t>
  </si>
  <si>
    <t>Tx (Transmission) or Dx (Distribution) connected</t>
  </si>
  <si>
    <t>Activity Unit Name</t>
  </si>
  <si>
    <t>Commercial</t>
  </si>
  <si>
    <t>EE</t>
  </si>
  <si>
    <t>Dx</t>
  </si>
  <si>
    <t>Audit Funding</t>
  </si>
  <si>
    <t>SBL</t>
  </si>
  <si>
    <t>Conservation Instant Coupons Initiative</t>
  </si>
  <si>
    <t>measures</t>
  </si>
  <si>
    <t>HVAC</t>
  </si>
  <si>
    <t>Bi-Annual Retailer Events</t>
  </si>
  <si>
    <t>M&amp;T</t>
  </si>
  <si>
    <t>Row Labels</t>
  </si>
  <si>
    <t>Grand Total</t>
  </si>
  <si>
    <t>Sum of 2014</t>
  </si>
  <si>
    <t>Sum of 2013</t>
  </si>
  <si>
    <t>Sum of 2015</t>
  </si>
  <si>
    <t>Sum of 20132</t>
  </si>
  <si>
    <t>Sum of 20142</t>
  </si>
  <si>
    <t>Sum of 20152</t>
  </si>
  <si>
    <t>2014 CDM Program Savings (OPA) -  Based on IESO Report</t>
  </si>
  <si>
    <t>Res Demand Response</t>
  </si>
  <si>
    <t>Res New Construction</t>
  </si>
  <si>
    <t>APPENDIX 2 - LDC Summary</t>
  </si>
  <si>
    <t>All Savings at the End User Level</t>
  </si>
  <si>
    <t xml:space="preserve">Conservation Resource Type </t>
  </si>
  <si>
    <t>(Implementation) Year</t>
  </si>
  <si>
    <t>Notes</t>
  </si>
  <si>
    <t>Activity/ Participation
(i.e. # of appliances)</t>
  </si>
  <si>
    <t>Gross Summer Peak Demand Savings (MW)</t>
  </si>
  <si>
    <t>Gross Energy Savings (MWh)</t>
  </si>
  <si>
    <t>DR</t>
  </si>
  <si>
    <t>Audit</t>
  </si>
  <si>
    <t/>
  </si>
  <si>
    <t>Dehumidifier Load Shape</t>
  </si>
  <si>
    <t>Custom loadshapes for clotheslines, outdoor timers and power bars based on survey results.</t>
  </si>
  <si>
    <t>Home Assistance</t>
  </si>
  <si>
    <t>Blended Load Shape used for furnaces</t>
  </si>
  <si>
    <t xml:space="preserve">Demand Response 3 </t>
  </si>
  <si>
    <t>Tier 1</t>
  </si>
  <si>
    <t>Customer Class (inserted by WH)</t>
  </si>
  <si>
    <t>Sum of 2011</t>
  </si>
  <si>
    <t>Sum of 2012</t>
  </si>
  <si>
    <t>Sum of 20112</t>
  </si>
  <si>
    <t>Sum of 20122</t>
  </si>
  <si>
    <t xml:space="preserve">OEB Approved Rates </t>
  </si>
  <si>
    <t xml:space="preserve">Billing Factor </t>
  </si>
  <si>
    <t>Billing Factor 3</t>
  </si>
  <si>
    <t>Savings                    (kW or kWh)</t>
  </si>
  <si>
    <t>Total LRAM VA for 2013</t>
  </si>
  <si>
    <t>Total LRAM VA for 2014</t>
  </si>
  <si>
    <t>Total LRAM VA for 2015</t>
  </si>
  <si>
    <t>OPA  Program Results: 2014</t>
  </si>
  <si>
    <t>Billing Adjustment Factor for Summary</t>
  </si>
  <si>
    <t>Total Lost Revenue for 2013 OPA CDM Programs true up</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</si>
</sst>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0.0"/>
    <numFmt numFmtId="173" formatCode="0.0%"/>
    <numFmt numFmtId="174" formatCode="#,##0.000"/>
    <numFmt numFmtId="175" formatCode="#,##0.000000"/>
    <numFmt numFmtId="176" formatCode="0.0_);[Red]\(0.0\)"/>
    <numFmt numFmtId="177" formatCode="#,##0.0_);[Red]\(#,##0.0\)"/>
    <numFmt numFmtId="178" formatCode="#,##0.0_);\(#,##0.0\)"/>
    <numFmt numFmtId="179" formatCode="&quot;$&quot;_(#,##0.00_);&quot;$&quot;\(#,##0.00\)"/>
    <numFmt numFmtId="180" formatCode="_(* #,##0.0_);_(* \(#,##0.0\);_(* &quot;-&quot;??_);_(@_)"/>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0.0000"/>
    <numFmt numFmtId="194" formatCode="_(&quot;$&quot;* #,##0.000000000000000_);_(&quot;$&quot;* \(#,##0.000000000000000\);_(&quot;$&quot;* &quot;-&quot;??_);_(@_)"/>
    <numFmt numFmtId="195" formatCode="#,##0.0_)_%;\(#,##0.0\)_%"/>
    <numFmt numFmtId="196" formatCode="_(* #,##0.000_);_(* \(#,##0.000\);_(* &quot;-&quot;??_);_(@_)"/>
    <numFmt numFmtId="197" formatCode="#,##0.0_);\(#,##0.0\);0_._0_)"/>
    <numFmt numFmtId="198" formatCode="\¥\ #,##0_);[Red]\(\¥\ #,##0\)"/>
    <numFmt numFmtId="199" formatCode="0.000000"/>
    <numFmt numFmtId="200" formatCode="[&gt;1]&quot;10Q: &quot;0&quot; qtrs&quot;;&quot;10Q: &quot;0&quot; qtr&quot;"/>
    <numFmt numFmtId="201" formatCode="0.0%;[Red]\(0.0%\)"/>
    <numFmt numFmtId="202" formatCode="#,##0.0\ \ \ _);\(#,##0.0\)\ \ "/>
    <numFmt numFmtId="203" formatCode="#,##0.00;[Red]\(#,##0.00\)"/>
    <numFmt numFmtId="204" formatCode="_-* #,##0.00\ _F_-;\-* #,##0.00\ _F_-;_-* &quot;-&quot;??\ _F_-;_-@_-"/>
    <numFmt numFmtId="205" formatCode="m\-d\-yy"/>
    <numFmt numFmtId="206" formatCode="&quot;£&quot;#,##0.00_);[Red]\(&quot;£&quot;#,##0.00\)"/>
    <numFmt numFmtId="207" formatCode="0.0_)"/>
    <numFmt numFmtId="208" formatCode="m/yy"/>
    <numFmt numFmtId="209" formatCode="#,###.0#"/>
    <numFmt numFmtId="210" formatCode="#,###.#"/>
    <numFmt numFmtId="211" formatCode="&quot;$&quot;#,##0.00"/>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_%_);\(#,##0\)_%;#,##0_%_);@_%_)"/>
    <numFmt numFmtId="219" formatCode="_(* #,##0_);_(* \(#,##0\);_(* &quot;-&quot;??_);_(@_)"/>
    <numFmt numFmtId="220" formatCode="#,##0.00_%_);\(#,##0.00\)_%;**;@_%_)"/>
    <numFmt numFmtId="221" formatCode="0.000\x"/>
    <numFmt numFmtId="222" formatCode="&quot;$&quot;#,##0.00_);[Red]\(&quot;$&quot;#,##0.00\);&quot;--  &quot;;_(@_)"/>
    <numFmt numFmtId="223" formatCode="_(&quot;$&quot;* #,##0.0_);_(&quot;$&quot;* \(#,##0.0\);_(&quot;$&quot;* &quot;-&quot;_);_(@_)"/>
    <numFmt numFmtId="224" formatCode="_(&quot;$&quot;* #,##0_);_(&quot;$&quot;* \(#,##0\);_(&quot;$&quot;* &quot;-&quot;??_);_(@_)"/>
    <numFmt numFmtId="225" formatCode="&quot;$&quot;#,##0.00_%_);\(&quot;$&quot;#,##0.00\)_%;**;@_%_)"/>
    <numFmt numFmtId="226" formatCode="&quot;$&quot;#,##0.00_%_);\(&quot;$&quot;#,##0.00\)_%;&quot;$&quot;###0.00_%_);@_%_)"/>
    <numFmt numFmtId="227" formatCode="_(\§\ #,##0_)\ ;[Red]\(\§\ #,##0\)\ ;&quot; - &quot;;_(@\ _)"/>
    <numFmt numFmtId="228" formatCode="_(\§\ #,##0.00_);[Red]\(\§\ #,##0.00\);&quot; - &quot;_0_0;_(@_)"/>
    <numFmt numFmtId="229" formatCode="###0.00_)"/>
    <numFmt numFmtId="230" formatCode="m/d/yy_%_)"/>
    <numFmt numFmtId="231" formatCode="mmm\-dd\-yyyy"/>
    <numFmt numFmtId="232" formatCode="mmm\-d\-yyyy"/>
    <numFmt numFmtId="233" formatCode="mmm\-yyyy"/>
    <numFmt numFmtId="234" formatCode="m/d/yy_%_);;**"/>
    <numFmt numFmtId="235" formatCode="_([$€-2]* #,##0.00_);_([$€-2]* \(#,##0.00\);_([$€-2]* &quot;-&quot;??_)"/>
    <numFmt numFmtId="236" formatCode="&quot;$&quot;#,##0.000_);[Red]\(&quot;$&quot;#,##0.000\)"/>
    <numFmt numFmtId="237" formatCode="0.00000000000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_);[Red]\(#,##0.0\);&quot;--  &quot;"/>
    <numFmt numFmtId="255" formatCode="0.00_)"/>
    <numFmt numFmtId="256" formatCode="#,##0.000_);[Red]\(#,##0.000\)"/>
    <numFmt numFmtId="257" formatCode="0_);\(0\)"/>
    <numFmt numFmtId="258" formatCode="[$-1009]d\-mmm\-yy;@"/>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0.0000%"/>
    <numFmt numFmtId="287" formatCode="0.00000%"/>
    <numFmt numFmtId="288" formatCode="_-* #,##0_-;\-* #,##0_-;_-* &quot;-&quot;??_-;_-@_-"/>
    <numFmt numFmtId="289" formatCode="#,##0.0000_);[Red]\(#,##0.0000\)"/>
  </numFmts>
  <fonts count="20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sz val="11"/>
      <color theme="0"/>
      <name val="Calibri"/>
      <family val="2"/>
      <scheme val="minor"/>
    </font>
    <font>
      <b/>
      <sz val="10"/>
      <color theme="0"/>
      <name val="Calibri"/>
      <family val="2"/>
      <scheme val="minor"/>
    </font>
    <font>
      <sz val="9"/>
      <color theme="1"/>
      <name val="Calibri"/>
      <family val="2"/>
      <scheme val="minor"/>
    </font>
    <font>
      <b/>
      <sz val="10"/>
      <color rgb="FFFF0000"/>
      <name val="Calibri"/>
      <family val="2"/>
      <scheme val="minor"/>
    </font>
    <font>
      <sz val="11"/>
      <color rgb="FFFF0000"/>
      <name val="Calibri"/>
      <family val="2"/>
      <scheme val="minor"/>
    </font>
    <font>
      <b/>
      <sz val="11"/>
      <color rgb="FFFF0000"/>
      <name val="Calibri"/>
      <family val="2"/>
      <scheme val="minor"/>
    </font>
    <font>
      <sz val="10"/>
      <color rgb="FFFF0000"/>
      <name val="Calibri"/>
      <family val="2"/>
      <scheme val="minor"/>
    </font>
    <font>
      <b/>
      <sz val="11"/>
      <name val="Arial"/>
      <family val="2"/>
    </font>
    <font>
      <sz val="11"/>
      <color rgb="FF000000"/>
      <name val="Calibri"/>
      <family val="2"/>
      <scheme val="minor"/>
    </font>
    <font>
      <sz val="9"/>
      <color indexed="81"/>
      <name val="Tahoma"/>
      <family val="2"/>
    </font>
    <font>
      <b/>
      <sz val="9"/>
      <color indexed="81"/>
      <name val="Tahoma"/>
      <family val="2"/>
    </font>
    <font>
      <sz val="11"/>
      <name val="Arial"/>
      <family val="2"/>
    </font>
    <font>
      <i/>
      <sz val="11"/>
      <color theme="1"/>
      <name val="Calibri"/>
      <family val="2"/>
      <scheme val="minor"/>
    </font>
    <font>
      <u/>
      <sz val="11"/>
      <color theme="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8"/>
      <color indexed="12"/>
      <name val="Arial"/>
      <family val="2"/>
    </font>
    <font>
      <sz val="10"/>
      <name val="Geneva"/>
    </font>
    <font>
      <sz val="10"/>
      <name val="Arial"/>
      <family val="2"/>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12"/>
      <name val="Arial"/>
      <family val="2"/>
    </font>
    <font>
      <sz val="9"/>
      <name val="Times New Roman"/>
      <family val="1"/>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8"/>
      <name val="Arial"/>
      <family val="2"/>
    </font>
    <font>
      <sz val="9"/>
      <name val="Arial"/>
      <family val="2"/>
    </font>
    <font>
      <sz val="11"/>
      <color indexed="12"/>
      <name val="Book Antiqua"/>
      <family val="1"/>
    </font>
    <font>
      <sz val="10"/>
      <color indexed="8"/>
      <name val="Arial"/>
      <family val="2"/>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indexed="23"/>
      <name val="Calibri"/>
      <family val="2"/>
    </font>
    <font>
      <i/>
      <sz val="11"/>
      <color rgb="FF7F7F7F"/>
      <name val="Arial"/>
      <family val="2"/>
    </font>
    <font>
      <sz val="14"/>
      <color indexed="32"/>
      <name val="Times New Roman"/>
      <family val="1"/>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sz val="11"/>
      <color indexed="6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indexed="52"/>
      <name val="Calibri"/>
      <family val="2"/>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indexed="10"/>
      <name val="Calibri"/>
      <family val="2"/>
    </font>
    <font>
      <sz val="11"/>
      <color rgb="FFFF0000"/>
      <name val="Arial"/>
      <family val="2"/>
    </font>
    <font>
      <sz val="8"/>
      <color indexed="12"/>
      <name val="Times New Roman"/>
      <family val="1"/>
    </font>
    <font>
      <sz val="10"/>
      <color rgb="FF000000"/>
      <name val="Times New Roman"/>
      <family val="1"/>
    </font>
    <font>
      <b/>
      <u/>
      <sz val="10"/>
      <color rgb="FF000000"/>
      <name val="Times New Roman"/>
      <family val="1"/>
    </font>
    <font>
      <sz val="10"/>
      <color rgb="FF9C0006"/>
      <name val="Calibri"/>
      <family val="2"/>
      <scheme val="minor"/>
    </font>
    <font>
      <sz val="10"/>
      <color rgb="FF006100"/>
      <name val="Calibri"/>
      <family val="2"/>
      <scheme val="minor"/>
    </font>
    <font>
      <b/>
      <sz val="16"/>
      <name val="Arial"/>
      <family val="2"/>
    </font>
    <font>
      <b/>
      <i/>
      <sz val="11"/>
      <color theme="1"/>
      <name val="Calibri"/>
      <family val="2"/>
      <scheme val="minor"/>
    </font>
  </fonts>
  <fills count="9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26"/>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4" tint="0.79998168889431442"/>
        <bgColor indexed="64"/>
      </patternFill>
    </fill>
    <fill>
      <patternFill patternType="solid">
        <fgColor rgb="FFFFFFFF"/>
      </patternFill>
    </fill>
  </fills>
  <borders count="168">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hair">
        <color indexed="64"/>
      </top>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thin">
        <color indexed="64"/>
      </right>
      <top/>
      <bottom/>
      <diagonal/>
    </border>
    <border>
      <left style="thin">
        <color theme="1"/>
      </left>
      <right style="thin">
        <color theme="1"/>
      </right>
      <top style="thin">
        <color theme="1"/>
      </top>
      <bottom/>
      <diagonal/>
    </border>
    <border>
      <left style="thin">
        <color theme="1"/>
      </left>
      <right/>
      <top style="thin">
        <color indexed="64"/>
      </top>
      <bottom/>
      <diagonal/>
    </border>
    <border>
      <left/>
      <right style="thin">
        <color theme="1"/>
      </right>
      <top style="thin">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theme="1"/>
      </left>
      <right style="thin">
        <color theme="1"/>
      </right>
      <top/>
      <bottom/>
      <diagonal/>
    </border>
    <border>
      <left style="thin">
        <color theme="1"/>
      </left>
      <right/>
      <top/>
      <bottom style="thin">
        <color theme="0"/>
      </bottom>
      <diagonal/>
    </border>
    <border>
      <left/>
      <right/>
      <top/>
      <bottom style="thin">
        <color theme="0"/>
      </bottom>
      <diagonal/>
    </border>
    <border>
      <left/>
      <right style="thin">
        <color theme="1"/>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theme="1"/>
      </right>
      <top/>
      <bottom/>
      <diagonal/>
    </border>
    <border>
      <left style="thin">
        <color theme="1"/>
      </left>
      <right style="thin">
        <color theme="1"/>
      </right>
      <top/>
      <bottom style="thin">
        <color theme="1"/>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1"/>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hair">
        <color indexed="64"/>
      </bottom>
      <diagonal/>
    </border>
    <border>
      <left style="thin">
        <color theme="1"/>
      </left>
      <right style="hair">
        <color indexed="64"/>
      </right>
      <top style="hair">
        <color indexed="64"/>
      </top>
      <bottom style="hair">
        <color indexed="64"/>
      </bottom>
      <diagonal/>
    </border>
    <border>
      <left/>
      <right style="thin">
        <color theme="1"/>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right style="thin">
        <color theme="1"/>
      </right>
      <top style="hair">
        <color indexed="64"/>
      </top>
      <bottom style="thin">
        <color indexed="64"/>
      </bottom>
      <diagonal/>
    </border>
    <border>
      <left style="thin">
        <color indexed="64"/>
      </left>
      <right style="thin">
        <color theme="1"/>
      </right>
      <top style="thin">
        <color indexed="64"/>
      </top>
      <bottom style="thin">
        <color indexed="64"/>
      </bottom>
      <diagonal/>
    </border>
    <border>
      <left style="hair">
        <color indexed="64"/>
      </left>
      <right style="thin">
        <color theme="1"/>
      </right>
      <top style="thin">
        <color theme="1"/>
      </top>
      <bottom style="hair">
        <color indexed="64"/>
      </bottom>
      <diagonal/>
    </border>
    <border>
      <left style="hair">
        <color indexed="64"/>
      </left>
      <right style="thin">
        <color theme="1"/>
      </right>
      <top style="hair">
        <color indexed="64"/>
      </top>
      <bottom style="hair">
        <color indexed="64"/>
      </bottom>
      <diagonal/>
    </border>
    <border>
      <left/>
      <right style="thin">
        <color theme="1"/>
      </right>
      <top/>
      <bottom style="thin">
        <color indexed="64"/>
      </bottom>
      <diagonal/>
    </border>
    <border>
      <left style="thin">
        <color theme="1"/>
      </left>
      <right/>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theme="1"/>
      </right>
      <top style="thin">
        <color theme="1"/>
      </top>
      <bottom style="hair">
        <color indexed="64"/>
      </bottom>
      <diagonal/>
    </border>
    <border>
      <left style="thin">
        <color indexed="64"/>
      </left>
      <right style="thin">
        <color theme="1"/>
      </right>
      <top style="hair">
        <color indexed="64"/>
      </top>
      <bottom style="hair">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hair">
        <color indexed="64"/>
      </right>
      <top style="hair">
        <color indexed="64"/>
      </top>
      <bottom/>
      <diagonal/>
    </border>
    <border>
      <left style="thin">
        <color theme="1"/>
      </left>
      <right style="hair">
        <color indexed="64"/>
      </right>
      <top/>
      <bottom style="hair">
        <color indexed="64"/>
      </bottom>
      <diagonal/>
    </border>
    <border>
      <left style="thin">
        <color theme="1"/>
      </left>
      <right/>
      <top style="thin">
        <color indexed="64"/>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theme="1"/>
      </right>
      <top style="thin">
        <color theme="1"/>
      </top>
      <bottom style="thin">
        <color theme="1"/>
      </bottom>
      <diagonal/>
    </border>
    <border>
      <left style="thin">
        <color indexed="64"/>
      </left>
      <right style="thin">
        <color theme="1"/>
      </right>
      <top/>
      <bottom style="hair">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hair">
        <color indexed="64"/>
      </left>
      <right style="hair">
        <color indexed="64"/>
      </right>
      <top style="thin">
        <color indexed="64"/>
      </top>
      <bottom style="hair">
        <color indexed="64"/>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hair">
        <color indexed="64"/>
      </right>
      <top style="hair">
        <color indexed="64"/>
      </top>
      <bottom style="thin">
        <color indexed="64"/>
      </bottom>
      <diagonal/>
    </border>
    <border>
      <left/>
      <right style="thin">
        <color indexed="64"/>
      </right>
      <top style="thin">
        <color theme="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theme="0"/>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theme="1"/>
      </top>
      <bottom style="hair">
        <color indexed="64"/>
      </bottom>
      <diagonal/>
    </border>
    <border>
      <left style="thin">
        <color theme="1"/>
      </left>
      <right/>
      <top style="thin">
        <color theme="1"/>
      </top>
      <bottom/>
      <diagonal/>
    </border>
    <border>
      <left/>
      <right style="thin">
        <color theme="1"/>
      </right>
      <top style="thin">
        <color indexed="64"/>
      </top>
      <bottom style="thin">
        <color theme="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564">
    <xf numFmtId="0" fontId="0" fillId="0" borderId="0"/>
    <xf numFmtId="170" fontId="8" fillId="0" borderId="0" applyFont="0" applyFill="0" applyBorder="0" applyAlignment="0" applyProtection="0"/>
    <xf numFmtId="9" fontId="8" fillId="0" borderId="0" applyFont="0" applyFill="0" applyBorder="0" applyAlignment="0" applyProtection="0"/>
    <xf numFmtId="9" fontId="37" fillId="0" borderId="0">
      <alignment horizontal="right"/>
    </xf>
    <xf numFmtId="164" fontId="38" fillId="0" borderId="0" applyFont="0" applyFill="0" applyBorder="0" applyAlignment="0" applyProtection="0"/>
    <xf numFmtId="166" fontId="38" fillId="0" borderId="0" applyFont="0" applyFill="0" applyBorder="0" applyAlignment="0" applyProtection="0"/>
    <xf numFmtId="9" fontId="38" fillId="0" borderId="0" applyFont="0" applyFill="0" applyBorder="0" applyAlignment="0" applyProtection="0"/>
    <xf numFmtId="10" fontId="38" fillId="0" borderId="0" applyFont="0" applyFill="0" applyBorder="0" applyAlignment="0" applyProtection="0"/>
    <xf numFmtId="0" fontId="39" fillId="47" borderId="132" applyNumberFormat="0">
      <alignment horizontal="centerContinuous" vertical="center" wrapText="1"/>
    </xf>
    <xf numFmtId="0" fontId="39" fillId="48" borderId="132" applyNumberFormat="0">
      <alignment horizontal="left" vertical="center"/>
    </xf>
    <xf numFmtId="170" fontId="40" fillId="0" borderId="0" applyFont="0" applyFill="0" applyBorder="0" applyAlignment="0" applyProtection="0"/>
    <xf numFmtId="0" fontId="39" fillId="0" borderId="0"/>
    <xf numFmtId="0" fontId="39" fillId="0" borderId="0" applyFont="0" applyFill="0" applyBorder="0" applyAlignment="0" applyProtection="0"/>
    <xf numFmtId="178" fontId="39" fillId="0" borderId="0" applyFont="0" applyFill="0" applyBorder="0" applyAlignment="0" applyProtection="0"/>
    <xf numFmtId="0" fontId="41" fillId="0" borderId="0"/>
    <xf numFmtId="0" fontId="42" fillId="0" borderId="0" applyFont="0" applyFill="0" applyBorder="0" applyAlignment="0" applyProtection="0"/>
    <xf numFmtId="179" fontId="39" fillId="0" borderId="0" applyFont="0" applyFill="0" applyBorder="0" applyAlignment="0" applyProtection="0"/>
    <xf numFmtId="180" fontId="39" fillId="0" borderId="0" applyFont="0" applyFill="0" applyBorder="0" applyAlignment="0" applyProtection="0"/>
    <xf numFmtId="181" fontId="43" fillId="0" borderId="0" applyFont="0" applyFill="0" applyBorder="0" applyAlignment="0" applyProtection="0"/>
    <xf numFmtId="182" fontId="43" fillId="0" borderId="0" applyFont="0" applyFill="0" applyBorder="0" applyAlignment="0" applyProtection="0"/>
    <xf numFmtId="39" fontId="39" fillId="0" borderId="0" applyFont="0" applyFill="0" applyBorder="0" applyAlignment="0" applyProtection="0"/>
    <xf numFmtId="0" fontId="41" fillId="0" borderId="0"/>
    <xf numFmtId="0" fontId="39" fillId="0" borderId="0">
      <alignment vertical="top"/>
    </xf>
    <xf numFmtId="9" fontId="42" fillId="0" borderId="0">
      <alignment horizontal="right"/>
    </xf>
    <xf numFmtId="0" fontId="44" fillId="0" borderId="0" applyNumberFormat="0" applyFill="0">
      <alignment horizontal="left" vertical="center" wrapText="1"/>
    </xf>
    <xf numFmtId="183" fontId="39" fillId="0" borderId="0" applyFont="0" applyFill="0" applyBorder="0" applyAlignment="0" applyProtection="0"/>
    <xf numFmtId="184" fontId="43" fillId="0" borderId="0" applyFont="0" applyFill="0" applyBorder="0" applyAlignment="0" applyProtection="0"/>
    <xf numFmtId="185" fontId="43" fillId="0" borderId="0" applyFont="0" applyFill="0" applyBorder="0" applyAlignment="0" applyProtection="0"/>
    <xf numFmtId="186" fontId="43" fillId="0" borderId="0" applyFont="0" applyFill="0" applyBorder="0" applyAlignment="0" applyProtection="0"/>
    <xf numFmtId="187" fontId="43" fillId="0" borderId="0" applyFont="0" applyFill="0" applyBorder="0" applyAlignment="0" applyProtection="0"/>
    <xf numFmtId="188" fontId="39" fillId="0" borderId="0" applyFont="0" applyFill="0" applyBorder="0" applyAlignment="0" applyProtection="0"/>
    <xf numFmtId="189" fontId="39" fillId="0" borderId="0" applyFont="0" applyFill="0" applyBorder="0" applyAlignment="0" applyProtection="0"/>
    <xf numFmtId="190" fontId="39" fillId="0" borderId="0" applyFont="0" applyFill="0" applyBorder="0" applyProtection="0">
      <alignment horizontal="right"/>
    </xf>
    <xf numFmtId="191" fontId="43" fillId="0" borderId="0" applyFont="0" applyFill="0" applyBorder="0" applyAlignment="0" applyProtection="0"/>
    <xf numFmtId="168" fontId="43" fillId="0" borderId="0" applyFont="0" applyFill="0" applyBorder="0" applyAlignment="0" applyProtection="0"/>
    <xf numFmtId="192" fontId="39" fillId="0" borderId="0" applyFont="0" applyFill="0" applyBorder="0" applyAlignment="0" applyProtection="0"/>
    <xf numFmtId="193" fontId="39" fillId="0" borderId="0" applyFont="0" applyFill="0" applyBorder="0" applyAlignment="0" applyProtection="0"/>
    <xf numFmtId="194" fontId="43" fillId="0" borderId="0" applyFont="0" applyFill="0" applyBorder="0" applyAlignment="0" applyProtection="0"/>
    <xf numFmtId="194" fontId="39" fillId="0" borderId="0" applyFont="0" applyFill="0" applyBorder="0" applyAlignment="0" applyProtection="0"/>
    <xf numFmtId="195" fontId="39" fillId="0" borderId="0" applyFont="0" applyFill="0" applyBorder="0" applyAlignment="0" applyProtection="0"/>
    <xf numFmtId="196" fontId="39" fillId="0" borderId="0" applyFont="0" applyFill="0" applyBorder="0" applyAlignment="0" applyProtection="0"/>
    <xf numFmtId="197" fontId="39" fillId="0" borderId="0" applyFont="0" applyFill="0" applyBorder="0" applyAlignment="0" applyProtection="0"/>
    <xf numFmtId="0" fontId="39" fillId="0" borderId="0"/>
    <xf numFmtId="0" fontId="39" fillId="0" borderId="0"/>
    <xf numFmtId="0" fontId="45" fillId="0" borderId="0" applyFont="0" applyFill="0" applyBorder="0" applyAlignment="0" applyProtection="0"/>
    <xf numFmtId="198" fontId="45" fillId="0" borderId="0" applyFont="0" applyFill="0" applyBorder="0" applyAlignment="0" applyProtection="0"/>
    <xf numFmtId="0" fontId="43" fillId="0" borderId="0" applyNumberFormat="0" applyFill="0" applyBorder="0" applyAlignment="0" applyProtection="0"/>
    <xf numFmtId="199" fontId="44" fillId="0" borderId="0" applyNumberFormat="0" applyFill="0">
      <alignment horizontal="left" vertical="center" wrapText="1"/>
    </xf>
    <xf numFmtId="0" fontId="44" fillId="49" borderId="0" applyFont="0" applyFill="0" applyProtection="0"/>
    <xf numFmtId="178" fontId="39" fillId="0" borderId="0"/>
    <xf numFmtId="200" fontId="46" fillId="0" borderId="0" applyFill="0" applyBorder="0" applyAlignment="0" applyProtection="0">
      <alignment horizontal="right"/>
    </xf>
    <xf numFmtId="0" fontId="47" fillId="5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47" fillId="51" borderId="0" applyNumberFormat="0" applyBorder="0" applyAlignment="0" applyProtection="0"/>
    <xf numFmtId="0" fontId="8" fillId="28" borderId="0" applyNumberFormat="0" applyBorder="0" applyAlignment="0" applyProtection="0"/>
    <xf numFmtId="0" fontId="4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48" fillId="28" borderId="0" applyNumberFormat="0" applyBorder="0" applyAlignment="0" applyProtection="0"/>
    <xf numFmtId="0" fontId="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9"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47" fillId="52" borderId="0" applyNumberFormat="0" applyBorder="0" applyAlignment="0" applyProtection="0"/>
    <xf numFmtId="0" fontId="8" fillId="32" borderId="0" applyNumberFormat="0" applyBorder="0" applyAlignment="0" applyProtection="0"/>
    <xf numFmtId="0" fontId="4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48" fillId="32" borderId="0" applyNumberFormat="0" applyBorder="0" applyAlignment="0" applyProtection="0"/>
    <xf numFmtId="0" fontId="8" fillId="32" borderId="0" applyNumberFormat="0" applyBorder="0" applyAlignment="0" applyProtection="0"/>
    <xf numFmtId="0" fontId="48" fillId="32" borderId="0" applyNumberFormat="0" applyBorder="0" applyAlignment="0" applyProtection="0"/>
    <xf numFmtId="0" fontId="48" fillId="32" borderId="0" applyNumberFormat="0" applyBorder="0" applyAlignment="0" applyProtection="0"/>
    <xf numFmtId="0" fontId="48" fillId="32" borderId="0" applyNumberFormat="0" applyBorder="0" applyAlignment="0" applyProtection="0"/>
    <xf numFmtId="0" fontId="48" fillId="32" borderId="0" applyNumberFormat="0" applyBorder="0" applyAlignment="0" applyProtection="0"/>
    <xf numFmtId="0" fontId="48" fillId="32" borderId="0" applyNumberFormat="0" applyBorder="0" applyAlignment="0" applyProtection="0"/>
    <xf numFmtId="0" fontId="49"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47" fillId="53" borderId="0" applyNumberFormat="0" applyBorder="0" applyAlignment="0" applyProtection="0"/>
    <xf numFmtId="0" fontId="8" fillId="36" borderId="0" applyNumberFormat="0" applyBorder="0" applyAlignment="0" applyProtection="0"/>
    <xf numFmtId="0" fontId="4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48" fillId="36" borderId="0" applyNumberFormat="0" applyBorder="0" applyAlignment="0" applyProtection="0"/>
    <xf numFmtId="0" fontId="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9"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47" fillId="5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9"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47" fillId="55"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9"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47" fillId="56"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47" fillId="57" borderId="0" applyNumberFormat="0" applyBorder="0" applyAlignment="0" applyProtection="0"/>
    <xf numFmtId="0" fontId="8" fillId="29" borderId="0" applyNumberFormat="0" applyBorder="0" applyAlignment="0" applyProtection="0"/>
    <xf numFmtId="0" fontId="4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48" fillId="29" borderId="0" applyNumberFormat="0" applyBorder="0" applyAlignment="0" applyProtection="0"/>
    <xf numFmtId="0" fontId="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47" fillId="58" borderId="0" applyNumberFormat="0" applyBorder="0" applyAlignment="0" applyProtection="0"/>
    <xf numFmtId="0" fontId="8" fillId="33" borderId="0" applyNumberFormat="0" applyBorder="0" applyAlignment="0" applyProtection="0"/>
    <xf numFmtId="0" fontId="4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48" fillId="33" borderId="0" applyNumberFormat="0" applyBorder="0" applyAlignment="0" applyProtection="0"/>
    <xf numFmtId="0" fontId="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9"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47" fillId="53"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9"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47" fillId="56"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9"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47" fillId="59"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9"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50" fillId="60"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11" fillId="26" borderId="0" applyNumberFormat="0" applyBorder="0" applyAlignment="0" applyProtection="0"/>
    <xf numFmtId="0" fontId="50" fillId="57"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1" fillId="30" borderId="0" applyNumberFormat="0" applyBorder="0" applyAlignment="0" applyProtection="0"/>
    <xf numFmtId="0" fontId="50" fillId="58"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1" fillId="34" borderId="0" applyNumberFormat="0" applyBorder="0" applyAlignment="0" applyProtection="0"/>
    <xf numFmtId="0" fontId="50" fillId="61"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1" fillId="38" borderId="0" applyNumberFormat="0" applyBorder="0" applyAlignment="0" applyProtection="0"/>
    <xf numFmtId="0" fontId="50" fillId="6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11" fillId="42" borderId="0" applyNumberFormat="0" applyBorder="0" applyAlignment="0" applyProtection="0"/>
    <xf numFmtId="0" fontId="50" fillId="6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11" fillId="46" borderId="0" applyNumberFormat="0" applyBorder="0" applyAlignment="0" applyProtection="0"/>
    <xf numFmtId="201" fontId="39" fillId="0" borderId="30">
      <alignment horizontal="right"/>
    </xf>
    <xf numFmtId="0" fontId="50" fillId="64"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11" fillId="23" borderId="0" applyNumberFormat="0" applyBorder="0" applyAlignment="0" applyProtection="0"/>
    <xf numFmtId="0" fontId="50" fillId="65"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11" fillId="27" borderId="0" applyNumberFormat="0" applyBorder="0" applyAlignment="0" applyProtection="0"/>
    <xf numFmtId="0" fontId="50" fillId="66"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1" fillId="31" borderId="0" applyNumberFormat="0" applyBorder="0" applyAlignment="0" applyProtection="0"/>
    <xf numFmtId="0" fontId="50" fillId="61"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1" fillId="35" borderId="0" applyNumberFormat="0" applyBorder="0" applyAlignment="0" applyProtection="0"/>
    <xf numFmtId="0" fontId="50" fillId="62"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11" fillId="39" borderId="0" applyNumberFormat="0" applyBorder="0" applyAlignment="0" applyProtection="0"/>
    <xf numFmtId="0" fontId="50" fillId="6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11" fillId="43" borderId="0" applyNumberFormat="0" applyBorder="0" applyAlignment="0" applyProtection="0"/>
    <xf numFmtId="167" fontId="52" fillId="0" borderId="0" applyFont="0"/>
    <xf numFmtId="167" fontId="52" fillId="0" borderId="133" applyFont="0"/>
    <xf numFmtId="168" fontId="52" fillId="0" borderId="0" applyFont="0"/>
    <xf numFmtId="202" fontId="53" fillId="0" borderId="30">
      <alignment horizontal="right"/>
    </xf>
    <xf numFmtId="202" fontId="53" fillId="0" borderId="30" applyFill="0">
      <alignment horizontal="right"/>
    </xf>
    <xf numFmtId="203" fontId="39" fillId="0" borderId="30">
      <alignment horizontal="right"/>
    </xf>
    <xf numFmtId="3" fontId="39" fillId="0" borderId="30" applyFill="0">
      <alignment horizontal="right"/>
    </xf>
    <xf numFmtId="204" fontId="53" fillId="0" borderId="30" applyFill="0">
      <alignment horizontal="right"/>
    </xf>
    <xf numFmtId="3" fontId="54" fillId="0" borderId="30" applyFill="0">
      <alignment horizontal="right"/>
    </xf>
    <xf numFmtId="205" fontId="9" fillId="68" borderId="134">
      <alignment horizontal="center" vertical="center"/>
    </xf>
    <xf numFmtId="0" fontId="39" fillId="0" borderId="0"/>
    <xf numFmtId="178" fontId="55" fillId="0" borderId="0"/>
    <xf numFmtId="0" fontId="39" fillId="0" borderId="0"/>
    <xf numFmtId="206" fontId="39" fillId="0" borderId="30">
      <alignment horizontal="right"/>
      <protection locked="0"/>
    </xf>
    <xf numFmtId="165" fontId="53" fillId="0" borderId="30" applyNumberFormat="0" applyFont="0" applyBorder="0" applyProtection="0">
      <alignment horizontal="right"/>
    </xf>
    <xf numFmtId="207" fontId="56" fillId="69" borderId="135"/>
    <xf numFmtId="0" fontId="39" fillId="0" borderId="0" applyNumberFormat="0" applyFill="0" applyBorder="0" applyAlignment="0" applyProtection="0"/>
    <xf numFmtId="0" fontId="57" fillId="0" borderId="0" applyNumberFormat="0" applyFill="0" applyBorder="0" applyAlignment="0" applyProtection="0"/>
    <xf numFmtId="0" fontId="58" fillId="0" borderId="0"/>
    <xf numFmtId="0" fontId="59" fillId="51"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29" fillId="17" borderId="0" applyNumberFormat="0" applyBorder="0" applyAlignment="0" applyProtection="0"/>
    <xf numFmtId="1" fontId="61" fillId="70" borderId="38" applyNumberFormat="0" applyBorder="0" applyAlignment="0">
      <alignment horizontal="center" vertical="top" wrapText="1"/>
      <protection hidden="1"/>
    </xf>
    <xf numFmtId="0" fontId="62" fillId="71" borderId="0"/>
    <xf numFmtId="0" fontId="63" fillId="0" borderId="0" applyAlignment="0"/>
    <xf numFmtId="0" fontId="64" fillId="0" borderId="23" applyNumberFormat="0" applyFill="0" applyAlignment="0" applyProtection="0"/>
    <xf numFmtId="0" fontId="54" fillId="0" borderId="136" applyNumberFormat="0" applyFont="0" applyFill="0" applyAlignment="0" applyProtection="0"/>
    <xf numFmtId="0" fontId="65" fillId="0" borderId="137" applyNumberFormat="0" applyFont="0" applyFill="0" applyAlignment="0" applyProtection="0">
      <alignment horizontal="centerContinuous"/>
    </xf>
    <xf numFmtId="0" fontId="38" fillId="0" borderId="23" applyNumberFormat="0" applyFont="0" applyFill="0" applyAlignment="0" applyProtection="0"/>
    <xf numFmtId="0" fontId="38" fillId="0" borderId="38" applyNumberFormat="0" applyFont="0" applyFill="0" applyAlignment="0" applyProtection="0"/>
    <xf numFmtId="0" fontId="38" fillId="0" borderId="42" applyNumberFormat="0" applyFont="0" applyFill="0" applyAlignment="0" applyProtection="0"/>
    <xf numFmtId="0" fontId="38" fillId="0" borderId="28" applyNumberFormat="0" applyFont="0" applyFill="0" applyAlignment="0" applyProtection="0"/>
    <xf numFmtId="208" fontId="39" fillId="0" borderId="0" applyFont="0" applyFill="0" applyBorder="0" applyAlignment="0" applyProtection="0"/>
    <xf numFmtId="0" fontId="43" fillId="0" borderId="0">
      <alignment horizontal="right"/>
    </xf>
    <xf numFmtId="0" fontId="45" fillId="0" borderId="0" applyFont="0" applyFill="0" applyBorder="0" applyAlignment="0" applyProtection="0"/>
    <xf numFmtId="209" fontId="43" fillId="0" borderId="0" applyFill="0" applyBorder="0" applyAlignment="0"/>
    <xf numFmtId="210" fontId="43" fillId="0" borderId="0" applyFill="0" applyBorder="0" applyAlignment="0"/>
    <xf numFmtId="211" fontId="43" fillId="0" borderId="0" applyFill="0" applyBorder="0" applyAlignment="0"/>
    <xf numFmtId="212" fontId="43" fillId="0" borderId="0" applyFill="0" applyBorder="0" applyAlignment="0"/>
    <xf numFmtId="211" fontId="39" fillId="0" borderId="0" applyFill="0" applyBorder="0" applyAlignment="0"/>
    <xf numFmtId="209" fontId="43" fillId="0" borderId="0" applyFill="0" applyBorder="0" applyAlignment="0"/>
    <xf numFmtId="212" fontId="39" fillId="0" borderId="0" applyFill="0" applyBorder="0" applyAlignment="0"/>
    <xf numFmtId="210" fontId="43" fillId="0" borderId="0" applyFill="0" applyBorder="0" applyAlignment="0"/>
    <xf numFmtId="0" fontId="66" fillId="72" borderId="132" applyNumberFormat="0" applyAlignment="0" applyProtection="0"/>
    <xf numFmtId="0" fontId="66" fillId="72" borderId="132" applyNumberFormat="0" applyAlignment="0" applyProtection="0"/>
    <xf numFmtId="0" fontId="67" fillId="20" borderId="126" applyNumberFormat="0" applyAlignment="0" applyProtection="0"/>
    <xf numFmtId="0" fontId="67" fillId="20" borderId="126" applyNumberFormat="0" applyAlignment="0" applyProtection="0"/>
    <xf numFmtId="0" fontId="67" fillId="20" borderId="126" applyNumberFormat="0" applyAlignment="0" applyProtection="0"/>
    <xf numFmtId="0" fontId="67" fillId="20" borderId="126" applyNumberFormat="0" applyAlignment="0" applyProtection="0"/>
    <xf numFmtId="0" fontId="67" fillId="20" borderId="126" applyNumberFormat="0" applyAlignment="0" applyProtection="0"/>
    <xf numFmtId="0" fontId="67" fillId="20" borderId="126" applyNumberFormat="0" applyAlignment="0" applyProtection="0"/>
    <xf numFmtId="0" fontId="67" fillId="20" borderId="126" applyNumberFormat="0" applyAlignment="0" applyProtection="0"/>
    <xf numFmtId="0" fontId="33" fillId="20" borderId="126" applyNumberFormat="0" applyAlignment="0" applyProtection="0"/>
    <xf numFmtId="178" fontId="54" fillId="73" borderId="0" applyNumberFormat="0" applyFont="0" applyBorder="0" applyAlignment="0">
      <alignment horizontal="left"/>
    </xf>
    <xf numFmtId="213" fontId="39" fillId="0" borderId="0" applyFont="0" applyFill="0" applyBorder="0" applyProtection="0">
      <alignment horizontal="center" vertical="center"/>
    </xf>
    <xf numFmtId="0" fontId="68" fillId="74" borderId="138" applyNumberFormat="0" applyAlignment="0" applyProtection="0"/>
    <xf numFmtId="0" fontId="69" fillId="21" borderId="129" applyNumberFormat="0" applyAlignment="0" applyProtection="0"/>
    <xf numFmtId="0" fontId="69" fillId="21" borderId="129" applyNumberFormat="0" applyAlignment="0" applyProtection="0"/>
    <xf numFmtId="0" fontId="69" fillId="21" borderId="129" applyNumberFormat="0" applyAlignment="0" applyProtection="0"/>
    <xf numFmtId="0" fontId="69" fillId="21" borderId="129" applyNumberFormat="0" applyAlignment="0" applyProtection="0"/>
    <xf numFmtId="0" fontId="69" fillId="21" borderId="129" applyNumberFormat="0" applyAlignment="0" applyProtection="0"/>
    <xf numFmtId="0" fontId="69" fillId="21" borderId="129" applyNumberFormat="0" applyAlignment="0" applyProtection="0"/>
    <xf numFmtId="0" fontId="69" fillId="21" borderId="129" applyNumberFormat="0" applyAlignment="0" applyProtection="0"/>
    <xf numFmtId="0" fontId="35" fillId="21" borderId="129" applyNumberFormat="0" applyAlignment="0" applyProtection="0"/>
    <xf numFmtId="214" fontId="39" fillId="0" borderId="0" applyNumberFormat="0" applyFont="0" applyFill="0" applyAlignment="0" applyProtection="0"/>
    <xf numFmtId="0" fontId="64" fillId="0" borderId="23" applyNumberFormat="0" applyFill="0" applyProtection="0">
      <alignment horizontal="left" vertical="center"/>
    </xf>
    <xf numFmtId="0" fontId="70" fillId="0" borderId="0">
      <alignment horizontal="center" wrapText="1"/>
      <protection hidden="1"/>
    </xf>
    <xf numFmtId="0" fontId="71" fillId="0" borderId="0">
      <alignment horizontal="right"/>
    </xf>
    <xf numFmtId="172" fontId="46" fillId="0" borderId="0" applyBorder="0">
      <alignment horizontal="right"/>
    </xf>
    <xf numFmtId="172" fontId="46" fillId="0" borderId="136" applyAlignment="0">
      <alignment horizontal="right"/>
    </xf>
    <xf numFmtId="215" fontId="43" fillId="0" borderId="0"/>
    <xf numFmtId="215" fontId="43" fillId="0" borderId="0"/>
    <xf numFmtId="215" fontId="43" fillId="0" borderId="0"/>
    <xf numFmtId="215" fontId="43" fillId="0" borderId="0"/>
    <xf numFmtId="215" fontId="43" fillId="0" borderId="0"/>
    <xf numFmtId="215" fontId="43" fillId="0" borderId="0"/>
    <xf numFmtId="215" fontId="43" fillId="0" borderId="0"/>
    <xf numFmtId="215" fontId="43" fillId="0" borderId="0"/>
    <xf numFmtId="168" fontId="72" fillId="0" borderId="0" applyFont="0" applyBorder="0">
      <alignment horizontal="right"/>
    </xf>
    <xf numFmtId="209" fontId="43" fillId="0" borderId="0" applyFont="0" applyFill="0" applyBorder="0" applyAlignment="0" applyProtection="0"/>
    <xf numFmtId="216" fontId="39" fillId="0" borderId="0" applyFont="0"/>
    <xf numFmtId="0" fontId="73" fillId="0" borderId="0" applyFont="0" applyFill="0" applyBorder="0" applyProtection="0">
      <alignment horizontal="right"/>
    </xf>
    <xf numFmtId="0" fontId="73" fillId="0" borderId="0" applyFont="0" applyFill="0" applyBorder="0" applyProtection="0">
      <alignment horizontal="right"/>
    </xf>
    <xf numFmtId="193" fontId="39" fillId="0" borderId="0" applyFont="0" applyFill="0" applyBorder="0" applyAlignment="0" applyProtection="0">
      <alignment horizontal="right"/>
    </xf>
    <xf numFmtId="217" fontId="39" fillId="0" borderId="0" applyFont="0" applyFill="0" applyBorder="0" applyAlignment="0" applyProtection="0"/>
    <xf numFmtId="218" fontId="74" fillId="0" borderId="0" applyFont="0" applyFill="0" applyBorder="0" applyAlignment="0" applyProtection="0">
      <alignment horizontal="right"/>
    </xf>
    <xf numFmtId="170" fontId="8"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47"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47" fillId="0" borderId="0" applyFont="0" applyFill="0" applyBorder="0" applyAlignment="0" applyProtection="0"/>
    <xf numFmtId="170" fontId="39"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219" fontId="39" fillId="0" borderId="0" applyFont="0" applyFill="0" applyBorder="0" applyAlignment="0" applyProtection="0">
      <alignment horizontal="right"/>
    </xf>
    <xf numFmtId="219" fontId="39" fillId="0" borderId="0" applyFont="0" applyFill="0" applyBorder="0" applyAlignment="0" applyProtection="0">
      <alignment horizontal="right"/>
    </xf>
    <xf numFmtId="219" fontId="39" fillId="0" borderId="0" applyFont="0" applyFill="0" applyBorder="0" applyAlignment="0" applyProtection="0">
      <alignment horizontal="right"/>
    </xf>
    <xf numFmtId="219" fontId="39" fillId="0" borderId="0" applyFont="0" applyFill="0" applyBorder="0" applyAlignment="0" applyProtection="0">
      <alignment horizontal="right"/>
    </xf>
    <xf numFmtId="170" fontId="39" fillId="0" borderId="0" applyFont="0" applyFill="0" applyBorder="0" applyAlignment="0" applyProtection="0"/>
    <xf numFmtId="170" fontId="75" fillId="0" borderId="0" applyFont="0" applyFill="0" applyBorder="0" applyAlignment="0" applyProtection="0"/>
    <xf numFmtId="170" fontId="76" fillId="0" borderId="0" applyFont="0" applyFill="0" applyBorder="0" applyAlignment="0" applyProtection="0"/>
    <xf numFmtId="219" fontId="39" fillId="0" borderId="0" applyFont="0" applyFill="0" applyBorder="0" applyAlignment="0" applyProtection="0">
      <alignment horizontal="right"/>
    </xf>
    <xf numFmtId="219" fontId="39" fillId="0" borderId="0" applyFont="0" applyFill="0" applyBorder="0" applyAlignment="0" applyProtection="0">
      <alignment horizontal="right"/>
    </xf>
    <xf numFmtId="219" fontId="39" fillId="0" borderId="0" applyFont="0" applyFill="0" applyBorder="0" applyAlignment="0" applyProtection="0">
      <alignment horizontal="right"/>
    </xf>
    <xf numFmtId="219" fontId="39" fillId="0" borderId="0" applyFont="0" applyFill="0" applyBorder="0" applyAlignment="0" applyProtection="0">
      <alignment horizontal="right"/>
    </xf>
    <xf numFmtId="170" fontId="70" fillId="0" borderId="0" applyFont="0" applyFill="0" applyBorder="0" applyAlignment="0" applyProtection="0"/>
    <xf numFmtId="170" fontId="75" fillId="0" borderId="0" applyFont="0" applyFill="0" applyBorder="0" applyAlignment="0" applyProtection="0"/>
    <xf numFmtId="170" fontId="70" fillId="0" borderId="0" applyFont="0" applyFill="0" applyBorder="0" applyAlignment="0" applyProtection="0"/>
    <xf numFmtId="170" fontId="70" fillId="0" borderId="0" applyFont="0" applyFill="0" applyBorder="0" applyAlignment="0" applyProtection="0"/>
    <xf numFmtId="170" fontId="70" fillId="0" borderId="0" applyFont="0" applyFill="0" applyBorder="0" applyAlignment="0" applyProtection="0"/>
    <xf numFmtId="170" fontId="7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220" fontId="74"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47"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57"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77" fillId="0" borderId="0" applyFont="0" applyFill="0" applyBorder="0" applyAlignment="0" applyProtection="0"/>
    <xf numFmtId="170" fontId="8"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7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7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7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43"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0"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0" fontId="8" fillId="0" borderId="0" applyFont="0" applyFill="0" applyBorder="0" applyAlignment="0" applyProtection="0"/>
    <xf numFmtId="170" fontId="4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3" fontId="81" fillId="0" borderId="0" applyFont="0" applyFill="0" applyBorder="0" applyAlignment="0" applyProtection="0"/>
    <xf numFmtId="178" fontId="82" fillId="0" borderId="0"/>
    <xf numFmtId="0" fontId="83" fillId="0" borderId="0"/>
    <xf numFmtId="0" fontId="84" fillId="75" borderId="0">
      <alignment horizontal="center" vertical="center" wrapText="1"/>
    </xf>
    <xf numFmtId="221" fontId="39" fillId="0" borderId="0" applyFill="0" applyBorder="0">
      <alignment horizontal="right"/>
      <protection locked="0"/>
    </xf>
    <xf numFmtId="222" fontId="85" fillId="0" borderId="139" applyFont="0" applyFill="0" applyBorder="0" applyAlignment="0" applyProtection="0"/>
    <xf numFmtId="210" fontId="43" fillId="0" borderId="0" applyFont="0" applyFill="0" applyBorder="0" applyAlignment="0" applyProtection="0"/>
    <xf numFmtId="223" fontId="86" fillId="0" borderId="0">
      <alignment horizontal="right"/>
    </xf>
    <xf numFmtId="166" fontId="87" fillId="0" borderId="140">
      <protection locked="0"/>
    </xf>
    <xf numFmtId="0" fontId="73" fillId="0" borderId="0" applyFont="0" applyFill="0" applyBorder="0" applyProtection="0">
      <alignment horizontal="right"/>
    </xf>
    <xf numFmtId="188" fontId="39" fillId="0" borderId="0" applyFont="0" applyFill="0" applyBorder="0" applyAlignment="0" applyProtection="0">
      <alignment horizontal="right"/>
    </xf>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47" fillId="0" borderId="0" applyFont="0" applyFill="0" applyBorder="0" applyAlignment="0" applyProtection="0"/>
    <xf numFmtId="169" fontId="5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3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3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8"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88" fillId="0" borderId="0" applyFont="0" applyFill="0" applyBorder="0" applyAlignment="0" applyProtection="0"/>
    <xf numFmtId="169" fontId="77" fillId="0" borderId="0" applyFont="0" applyFill="0" applyBorder="0" applyAlignment="0" applyProtection="0"/>
    <xf numFmtId="169" fontId="57" fillId="0" borderId="0" applyFont="0" applyFill="0" applyBorder="0" applyAlignment="0" applyProtection="0"/>
    <xf numFmtId="169" fontId="78" fillId="0" borderId="0" applyFont="0" applyFill="0" applyBorder="0" applyAlignment="0" applyProtection="0"/>
    <xf numFmtId="169" fontId="39" fillId="0" borderId="0" applyFont="0" applyFill="0" applyBorder="0" applyAlignment="0" applyProtection="0"/>
    <xf numFmtId="169" fontId="8"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224" fontId="39" fillId="0" borderId="0" applyFont="0" applyFill="0" applyBorder="0" applyAlignment="0" applyProtection="0">
      <alignment horizontal="right"/>
    </xf>
    <xf numFmtId="224" fontId="39" fillId="0" borderId="0" applyFont="0" applyFill="0" applyBorder="0" applyAlignment="0" applyProtection="0">
      <alignment horizontal="right"/>
    </xf>
    <xf numFmtId="224" fontId="39" fillId="0" borderId="0" applyFont="0" applyFill="0" applyBorder="0" applyAlignment="0" applyProtection="0">
      <alignment horizontal="right"/>
    </xf>
    <xf numFmtId="224" fontId="39" fillId="0" borderId="0" applyFont="0" applyFill="0" applyBorder="0" applyAlignment="0" applyProtection="0">
      <alignment horizontal="right"/>
    </xf>
    <xf numFmtId="169" fontId="39" fillId="0" borderId="0" applyFont="0" applyFill="0" applyBorder="0" applyAlignment="0" applyProtection="0"/>
    <xf numFmtId="169" fontId="88" fillId="0" borderId="0" applyFont="0" applyFill="0" applyBorder="0" applyAlignment="0" applyProtection="0"/>
    <xf numFmtId="169" fontId="88" fillId="0" borderId="0" applyFont="0" applyFill="0" applyBorder="0" applyAlignment="0" applyProtection="0"/>
    <xf numFmtId="224" fontId="39" fillId="0" borderId="0" applyFont="0" applyFill="0" applyBorder="0" applyAlignment="0" applyProtection="0">
      <alignment horizontal="right"/>
    </xf>
    <xf numFmtId="224" fontId="39" fillId="0" borderId="0" applyFont="0" applyFill="0" applyBorder="0" applyAlignment="0" applyProtection="0">
      <alignment horizontal="right"/>
    </xf>
    <xf numFmtId="224" fontId="39" fillId="0" borderId="0" applyFont="0" applyFill="0" applyBorder="0" applyAlignment="0" applyProtection="0">
      <alignment horizontal="right"/>
    </xf>
    <xf numFmtId="224" fontId="39" fillId="0" borderId="0" applyFont="0" applyFill="0" applyBorder="0" applyAlignment="0" applyProtection="0">
      <alignment horizontal="right"/>
    </xf>
    <xf numFmtId="169" fontId="88" fillId="0" borderId="0" applyFont="0" applyFill="0" applyBorder="0" applyAlignment="0" applyProtection="0"/>
    <xf numFmtId="169" fontId="88" fillId="0" borderId="0" applyFont="0" applyFill="0" applyBorder="0" applyAlignment="0" applyProtection="0"/>
    <xf numFmtId="169" fontId="88" fillId="0" borderId="0" applyFont="0" applyFill="0" applyBorder="0" applyAlignment="0" applyProtection="0"/>
    <xf numFmtId="169" fontId="88" fillId="0" borderId="0" applyFont="0" applyFill="0" applyBorder="0" applyAlignment="0" applyProtection="0"/>
    <xf numFmtId="169" fontId="88" fillId="0" borderId="0" applyFont="0" applyFill="0" applyBorder="0" applyAlignment="0" applyProtection="0"/>
    <xf numFmtId="169" fontId="39" fillId="0" borderId="0" applyFont="0" applyFill="0" applyBorder="0" applyAlignment="0" applyProtection="0"/>
    <xf numFmtId="225" fontId="89" fillId="0" borderId="0" applyFont="0" applyFill="0" applyBorder="0" applyAlignment="0" applyProtection="0"/>
    <xf numFmtId="169" fontId="3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79" fillId="0" borderId="0" applyFont="0" applyFill="0" applyBorder="0" applyAlignment="0" applyProtection="0"/>
    <xf numFmtId="169" fontId="7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77" fillId="0" borderId="0" applyFont="0" applyFill="0" applyBorder="0" applyAlignment="0" applyProtection="0"/>
    <xf numFmtId="169" fontId="8" fillId="0" borderId="0" applyFont="0" applyFill="0" applyBorder="0" applyAlignment="0" applyProtection="0"/>
    <xf numFmtId="169" fontId="39" fillId="0" borderId="0" applyFont="0" applyFill="0" applyBorder="0" applyAlignment="0" applyProtection="0"/>
    <xf numFmtId="169" fontId="8" fillId="0" borderId="0" applyFont="0" applyFill="0" applyBorder="0" applyAlignment="0" applyProtection="0"/>
    <xf numFmtId="169" fontId="8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7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226" fontId="43" fillId="0" borderId="0" applyFont="0" applyFill="0" applyBorder="0" applyProtection="0">
      <alignment horizontal="right"/>
    </xf>
    <xf numFmtId="227" fontId="53" fillId="0" borderId="0" applyFont="0" applyFill="0" applyBorder="0" applyAlignment="0" applyProtection="0">
      <alignment vertical="center"/>
    </xf>
    <xf numFmtId="228" fontId="53" fillId="0" borderId="0" applyFont="0" applyFill="0" applyBorder="0" applyAlignment="0" applyProtection="0">
      <alignment vertical="center"/>
    </xf>
    <xf numFmtId="0" fontId="70" fillId="0" borderId="0" applyFont="0" applyFill="0" applyBorder="0" applyAlignment="0">
      <protection locked="0"/>
    </xf>
    <xf numFmtId="0" fontId="45" fillId="0" borderId="0" applyFont="0" applyFill="0" applyBorder="0" applyAlignment="0" applyProtection="0"/>
    <xf numFmtId="229" fontId="90" fillId="0" borderId="141" applyNumberFormat="0" applyFill="0">
      <alignment horizontal="right"/>
    </xf>
    <xf numFmtId="229" fontId="90" fillId="0" borderId="141" applyNumberFormat="0" applyFill="0">
      <alignment horizontal="right"/>
    </xf>
    <xf numFmtId="1" fontId="91" fillId="0" borderId="0"/>
    <xf numFmtId="230" fontId="54" fillId="0" borderId="0" applyFont="0" applyFill="0" applyBorder="0" applyProtection="0">
      <alignment horizontal="right"/>
    </xf>
    <xf numFmtId="231" fontId="85" fillId="0" borderId="0" applyFont="0" applyFill="0" applyBorder="0" applyAlignment="0" applyProtection="0"/>
    <xf numFmtId="231" fontId="85" fillId="0" borderId="0" applyFont="0" applyFill="0" applyBorder="0" applyAlignment="0" applyProtection="0"/>
    <xf numFmtId="232" fontId="37" fillId="71" borderId="27" applyFont="0" applyFill="0" applyBorder="0" applyAlignment="0" applyProtection="0"/>
    <xf numFmtId="233" fontId="46" fillId="0" borderId="23" applyFont="0" applyFill="0" applyBorder="0" applyAlignment="0" applyProtection="0"/>
    <xf numFmtId="179" fontId="39" fillId="0" borderId="0" applyFont="0" applyFill="0" applyBorder="0" applyAlignment="0" applyProtection="0"/>
    <xf numFmtId="234" fontId="74" fillId="0" borderId="0" applyFont="0" applyFill="0" applyBorder="0" applyAlignment="0" applyProtection="0"/>
    <xf numFmtId="0" fontId="74" fillId="0" borderId="0" applyFont="0" applyFill="0" applyBorder="0" applyAlignment="0" applyProtection="0"/>
    <xf numFmtId="14" fontId="88" fillId="0" borderId="0" applyFill="0" applyBorder="0" applyAlignment="0"/>
    <xf numFmtId="0" fontId="39" fillId="0" borderId="0">
      <alignment horizontal="left" vertical="top"/>
    </xf>
    <xf numFmtId="167" fontId="92" fillId="0" borderId="0"/>
    <xf numFmtId="0" fontId="85" fillId="0" borderId="0"/>
    <xf numFmtId="168" fontId="39" fillId="0" borderId="0" applyFont="0" applyFill="0" applyBorder="0" applyAlignment="0" applyProtection="0"/>
    <xf numFmtId="170" fontId="39" fillId="0" borderId="0" applyFont="0" applyFill="0" applyBorder="0" applyAlignment="0" applyProtection="0"/>
    <xf numFmtId="0" fontId="93" fillId="0" borderId="0">
      <protection locked="0"/>
    </xf>
    <xf numFmtId="0" fontId="39" fillId="0" borderId="0"/>
    <xf numFmtId="167" fontId="43" fillId="0" borderId="0"/>
    <xf numFmtId="172" fontId="39" fillId="0" borderId="142" applyNumberFormat="0" applyFont="0" applyFill="0" applyAlignment="0" applyProtection="0"/>
    <xf numFmtId="172" fontId="39" fillId="0" borderId="142" applyNumberFormat="0" applyFont="0" applyFill="0" applyAlignment="0" applyProtection="0"/>
    <xf numFmtId="172" fontId="39" fillId="0" borderId="142" applyNumberFormat="0" applyFont="0" applyFill="0" applyAlignment="0" applyProtection="0"/>
    <xf numFmtId="167" fontId="94" fillId="0" borderId="0" applyFill="0" applyBorder="0" applyAlignment="0" applyProtection="0"/>
    <xf numFmtId="1" fontId="54" fillId="0" borderId="0"/>
    <xf numFmtId="177" fontId="95" fillId="0" borderId="0">
      <protection locked="0"/>
    </xf>
    <xf numFmtId="177" fontId="95" fillId="0" borderId="0">
      <protection locked="0"/>
    </xf>
    <xf numFmtId="209" fontId="43" fillId="0" borderId="0" applyFill="0" applyBorder="0" applyAlignment="0"/>
    <xf numFmtId="210" fontId="43" fillId="0" borderId="0" applyFill="0" applyBorder="0" applyAlignment="0"/>
    <xf numFmtId="209" fontId="43" fillId="0" borderId="0" applyFill="0" applyBorder="0" applyAlignment="0"/>
    <xf numFmtId="212" fontId="39" fillId="0" borderId="0" applyFill="0" applyBorder="0" applyAlignment="0"/>
    <xf numFmtId="210" fontId="43" fillId="0" borderId="0" applyFill="0" applyBorder="0" applyAlignment="0"/>
    <xf numFmtId="235" fontId="42" fillId="0" borderId="0" applyFon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36" fillId="0" borderId="0" applyNumberFormat="0" applyFill="0" applyBorder="0" applyAlignment="0" applyProtection="0"/>
    <xf numFmtId="236" fontId="70" fillId="76" borderId="38">
      <alignment horizontal="left"/>
    </xf>
    <xf numFmtId="1" fontId="98" fillId="77" borderId="17" applyNumberFormat="0" applyBorder="0" applyAlignment="0">
      <alignment horizontal="centerContinuous" vertical="center"/>
      <protection locked="0"/>
    </xf>
    <xf numFmtId="237" fontId="39" fillId="0" borderId="0">
      <protection locked="0"/>
    </xf>
    <xf numFmtId="214" fontId="39" fillId="0" borderId="0">
      <protection locked="0"/>
    </xf>
    <xf numFmtId="2" fontId="81" fillId="0" borderId="0" applyFont="0" applyFill="0" applyBorder="0" applyAlignment="0" applyProtection="0"/>
    <xf numFmtId="0" fontId="99" fillId="0" borderId="0" applyFill="0" applyBorder="0" applyProtection="0">
      <alignment horizontal="left"/>
    </xf>
    <xf numFmtId="0" fontId="100" fillId="52" borderId="0" applyNumberFormat="0" applyBorder="0" applyAlignment="0" applyProtection="0"/>
    <xf numFmtId="0" fontId="101" fillId="16" borderId="0" applyNumberFormat="0" applyBorder="0" applyAlignment="0" applyProtection="0"/>
    <xf numFmtId="0" fontId="101" fillId="16" borderId="0" applyNumberFormat="0" applyBorder="0" applyAlignment="0" applyProtection="0"/>
    <xf numFmtId="0" fontId="101" fillId="16" borderId="0" applyNumberFormat="0" applyBorder="0" applyAlignment="0" applyProtection="0"/>
    <xf numFmtId="0" fontId="101" fillId="16" borderId="0" applyNumberFormat="0" applyBorder="0" applyAlignment="0" applyProtection="0"/>
    <xf numFmtId="0" fontId="101" fillId="16" borderId="0" applyNumberFormat="0" applyBorder="0" applyAlignment="0" applyProtection="0"/>
    <xf numFmtId="0" fontId="101" fillId="16" borderId="0" applyNumberFormat="0" applyBorder="0" applyAlignment="0" applyProtection="0"/>
    <xf numFmtId="0" fontId="101" fillId="16" borderId="0" applyNumberFormat="0" applyBorder="0" applyAlignment="0" applyProtection="0"/>
    <xf numFmtId="0" fontId="28" fillId="16" borderId="0" applyNumberFormat="0" applyBorder="0" applyAlignment="0" applyProtection="0"/>
    <xf numFmtId="38" fontId="85" fillId="78" borderId="0" applyNumberFormat="0" applyBorder="0" applyAlignment="0" applyProtection="0"/>
    <xf numFmtId="0" fontId="102" fillId="0" borderId="0" applyNumberFormat="0">
      <alignment horizontal="right"/>
    </xf>
    <xf numFmtId="0" fontId="39" fillId="0" borderId="0"/>
    <xf numFmtId="0" fontId="39" fillId="0" borderId="0"/>
    <xf numFmtId="0" fontId="39" fillId="0" borderId="0"/>
    <xf numFmtId="0" fontId="39" fillId="0" borderId="0"/>
    <xf numFmtId="173" fontId="39" fillId="79" borderId="5" applyNumberFormat="0" applyFont="0" applyBorder="0" applyAlignment="0" applyProtection="0"/>
    <xf numFmtId="183" fontId="39" fillId="0" borderId="0" applyFont="0" applyFill="0" applyBorder="0" applyAlignment="0" applyProtection="0">
      <alignment horizontal="right"/>
    </xf>
    <xf numFmtId="178" fontId="103" fillId="79" borderId="0" applyNumberFormat="0" applyFont="0" applyAlignment="0"/>
    <xf numFmtId="0" fontId="104" fillId="0" borderId="0" applyProtection="0">
      <alignment horizontal="right"/>
    </xf>
    <xf numFmtId="0" fontId="105" fillId="0" borderId="143" applyNumberFormat="0" applyAlignment="0" applyProtection="0">
      <alignment horizontal="left" vertical="center"/>
    </xf>
    <xf numFmtId="0" fontId="105" fillId="0" borderId="3">
      <alignment horizontal="left" vertical="center"/>
    </xf>
    <xf numFmtId="49" fontId="106" fillId="0" borderId="0">
      <alignment horizontal="centerContinuous"/>
    </xf>
    <xf numFmtId="0" fontId="107" fillId="0" borderId="144" applyNumberFormat="0" applyFill="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25" fillId="0" borderId="123" applyNumberFormat="0" applyFill="0" applyAlignment="0" applyProtection="0"/>
    <xf numFmtId="0" fontId="108" fillId="0" borderId="0" applyNumberFormat="0" applyFill="0" applyBorder="0" applyAlignment="0" applyProtection="0"/>
    <xf numFmtId="0" fontId="109" fillId="0" borderId="145" applyNumberFormat="0" applyFill="0" applyAlignment="0" applyProtection="0"/>
    <xf numFmtId="0" fontId="110" fillId="0" borderId="0" applyProtection="0">
      <alignment horizontal="left"/>
    </xf>
    <xf numFmtId="0" fontId="110" fillId="0" borderId="0" applyProtection="0">
      <alignment horizontal="left"/>
    </xf>
    <xf numFmtId="0" fontId="110" fillId="0" borderId="0" applyProtection="0">
      <alignment horizontal="left"/>
    </xf>
    <xf numFmtId="0" fontId="110" fillId="0" borderId="0" applyProtection="0">
      <alignment horizontal="left"/>
    </xf>
    <xf numFmtId="0" fontId="26" fillId="0" borderId="124" applyNumberFormat="0" applyFill="0" applyAlignment="0" applyProtection="0"/>
    <xf numFmtId="0" fontId="110" fillId="0" borderId="0" applyProtection="0">
      <alignment horizontal="left"/>
    </xf>
    <xf numFmtId="0" fontId="111" fillId="0" borderId="146" applyNumberFormat="0" applyFill="0" applyAlignment="0" applyProtection="0"/>
    <xf numFmtId="0" fontId="112" fillId="0" borderId="0" applyProtection="0">
      <alignment horizontal="left"/>
    </xf>
    <xf numFmtId="0" fontId="112" fillId="0" borderId="0" applyProtection="0">
      <alignment horizontal="left"/>
    </xf>
    <xf numFmtId="0" fontId="112" fillId="0" borderId="0" applyProtection="0">
      <alignment horizontal="left"/>
    </xf>
    <xf numFmtId="0" fontId="112" fillId="0" borderId="0" applyProtection="0">
      <alignment horizontal="left"/>
    </xf>
    <xf numFmtId="0" fontId="113" fillId="0" borderId="125" applyNumberFormat="0" applyFill="0" applyAlignment="0" applyProtection="0"/>
    <xf numFmtId="0" fontId="27" fillId="0" borderId="125" applyNumberFormat="0" applyFill="0" applyAlignment="0" applyProtection="0"/>
    <xf numFmtId="0" fontId="112" fillId="0" borderId="0" applyProtection="0">
      <alignment horizontal="left"/>
    </xf>
    <xf numFmtId="0" fontId="111" fillId="0" borderId="0" applyNumberFormat="0" applyFill="0" applyBorder="0" applyAlignment="0" applyProtection="0"/>
    <xf numFmtId="0" fontId="27" fillId="0" borderId="0" applyNumberFormat="0" applyFill="0" applyBorder="0" applyAlignment="0" applyProtection="0"/>
    <xf numFmtId="0" fontId="114" fillId="0" borderId="0"/>
    <xf numFmtId="0" fontId="58" fillId="0" borderId="0"/>
    <xf numFmtId="238" fontId="52" fillId="0" borderId="0">
      <alignment horizontal="centerContinuous"/>
    </xf>
    <xf numFmtId="0" fontId="115" fillId="0" borderId="147" applyNumberFormat="0" applyFill="0" applyBorder="0" applyAlignment="0" applyProtection="0">
      <alignment horizontal="left"/>
    </xf>
    <xf numFmtId="238" fontId="52" fillId="0" borderId="148">
      <alignment horizontal="center"/>
    </xf>
    <xf numFmtId="0" fontId="39" fillId="0" borderId="0" applyNumberFormat="0" applyFill="0" applyBorder="0" applyProtection="0">
      <alignment wrapText="1"/>
    </xf>
    <xf numFmtId="0" fontId="39" fillId="0" borderId="0" applyNumberFormat="0" applyFill="0" applyBorder="0" applyProtection="0">
      <alignment horizontal="justify" vertical="top" wrapText="1"/>
    </xf>
    <xf numFmtId="0" fontId="116" fillId="0" borderId="119">
      <alignment horizontal="left" vertical="center"/>
    </xf>
    <xf numFmtId="0" fontId="116" fillId="80" borderId="0">
      <alignment horizontal="centerContinuous" wrapText="1"/>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xf numFmtId="0" fontId="118" fillId="0" borderId="0" applyNumberFormat="0" applyFill="0" applyBorder="0" applyAlignment="0" applyProtection="0">
      <alignment vertical="top"/>
      <protection locked="0"/>
    </xf>
    <xf numFmtId="0" fontId="121" fillId="0" borderId="0" applyNumberFormat="0" applyFill="0" applyBorder="0" applyAlignment="0" applyProtection="0"/>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239" fontId="118" fillId="0" borderId="0" applyNumberFormat="0" applyFill="0" applyBorder="0" applyAlignment="0" applyProtection="0">
      <alignment vertical="top"/>
      <protection locked="0"/>
    </xf>
    <xf numFmtId="0" fontId="39" fillId="0" borderId="0" applyNumberFormat="0" applyFill="0" applyBorder="0" applyAlignment="0" applyProtection="0"/>
    <xf numFmtId="0" fontId="39" fillId="0" borderId="0">
      <alignment horizontal="right"/>
    </xf>
    <xf numFmtId="10" fontId="85" fillId="71" borderId="5" applyNumberFormat="0" applyBorder="0" applyAlignment="0" applyProtection="0"/>
    <xf numFmtId="0" fontId="122" fillId="55" borderId="132" applyNumberFormat="0" applyAlignment="0" applyProtection="0"/>
    <xf numFmtId="0" fontId="122" fillId="55" borderId="132" applyNumberFormat="0" applyAlignment="0" applyProtection="0"/>
    <xf numFmtId="0" fontId="123" fillId="19" borderId="126" applyNumberFormat="0" applyAlignment="0" applyProtection="0"/>
    <xf numFmtId="0" fontId="123" fillId="19" borderId="126" applyNumberFormat="0" applyAlignment="0" applyProtection="0"/>
    <xf numFmtId="0" fontId="123" fillId="19" borderId="126" applyNumberFormat="0" applyAlignment="0" applyProtection="0"/>
    <xf numFmtId="0" fontId="123" fillId="19" borderId="126" applyNumberFormat="0" applyAlignment="0" applyProtection="0"/>
    <xf numFmtId="0" fontId="123" fillId="19" borderId="126" applyNumberFormat="0" applyAlignment="0" applyProtection="0"/>
    <xf numFmtId="0" fontId="123" fillId="19" borderId="126" applyNumberFormat="0" applyAlignment="0" applyProtection="0"/>
    <xf numFmtId="0" fontId="123" fillId="19" borderId="126" applyNumberFormat="0" applyAlignment="0" applyProtection="0"/>
    <xf numFmtId="0" fontId="31" fillId="19" borderId="126" applyNumberFormat="0" applyAlignment="0" applyProtection="0"/>
    <xf numFmtId="240" fontId="70" fillId="0" borderId="0" applyNumberFormat="0" applyFill="0" applyBorder="0" applyAlignment="0" applyProtection="0"/>
    <xf numFmtId="0" fontId="39" fillId="0" borderId="0" applyNumberFormat="0" applyFill="0" applyBorder="0" applyAlignment="0">
      <protection locked="0"/>
    </xf>
    <xf numFmtId="0" fontId="124" fillId="71" borderId="0" applyNumberFormat="0" applyFont="0" applyBorder="0" applyAlignment="0">
      <alignment horizontal="right"/>
      <protection locked="0"/>
    </xf>
    <xf numFmtId="0" fontId="125" fillId="81" borderId="0" applyNumberFormat="0" applyFont="0" applyBorder="0" applyAlignment="0">
      <alignment horizontal="right" vertical="top"/>
      <protection locked="0"/>
    </xf>
    <xf numFmtId="241" fontId="39" fillId="71" borderId="117" applyNumberFormat="0" applyFont="0" applyBorder="0" applyAlignment="0">
      <alignment horizontal="right" vertical="center"/>
      <protection locked="0"/>
    </xf>
    <xf numFmtId="0" fontId="125" fillId="81" borderId="0" applyNumberFormat="0" applyFont="0" applyBorder="0" applyAlignment="0">
      <alignment horizontal="right" vertical="top"/>
      <protection locked="0"/>
    </xf>
    <xf numFmtId="0" fontId="70" fillId="0" borderId="0" applyFill="0" applyBorder="0">
      <alignment horizontal="right"/>
      <protection locked="0"/>
    </xf>
    <xf numFmtId="242" fontId="126" fillId="0" borderId="149" applyFont="0" applyFill="0" applyBorder="0" applyAlignment="0" applyProtection="0"/>
    <xf numFmtId="243" fontId="39" fillId="0" borderId="0" applyFill="0" applyBorder="0">
      <alignment horizontal="right"/>
      <protection locked="0"/>
    </xf>
    <xf numFmtId="0" fontId="127" fillId="0" borderId="0" applyFill="0" applyBorder="0"/>
    <xf numFmtId="0" fontId="128" fillId="82" borderId="150">
      <alignment horizontal="left" vertical="center" wrapText="1"/>
    </xf>
    <xf numFmtId="0" fontId="45" fillId="0" borderId="0" applyNumberFormat="0" applyFill="0" applyBorder="0" applyProtection="0">
      <alignment horizontal="left" vertical="center"/>
    </xf>
    <xf numFmtId="0" fontId="12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43" fillId="83" borderId="0" applyNumberFormat="0" applyFont="0" applyBorder="0" applyProtection="0"/>
    <xf numFmtId="2" fontId="130" fillId="0" borderId="23"/>
    <xf numFmtId="209" fontId="43" fillId="0" borderId="0" applyFill="0" applyBorder="0" applyAlignment="0"/>
    <xf numFmtId="210" fontId="43" fillId="0" borderId="0" applyFill="0" applyBorder="0" applyAlignment="0"/>
    <xf numFmtId="209" fontId="43" fillId="0" borderId="0" applyFill="0" applyBorder="0" applyAlignment="0"/>
    <xf numFmtId="212" fontId="39" fillId="0" borderId="0" applyFill="0" applyBorder="0" applyAlignment="0"/>
    <xf numFmtId="210" fontId="43" fillId="0" borderId="0" applyFill="0" applyBorder="0" applyAlignment="0"/>
    <xf numFmtId="0" fontId="131" fillId="0" borderId="151" applyNumberFormat="0" applyFill="0" applyAlignment="0" applyProtection="0"/>
    <xf numFmtId="0" fontId="132" fillId="0" borderId="128" applyNumberFormat="0" applyFill="0" applyAlignment="0" applyProtection="0"/>
    <xf numFmtId="0" fontId="132" fillId="0" borderId="128" applyNumberFormat="0" applyFill="0" applyAlignment="0" applyProtection="0"/>
    <xf numFmtId="0" fontId="132" fillId="0" borderId="128" applyNumberFormat="0" applyFill="0" applyAlignment="0" applyProtection="0"/>
    <xf numFmtId="0" fontId="132" fillId="0" borderId="128" applyNumberFormat="0" applyFill="0" applyAlignment="0" applyProtection="0"/>
    <xf numFmtId="0" fontId="132" fillId="0" borderId="128" applyNumberFormat="0" applyFill="0" applyAlignment="0" applyProtection="0"/>
    <xf numFmtId="0" fontId="132" fillId="0" borderId="128" applyNumberFormat="0" applyFill="0" applyAlignment="0" applyProtection="0"/>
    <xf numFmtId="0" fontId="132" fillId="0" borderId="128" applyNumberFormat="0" applyFill="0" applyAlignment="0" applyProtection="0"/>
    <xf numFmtId="0" fontId="34" fillId="0" borderId="128" applyNumberFormat="0" applyFill="0" applyAlignment="0" applyProtection="0"/>
    <xf numFmtId="14" fontId="46" fillId="0" borderId="23" applyFont="0" applyFill="0" applyBorder="0" applyAlignment="0" applyProtection="0"/>
    <xf numFmtId="3" fontId="39" fillId="0" borderId="0"/>
    <xf numFmtId="1" fontId="133" fillId="0" borderId="0"/>
    <xf numFmtId="244" fontId="134" fillId="84" borderId="0" applyBorder="0" applyAlignment="0">
      <alignment horizontal="right"/>
    </xf>
    <xf numFmtId="168" fontId="39" fillId="0" borderId="0" applyFont="0" applyFill="0" applyBorder="0" applyAlignment="0" applyProtection="0"/>
    <xf numFmtId="17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245" fontId="39" fillId="0" borderId="0" applyFont="0" applyFill="0" applyBorder="0" applyAlignment="0" applyProtection="0"/>
    <xf numFmtId="246" fontId="8" fillId="0" borderId="0" applyFont="0" applyFill="0" applyBorder="0" applyAlignment="0" applyProtection="0"/>
    <xf numFmtId="247" fontId="39" fillId="0" borderId="0" applyFont="0" applyFill="0" applyBorder="0" applyAlignment="0" applyProtection="0"/>
    <xf numFmtId="14" fontId="38" fillId="0" borderId="0" applyFont="0" applyFill="0" applyBorder="0" applyAlignment="0" applyProtection="0"/>
    <xf numFmtId="3" fontId="45" fillId="0" borderId="0"/>
    <xf numFmtId="3" fontId="45" fillId="0" borderId="0"/>
    <xf numFmtId="0" fontId="39" fillId="0" borderId="0" applyFont="0" applyFill="0" applyBorder="0" applyAlignment="0" applyProtection="0"/>
    <xf numFmtId="0" fontId="39" fillId="0" borderId="0" applyFont="0" applyFill="0" applyBorder="0" applyAlignment="0" applyProtection="0"/>
    <xf numFmtId="248" fontId="39" fillId="0" borderId="0" applyFont="0" applyFill="0" applyBorder="0" applyAlignment="0" applyProtection="0"/>
    <xf numFmtId="249" fontId="8" fillId="0" borderId="0" applyFont="0" applyFill="0" applyBorder="0" applyAlignment="0" applyProtection="0"/>
    <xf numFmtId="250" fontId="39" fillId="0" borderId="0" applyFont="0" applyFill="0" applyBorder="0" applyAlignment="0" applyProtection="0"/>
    <xf numFmtId="251" fontId="39" fillId="0" borderId="0">
      <protection locked="0"/>
    </xf>
    <xf numFmtId="233" fontId="85" fillId="71" borderId="0">
      <alignment horizontal="center"/>
    </xf>
    <xf numFmtId="252" fontId="74" fillId="0" borderId="0" applyFont="0" applyFill="0" applyBorder="0" applyProtection="0">
      <alignment horizontal="right"/>
    </xf>
    <xf numFmtId="253" fontId="39" fillId="0" borderId="0" applyFont="0" applyFill="0" applyBorder="0" applyAlignment="0" applyProtection="0"/>
    <xf numFmtId="180" fontId="39" fillId="0" borderId="0" applyFont="0" applyFill="0" applyBorder="0" applyAlignment="0" applyProtection="0"/>
    <xf numFmtId="0" fontId="73" fillId="0" borderId="0" applyFont="0" applyFill="0" applyBorder="0" applyProtection="0">
      <alignment horizontal="right"/>
    </xf>
    <xf numFmtId="0" fontId="73" fillId="0" borderId="0" applyFont="0" applyFill="0" applyBorder="0" applyProtection="0">
      <alignment horizontal="right"/>
    </xf>
    <xf numFmtId="0" fontId="73" fillId="0" borderId="0" applyFont="0" applyFill="0" applyBorder="0" applyProtection="0">
      <alignment horizontal="right"/>
    </xf>
    <xf numFmtId="0" fontId="39" fillId="0" borderId="0" applyFont="0" applyFill="0" applyBorder="0" applyProtection="0">
      <alignment horizontal="right"/>
    </xf>
    <xf numFmtId="172" fontId="39" fillId="0" borderId="0" applyFont="0" applyFill="0" applyBorder="0" applyProtection="0">
      <alignment horizontal="right"/>
    </xf>
    <xf numFmtId="0" fontId="39" fillId="0" borderId="39" applyBorder="0" applyAlignment="0" applyProtection="0">
      <alignment horizontal="center"/>
    </xf>
    <xf numFmtId="0" fontId="135" fillId="81" borderId="0" applyNumberFormat="0" applyBorder="0" applyAlignment="0" applyProtection="0"/>
    <xf numFmtId="0" fontId="136" fillId="18" borderId="0" applyNumberFormat="0" applyBorder="0" applyAlignment="0" applyProtection="0"/>
    <xf numFmtId="0" fontId="136" fillId="18" borderId="0" applyNumberFormat="0" applyBorder="0" applyAlignment="0" applyProtection="0"/>
    <xf numFmtId="0" fontId="136" fillId="18" borderId="0" applyNumberFormat="0" applyBorder="0" applyAlignment="0" applyProtection="0"/>
    <xf numFmtId="0" fontId="136" fillId="18" borderId="0" applyNumberFormat="0" applyBorder="0" applyAlignment="0" applyProtection="0"/>
    <xf numFmtId="0" fontId="136" fillId="18" borderId="0" applyNumberFormat="0" applyBorder="0" applyAlignment="0" applyProtection="0"/>
    <xf numFmtId="0" fontId="136" fillId="18" borderId="0" applyNumberFormat="0" applyBorder="0" applyAlignment="0" applyProtection="0"/>
    <xf numFmtId="0" fontId="136" fillId="18" borderId="0" applyNumberFormat="0" applyBorder="0" applyAlignment="0" applyProtection="0"/>
    <xf numFmtId="0" fontId="30" fillId="18" borderId="0" applyNumberFormat="0" applyBorder="0" applyAlignment="0" applyProtection="0"/>
    <xf numFmtId="0" fontId="63" fillId="0" borderId="0"/>
    <xf numFmtId="241" fontId="53" fillId="0" borderId="0" applyNumberFormat="0" applyFont="0" applyFill="0" applyBorder="0" applyAlignment="0" applyProtection="0">
      <alignment vertical="center"/>
    </xf>
    <xf numFmtId="37" fontId="137" fillId="0" borderId="0"/>
    <xf numFmtId="0" fontId="138" fillId="0" borderId="0"/>
    <xf numFmtId="0" fontId="86" fillId="85" borderId="0" applyNumberFormat="0" applyBorder="0" applyAlignment="0">
      <alignment horizontal="right"/>
      <protection hidden="1"/>
    </xf>
    <xf numFmtId="241" fontId="139" fillId="0" borderId="0" applyNumberFormat="0" applyFill="0" applyBorder="0" applyAlignment="0" applyProtection="0">
      <alignment vertical="center"/>
    </xf>
    <xf numFmtId="1" fontId="45" fillId="0" borderId="0"/>
    <xf numFmtId="254" fontId="85" fillId="0" borderId="0" applyFont="0" applyFill="0" applyBorder="0" applyAlignment="0" applyProtection="0">
      <alignment horizontal="right"/>
    </xf>
    <xf numFmtId="255" fontId="140" fillId="0" borderId="0"/>
    <xf numFmtId="37" fontId="37" fillId="86" borderId="0" applyFont="0" applyFill="0" applyBorder="0" applyAlignment="0" applyProtection="0"/>
    <xf numFmtId="177" fontId="39" fillId="0" borderId="0" applyFont="0" applyFill="0" applyBorder="0" applyAlignment="0"/>
    <xf numFmtId="256" fontId="85" fillId="0" borderId="0" applyFont="0" applyFill="0" applyBorder="0" applyAlignment="0"/>
    <xf numFmtId="257" fontId="85" fillId="0" borderId="0" applyFont="0" applyFill="0" applyBorder="0" applyAlignment="0"/>
    <xf numFmtId="256" fontId="85" fillId="0" borderId="0" applyFont="0" applyFill="0" applyBorder="0" applyAlignment="0"/>
    <xf numFmtId="0" fontId="47" fillId="0" borderId="0"/>
    <xf numFmtId="0" fontId="39" fillId="0" borderId="0"/>
    <xf numFmtId="0" fontId="39" fillId="0" borderId="0"/>
    <xf numFmtId="0" fontId="39" fillId="0" borderId="0"/>
    <xf numFmtId="0" fontId="39" fillId="0" borderId="0"/>
    <xf numFmtId="0" fontId="70" fillId="0" borderId="0"/>
    <xf numFmtId="0" fontId="8" fillId="0" borderId="0"/>
    <xf numFmtId="0" fontId="79" fillId="0" borderId="0"/>
    <xf numFmtId="0" fontId="8" fillId="0" borderId="0"/>
    <xf numFmtId="0" fontId="39" fillId="0" borderId="0"/>
    <xf numFmtId="0" fontId="8" fillId="0" borderId="0"/>
    <xf numFmtId="0" fontId="8" fillId="0" borderId="0"/>
    <xf numFmtId="0" fontId="8" fillId="0" borderId="0"/>
    <xf numFmtId="0" fontId="70" fillId="0" borderId="0"/>
    <xf numFmtId="0" fontId="39" fillId="0" borderId="0"/>
    <xf numFmtId="0" fontId="70" fillId="0" borderId="0"/>
    <xf numFmtId="0" fontId="8" fillId="0" borderId="0"/>
    <xf numFmtId="0" fontId="8" fillId="0" borderId="0"/>
    <xf numFmtId="0" fontId="8" fillId="0" borderId="0"/>
    <xf numFmtId="0" fontId="8" fillId="0" borderId="0"/>
    <xf numFmtId="0" fontId="70" fillId="0" borderId="0"/>
    <xf numFmtId="0" fontId="88" fillId="0" borderId="0">
      <alignment vertical="top"/>
    </xf>
    <xf numFmtId="0" fontId="88" fillId="0" borderId="0">
      <alignment vertical="top"/>
    </xf>
    <xf numFmtId="0" fontId="70" fillId="0" borderId="0"/>
    <xf numFmtId="0" fontId="39" fillId="0" borderId="0"/>
    <xf numFmtId="0" fontId="39" fillId="0" borderId="0"/>
    <xf numFmtId="0" fontId="70" fillId="0" borderId="0"/>
    <xf numFmtId="0" fontId="39" fillId="0" borderId="0"/>
    <xf numFmtId="0" fontId="39" fillId="0" borderId="0"/>
    <xf numFmtId="0" fontId="39" fillId="0" borderId="0"/>
    <xf numFmtId="0" fontId="39" fillId="0" borderId="0"/>
    <xf numFmtId="0" fontId="70" fillId="0" borderId="0"/>
    <xf numFmtId="0" fontId="39" fillId="0" borderId="0"/>
    <xf numFmtId="0" fontId="39" fillId="0" borderId="0"/>
    <xf numFmtId="0" fontId="70" fillId="0" borderId="0"/>
    <xf numFmtId="0" fontId="8" fillId="0" borderId="0"/>
    <xf numFmtId="0" fontId="70" fillId="0" borderId="0"/>
    <xf numFmtId="0" fontId="70" fillId="0" borderId="0"/>
    <xf numFmtId="258" fontId="39" fillId="0" borderId="0"/>
    <xf numFmtId="254" fontId="85" fillId="0" borderId="0" applyFont="0" applyFill="0" applyBorder="0" applyAlignment="0" applyProtection="0">
      <alignment horizontal="right"/>
    </xf>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88" fillId="0" borderId="0"/>
    <xf numFmtId="0" fontId="70" fillId="0" borderId="0"/>
    <xf numFmtId="0" fontId="80" fillId="0" borderId="0"/>
    <xf numFmtId="0" fontId="39" fillId="0" borderId="0"/>
    <xf numFmtId="0" fontId="39" fillId="0" borderId="0"/>
    <xf numFmtId="0" fontId="80" fillId="0" borderId="0"/>
    <xf numFmtId="0" fontId="70" fillId="0" borderId="0"/>
    <xf numFmtId="0" fontId="39" fillId="0" borderId="0"/>
    <xf numFmtId="0" fontId="39" fillId="0" borderId="0"/>
    <xf numFmtId="0" fontId="70" fillId="0" borderId="0"/>
    <xf numFmtId="0" fontId="70" fillId="0" borderId="0"/>
    <xf numFmtId="239" fontId="39" fillId="0" borderId="0"/>
    <xf numFmtId="0" fontId="8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0" fontId="8" fillId="0" borderId="0"/>
    <xf numFmtId="0" fontId="8" fillId="0" borderId="0"/>
    <xf numFmtId="0" fontId="8"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57" fillId="0" borderId="0"/>
    <xf numFmtId="239" fontId="39" fillId="0" borderId="0"/>
    <xf numFmtId="0" fontId="39" fillId="0" borderId="0"/>
    <xf numFmtId="0" fontId="70"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39" fillId="0" borderId="0"/>
    <xf numFmtId="0" fontId="39" fillId="0" borderId="0"/>
    <xf numFmtId="0" fontId="39" fillId="0" borderId="0"/>
    <xf numFmtId="239" fontId="39" fillId="0" borderId="0"/>
    <xf numFmtId="0" fontId="39" fillId="0" borderId="0"/>
    <xf numFmtId="0" fontId="7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 fillId="0" borderId="0"/>
    <xf numFmtId="0" fontId="102" fillId="0" borderId="0"/>
    <xf numFmtId="239" fontId="39" fillId="0" borderId="0"/>
    <xf numFmtId="0" fontId="70"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0" fontId="70" fillId="0" borderId="0"/>
    <xf numFmtId="0" fontId="70" fillId="0" borderId="0"/>
    <xf numFmtId="0" fontId="70" fillId="0" borderId="0"/>
    <xf numFmtId="0" fontId="70"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8" fillId="0" borderId="0"/>
    <xf numFmtId="254" fontId="85" fillId="0" borderId="0" applyFont="0" applyFill="0" applyBorder="0" applyAlignment="0" applyProtection="0">
      <alignment horizontal="right"/>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39" fillId="0" borderId="0"/>
    <xf numFmtId="0" fontId="102" fillId="0" borderId="0"/>
    <xf numFmtId="0" fontId="39" fillId="0" borderId="0"/>
    <xf numFmtId="0" fontId="77" fillId="0" borderId="0"/>
    <xf numFmtId="0" fontId="77" fillId="0" borderId="0"/>
    <xf numFmtId="0" fontId="70" fillId="0" borderId="0"/>
    <xf numFmtId="0" fontId="70"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0" fillId="0" borderId="0"/>
    <xf numFmtId="0" fontId="70" fillId="0" borderId="0"/>
    <xf numFmtId="0" fontId="8" fillId="0" borderId="0"/>
    <xf numFmtId="0" fontId="8" fillId="0" borderId="0"/>
    <xf numFmtId="0" fontId="8" fillId="0" borderId="0"/>
    <xf numFmtId="0" fontId="70" fillId="0" borderId="0"/>
    <xf numFmtId="0" fontId="70" fillId="0" borderId="0"/>
    <xf numFmtId="0" fontId="70" fillId="0" borderId="0"/>
    <xf numFmtId="0" fontId="70" fillId="0" borderId="0"/>
    <xf numFmtId="0" fontId="70" fillId="0" borderId="0"/>
    <xf numFmtId="0" fontId="57" fillId="0" borderId="0"/>
    <xf numFmtId="0" fontId="70" fillId="0" borderId="0"/>
    <xf numFmtId="0" fontId="77" fillId="0" borderId="0"/>
    <xf numFmtId="0" fontId="77" fillId="0" borderId="0"/>
    <xf numFmtId="0" fontId="70" fillId="0" borderId="0"/>
    <xf numFmtId="0" fontId="7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7" fillId="0" borderId="0"/>
    <xf numFmtId="0" fontId="39" fillId="0" borderId="0"/>
    <xf numFmtId="0" fontId="70" fillId="0" borderId="0"/>
    <xf numFmtId="0" fontId="39" fillId="0" borderId="0"/>
    <xf numFmtId="0" fontId="77" fillId="0" borderId="0"/>
    <xf numFmtId="0" fontId="39" fillId="0" borderId="0"/>
    <xf numFmtId="0" fontId="39" fillId="0" borderId="0"/>
    <xf numFmtId="0" fontId="77" fillId="0" borderId="0"/>
    <xf numFmtId="0" fontId="39" fillId="0" borderId="0"/>
    <xf numFmtId="0" fontId="39" fillId="0" borderId="0"/>
    <xf numFmtId="0" fontId="39" fillId="0" borderId="0"/>
    <xf numFmtId="0" fontId="39" fillId="0" borderId="0"/>
    <xf numFmtId="0" fontId="39" fillId="0" borderId="0"/>
    <xf numFmtId="0" fontId="77" fillId="0" borderId="0"/>
    <xf numFmtId="0" fontId="102" fillId="0" borderId="0"/>
    <xf numFmtId="0" fontId="70" fillId="0" borderId="0"/>
    <xf numFmtId="0" fontId="77" fillId="0" borderId="0"/>
    <xf numFmtId="0" fontId="39" fillId="0" borderId="0"/>
    <xf numFmtId="0" fontId="39" fillId="0" borderId="0"/>
    <xf numFmtId="0" fontId="57" fillId="0" borderId="0"/>
    <xf numFmtId="0" fontId="70" fillId="0" borderId="0"/>
    <xf numFmtId="0" fontId="70" fillId="0" borderId="0"/>
    <xf numFmtId="0" fontId="70" fillId="0" borderId="0"/>
    <xf numFmtId="0" fontId="70"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0" fontId="70" fillId="0" borderId="0"/>
    <xf numFmtId="239" fontId="39" fillId="0" borderId="0"/>
    <xf numFmtId="0" fontId="70"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0" fontId="70" fillId="0" borderId="0"/>
    <xf numFmtId="0" fontId="70" fillId="0" borderId="0"/>
    <xf numFmtId="0" fontId="39" fillId="0" borderId="0"/>
    <xf numFmtId="254" fontId="85" fillId="0" borderId="0" applyFont="0" applyFill="0" applyBorder="0" applyAlignment="0" applyProtection="0">
      <alignment horizontal="right"/>
    </xf>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0" fontId="8"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19" fillId="0" borderId="0"/>
    <xf numFmtId="0" fontId="70" fillId="0" borderId="0"/>
    <xf numFmtId="239" fontId="39" fillId="0" borderId="0"/>
    <xf numFmtId="0" fontId="57"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8" fillId="0" borderId="0"/>
    <xf numFmtId="0" fontId="39" fillId="0" borderId="0"/>
    <xf numFmtId="0" fontId="39" fillId="0" borderId="0"/>
    <xf numFmtId="0" fontId="39" fillId="0" borderId="0"/>
    <xf numFmtId="0" fontId="39" fillId="0" borderId="0"/>
    <xf numFmtId="239" fontId="39" fillId="0" borderId="0"/>
    <xf numFmtId="0" fontId="77" fillId="0" borderId="0"/>
    <xf numFmtId="0" fontId="8" fillId="0" borderId="0"/>
    <xf numFmtId="0" fontId="77" fillId="0" borderId="0"/>
    <xf numFmtId="0" fontId="70" fillId="0" borderId="0"/>
    <xf numFmtId="239" fontId="39"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9" fontId="39"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9" fontId="39"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9" fontId="39"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9" fontId="39" fillId="0" borderId="0"/>
    <xf numFmtId="0" fontId="70" fillId="0" borderId="0"/>
    <xf numFmtId="0" fontId="8" fillId="0" borderId="0"/>
    <xf numFmtId="0" fontId="8" fillId="0" borderId="0"/>
    <xf numFmtId="0" fontId="8" fillId="0" borderId="0"/>
    <xf numFmtId="239" fontId="39" fillId="0" borderId="0"/>
    <xf numFmtId="0" fontId="70" fillId="0" borderId="0"/>
    <xf numFmtId="239" fontId="39" fillId="0" borderId="0"/>
    <xf numFmtId="0" fontId="70" fillId="0" borderId="0"/>
    <xf numFmtId="0" fontId="8" fillId="0" borderId="0"/>
    <xf numFmtId="0" fontId="8" fillId="0" borderId="0"/>
    <xf numFmtId="0" fontId="8" fillId="0" borderId="0"/>
    <xf numFmtId="239" fontId="39" fillId="0" borderId="0"/>
    <xf numFmtId="0" fontId="70" fillId="0" borderId="0"/>
    <xf numFmtId="0" fontId="8" fillId="0" borderId="0"/>
    <xf numFmtId="239" fontId="39" fillId="0" borderId="0"/>
    <xf numFmtId="0" fontId="70" fillId="0" borderId="0"/>
    <xf numFmtId="239" fontId="39" fillId="0" borderId="0"/>
    <xf numFmtId="0" fontId="39" fillId="0" borderId="0"/>
    <xf numFmtId="0" fontId="39" fillId="0" borderId="0"/>
    <xf numFmtId="0" fontId="39" fillId="0" borderId="0"/>
    <xf numFmtId="0" fontId="39" fillId="0" borderId="0"/>
    <xf numFmtId="0" fontId="39" fillId="0" borderId="0"/>
    <xf numFmtId="239" fontId="39" fillId="0" borderId="0"/>
    <xf numFmtId="0" fontId="39" fillId="0" borderId="0"/>
    <xf numFmtId="0" fontId="70" fillId="0" borderId="0"/>
    <xf numFmtId="0" fontId="39" fillId="0" borderId="0"/>
    <xf numFmtId="239" fontId="39" fillId="0" borderId="0"/>
    <xf numFmtId="0" fontId="39" fillId="0" borderId="0"/>
    <xf numFmtId="239" fontId="39" fillId="0" borderId="0"/>
    <xf numFmtId="0" fontId="39" fillId="0" borderId="0"/>
    <xf numFmtId="239" fontId="39" fillId="0" borderId="0"/>
    <xf numFmtId="0" fontId="8"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39" fillId="0" borderId="0"/>
    <xf numFmtId="239" fontId="39" fillId="0" borderId="0"/>
    <xf numFmtId="0"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43"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5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254" fontId="85" fillId="0" borderId="0" applyFont="0" applyFill="0" applyBorder="0" applyAlignment="0" applyProtection="0">
      <alignment horizontal="right"/>
    </xf>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0" fontId="80" fillId="0" borderId="0"/>
    <xf numFmtId="0" fontId="39" fillId="0" borderId="0">
      <alignment wrapText="1"/>
    </xf>
    <xf numFmtId="0" fontId="39" fillId="0" borderId="0">
      <alignment wrapText="1"/>
    </xf>
    <xf numFmtId="0" fontId="57"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39" fillId="0" borderId="0"/>
    <xf numFmtId="239" fontId="39" fillId="0" borderId="0"/>
    <xf numFmtId="0" fontId="8" fillId="0" borderId="0"/>
    <xf numFmtId="0" fontId="39" fillId="0" borderId="0"/>
    <xf numFmtId="0" fontId="8" fillId="0" borderId="0"/>
    <xf numFmtId="0" fontId="70" fillId="0" borderId="0"/>
    <xf numFmtId="239" fontId="39" fillId="0" borderId="0"/>
    <xf numFmtId="0" fontId="70" fillId="0" borderId="0"/>
    <xf numFmtId="239" fontId="39" fillId="0" borderId="0"/>
    <xf numFmtId="0" fontId="39" fillId="0" borderId="0"/>
    <xf numFmtId="0" fontId="8" fillId="0" borderId="0"/>
    <xf numFmtId="0" fontId="8" fillId="0" borderId="0"/>
    <xf numFmtId="0" fontId="8"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39" fillId="0" borderId="0"/>
    <xf numFmtId="239" fontId="39" fillId="0" borderId="0"/>
    <xf numFmtId="0" fontId="39" fillId="0" borderId="0"/>
    <xf numFmtId="239" fontId="39" fillId="0" borderId="0"/>
    <xf numFmtId="0" fontId="39" fillId="0" borderId="0"/>
    <xf numFmtId="239" fontId="39" fillId="0" borderId="0"/>
    <xf numFmtId="0" fontId="39" fillId="0" borderId="0"/>
    <xf numFmtId="239" fontId="39" fillId="0" borderId="0"/>
    <xf numFmtId="0" fontId="39" fillId="0" borderId="0"/>
    <xf numFmtId="239" fontId="39" fillId="0" borderId="0"/>
    <xf numFmtId="0"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39"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254" fontId="85" fillId="0" borderId="0" applyFont="0" applyFill="0" applyBorder="0" applyAlignment="0" applyProtection="0">
      <alignment horizontal="right"/>
    </xf>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0" fontId="39" fillId="0" borderId="0">
      <alignment wrapText="1"/>
    </xf>
    <xf numFmtId="0" fontId="48" fillId="0" borderId="0"/>
    <xf numFmtId="0" fontId="48" fillId="0" borderId="0"/>
    <xf numFmtId="0" fontId="39" fillId="0" borderId="0">
      <alignment wrapText="1"/>
    </xf>
    <xf numFmtId="0" fontId="39" fillId="0" borderId="0">
      <alignment wrapText="1"/>
    </xf>
    <xf numFmtId="0" fontId="39" fillId="0" borderId="0">
      <alignment wrapText="1"/>
    </xf>
    <xf numFmtId="0" fontId="48" fillId="0" borderId="0"/>
    <xf numFmtId="0" fontId="48"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8" fillId="0" borderId="0"/>
    <xf numFmtId="239" fontId="39" fillId="0" borderId="0"/>
    <xf numFmtId="0" fontId="39" fillId="0" borderId="0">
      <alignment wrapText="1"/>
    </xf>
    <xf numFmtId="0" fontId="70" fillId="0" borderId="0"/>
    <xf numFmtId="0" fontId="39" fillId="0" borderId="0">
      <alignment wrapText="1"/>
    </xf>
    <xf numFmtId="0" fontId="70" fillId="0" borderId="0"/>
    <xf numFmtId="239" fontId="39" fillId="0" borderId="0"/>
    <xf numFmtId="0" fontId="70" fillId="0" borderId="0"/>
    <xf numFmtId="0" fontId="8" fillId="0" borderId="0"/>
    <xf numFmtId="0" fontId="8" fillId="0" borderId="0"/>
    <xf numFmtId="0" fontId="8" fillId="0" borderId="0"/>
    <xf numFmtId="239" fontId="39" fillId="0" borderId="0"/>
    <xf numFmtId="0" fontId="70" fillId="0" borderId="0"/>
    <xf numFmtId="0" fontId="8" fillId="0" borderId="0"/>
    <xf numFmtId="0" fontId="8" fillId="0" borderId="0"/>
    <xf numFmtId="0" fontId="8"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70" fillId="0" borderId="0"/>
    <xf numFmtId="239" fontId="39" fillId="0" borderId="0"/>
    <xf numFmtId="0" fontId="39" fillId="0" borderId="0">
      <alignment wrapText="1"/>
    </xf>
    <xf numFmtId="239" fontId="39" fillId="0" borderId="0"/>
    <xf numFmtId="0" fontId="39" fillId="0" borderId="0">
      <alignment wrapText="1"/>
    </xf>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70"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239"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54" fontId="85" fillId="0" borderId="0" applyFont="0" applyFill="0" applyBorder="0" applyAlignment="0" applyProtection="0">
      <alignment horizontal="right"/>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39" fillId="0" borderId="0"/>
    <xf numFmtId="0" fontId="39" fillId="0" borderId="0"/>
    <xf numFmtId="0" fontId="80" fillId="0" borderId="0"/>
    <xf numFmtId="0" fontId="88"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39" fillId="0" borderId="0"/>
    <xf numFmtId="0" fontId="39" fillId="0" borderId="0"/>
    <xf numFmtId="0" fontId="39" fillId="0" borderId="0"/>
    <xf numFmtId="0" fontId="39" fillId="0" borderId="0"/>
    <xf numFmtId="0" fontId="39" fillId="0" borderId="0"/>
    <xf numFmtId="0" fontId="88" fillId="0" borderId="0"/>
    <xf numFmtId="0" fontId="88" fillId="0" borderId="0"/>
    <xf numFmtId="239" fontId="39" fillId="0" borderId="0"/>
    <xf numFmtId="0" fontId="70" fillId="0" borderId="0"/>
    <xf numFmtId="0" fontId="70" fillId="0" borderId="0"/>
    <xf numFmtId="0" fontId="70" fillId="0" borderId="0"/>
    <xf numFmtId="0" fontId="70" fillId="0" borderId="0"/>
    <xf numFmtId="0" fontId="70"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77" fillId="0" borderId="0"/>
    <xf numFmtId="0" fontId="39" fillId="0" borderId="0"/>
    <xf numFmtId="254" fontId="85" fillId="0" borderId="0" applyFont="0" applyFill="0" applyBorder="0" applyAlignment="0" applyProtection="0">
      <alignment horizontal="right"/>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8" fillId="0" borderId="0"/>
    <xf numFmtId="0" fontId="70"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0" fillId="0" borderId="0"/>
    <xf numFmtId="0" fontId="8" fillId="0" borderId="0"/>
    <xf numFmtId="0" fontId="8" fillId="0" borderId="0"/>
    <xf numFmtId="0" fontId="8" fillId="0" borderId="0"/>
    <xf numFmtId="0" fontId="70" fillId="0" borderId="0"/>
    <xf numFmtId="0" fontId="8" fillId="0" borderId="0"/>
    <xf numFmtId="0" fontId="70" fillId="0" borderId="0"/>
    <xf numFmtId="0" fontId="70" fillId="0" borderId="0"/>
    <xf numFmtId="0" fontId="70" fillId="0" borderId="0"/>
    <xf numFmtId="0" fontId="70" fillId="0" borderId="0"/>
    <xf numFmtId="0" fontId="70" fillId="0" borderId="0"/>
    <xf numFmtId="0" fontId="39" fillId="0" borderId="0"/>
    <xf numFmtId="0" fontId="70" fillId="0" borderId="0"/>
    <xf numFmtId="0" fontId="7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0" fillId="0" borderId="0"/>
    <xf numFmtId="0" fontId="8" fillId="0" borderId="0"/>
    <xf numFmtId="0" fontId="8" fillId="0" borderId="0"/>
    <xf numFmtId="0" fontId="8" fillId="0" borderId="0"/>
    <xf numFmtId="0" fontId="70" fillId="0" borderId="0"/>
    <xf numFmtId="0" fontId="70" fillId="0" borderId="0"/>
    <xf numFmtId="0" fontId="70" fillId="0" borderId="0"/>
    <xf numFmtId="0" fontId="70" fillId="0" borderId="0"/>
    <xf numFmtId="0" fontId="70" fillId="0" borderId="0"/>
    <xf numFmtId="0" fontId="39" fillId="0" borderId="0"/>
    <xf numFmtId="0" fontId="8" fillId="0" borderId="0"/>
    <xf numFmtId="0" fontId="39" fillId="0" borderId="0"/>
    <xf numFmtId="0" fontId="8" fillId="0" borderId="0"/>
    <xf numFmtId="0" fontId="8" fillId="0" borderId="0"/>
    <xf numFmtId="0" fontId="8" fillId="0" borderId="0"/>
    <xf numFmtId="0" fontId="70" fillId="0" borderId="0"/>
    <xf numFmtId="0" fontId="141" fillId="0" borderId="0"/>
    <xf numFmtId="0" fontId="39" fillId="0" borderId="0"/>
    <xf numFmtId="0" fontId="142" fillId="0" borderId="0"/>
    <xf numFmtId="259" fontId="85" fillId="0" borderId="0" applyFont="0" applyFill="0" applyBorder="0" applyAlignment="0" applyProtection="0"/>
    <xf numFmtId="0" fontId="47" fillId="87" borderId="152" applyNumberFormat="0" applyFont="0" applyAlignment="0" applyProtection="0"/>
    <xf numFmtId="0" fontId="49" fillId="22" borderId="130" applyNumberFormat="0" applyFont="0" applyAlignment="0" applyProtection="0"/>
    <xf numFmtId="0" fontId="8" fillId="22" borderId="130" applyNumberFormat="0" applyFont="0" applyAlignment="0" applyProtection="0"/>
    <xf numFmtId="0" fontId="47" fillId="87" borderId="152" applyNumberFormat="0" applyFont="0" applyAlignment="0" applyProtection="0"/>
    <xf numFmtId="0" fontId="143" fillId="22" borderId="130" applyNumberFormat="0" applyFont="0" applyAlignment="0" applyProtection="0"/>
    <xf numFmtId="0" fontId="48" fillId="22" borderId="130" applyNumberFormat="0" applyFont="0" applyAlignment="0" applyProtection="0"/>
    <xf numFmtId="0" fontId="8" fillId="22" borderId="130" applyNumberFormat="0" applyFont="0" applyAlignment="0" applyProtection="0"/>
    <xf numFmtId="0" fontId="48" fillId="22" borderId="130" applyNumberFormat="0" applyFont="0" applyAlignment="0" applyProtection="0"/>
    <xf numFmtId="0" fontId="8" fillId="22" borderId="130" applyNumberFormat="0" applyFont="0" applyAlignment="0" applyProtection="0"/>
    <xf numFmtId="0" fontId="143" fillId="22" borderId="130" applyNumberFormat="0" applyFont="0" applyAlignment="0" applyProtection="0"/>
    <xf numFmtId="0" fontId="8" fillId="22" borderId="130" applyNumberFormat="0" applyFont="0" applyAlignment="0" applyProtection="0"/>
    <xf numFmtId="0" fontId="143" fillId="22" borderId="130" applyNumberFormat="0" applyFont="0" applyAlignment="0" applyProtection="0"/>
    <xf numFmtId="0" fontId="143" fillId="22" borderId="130" applyNumberFormat="0" applyFont="0" applyAlignment="0" applyProtection="0"/>
    <xf numFmtId="0" fontId="143" fillId="22" borderId="130" applyNumberFormat="0" applyFont="0" applyAlignment="0" applyProtection="0"/>
    <xf numFmtId="0" fontId="143" fillId="22" borderId="130" applyNumberFormat="0" applyFont="0" applyAlignment="0" applyProtection="0"/>
    <xf numFmtId="0" fontId="143" fillId="22" borderId="130" applyNumberFormat="0" applyFont="0" applyAlignment="0" applyProtection="0"/>
    <xf numFmtId="0" fontId="143" fillId="22" borderId="130" applyNumberFormat="0" applyFont="0" applyAlignment="0" applyProtection="0"/>
    <xf numFmtId="0" fontId="49"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49" fillId="22" borderId="130" applyNumberFormat="0" applyFont="0" applyAlignment="0" applyProtection="0"/>
    <xf numFmtId="0" fontId="8" fillId="22" borderId="130" applyNumberFormat="0" applyFont="0" applyAlignment="0" applyProtection="0"/>
    <xf numFmtId="0" fontId="49" fillId="22" borderId="130" applyNumberFormat="0" applyFont="0" applyAlignment="0" applyProtection="0"/>
    <xf numFmtId="0" fontId="8" fillId="22" borderId="130" applyNumberFormat="0" applyFont="0" applyAlignment="0" applyProtection="0"/>
    <xf numFmtId="0" fontId="49" fillId="22" borderId="130" applyNumberFormat="0" applyFont="0" applyAlignment="0" applyProtection="0"/>
    <xf numFmtId="0" fontId="8" fillId="22" borderId="130" applyNumberFormat="0" applyFont="0" applyAlignment="0" applyProtection="0"/>
    <xf numFmtId="0" fontId="49"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0" fontId="8" fillId="22" borderId="130" applyNumberFormat="0" applyFont="0" applyAlignment="0" applyProtection="0"/>
    <xf numFmtId="260" fontId="144" fillId="0" borderId="0" applyBorder="0" applyProtection="0">
      <alignment horizontal="right"/>
    </xf>
    <xf numFmtId="260" fontId="145" fillId="88" borderId="0" applyBorder="0" applyProtection="0">
      <alignment horizontal="right"/>
    </xf>
    <xf numFmtId="260" fontId="146" fillId="0" borderId="3" applyBorder="0"/>
    <xf numFmtId="260" fontId="147" fillId="0" borderId="0" applyBorder="0" applyProtection="0">
      <alignment horizontal="right"/>
    </xf>
    <xf numFmtId="261" fontId="147" fillId="0" borderId="0" applyBorder="0" applyProtection="0">
      <alignment horizontal="right"/>
    </xf>
    <xf numFmtId="261" fontId="148" fillId="88" borderId="0" applyProtection="0">
      <alignment horizontal="right"/>
    </xf>
    <xf numFmtId="37" fontId="44" fillId="0" borderId="0" applyFill="0" applyBorder="0" applyProtection="0">
      <alignment horizontal="right"/>
    </xf>
    <xf numFmtId="189" fontId="37" fillId="0" borderId="0" applyFont="0" applyFill="0" applyBorder="0" applyProtection="0">
      <alignment horizontal="right"/>
    </xf>
    <xf numFmtId="262" fontId="144" fillId="0" borderId="0" applyFill="0" applyBorder="0" applyProtection="0"/>
    <xf numFmtId="0" fontId="62" fillId="71" borderId="0">
      <alignment horizontal="right"/>
    </xf>
    <xf numFmtId="0" fontId="39" fillId="0" borderId="0">
      <alignment horizontal="right"/>
    </xf>
    <xf numFmtId="0" fontId="149" fillId="72" borderId="153" applyNumberFormat="0" applyAlignment="0" applyProtection="0"/>
    <xf numFmtId="0" fontId="149" fillId="72" borderId="153" applyNumberFormat="0" applyAlignment="0" applyProtection="0"/>
    <xf numFmtId="0" fontId="150" fillId="20" borderId="127" applyNumberFormat="0" applyAlignment="0" applyProtection="0"/>
    <xf numFmtId="0" fontId="150" fillId="20" borderId="127" applyNumberFormat="0" applyAlignment="0" applyProtection="0"/>
    <xf numFmtId="0" fontId="150" fillId="20" borderId="127" applyNumberFormat="0" applyAlignment="0" applyProtection="0"/>
    <xf numFmtId="0" fontId="150" fillId="20" borderId="127" applyNumberFormat="0" applyAlignment="0" applyProtection="0"/>
    <xf numFmtId="0" fontId="150" fillId="20" borderId="127" applyNumberFormat="0" applyAlignment="0" applyProtection="0"/>
    <xf numFmtId="0" fontId="150" fillId="20" borderId="127" applyNumberFormat="0" applyAlignment="0" applyProtection="0"/>
    <xf numFmtId="0" fontId="150" fillId="20" borderId="127" applyNumberFormat="0" applyAlignment="0" applyProtection="0"/>
    <xf numFmtId="0" fontId="32" fillId="20" borderId="127" applyNumberFormat="0" applyAlignment="0" applyProtection="0"/>
    <xf numFmtId="0" fontId="151" fillId="0" borderId="0" applyProtection="0">
      <alignment horizontal="left"/>
    </xf>
    <xf numFmtId="0" fontId="151" fillId="0" borderId="0" applyFill="0" applyBorder="0" applyProtection="0">
      <alignment horizontal="left"/>
    </xf>
    <xf numFmtId="0" fontId="152" fillId="0" borderId="0" applyFill="0" applyBorder="0" applyProtection="0">
      <alignment horizontal="left"/>
    </xf>
    <xf numFmtId="1" fontId="153" fillId="0" borderId="0" applyProtection="0">
      <alignment horizontal="right" vertical="center"/>
    </xf>
    <xf numFmtId="241" fontId="154" fillId="0" borderId="23">
      <alignment vertical="center"/>
    </xf>
    <xf numFmtId="2" fontId="54" fillId="0" borderId="0"/>
    <xf numFmtId="173" fontId="155" fillId="0" borderId="0" applyFill="0" applyBorder="0" applyAlignment="0" applyProtection="0"/>
    <xf numFmtId="211" fontId="39" fillId="0" borderId="0" applyFont="0" applyFill="0" applyBorder="0" applyAlignment="0" applyProtection="0"/>
    <xf numFmtId="263" fontId="43" fillId="0" borderId="0" applyFont="0" applyFill="0" applyBorder="0" applyAlignment="0" applyProtection="0"/>
    <xf numFmtId="264" fontId="156" fillId="71" borderId="5" applyFill="0" applyBorder="0" applyAlignment="0" applyProtection="0">
      <alignment horizontal="right"/>
      <protection locked="0"/>
    </xf>
    <xf numFmtId="265" fontId="156" fillId="78" borderId="0" applyFill="0" applyBorder="0" applyAlignment="0" applyProtection="0">
      <protection hidden="1"/>
    </xf>
    <xf numFmtId="10" fontId="39" fillId="0" borderId="0" applyFont="0" applyFill="0" applyBorder="0" applyAlignment="0" applyProtection="0"/>
    <xf numFmtId="10" fontId="39" fillId="0" borderId="0" applyFont="0" applyFill="0" applyBorder="0" applyAlignment="0" applyProtection="0"/>
    <xf numFmtId="266" fontId="144" fillId="0" borderId="0" applyBorder="0" applyProtection="0">
      <alignment horizontal="right"/>
    </xf>
    <xf numFmtId="266" fontId="145" fillId="88" borderId="0" applyProtection="0">
      <alignment horizontal="right"/>
    </xf>
    <xf numFmtId="266" fontId="147" fillId="0" borderId="0" applyFont="0" applyBorder="0" applyProtection="0">
      <alignment horizontal="right"/>
    </xf>
    <xf numFmtId="9" fontId="39"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8" fillId="0" borderId="0" applyFont="0" applyFill="0" applyBorder="0" applyAlignment="0" applyProtection="0"/>
    <xf numFmtId="9" fontId="47"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3"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8" fillId="0" borderId="0" applyFont="0" applyFill="0" applyBorder="0" applyAlignment="0" applyProtection="0"/>
    <xf numFmtId="9" fontId="39" fillId="0" borderId="0" applyFont="0" applyFill="0" applyBorder="0" applyAlignment="0" applyProtection="0"/>
    <xf numFmtId="9" fontId="8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67" fontId="54" fillId="0" borderId="0" applyFont="0" applyFill="0" applyBorder="0" applyProtection="0">
      <alignment horizontal="right"/>
    </xf>
    <xf numFmtId="9" fontId="39" fillId="0" borderId="0"/>
    <xf numFmtId="268" fontId="39" fillId="0" borderId="0" applyFill="0" applyBorder="0">
      <alignment horizontal="right"/>
      <protection locked="0"/>
    </xf>
    <xf numFmtId="1" fontId="45" fillId="0" borderId="0"/>
    <xf numFmtId="251" fontId="39" fillId="0" borderId="0">
      <protection locked="0"/>
    </xf>
    <xf numFmtId="173" fontId="39" fillId="0" borderId="0" applyFont="0" applyFill="0" applyBorder="0" applyAlignment="0" applyProtection="0"/>
    <xf numFmtId="209" fontId="43" fillId="0" borderId="0" applyFill="0" applyBorder="0" applyAlignment="0"/>
    <xf numFmtId="210" fontId="43" fillId="0" borderId="0" applyFill="0" applyBorder="0" applyAlignment="0"/>
    <xf numFmtId="209" fontId="43" fillId="0" borderId="0" applyFill="0" applyBorder="0" applyAlignment="0"/>
    <xf numFmtId="212" fontId="39" fillId="0" borderId="0" applyFill="0" applyBorder="0" applyAlignment="0"/>
    <xf numFmtId="210" fontId="43" fillId="0" borderId="0" applyFill="0" applyBorder="0" applyAlignment="0"/>
    <xf numFmtId="10" fontId="54" fillId="0" borderId="0"/>
    <xf numFmtId="10" fontId="54" fillId="82" borderId="0"/>
    <xf numFmtId="9" fontId="54" fillId="0" borderId="0" applyFont="0" applyFill="0" applyBorder="0" applyAlignment="0" applyProtection="0"/>
    <xf numFmtId="172" fontId="88" fillId="0" borderId="0"/>
    <xf numFmtId="269" fontId="157" fillId="78" borderId="0" applyBorder="0" applyAlignment="0">
      <protection hidden="1"/>
    </xf>
    <xf numFmtId="1" fontId="157" fillId="78" borderId="0">
      <alignment horizontal="center"/>
    </xf>
    <xf numFmtId="0" fontId="70" fillId="0" borderId="0" applyNumberFormat="0" applyFont="0" applyFill="0" applyBorder="0" applyAlignment="0" applyProtection="0">
      <alignment horizontal="left"/>
    </xf>
    <xf numFmtId="15" fontId="70" fillId="0" borderId="0" applyFont="0" applyFill="0" applyBorder="0" applyAlignment="0" applyProtection="0"/>
    <xf numFmtId="4" fontId="70" fillId="0" borderId="0" applyFont="0" applyFill="0" applyBorder="0" applyAlignment="0" applyProtection="0"/>
    <xf numFmtId="0" fontId="128" fillId="0" borderId="136">
      <alignment horizontal="center"/>
    </xf>
    <xf numFmtId="3" fontId="70" fillId="0" borderId="0" applyFont="0" applyFill="0" applyBorder="0" applyAlignment="0" applyProtection="0"/>
    <xf numFmtId="0" fontId="70" fillId="89" borderId="0" applyNumberFormat="0" applyFont="0" applyBorder="0" applyAlignment="0" applyProtection="0"/>
    <xf numFmtId="0" fontId="70" fillId="0" borderId="0">
      <alignment horizontal="right"/>
      <protection locked="0"/>
    </xf>
    <xf numFmtId="177" fontId="158" fillId="0" borderId="0" applyNumberFormat="0" applyFill="0" applyBorder="0" applyAlignment="0" applyProtection="0">
      <alignment horizontal="left"/>
    </xf>
    <xf numFmtId="0" fontId="159" fillId="76" borderId="0"/>
    <xf numFmtId="0" fontId="45" fillId="0" borderId="0" applyNumberFormat="0" applyFill="0" applyBorder="0" applyProtection="0">
      <alignment horizontal="right" vertical="center"/>
    </xf>
    <xf numFmtId="0" fontId="160" fillId="0" borderId="154">
      <alignment vertical="center"/>
    </xf>
    <xf numFmtId="270" fontId="39" fillId="0" borderId="0" applyFill="0" applyBorder="0">
      <alignment horizontal="right"/>
      <protection hidden="1"/>
    </xf>
    <xf numFmtId="0" fontId="161" fillId="75" borderId="5">
      <alignment horizontal="center" vertical="center" wrapText="1"/>
      <protection hidden="1"/>
    </xf>
    <xf numFmtId="0" fontId="70" fillId="90" borderId="155"/>
    <xf numFmtId="0" fontId="43" fillId="91" borderId="0" applyNumberFormat="0" applyFont="0" applyBorder="0" applyAlignment="0" applyProtection="0"/>
    <xf numFmtId="167" fontId="162" fillId="0" borderId="0" applyFill="0" applyBorder="0" applyAlignment="0" applyProtection="0"/>
    <xf numFmtId="168" fontId="163" fillId="0" borderId="0"/>
    <xf numFmtId="0" fontId="85" fillId="0" borderId="0"/>
    <xf numFmtId="0" fontId="164" fillId="0" borderId="0">
      <alignment horizontal="right"/>
    </xf>
    <xf numFmtId="0" fontId="91" fillId="0" borderId="0">
      <alignment horizontal="left"/>
    </xf>
    <xf numFmtId="173" fontId="165" fillId="0" borderId="148"/>
    <xf numFmtId="271" fontId="53" fillId="84" borderId="0" applyFont="0" applyBorder="0"/>
    <xf numFmtId="199" fontId="44" fillId="0" borderId="0" applyNumberFormat="0" applyFill="0">
      <alignment horizontal="left" vertical="center" wrapText="1"/>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39" fillId="0" borderId="0">
      <alignment vertical="top"/>
    </xf>
    <xf numFmtId="168" fontId="39" fillId="0" borderId="0" applyFont="0" applyFill="0" applyBorder="0" applyAlignment="0" applyProtection="0"/>
    <xf numFmtId="0" fontId="86" fillId="0" borderId="0">
      <alignment vertical="top"/>
    </xf>
    <xf numFmtId="0" fontId="43" fillId="0" borderId="0">
      <alignment vertical="top"/>
    </xf>
    <xf numFmtId="0" fontId="43" fillId="0" borderId="0">
      <alignment vertical="top"/>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3" fillId="0" borderId="0">
      <alignment vertical="top"/>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3" fillId="0" borderId="0">
      <alignment vertical="top"/>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9" fontId="39" fillId="0" borderId="0" applyFont="0" applyFill="0" applyBorder="0" applyAlignment="0" applyProtection="0"/>
    <xf numFmtId="0" fontId="43" fillId="0" borderId="0">
      <alignment vertical="top"/>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66" fillId="91" borderId="5" applyNumberFormat="0" applyProtection="0">
      <alignment horizontal="center" vertical="center"/>
    </xf>
    <xf numFmtId="0" fontId="43" fillId="0" borderId="0">
      <alignment vertical="top"/>
    </xf>
    <xf numFmtId="0" fontId="9" fillId="91" borderId="5" applyNumberFormat="0" applyProtection="0">
      <alignment horizontal="center" vertical="center"/>
    </xf>
    <xf numFmtId="0" fontId="43" fillId="0" borderId="0">
      <alignment vertical="top"/>
    </xf>
    <xf numFmtId="0" fontId="43" fillId="0" borderId="0">
      <alignment vertical="top"/>
    </xf>
    <xf numFmtId="0" fontId="167" fillId="0" borderId="0" applyNumberFormat="0" applyFill="0" applyBorder="0" applyAlignment="0" applyProtection="0"/>
    <xf numFmtId="0" fontId="39" fillId="49" borderId="5" applyNumberFormat="0" applyProtection="0">
      <alignment horizontal="left" vertical="center"/>
    </xf>
    <xf numFmtId="0" fontId="39" fillId="49" borderId="5" applyNumberFormat="0" applyProtection="0">
      <alignment horizontal="left" vertical="center"/>
    </xf>
    <xf numFmtId="0" fontId="43" fillId="0" borderId="0">
      <alignment vertical="top"/>
    </xf>
    <xf numFmtId="0" fontId="9" fillId="47" borderId="5" applyNumberFormat="0" applyProtection="0">
      <alignment horizontal="left" vertical="center" wrapText="1"/>
    </xf>
    <xf numFmtId="0" fontId="43" fillId="0" borderId="0">
      <alignment vertical="top"/>
    </xf>
    <xf numFmtId="0" fontId="43" fillId="0" borderId="0">
      <alignment vertical="top"/>
    </xf>
    <xf numFmtId="0" fontId="105" fillId="0" borderId="0" applyNumberFormat="0" applyFill="0" applyBorder="0" applyAlignment="0" applyProtection="0"/>
    <xf numFmtId="0" fontId="39" fillId="49" borderId="5" applyNumberFormat="0" applyProtection="0">
      <alignment horizontal="left" vertical="center" wrapText="1"/>
    </xf>
    <xf numFmtId="0" fontId="39" fillId="49" borderId="5" applyNumberFormat="0" applyProtection="0">
      <alignment horizontal="left" vertical="center" wrapText="1"/>
    </xf>
    <xf numFmtId="0" fontId="43" fillId="0" borderId="0">
      <alignment vertical="top"/>
    </xf>
    <xf numFmtId="0" fontId="9" fillId="47" borderId="5" applyNumberFormat="0" applyProtection="0">
      <alignment horizontal="left" vertical="center" wrapText="1"/>
    </xf>
    <xf numFmtId="0" fontId="43" fillId="0" borderId="0">
      <alignment vertical="top"/>
    </xf>
    <xf numFmtId="0" fontId="43" fillId="0" borderId="0">
      <alignment vertical="top"/>
    </xf>
    <xf numFmtId="0" fontId="168" fillId="92" borderId="0" applyNumberFormat="0" applyBorder="0" applyAlignment="0" applyProtection="0"/>
    <xf numFmtId="0" fontId="43" fillId="0" borderId="0">
      <alignment vertical="top"/>
    </xf>
    <xf numFmtId="0" fontId="43" fillId="0" borderId="0">
      <alignment vertical="top"/>
    </xf>
    <xf numFmtId="0" fontId="43" fillId="0" borderId="0">
      <alignment vertical="top"/>
    </xf>
    <xf numFmtId="170" fontId="42" fillId="0" borderId="0" applyFon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182" fontId="39" fillId="0" borderId="0" applyFon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169" fontId="39" fillId="0" borderId="0" applyFon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272" fontId="54" fillId="0" borderId="0" applyFon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272" fontId="54" fillId="0" borderId="0" applyFon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88" fillId="0" borderId="0" applyNumberFormat="0" applyBorder="0" applyAlignment="0"/>
    <xf numFmtId="0" fontId="169" fillId="0" borderId="0" applyNumberFormat="0" applyBorder="0" applyAlignment="0"/>
    <xf numFmtId="0" fontId="170" fillId="0" borderId="0" applyNumberFormat="0" applyBorder="0" applyAlignment="0"/>
    <xf numFmtId="0" fontId="64" fillId="0" borderId="0" applyNumberFormat="0" applyFill="0" applyBorder="0" applyProtection="0">
      <alignment horizontal="left" vertical="center"/>
    </xf>
    <xf numFmtId="0" fontId="64" fillId="0" borderId="3" applyNumberFormat="0" applyFill="0" applyProtection="0">
      <alignment horizontal="left" vertical="center"/>
    </xf>
    <xf numFmtId="273" fontId="53" fillId="93" borderId="0" applyNumberFormat="0" applyFont="0" applyBorder="0">
      <alignment horizontal="center" vertical="center"/>
      <protection locked="0"/>
    </xf>
    <xf numFmtId="9" fontId="39" fillId="0" borderId="0"/>
    <xf numFmtId="0" fontId="65" fillId="0" borderId="0" applyFill="0" applyBorder="0" applyProtection="0">
      <alignment horizontal="center" vertical="center"/>
    </xf>
    <xf numFmtId="0" fontId="171" fillId="0" borderId="0" applyBorder="0" applyProtection="0">
      <alignment vertical="center"/>
    </xf>
    <xf numFmtId="172" fontId="39" fillId="0" borderId="23" applyBorder="0" applyProtection="0">
      <alignment horizontal="right" vertical="center"/>
    </xf>
    <xf numFmtId="0" fontId="172" fillId="94" borderId="0" applyBorder="0" applyProtection="0">
      <alignment horizontal="centerContinuous" vertical="center"/>
    </xf>
    <xf numFmtId="0" fontId="172" fillId="92" borderId="23" applyBorder="0" applyProtection="0">
      <alignment horizontal="centerContinuous" vertical="center"/>
    </xf>
    <xf numFmtId="0" fontId="173" fillId="0" borderId="0"/>
    <xf numFmtId="0" fontId="65" fillId="0" borderId="0" applyFill="0" applyBorder="0" applyProtection="0"/>
    <xf numFmtId="0" fontId="142" fillId="0" borderId="0"/>
    <xf numFmtId="0" fontId="174" fillId="0" borderId="0" applyFill="0" applyBorder="0" applyProtection="0">
      <alignment horizontal="left"/>
    </xf>
    <xf numFmtId="0" fontId="175" fillId="0" borderId="0" applyFill="0" applyBorder="0" applyProtection="0">
      <alignment horizontal="left" vertical="top"/>
    </xf>
    <xf numFmtId="0" fontId="176" fillId="0" borderId="0">
      <alignment horizontal="centerContinuous"/>
    </xf>
    <xf numFmtId="241" fontId="39" fillId="49" borderId="156" applyNumberFormat="0" applyAlignment="0">
      <alignment vertical="center"/>
    </xf>
    <xf numFmtId="241" fontId="177" fillId="95" borderId="157" applyNumberFormat="0" applyBorder="0" applyAlignment="0" applyProtection="0">
      <alignment vertical="center"/>
    </xf>
    <xf numFmtId="241" fontId="39" fillId="49" borderId="156" applyNumberFormat="0" applyProtection="0">
      <alignment horizontal="centerContinuous" vertical="center"/>
    </xf>
    <xf numFmtId="241" fontId="178" fillId="96" borderId="0" applyNumberFormat="0" applyBorder="0" applyAlignment="0" applyProtection="0">
      <alignment vertical="center"/>
    </xf>
    <xf numFmtId="241" fontId="39" fillId="95" borderId="0" applyBorder="0" applyAlignment="0" applyProtection="0">
      <alignment vertical="center"/>
    </xf>
    <xf numFmtId="49" fontId="44" fillId="0" borderId="23">
      <alignment vertical="center"/>
    </xf>
    <xf numFmtId="0" fontId="179" fillId="0" borderId="0"/>
    <xf numFmtId="0" fontId="180" fillId="0" borderId="0"/>
    <xf numFmtId="49" fontId="88" fillId="0" borderId="0" applyFill="0" applyBorder="0" applyAlignment="0"/>
    <xf numFmtId="274" fontId="43" fillId="0" borderId="0" applyFill="0" applyBorder="0" applyAlignment="0"/>
    <xf numFmtId="275" fontId="43" fillId="0" borderId="0" applyFill="0" applyBorder="0" applyAlignment="0"/>
    <xf numFmtId="0" fontId="38" fillId="0" borderId="0" applyNumberFormat="0" applyFont="0" applyFill="0" applyBorder="0" applyProtection="0">
      <alignment horizontal="left" vertical="top" wrapText="1"/>
    </xf>
    <xf numFmtId="18" fontId="85" fillId="0" borderId="0" applyFill="0" applyBorder="0" applyAlignment="0" applyProtection="0"/>
    <xf numFmtId="0" fontId="43" fillId="0" borderId="0" applyNumberFormat="0" applyFill="0" applyBorder="0" applyAlignment="0" applyProtection="0"/>
    <xf numFmtId="0" fontId="45" fillId="0" borderId="0" applyNumberFormat="0" applyFill="0" applyBorder="0" applyAlignment="0" applyProtection="0"/>
    <xf numFmtId="40" fontId="181" fillId="0" borderId="0"/>
    <xf numFmtId="0" fontId="182" fillId="0" borderId="0" applyNumberFormat="0" applyFill="0" applyBorder="0" applyAlignment="0" applyProtection="0"/>
    <xf numFmtId="0" fontId="183" fillId="0" borderId="0" applyNumberFormat="0" applyBorder="0" applyAlignment="0" applyProtection="0"/>
    <xf numFmtId="0" fontId="183" fillId="0" borderId="0" applyNumberFormat="0" applyBorder="0" applyAlignment="0" applyProtection="0"/>
    <xf numFmtId="276" fontId="184" fillId="92" borderId="0" applyNumberFormat="0" applyProtection="0">
      <alignment horizontal="left" vertical="center"/>
    </xf>
    <xf numFmtId="0" fontId="185" fillId="0" borderId="0" applyNumberFormat="0" applyProtection="0">
      <alignment horizontal="left" vertical="center"/>
    </xf>
    <xf numFmtId="0" fontId="186" fillId="0" borderId="0">
      <alignment horizontal="left"/>
    </xf>
    <xf numFmtId="0" fontId="70" fillId="0" borderId="0" applyBorder="0"/>
    <xf numFmtId="1" fontId="43" fillId="80" borderId="0" applyNumberFormat="0" applyFont="0" applyBorder="0" applyProtection="0">
      <alignment horizontal="left"/>
    </xf>
    <xf numFmtId="277" fontId="39" fillId="0" borderId="0" applyNumberFormat="0" applyFill="0" applyBorder="0" applyProtection="0">
      <alignment vertical="top"/>
    </xf>
    <xf numFmtId="0" fontId="187" fillId="0" borderId="158" applyNumberFormat="0" applyFill="0" applyAlignment="0" applyProtection="0"/>
    <xf numFmtId="0" fontId="1" fillId="0" borderId="131" applyNumberFormat="0" applyFill="0" applyAlignment="0" applyProtection="0"/>
    <xf numFmtId="0" fontId="187" fillId="0" borderId="158" applyNumberFormat="0" applyFill="0" applyAlignment="0" applyProtection="0"/>
    <xf numFmtId="0" fontId="188" fillId="0" borderId="131" applyNumberFormat="0" applyFill="0" applyAlignment="0" applyProtection="0"/>
    <xf numFmtId="0" fontId="188" fillId="0" borderId="131" applyNumberFormat="0" applyFill="0" applyAlignment="0" applyProtection="0"/>
    <xf numFmtId="0" fontId="188" fillId="0" borderId="131" applyNumberFormat="0" applyFill="0" applyAlignment="0" applyProtection="0"/>
    <xf numFmtId="0" fontId="188" fillId="0" borderId="131" applyNumberFormat="0" applyFill="0" applyAlignment="0" applyProtection="0"/>
    <xf numFmtId="0" fontId="188" fillId="0" borderId="131" applyNumberFormat="0" applyFill="0" applyAlignment="0" applyProtection="0"/>
    <xf numFmtId="0" fontId="188" fillId="0" borderId="131" applyNumberFormat="0" applyFill="0" applyAlignment="0" applyProtection="0"/>
    <xf numFmtId="0" fontId="188" fillId="0" borderId="131" applyNumberFormat="0" applyFill="0" applyAlignment="0" applyProtection="0"/>
    <xf numFmtId="0" fontId="189" fillId="0" borderId="131" applyNumberFormat="0" applyFill="0" applyAlignment="0" applyProtection="0"/>
    <xf numFmtId="39" fontId="39" fillId="0" borderId="133">
      <protection locked="0"/>
    </xf>
    <xf numFmtId="165" fontId="176" fillId="0" borderId="133" applyFill="0" applyAlignment="0" applyProtection="0"/>
    <xf numFmtId="172" fontId="46" fillId="0" borderId="159"/>
    <xf numFmtId="0" fontId="190" fillId="0" borderId="0">
      <alignment horizontal="fill"/>
    </xf>
    <xf numFmtId="278" fontId="157" fillId="78" borderId="38" applyBorder="0">
      <alignment horizontal="right" vertical="center"/>
      <protection locked="0"/>
    </xf>
    <xf numFmtId="167" fontId="39" fillId="0" borderId="0" applyFont="0" applyFill="0" applyBorder="0" applyAlignment="0" applyProtection="0"/>
    <xf numFmtId="279" fontId="39" fillId="0" borderId="0" applyFont="0" applyFill="0" applyBorder="0" applyAlignment="0" applyProtection="0"/>
    <xf numFmtId="167" fontId="39" fillId="0" borderId="0" applyFont="0" applyFill="0" applyBorder="0" applyAlignment="0" applyProtection="0"/>
    <xf numFmtId="169" fontId="39" fillId="0" borderId="0" applyFont="0" applyFill="0" applyBorder="0" applyAlignment="0" applyProtection="0"/>
    <xf numFmtId="277" fontId="191" fillId="95" borderId="0" applyNumberFormat="0" applyBorder="0" applyProtection="0">
      <alignment horizontal="centerContinuous" vertical="center"/>
    </xf>
    <xf numFmtId="0" fontId="192"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5" fillId="0" borderId="0" applyNumberFormat="0" applyFill="0" applyBorder="0" applyAlignment="0" applyProtection="0"/>
    <xf numFmtId="0" fontId="194" fillId="0" borderId="0"/>
    <xf numFmtId="1" fontId="194" fillId="0" borderId="0"/>
    <xf numFmtId="280" fontId="54" fillId="0" borderId="0" applyFont="0" applyFill="0" applyBorder="0" applyProtection="0">
      <alignment horizontal="right"/>
    </xf>
    <xf numFmtId="281" fontId="39" fillId="0" borderId="0"/>
    <xf numFmtId="282" fontId="144" fillId="0" borderId="0" applyFill="0" applyBorder="0" applyProtection="0"/>
    <xf numFmtId="0" fontId="39" fillId="0" borderId="0">
      <alignment horizontal="center"/>
    </xf>
    <xf numFmtId="283" fontId="44" fillId="0" borderId="23">
      <alignment horizontal="right"/>
    </xf>
    <xf numFmtId="284" fontId="39" fillId="0" borderId="0" applyFont="0" applyFill="0" applyBorder="0" applyAlignment="0" applyProtection="0"/>
    <xf numFmtId="285" fontId="56" fillId="0" borderId="0" applyFont="0" applyFill="0" applyBorder="0" applyProtection="0">
      <alignment horizontal="right"/>
    </xf>
    <xf numFmtId="0" fontId="39" fillId="0" borderId="0"/>
    <xf numFmtId="258" fontId="39" fillId="0" borderId="0"/>
    <xf numFmtId="0" fontId="22" fillId="0" borderId="0"/>
    <xf numFmtId="0" fontId="195" fillId="0" borderId="0"/>
    <xf numFmtId="0" fontId="8" fillId="0" borderId="0"/>
    <xf numFmtId="0" fontId="39" fillId="0" borderId="0"/>
    <xf numFmtId="0" fontId="88" fillId="0" borderId="0"/>
    <xf numFmtId="0" fontId="47" fillId="5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47" fillId="53" borderId="0" applyNumberFormat="0" applyBorder="0" applyAlignment="0" applyProtection="0"/>
    <xf numFmtId="0" fontId="47" fillId="54" borderId="0" applyNumberFormat="0" applyBorder="0" applyAlignment="0" applyProtection="0"/>
    <xf numFmtId="0" fontId="47" fillId="55" borderId="0" applyNumberFormat="0" applyBorder="0" applyAlignment="0" applyProtection="0"/>
    <xf numFmtId="0" fontId="47" fillId="56" borderId="0" applyNumberFormat="0" applyBorder="0" applyAlignment="0" applyProtection="0"/>
    <xf numFmtId="0" fontId="47" fillId="57" borderId="0" applyNumberFormat="0" applyBorder="0" applyAlignment="0" applyProtection="0"/>
    <xf numFmtId="0" fontId="47" fillId="58" borderId="0" applyNumberFormat="0" applyBorder="0" applyAlignment="0" applyProtection="0"/>
    <xf numFmtId="0" fontId="47" fillId="53" borderId="0" applyNumberFormat="0" applyBorder="0" applyAlignment="0" applyProtection="0"/>
    <xf numFmtId="0" fontId="47" fillId="56" borderId="0" applyNumberFormat="0" applyBorder="0" applyAlignment="0" applyProtection="0"/>
    <xf numFmtId="0" fontId="47" fillId="59" borderId="0" applyNumberFormat="0" applyBorder="0" applyAlignment="0" applyProtection="0"/>
    <xf numFmtId="0" fontId="50" fillId="60"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50" fillId="63" borderId="0" applyNumberFormat="0" applyBorder="0" applyAlignment="0" applyProtection="0"/>
    <xf numFmtId="0" fontId="192" fillId="0" borderId="0" applyNumberFormat="0" applyFill="0" applyBorder="0" applyAlignment="0" applyProtection="0"/>
    <xf numFmtId="0" fontId="197" fillId="17" borderId="0" applyNumberFormat="0" applyBorder="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66" fillId="72" borderId="164" applyNumberFormat="0" applyAlignment="0" applyProtection="0"/>
    <xf numFmtId="0" fontId="131" fillId="0" borderId="151" applyNumberFormat="0" applyFill="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39" fillId="87" borderId="165" applyNumberFormat="0" applyFon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122" fillId="55" borderId="164" applyNumberFormat="0" applyAlignment="0" applyProtection="0"/>
    <xf numFmtId="0" fontId="28" fillId="16" borderId="0" applyNumberFormat="0" applyBorder="0" applyAlignment="0" applyProtection="0"/>
    <xf numFmtId="0" fontId="198" fillId="16" borderId="0" applyNumberFormat="0" applyBorder="0" applyAlignment="0" applyProtection="0"/>
    <xf numFmtId="170" fontId="8" fillId="0" borderId="0" applyFont="0" applyFill="0" applyBorder="0" applyAlignment="0" applyProtection="0"/>
    <xf numFmtId="0" fontId="39" fillId="0" borderId="5"/>
    <xf numFmtId="0" fontId="39" fillId="0" borderId="5"/>
    <xf numFmtId="0" fontId="39" fillId="0" borderId="5"/>
    <xf numFmtId="0" fontId="39" fillId="0" borderId="0"/>
    <xf numFmtId="0" fontId="8" fillId="0" borderId="0"/>
    <xf numFmtId="0" fontId="8" fillId="0" borderId="0"/>
    <xf numFmtId="0" fontId="39" fillId="0" borderId="0"/>
    <xf numFmtId="9" fontId="8" fillId="0" borderId="0" applyFont="0" applyFill="0" applyBorder="0" applyAlignment="0" applyProtection="0"/>
    <xf numFmtId="9" fontId="8" fillId="0" borderId="0" applyFont="0" applyFill="0" applyBorder="0" applyAlignment="0" applyProtection="0"/>
    <xf numFmtId="0" fontId="166" fillId="91" borderId="5" applyNumberFormat="0" applyProtection="0">
      <alignment horizontal="center" vertical="center"/>
    </xf>
    <xf numFmtId="0" fontId="166" fillId="91" borderId="5" applyNumberFormat="0" applyProtection="0">
      <alignment horizontal="center" vertical="center"/>
    </xf>
    <xf numFmtId="0" fontId="166" fillId="91" borderId="5" applyNumberFormat="0" applyProtection="0">
      <alignment horizontal="center" vertical="center"/>
    </xf>
    <xf numFmtId="0" fontId="166" fillId="91" borderId="5" applyNumberFormat="0" applyProtection="0">
      <alignment horizontal="center" vertical="center"/>
    </xf>
    <xf numFmtId="0" fontId="9" fillId="91" borderId="5" applyNumberFormat="0" applyProtection="0">
      <alignment horizontal="center" vertical="center" wrapText="1"/>
    </xf>
    <xf numFmtId="0" fontId="9" fillId="91" borderId="5" applyNumberFormat="0" applyProtection="0">
      <alignment horizontal="center" vertical="center" wrapText="1"/>
    </xf>
    <xf numFmtId="0" fontId="39" fillId="49" borderId="5" applyNumberFormat="0" applyProtection="0">
      <alignment horizontal="left" vertical="center"/>
    </xf>
    <xf numFmtId="0" fontId="39" fillId="49" borderId="5" applyNumberFormat="0" applyProtection="0">
      <alignment horizontal="left" vertical="center"/>
    </xf>
    <xf numFmtId="0" fontId="39" fillId="49" borderId="5" applyNumberFormat="0" applyProtection="0">
      <alignment horizontal="left" vertical="center"/>
    </xf>
    <xf numFmtId="0" fontId="9" fillId="47" borderId="5" applyNumberFormat="0" applyProtection="0">
      <alignment horizontal="left" vertical="center" wrapText="1"/>
    </xf>
    <xf numFmtId="0" fontId="9" fillId="47" borderId="5" applyNumberFormat="0" applyProtection="0">
      <alignment horizontal="left" vertical="center" wrapText="1"/>
    </xf>
    <xf numFmtId="0" fontId="39" fillId="49" borderId="5" applyNumberFormat="0" applyProtection="0">
      <alignment horizontal="left" vertical="center" wrapText="1"/>
    </xf>
    <xf numFmtId="0" fontId="39" fillId="49" borderId="5" applyNumberFormat="0" applyProtection="0">
      <alignment horizontal="left" vertical="center" wrapText="1"/>
    </xf>
    <xf numFmtId="0" fontId="39" fillId="49" borderId="5" applyNumberFormat="0" applyProtection="0">
      <alignment horizontal="left" vertical="center" wrapText="1"/>
    </xf>
    <xf numFmtId="0" fontId="9" fillId="47" borderId="5" applyNumberFormat="0" applyProtection="0">
      <alignment horizontal="left" vertical="center" wrapText="1"/>
    </xf>
    <xf numFmtId="0" fontId="9" fillId="47" borderId="5" applyNumberFormat="0" applyProtection="0">
      <alignment horizontal="left" vertical="center" wrapText="1"/>
    </xf>
  </cellStyleXfs>
  <cellXfs count="851">
    <xf numFmtId="0" fontId="0" fillId="0" borderId="0" xfId="0"/>
    <xf numFmtId="0" fontId="0" fillId="0" borderId="0" xfId="0" applyAlignment="1">
      <alignment vertical="center"/>
    </xf>
    <xf numFmtId="0" fontId="5" fillId="0" borderId="0" xfId="0" applyFont="1"/>
    <xf numFmtId="0" fontId="0" fillId="0" borderId="0" xfId="0" applyAlignment="1"/>
    <xf numFmtId="0" fontId="0" fillId="0" borderId="0" xfId="0" applyFont="1"/>
    <xf numFmtId="0" fontId="0" fillId="0" borderId="0" xfId="0" applyFill="1"/>
    <xf numFmtId="0" fontId="0" fillId="0" borderId="0" xfId="0" applyBorder="1"/>
    <xf numFmtId="0" fontId="0" fillId="0" borderId="0" xfId="0"/>
    <xf numFmtId="0" fontId="0" fillId="0" borderId="0" xfId="0" applyFill="1" applyBorder="1"/>
    <xf numFmtId="0" fontId="10" fillId="0" borderId="0" xfId="0" applyNumberFormat="1" applyFont="1" applyFill="1" applyBorder="1" applyAlignment="1">
      <alignment horizontal="left" vertical="center"/>
    </xf>
    <xf numFmtId="0" fontId="0" fillId="0" borderId="0" xfId="0" applyBorder="1" applyAlignment="1">
      <alignment horizontal="center" vertical="center"/>
    </xf>
    <xf numFmtId="0" fontId="4" fillId="0" borderId="0" xfId="0" applyNumberFormat="1" applyFont="1" applyAlignment="1">
      <alignment vertical="top"/>
    </xf>
    <xf numFmtId="3" fontId="3" fillId="2" borderId="54" xfId="0" applyNumberFormat="1" applyFont="1" applyFill="1" applyBorder="1" applyAlignment="1">
      <alignment horizontal="center" vertical="center" wrapText="1"/>
    </xf>
    <xf numFmtId="3" fontId="3" fillId="2" borderId="55" xfId="0" applyNumberFormat="1" applyFont="1" applyFill="1" applyBorder="1" applyAlignment="1">
      <alignment horizontal="center" vertical="center" wrapText="1"/>
    </xf>
    <xf numFmtId="0" fontId="3" fillId="2" borderId="58" xfId="0" applyNumberFormat="1" applyFont="1" applyFill="1" applyBorder="1" applyAlignment="1">
      <alignment horizontal="center" vertical="center" wrapText="1"/>
    </xf>
    <xf numFmtId="0" fontId="3" fillId="2" borderId="59" xfId="0" applyNumberFormat="1" applyFont="1" applyFill="1" applyBorder="1" applyAlignment="1">
      <alignment horizontal="center" vertical="center" wrapText="1"/>
    </xf>
    <xf numFmtId="0" fontId="3" fillId="2" borderId="60" xfId="0" applyNumberFormat="1" applyFont="1" applyFill="1" applyBorder="1" applyAlignment="1">
      <alignment horizontal="center" vertical="center" wrapText="1"/>
    </xf>
    <xf numFmtId="0" fontId="3" fillId="2" borderId="61" xfId="0" applyNumberFormat="1" applyFont="1" applyFill="1" applyBorder="1" applyAlignment="1">
      <alignment horizontal="center" vertical="center" wrapText="1"/>
    </xf>
    <xf numFmtId="0" fontId="3" fillId="2" borderId="62" xfId="0" applyNumberFormat="1" applyFont="1" applyFill="1" applyBorder="1" applyAlignment="1">
      <alignment horizontal="center" vertical="center" wrapText="1"/>
    </xf>
    <xf numFmtId="0" fontId="4" fillId="0" borderId="0" xfId="0" applyNumberFormat="1" applyFont="1" applyAlignment="1">
      <alignment horizontal="center" vertical="top"/>
    </xf>
    <xf numFmtId="0" fontId="4" fillId="0" borderId="0" xfId="0" applyNumberFormat="1" applyFont="1" applyBorder="1" applyAlignment="1">
      <alignment vertical="top"/>
    </xf>
    <xf numFmtId="3" fontId="12" fillId="4" borderId="63" xfId="0" applyNumberFormat="1" applyFont="1" applyFill="1" applyBorder="1" applyAlignment="1">
      <alignment vertical="center"/>
    </xf>
    <xf numFmtId="3" fontId="12" fillId="4" borderId="3" xfId="0" applyNumberFormat="1" applyFont="1" applyFill="1" applyBorder="1" applyAlignment="1">
      <alignment vertical="center"/>
    </xf>
    <xf numFmtId="3" fontId="12" fillId="4" borderId="64" xfId="0" applyNumberFormat="1" applyFont="1" applyFill="1" applyBorder="1" applyAlignment="1">
      <alignment vertical="center"/>
    </xf>
    <xf numFmtId="3" fontId="12" fillId="4" borderId="65" xfId="0" applyNumberFormat="1" applyFont="1" applyFill="1" applyBorder="1" applyAlignment="1">
      <alignment vertical="center"/>
    </xf>
    <xf numFmtId="3" fontId="12" fillId="4" borderId="66" xfId="0" applyNumberFormat="1" applyFont="1" applyFill="1" applyBorder="1" applyAlignment="1">
      <alignment vertical="center"/>
    </xf>
    <xf numFmtId="3" fontId="12" fillId="4" borderId="67" xfId="0" applyNumberFormat="1" applyFont="1" applyFill="1" applyBorder="1" applyAlignment="1">
      <alignment vertical="center"/>
    </xf>
    <xf numFmtId="0" fontId="4" fillId="0" borderId="0" xfId="0" applyNumberFormat="1" applyFont="1" applyAlignment="1">
      <alignment vertical="center"/>
    </xf>
    <xf numFmtId="3" fontId="4" fillId="3" borderId="31" xfId="0" applyNumberFormat="1" applyFont="1" applyFill="1" applyBorder="1" applyAlignment="1">
      <alignment vertical="center" wrapText="1"/>
    </xf>
    <xf numFmtId="3" fontId="4" fillId="3" borderId="26" xfId="0" applyNumberFormat="1" applyFont="1" applyFill="1" applyBorder="1" applyAlignment="1">
      <alignment vertical="center"/>
    </xf>
    <xf numFmtId="3" fontId="4" fillId="3" borderId="33" xfId="0" applyNumberFormat="1" applyFont="1" applyFill="1" applyBorder="1" applyAlignment="1">
      <alignment horizontal="center" vertical="center"/>
    </xf>
    <xf numFmtId="3" fontId="4" fillId="7" borderId="33" xfId="0" applyNumberFormat="1" applyFont="1" applyFill="1" applyBorder="1" applyAlignment="1">
      <alignment horizontal="center" vertical="center"/>
    </xf>
    <xf numFmtId="3" fontId="4" fillId="7" borderId="68" xfId="0" applyNumberFormat="1" applyFont="1" applyFill="1" applyBorder="1" applyAlignment="1">
      <alignment horizontal="center" vertical="center"/>
    </xf>
    <xf numFmtId="3" fontId="4" fillId="0" borderId="0" xfId="0" applyNumberFormat="1" applyFont="1" applyFill="1" applyBorder="1" applyAlignment="1">
      <alignment horizontal="left" vertical="center"/>
    </xf>
    <xf numFmtId="3" fontId="4" fillId="3" borderId="6" xfId="0" applyNumberFormat="1" applyFont="1" applyFill="1" applyBorder="1" applyAlignment="1">
      <alignment horizontal="center" vertical="center"/>
    </xf>
    <xf numFmtId="3" fontId="5" fillId="0" borderId="0" xfId="0" applyNumberFormat="1" applyFont="1" applyBorder="1" applyAlignment="1">
      <alignment horizontal="center" vertical="center"/>
    </xf>
    <xf numFmtId="3" fontId="4" fillId="7" borderId="7" xfId="0" applyNumberFormat="1" applyFont="1" applyFill="1" applyBorder="1" applyAlignment="1">
      <alignment horizontal="center" vertical="center"/>
    </xf>
    <xf numFmtId="3" fontId="4" fillId="3" borderId="31" xfId="0" applyNumberFormat="1" applyFont="1" applyFill="1" applyBorder="1" applyAlignment="1">
      <alignment horizontal="center" vertical="center"/>
    </xf>
    <xf numFmtId="3" fontId="4" fillId="3" borderId="25" xfId="0" applyNumberFormat="1" applyFont="1" applyFill="1" applyBorder="1" applyAlignment="1">
      <alignment vertical="center"/>
    </xf>
    <xf numFmtId="3" fontId="4" fillId="3" borderId="69" xfId="0" applyNumberFormat="1" applyFont="1" applyFill="1" applyBorder="1" applyAlignment="1">
      <alignment horizontal="center" vertical="center"/>
    </xf>
    <xf numFmtId="3" fontId="4" fillId="7" borderId="37" xfId="0" applyNumberFormat="1" applyFont="1" applyFill="1" applyBorder="1" applyAlignment="1">
      <alignment horizontal="center" vertical="center"/>
    </xf>
    <xf numFmtId="3" fontId="4" fillId="7" borderId="70" xfId="0" applyNumberFormat="1" applyFont="1" applyFill="1" applyBorder="1" applyAlignment="1">
      <alignment horizontal="center" vertical="center"/>
    </xf>
    <xf numFmtId="3" fontId="4" fillId="3" borderId="9" xfId="0" applyNumberFormat="1" applyFont="1" applyFill="1" applyBorder="1" applyAlignment="1">
      <alignment vertical="center" wrapText="1"/>
    </xf>
    <xf numFmtId="3" fontId="4" fillId="8" borderId="9" xfId="0" applyNumberFormat="1" applyFont="1" applyFill="1" applyBorder="1" applyAlignment="1">
      <alignment vertical="center" wrapText="1"/>
    </xf>
    <xf numFmtId="3" fontId="4" fillId="8" borderId="25" xfId="0" applyNumberFormat="1" applyFont="1" applyFill="1" applyBorder="1" applyAlignment="1">
      <alignment vertical="center"/>
    </xf>
    <xf numFmtId="0" fontId="4" fillId="0" borderId="0" xfId="0" applyNumberFormat="1" applyFont="1" applyFill="1" applyAlignment="1">
      <alignment vertical="top"/>
    </xf>
    <xf numFmtId="3" fontId="4" fillId="8" borderId="33" xfId="0" applyNumberFormat="1" applyFont="1" applyFill="1" applyBorder="1" applyAlignment="1">
      <alignment horizontal="center" vertical="center"/>
    </xf>
    <xf numFmtId="3" fontId="4" fillId="8" borderId="68" xfId="0" applyNumberFormat="1" applyFont="1" applyFill="1" applyBorder="1" applyAlignment="1">
      <alignment horizontal="center" vertical="center"/>
    </xf>
    <xf numFmtId="3" fontId="4" fillId="8" borderId="6" xfId="0" applyNumberFormat="1" applyFont="1" applyFill="1" applyBorder="1" applyAlignment="1">
      <alignment horizontal="center" vertical="center"/>
    </xf>
    <xf numFmtId="3" fontId="4" fillId="8" borderId="31" xfId="0" applyNumberFormat="1" applyFont="1" applyFill="1" applyBorder="1" applyAlignment="1">
      <alignment horizontal="center" vertical="center"/>
    </xf>
    <xf numFmtId="3" fontId="4" fillId="7" borderId="71" xfId="0" applyNumberFormat="1" applyFont="1" applyFill="1" applyBorder="1" applyAlignment="1">
      <alignment horizontal="center" vertical="center"/>
    </xf>
    <xf numFmtId="3" fontId="4" fillId="3" borderId="40" xfId="0" applyNumberFormat="1" applyFont="1" applyFill="1" applyBorder="1" applyAlignment="1">
      <alignment vertical="center" wrapText="1"/>
    </xf>
    <xf numFmtId="3" fontId="4" fillId="3" borderId="72" xfId="0" applyNumberFormat="1" applyFont="1" applyFill="1" applyBorder="1" applyAlignment="1">
      <alignment vertical="center"/>
    </xf>
    <xf numFmtId="3" fontId="4" fillId="7" borderId="73" xfId="0" applyNumberFormat="1" applyFont="1" applyFill="1" applyBorder="1" applyAlignment="1">
      <alignment horizontal="center" vertical="center"/>
    </xf>
    <xf numFmtId="3" fontId="3" fillId="2" borderId="63" xfId="0" applyNumberFormat="1" applyFont="1" applyFill="1" applyBorder="1" applyAlignment="1">
      <alignment vertical="center"/>
    </xf>
    <xf numFmtId="3" fontId="3" fillId="2" borderId="3" xfId="0" applyNumberFormat="1" applyFont="1" applyFill="1" applyBorder="1" applyAlignment="1">
      <alignment vertical="center"/>
    </xf>
    <xf numFmtId="3" fontId="3" fillId="2" borderId="64" xfId="0" applyNumberFormat="1" applyFont="1" applyFill="1" applyBorder="1" applyAlignment="1">
      <alignment vertical="center"/>
    </xf>
    <xf numFmtId="3" fontId="3" fillId="2" borderId="5" xfId="0" applyNumberFormat="1" applyFont="1" applyFill="1" applyBorder="1" applyAlignment="1">
      <alignment horizontal="center" vertical="center"/>
    </xf>
    <xf numFmtId="3" fontId="3" fillId="2" borderId="75" xfId="0" applyNumberFormat="1" applyFont="1" applyFill="1" applyBorder="1" applyAlignment="1">
      <alignment horizontal="center" vertical="center"/>
    </xf>
    <xf numFmtId="0" fontId="10" fillId="0" borderId="0" xfId="0" applyNumberFormat="1" applyFont="1" applyAlignment="1">
      <alignment vertical="top"/>
    </xf>
    <xf numFmtId="3" fontId="4" fillId="3" borderId="0" xfId="0" applyNumberFormat="1" applyFont="1" applyFill="1" applyAlignment="1">
      <alignment horizontal="center" vertical="center"/>
    </xf>
    <xf numFmtId="3" fontId="4" fillId="3" borderId="0" xfId="0" applyNumberFormat="1" applyFont="1" applyFill="1" applyBorder="1" applyAlignment="1">
      <alignment vertical="center" wrapText="1"/>
    </xf>
    <xf numFmtId="3" fontId="4" fillId="3" borderId="0" xfId="0" applyNumberFormat="1" applyFont="1" applyFill="1" applyBorder="1" applyAlignment="1">
      <alignment vertical="center"/>
    </xf>
    <xf numFmtId="3" fontId="4" fillId="3" borderId="0" xfId="0" applyNumberFormat="1" applyFont="1" applyFill="1" applyBorder="1" applyAlignment="1">
      <alignment horizontal="center" vertical="center"/>
    </xf>
    <xf numFmtId="3" fontId="4" fillId="0" borderId="0" xfId="1" applyNumberFormat="1" applyFont="1" applyFill="1" applyAlignment="1">
      <alignment horizontal="center" vertical="center"/>
    </xf>
    <xf numFmtId="3" fontId="4" fillId="0" borderId="0" xfId="0" applyNumberFormat="1" applyFont="1" applyAlignment="1">
      <alignment horizontal="center" vertical="center"/>
    </xf>
    <xf numFmtId="0" fontId="4" fillId="3" borderId="76" xfId="0" applyNumberFormat="1" applyFont="1" applyFill="1" applyBorder="1" applyAlignment="1">
      <alignment vertical="top"/>
    </xf>
    <xf numFmtId="3" fontId="4" fillId="3" borderId="7" xfId="0" applyNumberFormat="1" applyFont="1" applyFill="1" applyBorder="1" applyAlignment="1">
      <alignment vertical="center"/>
    </xf>
    <xf numFmtId="3" fontId="4" fillId="3" borderId="77" xfId="0" applyNumberFormat="1" applyFont="1" applyFill="1" applyBorder="1" applyAlignment="1">
      <alignment vertical="center" wrapText="1"/>
    </xf>
    <xf numFmtId="3" fontId="4" fillId="3" borderId="10" xfId="0" applyNumberFormat="1" applyFont="1" applyFill="1" applyBorder="1" applyAlignment="1">
      <alignment vertical="center"/>
    </xf>
    <xf numFmtId="3" fontId="4" fillId="0" borderId="77" xfId="0" applyNumberFormat="1" applyFont="1" applyFill="1" applyBorder="1" applyAlignment="1">
      <alignment vertical="center" wrapText="1"/>
    </xf>
    <xf numFmtId="3" fontId="3" fillId="3" borderId="0" xfId="0" applyNumberFormat="1" applyFont="1" applyFill="1" applyBorder="1" applyAlignment="1">
      <alignment horizontal="center" vertical="center"/>
    </xf>
    <xf numFmtId="3" fontId="3" fillId="3" borderId="0" xfId="0" applyNumberFormat="1" applyFont="1" applyFill="1" applyBorder="1" applyAlignment="1">
      <alignment vertical="center" wrapText="1"/>
    </xf>
    <xf numFmtId="3" fontId="3" fillId="3" borderId="0" xfId="0" applyNumberFormat="1" applyFont="1" applyFill="1" applyBorder="1" applyAlignment="1">
      <alignment vertical="center"/>
    </xf>
    <xf numFmtId="3" fontId="4" fillId="0" borderId="0" xfId="0" applyNumberFormat="1" applyFont="1" applyFill="1" applyAlignment="1">
      <alignment horizontal="center" vertical="center"/>
    </xf>
    <xf numFmtId="0" fontId="4" fillId="3" borderId="0" xfId="0" applyNumberFormat="1" applyFont="1" applyFill="1" applyAlignment="1">
      <alignment vertical="top"/>
    </xf>
    <xf numFmtId="0" fontId="4" fillId="3" borderId="9" xfId="0" applyNumberFormat="1" applyFont="1" applyFill="1" applyBorder="1" applyAlignment="1">
      <alignment vertical="top"/>
    </xf>
    <xf numFmtId="3" fontId="10" fillId="3" borderId="0" xfId="0" applyNumberFormat="1" applyFont="1" applyFill="1" applyBorder="1" applyAlignment="1">
      <alignment vertical="center" wrapText="1"/>
    </xf>
    <xf numFmtId="3" fontId="10" fillId="3" borderId="0" xfId="0" applyNumberFormat="1" applyFont="1" applyFill="1" applyBorder="1" applyAlignment="1">
      <alignment vertical="center"/>
    </xf>
    <xf numFmtId="3" fontId="4" fillId="3" borderId="41" xfId="0" applyNumberFormat="1" applyFont="1" applyFill="1" applyBorder="1" applyAlignment="1">
      <alignment vertical="center" wrapText="1"/>
    </xf>
    <xf numFmtId="3" fontId="4" fillId="3" borderId="30" xfId="0" applyNumberFormat="1" applyFont="1" applyFill="1" applyBorder="1" applyAlignment="1">
      <alignment vertical="center"/>
    </xf>
    <xf numFmtId="3" fontId="4" fillId="7" borderId="34" xfId="0" applyNumberFormat="1" applyFont="1" applyFill="1" applyBorder="1" applyAlignment="1">
      <alignment horizontal="center" vertical="center"/>
    </xf>
    <xf numFmtId="3" fontId="4" fillId="3" borderId="16" xfId="0" applyNumberFormat="1" applyFont="1" applyFill="1" applyBorder="1" applyAlignment="1">
      <alignment horizontal="center" vertical="center"/>
    </xf>
    <xf numFmtId="3" fontId="4" fillId="7" borderId="24" xfId="0" applyNumberFormat="1" applyFont="1" applyFill="1" applyBorder="1" applyAlignment="1">
      <alignment horizontal="center" vertical="center"/>
    </xf>
    <xf numFmtId="3" fontId="4" fillId="3" borderId="0" xfId="0" applyNumberFormat="1" applyFont="1" applyFill="1" applyAlignment="1">
      <alignment vertical="center" wrapText="1"/>
    </xf>
    <xf numFmtId="3" fontId="4" fillId="3" borderId="0" xfId="0" applyNumberFormat="1" applyFont="1" applyFill="1" applyAlignment="1">
      <alignment vertical="center"/>
    </xf>
    <xf numFmtId="3" fontId="4" fillId="7" borderId="10" xfId="0" applyNumberFormat="1" applyFont="1" applyFill="1" applyBorder="1" applyAlignment="1">
      <alignment horizontal="center" vertical="center"/>
    </xf>
    <xf numFmtId="3" fontId="4" fillId="0" borderId="0" xfId="0" applyNumberFormat="1" applyFont="1" applyFill="1" applyAlignment="1">
      <alignment vertical="center"/>
    </xf>
    <xf numFmtId="0" fontId="4" fillId="0" borderId="0" xfId="0" applyNumberFormat="1" applyFont="1" applyFill="1" applyAlignment="1">
      <alignment vertical="center"/>
    </xf>
    <xf numFmtId="3" fontId="4" fillId="0" borderId="3" xfId="0" applyNumberFormat="1" applyFont="1" applyFill="1" applyBorder="1" applyAlignment="1">
      <alignment vertical="center"/>
    </xf>
    <xf numFmtId="3" fontId="4" fillId="0" borderId="0" xfId="0" applyNumberFormat="1" applyFont="1" applyFill="1" applyBorder="1" applyAlignment="1">
      <alignment horizontal="center" vertical="center"/>
    </xf>
    <xf numFmtId="3" fontId="3" fillId="2" borderId="63" xfId="0" applyNumberFormat="1" applyFont="1" applyFill="1" applyBorder="1" applyAlignment="1">
      <alignment horizontal="left" vertical="center"/>
    </xf>
    <xf numFmtId="3" fontId="3" fillId="2" borderId="3" xfId="0" applyNumberFormat="1" applyFont="1" applyFill="1" applyBorder="1" applyAlignment="1">
      <alignment horizontal="left" vertical="center"/>
    </xf>
    <xf numFmtId="3" fontId="3" fillId="2" borderId="64" xfId="0" applyNumberFormat="1" applyFont="1" applyFill="1" applyBorder="1" applyAlignment="1">
      <alignment horizontal="left" vertical="center"/>
    </xf>
    <xf numFmtId="0" fontId="10" fillId="0" borderId="0" xfId="0" applyNumberFormat="1" applyFont="1" applyAlignment="1">
      <alignment vertical="center"/>
    </xf>
    <xf numFmtId="0" fontId="4" fillId="0" borderId="0" xfId="0" applyNumberFormat="1" applyFont="1" applyFill="1" applyAlignment="1">
      <alignment horizontal="center" vertical="top"/>
    </xf>
    <xf numFmtId="0" fontId="0" fillId="0" borderId="0" xfId="0" applyFont="1" applyBorder="1" applyAlignment="1">
      <alignment horizontal="center" vertical="center"/>
    </xf>
    <xf numFmtId="3" fontId="2" fillId="2" borderId="5" xfId="0" applyNumberFormat="1" applyFont="1" applyFill="1" applyBorder="1" applyAlignment="1">
      <alignment horizontal="center" vertical="center"/>
    </xf>
    <xf numFmtId="173" fontId="2" fillId="5" borderId="5" xfId="2" applyNumberFormat="1" applyFont="1" applyFill="1" applyBorder="1" applyAlignment="1">
      <alignment horizontal="center" vertical="center"/>
    </xf>
    <xf numFmtId="0" fontId="5" fillId="0" borderId="0" xfId="0" applyFont="1" applyAlignment="1">
      <alignment vertical="top" wrapText="1"/>
    </xf>
    <xf numFmtId="9" fontId="4" fillId="0" borderId="0" xfId="2" applyFont="1" applyAlignment="1">
      <alignment horizontal="center" vertical="top"/>
    </xf>
    <xf numFmtId="0" fontId="15"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0" fontId="15" fillId="0" borderId="0" xfId="0" applyNumberFormat="1" applyFont="1" applyAlignment="1">
      <alignment vertical="top"/>
    </xf>
    <xf numFmtId="0" fontId="15" fillId="0" borderId="0" xfId="0" applyFont="1"/>
    <xf numFmtId="3" fontId="4" fillId="3" borderId="12" xfId="0" applyNumberFormat="1" applyFont="1" applyFill="1" applyBorder="1" applyAlignment="1">
      <alignment vertical="center" wrapText="1"/>
    </xf>
    <xf numFmtId="3" fontId="4" fillId="3" borderId="11" xfId="0" applyNumberFormat="1" applyFont="1" applyFill="1" applyBorder="1" applyAlignment="1">
      <alignment vertical="center" wrapText="1"/>
    </xf>
    <xf numFmtId="3" fontId="12" fillId="4" borderId="44" xfId="0" applyNumberFormat="1" applyFont="1" applyFill="1" applyBorder="1" applyAlignment="1">
      <alignment vertical="center"/>
    </xf>
    <xf numFmtId="3" fontId="12" fillId="4" borderId="28" xfId="0" applyNumberFormat="1" applyFont="1" applyFill="1" applyBorder="1" applyAlignment="1">
      <alignment vertical="center"/>
    </xf>
    <xf numFmtId="3" fontId="12" fillId="4" borderId="45" xfId="0" applyNumberFormat="1" applyFont="1" applyFill="1" applyBorder="1" applyAlignment="1">
      <alignment vertical="center"/>
    </xf>
    <xf numFmtId="0" fontId="4" fillId="3" borderId="12" xfId="0" applyNumberFormat="1" applyFont="1" applyFill="1" applyBorder="1" applyAlignment="1">
      <alignment vertical="top"/>
    </xf>
    <xf numFmtId="3" fontId="4" fillId="0" borderId="9" xfId="0" applyNumberFormat="1" applyFont="1" applyFill="1" applyBorder="1" applyAlignment="1">
      <alignment vertical="center" wrapText="1"/>
    </xf>
    <xf numFmtId="3" fontId="4" fillId="8" borderId="11" xfId="0" applyNumberFormat="1" applyFont="1" applyFill="1" applyBorder="1" applyAlignment="1">
      <alignment vertical="center" wrapText="1"/>
    </xf>
    <xf numFmtId="3" fontId="4" fillId="3" borderId="32" xfId="0" applyNumberFormat="1" applyFont="1" applyFill="1" applyBorder="1" applyAlignment="1">
      <alignment vertical="center" wrapText="1"/>
    </xf>
    <xf numFmtId="3" fontId="4" fillId="3" borderId="13" xfId="0" applyNumberFormat="1" applyFont="1" applyFill="1" applyBorder="1" applyAlignment="1">
      <alignment vertical="center" wrapText="1"/>
    </xf>
    <xf numFmtId="3" fontId="2" fillId="2" borderId="65" xfId="0" applyNumberFormat="1" applyFont="1" applyFill="1" applyBorder="1" applyAlignment="1">
      <alignment vertical="center"/>
    </xf>
    <xf numFmtId="3" fontId="2" fillId="2" borderId="67" xfId="0" applyNumberFormat="1" applyFont="1" applyFill="1" applyBorder="1" applyAlignment="1">
      <alignment vertical="center"/>
    </xf>
    <xf numFmtId="3" fontId="16" fillId="9" borderId="67" xfId="0" applyNumberFormat="1" applyFont="1" applyFill="1" applyBorder="1" applyAlignment="1">
      <alignment vertical="center"/>
    </xf>
    <xf numFmtId="3" fontId="2" fillId="9" borderId="65" xfId="0" applyNumberFormat="1" applyFont="1" applyFill="1" applyBorder="1" applyAlignment="1">
      <alignment vertical="center"/>
    </xf>
    <xf numFmtId="0" fontId="2" fillId="0" borderId="0" xfId="0" applyNumberFormat="1" applyFont="1" applyFill="1" applyBorder="1" applyAlignment="1">
      <alignment horizontal="left" vertical="center"/>
    </xf>
    <xf numFmtId="3" fontId="12" fillId="4" borderId="5" xfId="0" applyNumberFormat="1" applyFont="1" applyFill="1" applyBorder="1" applyAlignment="1">
      <alignment vertical="center"/>
    </xf>
    <xf numFmtId="0" fontId="0" fillId="0" borderId="79" xfId="0" applyBorder="1" applyAlignment="1">
      <alignment horizontal="center" vertical="center"/>
    </xf>
    <xf numFmtId="3" fontId="12" fillId="4" borderId="80" xfId="0" applyNumberFormat="1" applyFont="1" applyFill="1" applyBorder="1" applyAlignment="1">
      <alignment vertical="center"/>
    </xf>
    <xf numFmtId="3" fontId="12" fillId="4" borderId="81" xfId="0" applyNumberFormat="1" applyFont="1" applyFill="1" applyBorder="1" applyAlignment="1">
      <alignment vertical="center"/>
    </xf>
    <xf numFmtId="3" fontId="12" fillId="4" borderId="82" xfId="0" applyNumberFormat="1" applyFont="1" applyFill="1" applyBorder="1" applyAlignment="1">
      <alignment vertical="center"/>
    </xf>
    <xf numFmtId="3" fontId="4" fillId="8" borderId="7" xfId="0" applyNumberFormat="1" applyFont="1" applyFill="1" applyBorder="1" applyAlignment="1">
      <alignment horizontal="center" vertical="center"/>
    </xf>
    <xf numFmtId="0" fontId="10" fillId="0" borderId="0" xfId="0" applyNumberFormat="1" applyFont="1" applyFill="1" applyBorder="1" applyAlignment="1">
      <alignment horizontal="left" vertical="top"/>
    </xf>
    <xf numFmtId="3" fontId="12" fillId="4" borderId="83" xfId="0" applyNumberFormat="1" applyFont="1" applyFill="1" applyBorder="1" applyAlignment="1">
      <alignment vertical="center"/>
    </xf>
    <xf numFmtId="3" fontId="4" fillId="3" borderId="26" xfId="0" applyNumberFormat="1" applyFont="1" applyFill="1" applyBorder="1" applyAlignment="1">
      <alignment horizontal="center" vertical="center"/>
    </xf>
    <xf numFmtId="0" fontId="3" fillId="2" borderId="85" xfId="0" applyNumberFormat="1" applyFont="1" applyFill="1" applyBorder="1" applyAlignment="1">
      <alignment horizontal="center" vertical="center" wrapText="1"/>
    </xf>
    <xf numFmtId="3" fontId="4" fillId="0" borderId="33" xfId="0" applyNumberFormat="1" applyFont="1" applyFill="1" applyBorder="1" applyAlignment="1">
      <alignment horizontal="center" vertical="center"/>
    </xf>
    <xf numFmtId="3" fontId="4" fillId="0" borderId="68" xfId="0" applyNumberFormat="1" applyFont="1" applyFill="1" applyBorder="1" applyAlignment="1">
      <alignment horizontal="center" vertical="center"/>
    </xf>
    <xf numFmtId="3" fontId="4" fillId="0" borderId="37" xfId="0" applyNumberFormat="1" applyFont="1" applyFill="1" applyBorder="1" applyAlignment="1">
      <alignment horizontal="center" vertical="center"/>
    </xf>
    <xf numFmtId="3" fontId="4" fillId="0" borderId="71" xfId="0" applyNumberFormat="1" applyFont="1" applyFill="1" applyBorder="1" applyAlignment="1">
      <alignment horizontal="center" vertical="center"/>
    </xf>
    <xf numFmtId="3" fontId="4" fillId="0" borderId="73" xfId="0" applyNumberFormat="1" applyFont="1" applyFill="1" applyBorder="1" applyAlignment="1">
      <alignment horizontal="center" vertical="center"/>
    </xf>
    <xf numFmtId="3" fontId="4" fillId="0" borderId="34" xfId="0" applyNumberFormat="1" applyFont="1" applyFill="1" applyBorder="1" applyAlignment="1">
      <alignment horizontal="center" vertical="center"/>
    </xf>
    <xf numFmtId="3" fontId="4" fillId="0" borderId="78" xfId="0" applyNumberFormat="1" applyFont="1" applyFill="1" applyBorder="1" applyAlignment="1">
      <alignment horizontal="center" vertical="center"/>
    </xf>
    <xf numFmtId="3" fontId="12" fillId="4" borderId="2" xfId="0" applyNumberFormat="1" applyFont="1" applyFill="1" applyBorder="1" applyAlignment="1">
      <alignment vertical="center"/>
    </xf>
    <xf numFmtId="3" fontId="12" fillId="4" borderId="4" xfId="0" applyNumberFormat="1" applyFont="1" applyFill="1" applyBorder="1" applyAlignment="1">
      <alignment vertical="center"/>
    </xf>
    <xf numFmtId="3" fontId="4" fillId="0" borderId="7"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3" fontId="4" fillId="0" borderId="29"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3" fillId="2" borderId="2" xfId="0" applyNumberFormat="1" applyFont="1" applyFill="1" applyBorder="1" applyAlignment="1">
      <alignment vertical="center"/>
    </xf>
    <xf numFmtId="3" fontId="3" fillId="2" borderId="4" xfId="0" applyNumberFormat="1" applyFont="1" applyFill="1" applyBorder="1" applyAlignment="1">
      <alignment vertical="center"/>
    </xf>
    <xf numFmtId="3" fontId="4" fillId="0" borderId="24"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0" fontId="3" fillId="2" borderId="22" xfId="0" applyNumberFormat="1" applyFont="1" applyFill="1" applyBorder="1" applyAlignment="1">
      <alignment horizontal="center" vertical="center" wrapText="1"/>
    </xf>
    <xf numFmtId="0" fontId="3" fillId="2" borderId="23" xfId="0" applyNumberFormat="1" applyFont="1" applyFill="1" applyBorder="1" applyAlignment="1">
      <alignment horizontal="center" vertical="center" wrapText="1"/>
    </xf>
    <xf numFmtId="0" fontId="3" fillId="2" borderId="24" xfId="0" applyNumberFormat="1" applyFont="1" applyFill="1" applyBorder="1" applyAlignment="1">
      <alignment horizontal="center" vertical="center" wrapText="1"/>
    </xf>
    <xf numFmtId="3" fontId="4" fillId="3" borderId="15" xfId="0" applyNumberFormat="1" applyFont="1" applyFill="1" applyBorder="1" applyAlignment="1">
      <alignment horizontal="center" vertical="center"/>
    </xf>
    <xf numFmtId="3" fontId="4" fillId="8" borderId="16" xfId="0" applyNumberFormat="1" applyFont="1" applyFill="1" applyBorder="1" applyAlignment="1">
      <alignment horizontal="center" vertical="center"/>
    </xf>
    <xf numFmtId="3" fontId="5" fillId="0" borderId="0" xfId="0" applyNumberFormat="1" applyFont="1" applyFill="1" applyBorder="1" applyAlignment="1">
      <alignment horizontal="left" vertical="center"/>
    </xf>
    <xf numFmtId="3" fontId="7" fillId="2" borderId="5" xfId="0" applyNumberFormat="1" applyFont="1" applyFill="1" applyBorder="1" applyAlignment="1">
      <alignment horizontal="center" vertical="center"/>
    </xf>
    <xf numFmtId="3" fontId="5" fillId="0" borderId="0" xfId="1" applyNumberFormat="1" applyFont="1" applyFill="1" applyAlignment="1">
      <alignment horizontal="center" vertical="center"/>
    </xf>
    <xf numFmtId="3" fontId="5" fillId="0" borderId="0" xfId="0" applyNumberFormat="1" applyFont="1" applyFill="1" applyAlignment="1">
      <alignment horizontal="center" vertical="center"/>
    </xf>
    <xf numFmtId="3" fontId="5" fillId="0" borderId="28" xfId="0" applyNumberFormat="1" applyFont="1" applyFill="1" applyBorder="1" applyAlignment="1">
      <alignment vertical="center"/>
    </xf>
    <xf numFmtId="3" fontId="5" fillId="0" borderId="0" xfId="0" applyNumberFormat="1" applyFont="1" applyFill="1" applyBorder="1" applyAlignment="1">
      <alignment horizontal="center" vertical="center"/>
    </xf>
    <xf numFmtId="3" fontId="7" fillId="9" borderId="5" xfId="0" applyNumberFormat="1" applyFont="1" applyFill="1" applyBorder="1" applyAlignment="1">
      <alignment horizontal="center" vertical="center"/>
    </xf>
    <xf numFmtId="3" fontId="7" fillId="9" borderId="75" xfId="0" applyNumberFormat="1" applyFont="1" applyFill="1" applyBorder="1" applyAlignment="1">
      <alignment horizontal="center" vertical="center"/>
    </xf>
    <xf numFmtId="9" fontId="0" fillId="0" borderId="0" xfId="0" applyNumberFormat="1"/>
    <xf numFmtId="9" fontId="0" fillId="0" borderId="0" xfId="2" applyFont="1"/>
    <xf numFmtId="173" fontId="0" fillId="0" borderId="0" xfId="2" applyNumberFormat="1" applyFont="1"/>
    <xf numFmtId="9" fontId="0" fillId="0" borderId="0" xfId="0" applyNumberFormat="1" applyAlignment="1">
      <alignment horizontal="center"/>
    </xf>
    <xf numFmtId="0" fontId="0" fillId="0" borderId="0" xfId="0" applyAlignment="1">
      <alignment horizontal="right"/>
    </xf>
    <xf numFmtId="171" fontId="0" fillId="0" borderId="0" xfId="0" applyNumberFormat="1"/>
    <xf numFmtId="0" fontId="10" fillId="0" borderId="0" xfId="0" applyFont="1" applyBorder="1" applyAlignment="1">
      <alignment horizontal="center" vertical="center"/>
    </xf>
    <xf numFmtId="3" fontId="4" fillId="3" borderId="26" xfId="0" applyNumberFormat="1" applyFont="1" applyFill="1" applyBorder="1" applyAlignment="1">
      <alignment vertical="center" wrapText="1"/>
    </xf>
    <xf numFmtId="3" fontId="4" fillId="3" borderId="25" xfId="0" applyNumberFormat="1" applyFont="1" applyFill="1" applyBorder="1" applyAlignment="1">
      <alignment vertical="center" wrapText="1"/>
    </xf>
    <xf numFmtId="3" fontId="4" fillId="8" borderId="25" xfId="0" applyNumberFormat="1" applyFont="1" applyFill="1" applyBorder="1" applyAlignment="1">
      <alignment vertical="center" wrapText="1"/>
    </xf>
    <xf numFmtId="3" fontId="4" fillId="3" borderId="72" xfId="0" applyNumberFormat="1" applyFont="1" applyFill="1" applyBorder="1" applyAlignment="1">
      <alignment vertical="center" wrapText="1"/>
    </xf>
    <xf numFmtId="3" fontId="2" fillId="2" borderId="87" xfId="0" applyNumberFormat="1" applyFont="1" applyFill="1" applyBorder="1" applyAlignment="1">
      <alignment vertical="center"/>
    </xf>
    <xf numFmtId="3" fontId="2" fillId="2" borderId="88" xfId="0" applyNumberFormat="1" applyFont="1" applyFill="1" applyBorder="1" applyAlignment="1">
      <alignment vertical="center"/>
    </xf>
    <xf numFmtId="0" fontId="4" fillId="3" borderId="89" xfId="0" applyNumberFormat="1" applyFont="1" applyFill="1" applyBorder="1" applyAlignment="1">
      <alignment vertical="top"/>
    </xf>
    <xf numFmtId="3" fontId="4" fillId="3" borderId="90" xfId="0" applyNumberFormat="1" applyFont="1" applyFill="1" applyBorder="1" applyAlignment="1">
      <alignment vertical="center" wrapText="1"/>
    </xf>
    <xf numFmtId="3" fontId="4" fillId="0" borderId="90" xfId="0" applyNumberFormat="1" applyFont="1" applyFill="1" applyBorder="1" applyAlignment="1">
      <alignment vertical="center" wrapText="1"/>
    </xf>
    <xf numFmtId="0" fontId="4" fillId="3" borderId="25" xfId="0" applyNumberFormat="1" applyFont="1" applyFill="1" applyBorder="1" applyAlignment="1">
      <alignment vertical="top"/>
    </xf>
    <xf numFmtId="3" fontId="4" fillId="3" borderId="30" xfId="0" applyNumberFormat="1" applyFont="1" applyFill="1" applyBorder="1" applyAlignment="1">
      <alignment vertical="center" wrapText="1"/>
    </xf>
    <xf numFmtId="3" fontId="4" fillId="7" borderId="29" xfId="0" applyNumberFormat="1" applyFont="1" applyFill="1" applyBorder="1" applyAlignment="1">
      <alignment horizontal="center" vertical="center"/>
    </xf>
    <xf numFmtId="3" fontId="4" fillId="7" borderId="21" xfId="0" applyNumberFormat="1" applyFont="1" applyFill="1" applyBorder="1" applyAlignment="1">
      <alignment horizontal="center" vertical="center"/>
    </xf>
    <xf numFmtId="0" fontId="0" fillId="0" borderId="56" xfId="0" applyBorder="1" applyAlignment="1">
      <alignment horizontal="center" vertical="center"/>
    </xf>
    <xf numFmtId="3" fontId="3" fillId="2" borderId="22" xfId="0" applyNumberFormat="1" applyFont="1" applyFill="1" applyBorder="1" applyAlignment="1">
      <alignment vertical="center"/>
    </xf>
    <xf numFmtId="3" fontId="3" fillId="2" borderId="23" xfId="0" applyNumberFormat="1" applyFont="1" applyFill="1" applyBorder="1" applyAlignment="1">
      <alignment vertical="center"/>
    </xf>
    <xf numFmtId="3" fontId="3" fillId="2" borderId="24" xfId="0" applyNumberFormat="1" applyFont="1" applyFill="1" applyBorder="1" applyAlignment="1">
      <alignment vertical="center"/>
    </xf>
    <xf numFmtId="3" fontId="4" fillId="3" borderId="14" xfId="0" applyNumberFormat="1" applyFont="1" applyFill="1" applyBorder="1" applyAlignment="1">
      <alignment horizontal="center" vertical="center"/>
    </xf>
    <xf numFmtId="3" fontId="4" fillId="3" borderId="34" xfId="0" applyNumberFormat="1" applyFont="1" applyFill="1" applyBorder="1" applyAlignment="1">
      <alignment horizontal="center" vertical="center"/>
    </xf>
    <xf numFmtId="3" fontId="2" fillId="2" borderId="2" xfId="0" applyNumberFormat="1" applyFont="1" applyFill="1" applyBorder="1" applyAlignment="1">
      <alignment vertical="center"/>
    </xf>
    <xf numFmtId="3" fontId="2" fillId="2" borderId="4" xfId="0" applyNumberFormat="1" applyFont="1" applyFill="1" applyBorder="1" applyAlignment="1">
      <alignment vertical="center"/>
    </xf>
    <xf numFmtId="3" fontId="3" fillId="2" borderId="2" xfId="0" applyNumberFormat="1" applyFont="1" applyFill="1" applyBorder="1" applyAlignment="1">
      <alignment horizontal="left" vertical="center"/>
    </xf>
    <xf numFmtId="3" fontId="3" fillId="2" borderId="4" xfId="0" applyNumberFormat="1" applyFont="1" applyFill="1" applyBorder="1" applyAlignment="1">
      <alignment horizontal="left" vertical="center"/>
    </xf>
    <xf numFmtId="3" fontId="2" fillId="2" borderId="80" xfId="0" applyNumberFormat="1" applyFont="1" applyFill="1" applyBorder="1" applyAlignment="1">
      <alignment vertical="center"/>
    </xf>
    <xf numFmtId="3" fontId="2" fillId="2" borderId="82" xfId="0" applyNumberFormat="1" applyFont="1" applyFill="1" applyBorder="1" applyAlignment="1">
      <alignment vertical="center"/>
    </xf>
    <xf numFmtId="3" fontId="2" fillId="2" borderId="94" xfId="0" applyNumberFormat="1" applyFont="1" applyFill="1" applyBorder="1" applyAlignment="1">
      <alignment vertical="center"/>
    </xf>
    <xf numFmtId="3" fontId="2" fillId="2" borderId="95" xfId="0" applyNumberFormat="1" applyFont="1" applyFill="1" applyBorder="1" applyAlignment="1">
      <alignment vertical="center"/>
    </xf>
    <xf numFmtId="3" fontId="4" fillId="3" borderId="8" xfId="0" applyNumberFormat="1" applyFont="1" applyFill="1" applyBorder="1" applyAlignment="1">
      <alignment horizontal="center" vertical="center"/>
    </xf>
    <xf numFmtId="3" fontId="4" fillId="0" borderId="0" xfId="0" applyNumberFormat="1" applyFont="1" applyFill="1" applyBorder="1" applyAlignment="1">
      <alignment vertical="center"/>
    </xf>
    <xf numFmtId="0" fontId="3" fillId="2" borderId="5" xfId="0" applyNumberFormat="1" applyFont="1" applyFill="1" applyBorder="1" applyAlignment="1">
      <alignment horizontal="center" vertical="center" wrapText="1"/>
    </xf>
    <xf numFmtId="3" fontId="4" fillId="3" borderId="35" xfId="0" applyNumberFormat="1" applyFont="1" applyFill="1" applyBorder="1" applyAlignment="1">
      <alignment horizontal="center" vertical="center"/>
    </xf>
    <xf numFmtId="171" fontId="4" fillId="8" borderId="33" xfId="0" applyNumberFormat="1" applyFont="1" applyFill="1" applyBorder="1" applyAlignment="1">
      <alignment horizontal="center" vertical="center"/>
    </xf>
    <xf numFmtId="3" fontId="4" fillId="7" borderId="35" xfId="0" applyNumberFormat="1" applyFont="1" applyFill="1" applyBorder="1" applyAlignment="1">
      <alignment horizontal="center" vertical="center"/>
    </xf>
    <xf numFmtId="3" fontId="4" fillId="8" borderId="34" xfId="0" applyNumberFormat="1" applyFont="1" applyFill="1" applyBorder="1" applyAlignment="1">
      <alignment horizontal="center" vertical="center"/>
    </xf>
    <xf numFmtId="171" fontId="4" fillId="7" borderId="35" xfId="0" applyNumberFormat="1" applyFont="1" applyFill="1" applyBorder="1" applyAlignment="1">
      <alignment horizontal="center" vertical="center"/>
    </xf>
    <xf numFmtId="171" fontId="4" fillId="7" borderId="37" xfId="0" applyNumberFormat="1" applyFont="1" applyFill="1" applyBorder="1" applyAlignment="1">
      <alignment horizontal="center" vertical="center"/>
    </xf>
    <xf numFmtId="171" fontId="4" fillId="8" borderId="34" xfId="0" applyNumberFormat="1" applyFont="1" applyFill="1" applyBorder="1" applyAlignment="1">
      <alignment horizontal="center" vertical="center"/>
    </xf>
    <xf numFmtId="3" fontId="4" fillId="7" borderId="19" xfId="0" applyNumberFormat="1" applyFont="1" applyFill="1" applyBorder="1" applyAlignment="1">
      <alignment horizontal="center" vertical="center"/>
    </xf>
    <xf numFmtId="3" fontId="3" fillId="4" borderId="28" xfId="0" applyNumberFormat="1" applyFont="1" applyFill="1" applyBorder="1" applyAlignment="1">
      <alignment vertical="center"/>
    </xf>
    <xf numFmtId="3" fontId="4" fillId="8" borderId="24" xfId="0" applyNumberFormat="1" applyFont="1" applyFill="1" applyBorder="1" applyAlignment="1">
      <alignment horizontal="center" vertical="center"/>
    </xf>
    <xf numFmtId="3" fontId="4" fillId="7" borderId="36" xfId="0" applyNumberFormat="1" applyFont="1" applyFill="1" applyBorder="1" applyAlignment="1">
      <alignment horizontal="center" vertical="center"/>
    </xf>
    <xf numFmtId="3" fontId="4" fillId="7" borderId="4" xfId="0" applyNumberFormat="1" applyFont="1" applyFill="1" applyBorder="1" applyAlignment="1">
      <alignment horizontal="center" vertical="center"/>
    </xf>
    <xf numFmtId="3" fontId="4" fillId="3" borderId="36" xfId="0" applyNumberFormat="1" applyFont="1" applyFill="1" applyBorder="1" applyAlignment="1">
      <alignment horizontal="center" vertical="center"/>
    </xf>
    <xf numFmtId="171" fontId="4" fillId="7" borderId="19" xfId="0" applyNumberFormat="1" applyFont="1" applyFill="1" applyBorder="1" applyAlignment="1">
      <alignment horizontal="center" vertical="center"/>
    </xf>
    <xf numFmtId="171" fontId="4" fillId="7" borderId="10" xfId="0" applyNumberFormat="1" applyFont="1" applyFill="1" applyBorder="1" applyAlignment="1">
      <alignment horizontal="center" vertical="center"/>
    </xf>
    <xf numFmtId="171" fontId="4" fillId="8" borderId="7" xfId="0" applyNumberFormat="1" applyFont="1" applyFill="1" applyBorder="1" applyAlignment="1">
      <alignment horizontal="center" vertical="center"/>
    </xf>
    <xf numFmtId="171" fontId="4" fillId="8" borderId="6" xfId="0" applyNumberFormat="1" applyFont="1" applyFill="1" applyBorder="1" applyAlignment="1">
      <alignment horizontal="center" vertical="center"/>
    </xf>
    <xf numFmtId="171" fontId="4" fillId="7" borderId="71" xfId="0" applyNumberFormat="1" applyFont="1" applyFill="1" applyBorder="1" applyAlignment="1">
      <alignment horizontal="center" vertical="center"/>
    </xf>
    <xf numFmtId="171" fontId="4" fillId="7" borderId="29" xfId="0" applyNumberFormat="1" applyFont="1" applyFill="1" applyBorder="1" applyAlignment="1">
      <alignment horizontal="center" vertical="center"/>
    </xf>
    <xf numFmtId="171" fontId="4" fillId="7" borderId="73" xfId="0" applyNumberFormat="1" applyFont="1" applyFill="1" applyBorder="1" applyAlignment="1">
      <alignment horizontal="center" vertical="center"/>
    </xf>
    <xf numFmtId="171" fontId="4" fillId="7" borderId="21" xfId="0" applyNumberFormat="1" applyFont="1" applyFill="1" applyBorder="1" applyAlignment="1">
      <alignment horizontal="center" vertical="center"/>
    </xf>
    <xf numFmtId="171" fontId="4" fillId="3" borderId="0" xfId="0" applyNumberFormat="1" applyFont="1" applyFill="1" applyBorder="1" applyAlignment="1">
      <alignment vertical="center"/>
    </xf>
    <xf numFmtId="171" fontId="3" fillId="4" borderId="28" xfId="0" applyNumberFormat="1" applyFont="1" applyFill="1" applyBorder="1" applyAlignment="1">
      <alignment vertical="center"/>
    </xf>
    <xf numFmtId="171" fontId="3" fillId="4" borderId="45" xfId="0" applyNumberFormat="1" applyFont="1" applyFill="1" applyBorder="1" applyAlignment="1">
      <alignment vertical="center"/>
    </xf>
    <xf numFmtId="171" fontId="4" fillId="8" borderId="24" xfId="0" applyNumberFormat="1" applyFont="1" applyFill="1" applyBorder="1" applyAlignment="1">
      <alignment horizontal="center" vertical="center"/>
    </xf>
    <xf numFmtId="171" fontId="4" fillId="8" borderId="16" xfId="0" applyNumberFormat="1" applyFont="1" applyFill="1" applyBorder="1" applyAlignment="1">
      <alignment horizontal="center" vertical="center"/>
    </xf>
    <xf numFmtId="171" fontId="3" fillId="3" borderId="0" xfId="0" applyNumberFormat="1" applyFont="1" applyFill="1" applyBorder="1" applyAlignment="1">
      <alignment vertical="center"/>
    </xf>
    <xf numFmtId="171" fontId="4" fillId="7" borderId="36" xfId="0" applyNumberFormat="1" applyFont="1" applyFill="1" applyBorder="1" applyAlignment="1">
      <alignment horizontal="center" vertical="center"/>
    </xf>
    <xf numFmtId="171" fontId="4" fillId="7" borderId="4" xfId="0" applyNumberFormat="1" applyFont="1" applyFill="1" applyBorder="1" applyAlignment="1">
      <alignment horizontal="center" vertical="center"/>
    </xf>
    <xf numFmtId="171" fontId="4" fillId="3" borderId="0" xfId="0" applyNumberFormat="1" applyFont="1" applyFill="1" applyAlignment="1">
      <alignment vertical="center"/>
    </xf>
    <xf numFmtId="171" fontId="4" fillId="7" borderId="34" xfId="0" applyNumberFormat="1" applyFont="1" applyFill="1" applyBorder="1" applyAlignment="1">
      <alignment horizontal="center" vertical="center"/>
    </xf>
    <xf numFmtId="171" fontId="4" fillId="7" borderId="24" xfId="0" applyNumberFormat="1" applyFont="1" applyFill="1" applyBorder="1" applyAlignment="1">
      <alignment horizontal="center" vertical="center"/>
    </xf>
    <xf numFmtId="3" fontId="12" fillId="4" borderId="17" xfId="0" applyNumberFormat="1" applyFont="1" applyFill="1" applyBorder="1" applyAlignment="1">
      <alignment vertical="center"/>
    </xf>
    <xf numFmtId="3" fontId="12" fillId="4" borderId="20" xfId="0" applyNumberFormat="1" applyFont="1" applyFill="1" applyBorder="1" applyAlignment="1">
      <alignment vertical="center"/>
    </xf>
    <xf numFmtId="171" fontId="4" fillId="7" borderId="8" xfId="0" applyNumberFormat="1" applyFont="1" applyFill="1" applyBorder="1" applyAlignment="1">
      <alignment horizontal="center" vertical="center"/>
    </xf>
    <xf numFmtId="171" fontId="3" fillId="4" borderId="17" xfId="0" applyNumberFormat="1" applyFont="1" applyFill="1" applyBorder="1" applyAlignment="1">
      <alignment vertical="center"/>
    </xf>
    <xf numFmtId="3" fontId="3" fillId="4" borderId="20" xfId="0" applyNumberFormat="1" applyFont="1" applyFill="1" applyBorder="1" applyAlignment="1">
      <alignment vertical="center"/>
    </xf>
    <xf numFmtId="3" fontId="4" fillId="3" borderId="37" xfId="0" applyNumberFormat="1" applyFont="1" applyFill="1" applyBorder="1" applyAlignment="1">
      <alignment horizontal="center" vertical="center"/>
    </xf>
    <xf numFmtId="3" fontId="4" fillId="3" borderId="71" xfId="0" applyNumberFormat="1" applyFont="1" applyFill="1" applyBorder="1" applyAlignment="1">
      <alignment horizontal="center" vertical="center"/>
    </xf>
    <xf numFmtId="3" fontId="4" fillId="3" borderId="73" xfId="0" applyNumberFormat="1" applyFont="1" applyFill="1" applyBorder="1" applyAlignment="1">
      <alignment horizontal="center" vertical="center"/>
    </xf>
    <xf numFmtId="3" fontId="4" fillId="3" borderId="97" xfId="0" applyNumberFormat="1" applyFont="1" applyFill="1" applyBorder="1" applyAlignment="1">
      <alignment horizontal="center" vertical="center"/>
    </xf>
    <xf numFmtId="3" fontId="4" fillId="3" borderId="86" xfId="0" applyNumberFormat="1" applyFont="1" applyFill="1" applyBorder="1" applyAlignment="1">
      <alignment vertical="center" wrapText="1"/>
    </xf>
    <xf numFmtId="3" fontId="4" fillId="3" borderId="18" xfId="0" applyNumberFormat="1" applyFont="1" applyFill="1" applyBorder="1" applyAlignment="1">
      <alignment horizontal="center" vertical="center"/>
    </xf>
    <xf numFmtId="3" fontId="12" fillId="0" borderId="0" xfId="0" applyNumberFormat="1" applyFont="1" applyFill="1" applyBorder="1" applyAlignment="1">
      <alignment vertical="center"/>
    </xf>
    <xf numFmtId="3" fontId="3" fillId="0" borderId="0" xfId="0" applyNumberFormat="1" applyFont="1" applyFill="1" applyBorder="1" applyAlignment="1">
      <alignment horizontal="center" vertical="center"/>
    </xf>
    <xf numFmtId="3" fontId="4" fillId="0" borderId="28" xfId="0" applyNumberFormat="1" applyFont="1" applyFill="1" applyBorder="1" applyAlignment="1">
      <alignment vertical="center"/>
    </xf>
    <xf numFmtId="0" fontId="3" fillId="2" borderId="5" xfId="0" applyNumberFormat="1" applyFont="1" applyFill="1" applyBorder="1" applyAlignment="1">
      <alignment horizontal="center" vertical="center" wrapText="1"/>
    </xf>
    <xf numFmtId="3" fontId="0" fillId="0" borderId="0" xfId="0" applyNumberFormat="1"/>
    <xf numFmtId="4" fontId="4" fillId="3" borderId="35" xfId="0" applyNumberFormat="1" applyFont="1" applyFill="1" applyBorder="1" applyAlignment="1">
      <alignment horizontal="center" vertical="center"/>
    </xf>
    <xf numFmtId="4" fontId="4" fillId="7" borderId="35" xfId="0" applyNumberFormat="1" applyFont="1" applyFill="1" applyBorder="1" applyAlignment="1">
      <alignment horizontal="center" vertical="center"/>
    </xf>
    <xf numFmtId="4" fontId="4" fillId="7" borderId="19" xfId="0" applyNumberFormat="1" applyFont="1" applyFill="1" applyBorder="1" applyAlignment="1">
      <alignment horizontal="center" vertical="center"/>
    </xf>
    <xf numFmtId="4" fontId="4" fillId="3" borderId="33" xfId="0" applyNumberFormat="1" applyFont="1" applyFill="1" applyBorder="1" applyAlignment="1">
      <alignment horizontal="center" vertical="center"/>
    </xf>
    <xf numFmtId="4" fontId="4" fillId="7" borderId="37" xfId="0" applyNumberFormat="1" applyFont="1" applyFill="1" applyBorder="1" applyAlignment="1">
      <alignment horizontal="center" vertical="center"/>
    </xf>
    <xf numFmtId="4" fontId="4" fillId="7" borderId="10" xfId="0" applyNumberFormat="1" applyFont="1" applyFill="1" applyBorder="1" applyAlignment="1">
      <alignment horizontal="center" vertical="center"/>
    </xf>
    <xf numFmtId="4" fontId="4" fillId="7" borderId="8" xfId="0" applyNumberFormat="1" applyFont="1" applyFill="1" applyBorder="1" applyAlignment="1">
      <alignment horizontal="center" vertical="center"/>
    </xf>
    <xf numFmtId="4" fontId="4" fillId="8" borderId="33" xfId="0" applyNumberFormat="1" applyFont="1" applyFill="1" applyBorder="1" applyAlignment="1">
      <alignment horizontal="center" vertical="center"/>
    </xf>
    <xf numFmtId="4" fontId="4" fillId="8" borderId="7" xfId="0" applyNumberFormat="1" applyFont="1" applyFill="1" applyBorder="1" applyAlignment="1">
      <alignment horizontal="center" vertical="center"/>
    </xf>
    <xf numFmtId="4" fontId="4" fillId="8" borderId="6" xfId="0" applyNumberFormat="1" applyFont="1" applyFill="1" applyBorder="1" applyAlignment="1">
      <alignment horizontal="center" vertical="center"/>
    </xf>
    <xf numFmtId="4" fontId="4" fillId="7" borderId="71" xfId="0" applyNumberFormat="1" applyFont="1" applyFill="1" applyBorder="1" applyAlignment="1">
      <alignment horizontal="center" vertical="center"/>
    </xf>
    <xf numFmtId="4" fontId="4" fillId="7" borderId="29" xfId="0" applyNumberFormat="1" applyFont="1" applyFill="1" applyBorder="1" applyAlignment="1">
      <alignment horizontal="center" vertical="center"/>
    </xf>
    <xf numFmtId="4" fontId="4" fillId="3" borderId="34" xfId="0" applyNumberFormat="1" applyFont="1" applyFill="1" applyBorder="1" applyAlignment="1">
      <alignment horizontal="center" vertical="center"/>
    </xf>
    <xf numFmtId="4" fontId="4" fillId="7" borderId="73" xfId="0" applyNumberFormat="1" applyFont="1" applyFill="1" applyBorder="1" applyAlignment="1">
      <alignment horizontal="center" vertical="center"/>
    </xf>
    <xf numFmtId="4" fontId="4" fillId="7" borderId="21" xfId="0" applyNumberFormat="1" applyFont="1" applyFill="1" applyBorder="1" applyAlignment="1">
      <alignment horizontal="center" vertical="center"/>
    </xf>
    <xf numFmtId="4" fontId="4" fillId="3" borderId="0" xfId="0" applyNumberFormat="1" applyFont="1" applyFill="1" applyBorder="1" applyAlignment="1">
      <alignment vertical="center"/>
    </xf>
    <xf numFmtId="4" fontId="3" fillId="4" borderId="28" xfId="0" applyNumberFormat="1" applyFont="1" applyFill="1" applyBorder="1" applyAlignment="1">
      <alignment vertical="center"/>
    </xf>
    <xf numFmtId="4" fontId="3" fillId="4" borderId="20" xfId="0" applyNumberFormat="1" applyFont="1" applyFill="1" applyBorder="1" applyAlignment="1">
      <alignment vertical="center"/>
    </xf>
    <xf numFmtId="4" fontId="4" fillId="8" borderId="34" xfId="0" applyNumberFormat="1" applyFont="1" applyFill="1" applyBorder="1" applyAlignment="1">
      <alignment horizontal="center" vertical="center"/>
    </xf>
    <xf numFmtId="4" fontId="4" fillId="8" borderId="24" xfId="0" applyNumberFormat="1" applyFont="1" applyFill="1" applyBorder="1" applyAlignment="1">
      <alignment horizontal="center" vertical="center"/>
    </xf>
    <xf numFmtId="4" fontId="4" fillId="8" borderId="16" xfId="0" applyNumberFormat="1" applyFont="1" applyFill="1" applyBorder="1" applyAlignment="1">
      <alignment horizontal="center" vertical="center"/>
    </xf>
    <xf numFmtId="4" fontId="3" fillId="3" borderId="0" xfId="0" applyNumberFormat="1" applyFont="1" applyFill="1" applyBorder="1" applyAlignment="1">
      <alignment vertical="center"/>
    </xf>
    <xf numFmtId="4" fontId="4" fillId="3" borderId="36" xfId="0" applyNumberFormat="1" applyFont="1" applyFill="1" applyBorder="1" applyAlignment="1">
      <alignment horizontal="center" vertical="center"/>
    </xf>
    <xf numFmtId="4" fontId="4" fillId="7" borderId="36" xfId="0" applyNumberFormat="1" applyFont="1" applyFill="1" applyBorder="1" applyAlignment="1">
      <alignment horizontal="center" vertical="center"/>
    </xf>
    <xf numFmtId="4" fontId="4" fillId="7" borderId="4" xfId="0" applyNumberFormat="1" applyFont="1" applyFill="1" applyBorder="1" applyAlignment="1">
      <alignment horizontal="center" vertical="center"/>
    </xf>
    <xf numFmtId="4" fontId="4" fillId="3" borderId="0" xfId="0" applyNumberFormat="1" applyFont="1" applyFill="1" applyAlignment="1">
      <alignment vertical="center"/>
    </xf>
    <xf numFmtId="4" fontId="4" fillId="7" borderId="34" xfId="0" applyNumberFormat="1" applyFont="1" applyFill="1" applyBorder="1" applyAlignment="1">
      <alignment horizontal="center" vertical="center"/>
    </xf>
    <xf numFmtId="4" fontId="4" fillId="7" borderId="24" xfId="0" applyNumberFormat="1" applyFont="1" applyFill="1" applyBorder="1" applyAlignment="1">
      <alignment horizontal="center" vertical="center"/>
    </xf>
    <xf numFmtId="4" fontId="12" fillId="4" borderId="3" xfId="0" applyNumberFormat="1" applyFont="1" applyFill="1" applyBorder="1" applyAlignment="1">
      <alignment vertical="center"/>
    </xf>
    <xf numFmtId="4" fontId="12" fillId="4" borderId="81" xfId="0" applyNumberFormat="1" applyFont="1" applyFill="1" applyBorder="1" applyAlignment="1">
      <alignment vertical="center"/>
    </xf>
    <xf numFmtId="4" fontId="12" fillId="4" borderId="82" xfId="0" applyNumberFormat="1" applyFont="1" applyFill="1" applyBorder="1" applyAlignment="1">
      <alignment vertical="center"/>
    </xf>
    <xf numFmtId="4" fontId="0" fillId="0" borderId="0" xfId="0" applyNumberFormat="1"/>
    <xf numFmtId="4" fontId="12" fillId="4" borderId="80" xfId="0" applyNumberFormat="1" applyFont="1" applyFill="1" applyBorder="1" applyAlignment="1">
      <alignment vertical="center"/>
    </xf>
    <xf numFmtId="4" fontId="4" fillId="3" borderId="6" xfId="0" applyNumberFormat="1" applyFont="1" applyFill="1" applyBorder="1" applyAlignment="1">
      <alignment horizontal="center" vertical="center"/>
    </xf>
    <xf numFmtId="4" fontId="4" fillId="3" borderId="16" xfId="0" applyNumberFormat="1" applyFont="1" applyFill="1" applyBorder="1" applyAlignment="1">
      <alignment horizontal="center" vertical="center"/>
    </xf>
    <xf numFmtId="4" fontId="4" fillId="0" borderId="0" xfId="0" applyNumberFormat="1" applyFont="1" applyFill="1" applyBorder="1" applyAlignment="1">
      <alignment horizontal="left" vertical="center"/>
    </xf>
    <xf numFmtId="4" fontId="4" fillId="0" borderId="0" xfId="0" applyNumberFormat="1" applyFont="1" applyFill="1" applyAlignment="1">
      <alignment vertical="top"/>
    </xf>
    <xf numFmtId="4" fontId="4" fillId="0" borderId="0" xfId="0" applyNumberFormat="1" applyFont="1" applyFill="1" applyAlignment="1">
      <alignment horizontal="center" vertical="center"/>
    </xf>
    <xf numFmtId="4" fontId="4" fillId="0" borderId="28" xfId="0" applyNumberFormat="1" applyFont="1" applyFill="1" applyBorder="1" applyAlignment="1">
      <alignment vertical="center"/>
    </xf>
    <xf numFmtId="4" fontId="5" fillId="0" borderId="0" xfId="0" applyNumberFormat="1" applyFont="1" applyBorder="1" applyAlignment="1">
      <alignment horizontal="center" vertical="center"/>
    </xf>
    <xf numFmtId="4" fontId="4" fillId="0" borderId="10" xfId="0" applyNumberFormat="1" applyFont="1" applyFill="1" applyBorder="1" applyAlignment="1">
      <alignment horizontal="center" vertical="center"/>
    </xf>
    <xf numFmtId="4" fontId="4" fillId="0" borderId="24" xfId="0" applyNumberFormat="1" applyFont="1" applyFill="1" applyBorder="1" applyAlignment="1">
      <alignment horizontal="center" vertical="center"/>
    </xf>
    <xf numFmtId="4" fontId="4" fillId="3" borderId="37" xfId="0" applyNumberFormat="1" applyFont="1" applyFill="1" applyBorder="1" applyAlignment="1">
      <alignment horizontal="center" vertical="center"/>
    </xf>
    <xf numFmtId="4" fontId="4" fillId="3" borderId="71" xfId="0" applyNumberFormat="1" applyFont="1" applyFill="1" applyBorder="1" applyAlignment="1">
      <alignment horizontal="center" vertical="center"/>
    </xf>
    <xf numFmtId="4" fontId="4" fillId="3" borderId="73" xfId="0" applyNumberFormat="1" applyFont="1" applyFill="1" applyBorder="1" applyAlignment="1">
      <alignment horizontal="center" vertical="center"/>
    </xf>
    <xf numFmtId="4" fontId="4" fillId="0" borderId="0" xfId="1" applyNumberFormat="1" applyFont="1" applyFill="1" applyAlignment="1">
      <alignment horizontal="center" vertical="center"/>
    </xf>
    <xf numFmtId="4" fontId="4" fillId="3" borderId="18" xfId="0" applyNumberFormat="1" applyFont="1" applyFill="1" applyBorder="1" applyAlignment="1">
      <alignment horizontal="center" vertical="center"/>
    </xf>
    <xf numFmtId="3" fontId="4" fillId="13" borderId="0" xfId="0" applyNumberFormat="1" applyFont="1" applyFill="1" applyBorder="1" applyAlignment="1">
      <alignment horizontal="center" vertical="center"/>
    </xf>
    <xf numFmtId="3" fontId="2" fillId="14" borderId="2" xfId="0" applyNumberFormat="1" applyFont="1" applyFill="1" applyBorder="1" applyAlignment="1">
      <alignment vertical="center"/>
    </xf>
    <xf numFmtId="3" fontId="16" fillId="14" borderId="4" xfId="0" applyNumberFormat="1" applyFont="1" applyFill="1" applyBorder="1" applyAlignment="1">
      <alignment vertical="center"/>
    </xf>
    <xf numFmtId="3" fontId="7" fillId="14" borderId="5" xfId="0" applyNumberFormat="1" applyFont="1" applyFill="1" applyBorder="1" applyAlignment="1">
      <alignment horizontal="center" vertical="center"/>
    </xf>
    <xf numFmtId="3" fontId="3" fillId="14" borderId="5" xfId="0" quotePrefix="1" applyNumberFormat="1" applyFont="1" applyFill="1" applyBorder="1" applyAlignment="1">
      <alignment horizontal="center" vertical="center"/>
    </xf>
    <xf numFmtId="3" fontId="3" fillId="14" borderId="5" xfId="0" applyNumberFormat="1" applyFont="1" applyFill="1" applyBorder="1" applyAlignment="1">
      <alignment horizontal="center" vertical="center"/>
    </xf>
    <xf numFmtId="3" fontId="3" fillId="14" borderId="75" xfId="0" applyNumberFormat="1" applyFont="1" applyFill="1" applyBorder="1" applyAlignment="1">
      <alignment horizontal="center" vertical="center"/>
    </xf>
    <xf numFmtId="3" fontId="7" fillId="14" borderId="5" xfId="0" quotePrefix="1" applyNumberFormat="1" applyFont="1" applyFill="1" applyBorder="1" applyAlignment="1">
      <alignment horizontal="center" vertical="center"/>
    </xf>
    <xf numFmtId="0" fontId="13" fillId="0" borderId="0" xfId="0" applyFont="1" applyFill="1" applyAlignment="1">
      <alignment vertical="top" wrapText="1"/>
    </xf>
    <xf numFmtId="3" fontId="4" fillId="9" borderId="33" xfId="0" applyNumberFormat="1" applyFont="1" applyFill="1" applyBorder="1" applyAlignment="1">
      <alignment horizontal="center" vertical="center"/>
    </xf>
    <xf numFmtId="0" fontId="1" fillId="0" borderId="0" xfId="0" applyFont="1" applyAlignment="1">
      <alignment vertical="center"/>
    </xf>
    <xf numFmtId="3" fontId="4" fillId="9" borderId="6" xfId="0" applyNumberFormat="1" applyFont="1" applyFill="1" applyBorder="1" applyAlignment="1">
      <alignment horizontal="center" vertical="center"/>
    </xf>
    <xf numFmtId="3" fontId="4" fillId="9" borderId="31" xfId="0" applyNumberFormat="1" applyFont="1" applyFill="1" applyBorder="1" applyAlignment="1">
      <alignment horizontal="center" vertical="center"/>
    </xf>
    <xf numFmtId="3" fontId="12" fillId="4" borderId="100" xfId="0" applyNumberFormat="1" applyFont="1" applyFill="1" applyBorder="1" applyAlignment="1">
      <alignment vertical="center"/>
    </xf>
    <xf numFmtId="3" fontId="4" fillId="0" borderId="101" xfId="0" applyNumberFormat="1" applyFont="1" applyFill="1" applyBorder="1" applyAlignment="1">
      <alignment horizontal="center" vertical="center"/>
    </xf>
    <xf numFmtId="3" fontId="12" fillId="4" borderId="94" xfId="0" applyNumberFormat="1" applyFont="1" applyFill="1" applyBorder="1" applyAlignment="1">
      <alignment vertical="center"/>
    </xf>
    <xf numFmtId="4" fontId="4" fillId="3" borderId="105" xfId="0" applyNumberFormat="1" applyFont="1" applyFill="1" applyBorder="1" applyAlignment="1">
      <alignment horizontal="center" vertical="center"/>
    </xf>
    <xf numFmtId="3" fontId="4" fillId="3" borderId="108" xfId="0" applyNumberFormat="1" applyFont="1" applyFill="1" applyBorder="1" applyAlignment="1">
      <alignment horizontal="center" vertical="center"/>
    </xf>
    <xf numFmtId="3" fontId="4" fillId="7" borderId="74" xfId="0" applyNumberFormat="1" applyFont="1" applyFill="1" applyBorder="1" applyAlignment="1">
      <alignment horizontal="center" vertical="center"/>
    </xf>
    <xf numFmtId="3" fontId="2" fillId="2" borderId="109" xfId="0" applyNumberFormat="1" applyFont="1" applyFill="1" applyBorder="1" applyAlignment="1">
      <alignment vertical="center"/>
    </xf>
    <xf numFmtId="171" fontId="4" fillId="3" borderId="15" xfId="0" applyNumberFormat="1" applyFont="1" applyFill="1" applyBorder="1" applyAlignment="1">
      <alignment horizontal="center" vertical="center"/>
    </xf>
    <xf numFmtId="171" fontId="4" fillId="3" borderId="8" xfId="0" applyNumberFormat="1" applyFont="1" applyFill="1" applyBorder="1" applyAlignment="1">
      <alignment horizontal="center" vertical="center"/>
    </xf>
    <xf numFmtId="171" fontId="4" fillId="3" borderId="6" xfId="0" applyNumberFormat="1" applyFont="1" applyFill="1" applyBorder="1" applyAlignment="1">
      <alignment horizontal="center" vertical="center"/>
    </xf>
    <xf numFmtId="171" fontId="4" fillId="3" borderId="96" xfId="0" applyNumberFormat="1" applyFont="1" applyFill="1" applyBorder="1" applyAlignment="1">
      <alignment horizontal="center" vertical="center"/>
    </xf>
    <xf numFmtId="171" fontId="4" fillId="3" borderId="18" xfId="0" applyNumberFormat="1" applyFont="1" applyFill="1" applyBorder="1" applyAlignment="1">
      <alignment horizontal="center" vertical="center"/>
    </xf>
    <xf numFmtId="4" fontId="4" fillId="3" borderId="8" xfId="0" applyNumberFormat="1" applyFont="1" applyFill="1" applyBorder="1" applyAlignment="1">
      <alignment horizontal="center" vertical="center"/>
    </xf>
    <xf numFmtId="4" fontId="4" fillId="3" borderId="15" xfId="0" applyNumberFormat="1" applyFont="1" applyFill="1" applyBorder="1" applyAlignment="1">
      <alignment horizontal="center" vertical="center"/>
    </xf>
    <xf numFmtId="4" fontId="4" fillId="3" borderId="96" xfId="0" applyNumberFormat="1" applyFont="1" applyFill="1" applyBorder="1" applyAlignment="1">
      <alignment horizontal="center" vertical="center"/>
    </xf>
    <xf numFmtId="171" fontId="3" fillId="4" borderId="2" xfId="0" applyNumberFormat="1" applyFont="1" applyFill="1" applyBorder="1" applyAlignment="1">
      <alignment vertical="center"/>
    </xf>
    <xf numFmtId="4" fontId="3" fillId="4" borderId="3" xfId="0" applyNumberFormat="1" applyFont="1" applyFill="1" applyBorder="1" applyAlignment="1">
      <alignment vertical="center"/>
    </xf>
    <xf numFmtId="4" fontId="4" fillId="0" borderId="23" xfId="0" applyNumberFormat="1" applyFont="1" applyFill="1" applyBorder="1" applyAlignment="1">
      <alignment horizontal="left" vertical="center"/>
    </xf>
    <xf numFmtId="4" fontId="4" fillId="3" borderId="14" xfId="0" applyNumberFormat="1" applyFont="1" applyFill="1" applyBorder="1" applyAlignment="1">
      <alignment horizontal="center" vertical="center"/>
    </xf>
    <xf numFmtId="171" fontId="4" fillId="3" borderId="16" xfId="0" applyNumberFormat="1" applyFont="1" applyFill="1" applyBorder="1" applyAlignment="1">
      <alignment horizontal="center" vertical="center"/>
    </xf>
    <xf numFmtId="4" fontId="4" fillId="8" borderId="8" xfId="0" applyNumberFormat="1" applyFont="1" applyFill="1" applyBorder="1" applyAlignment="1">
      <alignment horizontal="center" vertical="center"/>
    </xf>
    <xf numFmtId="4" fontId="4" fillId="8" borderId="18" xfId="0" applyNumberFormat="1" applyFont="1" applyFill="1" applyBorder="1" applyAlignment="1">
      <alignment horizontal="center" vertical="center"/>
    </xf>
    <xf numFmtId="171" fontId="4" fillId="8" borderId="8" xfId="0" applyNumberFormat="1" applyFont="1" applyFill="1" applyBorder="1" applyAlignment="1">
      <alignment horizontal="center" vertical="center"/>
    </xf>
    <xf numFmtId="171" fontId="4" fillId="8" borderId="18" xfId="0" applyNumberFormat="1" applyFont="1" applyFill="1" applyBorder="1" applyAlignment="1">
      <alignment horizontal="center" vertical="center"/>
    </xf>
    <xf numFmtId="171" fontId="4" fillId="3" borderId="14" xfId="0" applyNumberFormat="1" applyFont="1" applyFill="1" applyBorder="1" applyAlignment="1">
      <alignment horizontal="center" vertical="center"/>
    </xf>
    <xf numFmtId="3" fontId="4" fillId="7" borderId="8" xfId="0" applyNumberFormat="1" applyFont="1" applyFill="1" applyBorder="1" applyAlignment="1">
      <alignment horizontal="center" vertical="center"/>
    </xf>
    <xf numFmtId="0" fontId="1" fillId="0" borderId="0" xfId="0" applyFont="1" applyAlignment="1">
      <alignment horizontal="right" vertical="center"/>
    </xf>
    <xf numFmtId="3" fontId="4" fillId="3" borderId="68" xfId="0" applyNumberFormat="1" applyFont="1" applyFill="1" applyBorder="1" applyAlignment="1">
      <alignment horizontal="center" vertical="center"/>
    </xf>
    <xf numFmtId="3" fontId="4" fillId="3" borderId="70" xfId="0" applyNumberFormat="1" applyFont="1" applyFill="1" applyBorder="1" applyAlignment="1">
      <alignment horizontal="center" vertical="center"/>
    </xf>
    <xf numFmtId="174" fontId="4" fillId="3" borderId="8" xfId="0" applyNumberFormat="1" applyFont="1" applyFill="1" applyBorder="1" applyAlignment="1">
      <alignment horizontal="center" vertical="center"/>
    </xf>
    <xf numFmtId="174" fontId="4" fillId="3" borderId="0" xfId="0" applyNumberFormat="1" applyFont="1" applyFill="1" applyBorder="1" applyAlignment="1">
      <alignment vertical="center"/>
    </xf>
    <xf numFmtId="174" fontId="3" fillId="4" borderId="17" xfId="0" applyNumberFormat="1" applyFont="1" applyFill="1" applyBorder="1" applyAlignment="1">
      <alignment vertical="center"/>
    </xf>
    <xf numFmtId="174" fontId="3" fillId="3" borderId="0" xfId="0" applyNumberFormat="1" applyFont="1" applyFill="1" applyBorder="1" applyAlignment="1">
      <alignment vertical="center"/>
    </xf>
    <xf numFmtId="174" fontId="4" fillId="3" borderId="0" xfId="0" applyNumberFormat="1" applyFont="1" applyFill="1" applyAlignment="1">
      <alignment vertical="center"/>
    </xf>
    <xf numFmtId="174" fontId="3" fillId="4" borderId="2" xfId="0" applyNumberFormat="1" applyFont="1" applyFill="1" applyBorder="1" applyAlignment="1">
      <alignment vertical="center"/>
    </xf>
    <xf numFmtId="174" fontId="4" fillId="0" borderId="28" xfId="0" applyNumberFormat="1" applyFont="1" applyFill="1" applyBorder="1" applyAlignment="1">
      <alignment vertical="center"/>
    </xf>
    <xf numFmtId="174" fontId="12" fillId="4" borderId="2" xfId="0" applyNumberFormat="1" applyFont="1" applyFill="1" applyBorder="1" applyAlignment="1">
      <alignment vertical="center"/>
    </xf>
    <xf numFmtId="0" fontId="0" fillId="0" borderId="0" xfId="0" applyAlignment="1">
      <alignment horizontal="center"/>
    </xf>
    <xf numFmtId="175" fontId="0" fillId="0" borderId="0" xfId="0" applyNumberFormat="1"/>
    <xf numFmtId="10" fontId="5" fillId="0" borderId="0" xfId="0" applyNumberFormat="1" applyFont="1"/>
    <xf numFmtId="176" fontId="5" fillId="0" borderId="0" xfId="0" applyNumberFormat="1" applyFont="1" applyAlignment="1">
      <alignment horizontal="center"/>
    </xf>
    <xf numFmtId="176" fontId="5" fillId="0" borderId="0" xfId="0" applyNumberFormat="1" applyFont="1"/>
    <xf numFmtId="176" fontId="1" fillId="2" borderId="17" xfId="0" applyNumberFormat="1" applyFont="1" applyFill="1" applyBorder="1" applyAlignment="1">
      <alignment horizontal="center" vertical="center"/>
    </xf>
    <xf numFmtId="176" fontId="1" fillId="2" borderId="20"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38" xfId="0" applyNumberFormat="1" applyFont="1" applyFill="1" applyBorder="1" applyAlignment="1">
      <alignment horizontal="center" vertical="center" wrapText="1"/>
    </xf>
    <xf numFmtId="176" fontId="2" fillId="2" borderId="42"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38" fontId="4" fillId="3" borderId="15" xfId="0" applyNumberFormat="1" applyFont="1" applyFill="1" applyBorder="1" applyAlignment="1">
      <alignment horizontal="center" vertical="top"/>
    </xf>
    <xf numFmtId="38" fontId="4" fillId="3" borderId="110" xfId="0" applyNumberFormat="1" applyFont="1" applyFill="1" applyBorder="1" applyAlignment="1">
      <alignment horizontal="center" vertical="top"/>
    </xf>
    <xf numFmtId="38" fontId="4" fillId="2" borderId="38" xfId="0" applyNumberFormat="1" applyFont="1" applyFill="1" applyBorder="1" applyAlignment="1">
      <alignment horizontal="center" vertical="top"/>
    </xf>
    <xf numFmtId="38" fontId="4" fillId="2" borderId="42"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99"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112" xfId="0" applyNumberFormat="1" applyFont="1" applyFill="1" applyBorder="1" applyAlignment="1">
      <alignment horizontal="center" vertical="top"/>
    </xf>
    <xf numFmtId="38" fontId="4" fillId="3" borderId="37"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114" xfId="0" applyNumberFormat="1" applyFont="1" applyFill="1" applyBorder="1" applyAlignment="1">
      <alignment horizontal="center" vertical="top"/>
    </xf>
    <xf numFmtId="38" fontId="4" fillId="3" borderId="3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17" xfId="0" applyNumberFormat="1" applyFont="1" applyFill="1" applyBorder="1" applyAlignment="1">
      <alignment horizontal="center" vertical="top"/>
    </xf>
    <xf numFmtId="38" fontId="4" fillId="3" borderId="38" xfId="0" applyNumberFormat="1" applyFont="1" applyFill="1" applyBorder="1" applyAlignment="1">
      <alignment horizontal="center" vertical="top"/>
    </xf>
    <xf numFmtId="38" fontId="4" fillId="3" borderId="39"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38" fontId="2" fillId="4" borderId="14"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2" fillId="2" borderId="22" xfId="0" applyNumberFormat="1" applyFont="1" applyFill="1" applyBorder="1" applyAlignment="1">
      <alignment horizontal="center" vertical="top"/>
    </xf>
    <xf numFmtId="38" fontId="2" fillId="2" borderId="24" xfId="0" applyNumberFormat="1" applyFont="1" applyFill="1" applyBorder="1" applyAlignment="1">
      <alignment horizontal="center" vertical="top"/>
    </xf>
    <xf numFmtId="38" fontId="2" fillId="4" borderId="36"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0" fontId="3" fillId="3" borderId="0" xfId="0" applyNumberFormat="1" applyFont="1" applyFill="1" applyBorder="1" applyAlignment="1">
      <alignment horizontal="left" vertical="top"/>
    </xf>
    <xf numFmtId="10" fontId="3" fillId="3" borderId="0" xfId="0" applyNumberFormat="1" applyFont="1" applyFill="1" applyBorder="1" applyAlignment="1">
      <alignment horizontal="left" vertical="top"/>
    </xf>
    <xf numFmtId="176" fontId="2" fillId="3" borderId="0" xfId="0" applyNumberFormat="1" applyFont="1" applyFill="1" applyBorder="1" applyAlignment="1">
      <alignment horizontal="center" vertical="top"/>
    </xf>
    <xf numFmtId="0" fontId="0" fillId="0" borderId="0" xfId="0" applyFont="1" applyAlignment="1">
      <alignment vertical="center"/>
    </xf>
    <xf numFmtId="9" fontId="2" fillId="2" borderId="27" xfId="0" applyNumberFormat="1" applyFont="1" applyFill="1" applyBorder="1" applyAlignment="1">
      <alignment horizontal="center" vertical="center" wrapText="1"/>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10" fontId="3" fillId="4" borderId="3" xfId="0" applyNumberFormat="1" applyFont="1" applyFill="1" applyBorder="1" applyAlignment="1">
      <alignment vertical="center"/>
    </xf>
    <xf numFmtId="176" fontId="3" fillId="4" borderId="3" xfId="0" applyNumberFormat="1" applyFont="1" applyFill="1" applyBorder="1" applyAlignment="1">
      <alignment horizontal="center" vertical="center"/>
    </xf>
    <xf numFmtId="176" fontId="3" fillId="4" borderId="3" xfId="0" applyNumberFormat="1" applyFont="1" applyFill="1" applyBorder="1" applyAlignment="1">
      <alignment vertical="center"/>
    </xf>
    <xf numFmtId="0" fontId="0" fillId="0" borderId="38" xfId="0" applyBorder="1"/>
    <xf numFmtId="0" fontId="4" fillId="3" borderId="6" xfId="0" applyNumberFormat="1" applyFont="1" applyFill="1" applyBorder="1" applyAlignment="1">
      <alignment vertical="top"/>
    </xf>
    <xf numFmtId="0" fontId="5" fillId="6" borderId="118" xfId="0" applyFont="1" applyFill="1" applyBorder="1" applyAlignment="1">
      <alignment vertical="center"/>
    </xf>
    <xf numFmtId="9" fontId="4" fillId="3" borderId="15"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38" fontId="4" fillId="3" borderId="119"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19" xfId="0" applyNumberFormat="1" applyFont="1" applyFill="1" applyBorder="1" applyAlignment="1">
      <alignment horizontal="center" vertical="top"/>
    </xf>
    <xf numFmtId="0" fontId="5" fillId="6" borderId="120" xfId="0" applyFont="1" applyFill="1" applyBorder="1" applyAlignment="1">
      <alignment vertical="center"/>
    </xf>
    <xf numFmtId="9" fontId="4" fillId="3" borderId="6" xfId="0" applyNumberFormat="1" applyFont="1" applyFill="1" applyBorder="1" applyAlignment="1">
      <alignment horizontal="center" vertical="top"/>
    </xf>
    <xf numFmtId="9" fontId="4" fillId="3" borderId="3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0" xfId="0" applyNumberFormat="1" applyFont="1" applyFill="1" applyBorder="1" applyAlignment="1">
      <alignment horizontal="right" vertical="top"/>
    </xf>
    <xf numFmtId="0" fontId="4" fillId="3" borderId="8" xfId="0" applyNumberFormat="1" applyFont="1" applyFill="1" applyBorder="1" applyAlignment="1">
      <alignment vertical="top"/>
    </xf>
    <xf numFmtId="38" fontId="4" fillId="15" borderId="8" xfId="0" applyNumberFormat="1" applyFont="1" applyFill="1" applyBorder="1" applyAlignment="1">
      <alignment horizontal="center" vertical="top"/>
    </xf>
    <xf numFmtId="38" fontId="4" fillId="15" borderId="10" xfId="0" applyNumberFormat="1" applyFont="1" applyFill="1" applyBorder="1" applyAlignment="1">
      <alignment horizontal="center" vertical="top"/>
    </xf>
    <xf numFmtId="0" fontId="5" fillId="6" borderId="121" xfId="0" applyFont="1" applyFill="1" applyBorder="1" applyAlignment="1">
      <alignment vertical="center"/>
    </xf>
    <xf numFmtId="38" fontId="4" fillId="3" borderId="16" xfId="0"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9" fontId="4" fillId="3" borderId="32" xfId="0" applyNumberFormat="1" applyFont="1" applyFill="1" applyBorder="1" applyAlignment="1">
      <alignment horizontal="center" vertical="top"/>
    </xf>
    <xf numFmtId="38" fontId="4" fillId="3" borderId="24"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21" xfId="0" applyNumberFormat="1" applyFont="1" applyFill="1" applyBorder="1" applyAlignment="1">
      <alignment horizontal="center" vertical="top"/>
    </xf>
    <xf numFmtId="176" fontId="3" fillId="4" borderId="3" xfId="0" applyNumberFormat="1" applyFont="1" applyFill="1" applyBorder="1" applyAlignment="1">
      <alignment horizontal="right" vertical="center"/>
    </xf>
    <xf numFmtId="176" fontId="3" fillId="4" borderId="4" xfId="0" applyNumberFormat="1" applyFont="1" applyFill="1" applyBorder="1" applyAlignment="1">
      <alignment horizontal="center" vertical="center"/>
    </xf>
    <xf numFmtId="0" fontId="4" fillId="3" borderId="114" xfId="0" applyNumberFormat="1" applyFont="1" applyFill="1" applyBorder="1" applyAlignment="1">
      <alignment vertical="top"/>
    </xf>
    <xf numFmtId="0" fontId="5" fillId="6" borderId="118" xfId="0" applyFont="1" applyFill="1" applyBorder="1" applyAlignment="1">
      <alignment vertical="center" wrapText="1"/>
    </xf>
    <xf numFmtId="0" fontId="4" fillId="3" borderId="112" xfId="0" applyNumberFormat="1" applyFont="1" applyFill="1" applyBorder="1" applyAlignment="1">
      <alignment vertical="top"/>
    </xf>
    <xf numFmtId="0" fontId="5" fillId="6" borderId="120" xfId="0" applyFont="1" applyFill="1" applyBorder="1" applyAlignment="1">
      <alignment vertical="center" wrapText="1"/>
    </xf>
    <xf numFmtId="0" fontId="5" fillId="6" borderId="121" xfId="0" applyFont="1" applyFill="1" applyBorder="1" applyAlignment="1">
      <alignment vertical="center" wrapText="1"/>
    </xf>
    <xf numFmtId="9" fontId="4" fillId="0" borderId="6" xfId="0" applyNumberFormat="1" applyFont="1" applyFill="1" applyBorder="1" applyAlignment="1">
      <alignment horizontal="center" vertical="top"/>
    </xf>
    <xf numFmtId="38" fontId="4" fillId="15" borderId="18" xfId="0" applyNumberFormat="1" applyFont="1" applyFill="1" applyBorder="1" applyAlignment="1">
      <alignment horizontal="center" vertical="top"/>
    </xf>
    <xf numFmtId="38" fontId="4" fillId="15" borderId="21" xfId="0" applyNumberFormat="1" applyFont="1" applyFill="1" applyBorder="1" applyAlignment="1">
      <alignment horizontal="center" vertical="top"/>
    </xf>
    <xf numFmtId="177" fontId="3" fillId="4" borderId="3" xfId="0" applyNumberFormat="1" applyFont="1" applyFill="1" applyBorder="1" applyAlignment="1">
      <alignment horizontal="center" vertical="center"/>
    </xf>
    <xf numFmtId="177" fontId="3" fillId="4" borderId="3" xfId="0" applyNumberFormat="1" applyFont="1" applyFill="1" applyBorder="1" applyAlignment="1">
      <alignment horizontal="right" vertical="center"/>
    </xf>
    <xf numFmtId="9" fontId="4" fillId="3" borderId="114"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0" fontId="4" fillId="3" borderId="8" xfId="0" applyNumberFormat="1" applyFont="1" applyFill="1" applyBorder="1" applyAlignment="1">
      <alignment vertical="center"/>
    </xf>
    <xf numFmtId="9" fontId="4" fillId="0" borderId="114" xfId="0" applyNumberFormat="1" applyFont="1" applyFill="1" applyBorder="1" applyAlignment="1">
      <alignment horizontal="center" vertical="top"/>
    </xf>
    <xf numFmtId="9" fontId="4" fillId="0" borderId="31" xfId="0" applyNumberFormat="1" applyFont="1" applyFill="1" applyBorder="1" applyAlignment="1">
      <alignment horizontal="center" vertical="top"/>
    </xf>
    <xf numFmtId="38" fontId="4" fillId="3" borderId="113" xfId="0" applyNumberFormat="1" applyFont="1" applyFill="1" applyBorder="1" applyAlignment="1">
      <alignment horizontal="center" vertical="center"/>
    </xf>
    <xf numFmtId="0" fontId="4" fillId="3" borderId="14" xfId="0" applyNumberFormat="1" applyFont="1" applyFill="1" applyBorder="1" applyAlignment="1">
      <alignment vertical="top"/>
    </xf>
    <xf numFmtId="0" fontId="4" fillId="3" borderId="13" xfId="0" applyNumberFormat="1" applyFont="1" applyFill="1" applyBorder="1" applyAlignment="1">
      <alignment vertical="top"/>
    </xf>
    <xf numFmtId="9" fontId="4" fillId="3" borderId="14" xfId="0" applyNumberFormat="1" applyFont="1" applyFill="1" applyBorder="1" applyAlignment="1">
      <alignment horizontal="center" vertical="top"/>
    </xf>
    <xf numFmtId="9" fontId="4" fillId="3" borderId="13" xfId="0" applyNumberFormat="1" applyFont="1" applyFill="1" applyBorder="1" applyAlignment="1">
      <alignment horizontal="center" vertical="top"/>
    </xf>
    <xf numFmtId="38" fontId="4" fillId="3" borderId="2"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0" fontId="4" fillId="3" borderId="15" xfId="0" applyNumberFormat="1" applyFont="1" applyFill="1" applyBorder="1" applyAlignment="1">
      <alignment vertical="top"/>
    </xf>
    <xf numFmtId="9" fontId="4" fillId="0" borderId="15" xfId="0" applyNumberFormat="1" applyFont="1" applyFill="1" applyBorder="1" applyAlignment="1">
      <alignment horizontal="center" vertical="top"/>
    </xf>
    <xf numFmtId="9" fontId="4" fillId="0" borderId="12" xfId="0" applyNumberFormat="1" applyFont="1" applyFill="1" applyBorder="1" applyAlignment="1">
      <alignment horizontal="center" vertical="top"/>
    </xf>
    <xf numFmtId="9" fontId="4" fillId="3" borderId="8"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0" borderId="8"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0" fontId="4" fillId="3" borderId="18" xfId="0" applyNumberFormat="1" applyFont="1" applyFill="1" applyBorder="1" applyAlignment="1">
      <alignment vertical="top"/>
    </xf>
    <xf numFmtId="9" fontId="4" fillId="3" borderId="18" xfId="0" applyNumberFormat="1" applyFont="1" applyFill="1" applyBorder="1" applyAlignment="1">
      <alignment horizontal="center" vertical="top"/>
    </xf>
    <xf numFmtId="9" fontId="4" fillId="3" borderId="11" xfId="0" applyNumberFormat="1" applyFont="1" applyFill="1" applyBorder="1" applyAlignment="1">
      <alignment horizontal="center" vertical="top"/>
    </xf>
    <xf numFmtId="0" fontId="0" fillId="15" borderId="0" xfId="0" applyFill="1"/>
    <xf numFmtId="0" fontId="23" fillId="0" borderId="0" xfId="0" applyFont="1" applyFill="1" applyBorder="1" applyAlignment="1">
      <alignment vertical="center"/>
    </xf>
    <xf numFmtId="10" fontId="0" fillId="0" borderId="0" xfId="0" applyNumberFormat="1"/>
    <xf numFmtId="176" fontId="0" fillId="0" borderId="0" xfId="0" applyNumberFormat="1" applyAlignment="1">
      <alignment horizontal="center"/>
    </xf>
    <xf numFmtId="176" fontId="0" fillId="0" borderId="0" xfId="0" applyNumberFormat="1"/>
    <xf numFmtId="9" fontId="0" fillId="0" borderId="0" xfId="2" applyFont="1" applyAlignment="1">
      <alignment horizontal="center"/>
    </xf>
    <xf numFmtId="176" fontId="0" fillId="0" borderId="0" xfId="0" applyNumberFormat="1" applyAlignment="1"/>
    <xf numFmtId="0" fontId="3" fillId="2" borderId="5" xfId="0" applyNumberFormat="1" applyFont="1" applyFill="1" applyBorder="1" applyAlignment="1">
      <alignment horizontal="center" vertical="center" wrapText="1"/>
    </xf>
    <xf numFmtId="2" fontId="0" fillId="0" borderId="0" xfId="0" applyNumberFormat="1"/>
    <xf numFmtId="2" fontId="4" fillId="0" borderId="0" xfId="0" applyNumberFormat="1" applyFont="1" applyAlignment="1">
      <alignment vertical="top"/>
    </xf>
    <xf numFmtId="2" fontId="12" fillId="4" borderId="2" xfId="0" applyNumberFormat="1" applyFont="1" applyFill="1" applyBorder="1" applyAlignment="1">
      <alignment vertical="center"/>
    </xf>
    <xf numFmtId="2" fontId="3" fillId="2" borderId="5" xfId="0" applyNumberFormat="1" applyFont="1" applyFill="1" applyBorder="1" applyAlignment="1">
      <alignment horizontal="center" vertical="center"/>
    </xf>
    <xf numFmtId="2" fontId="4" fillId="3" borderId="0" xfId="0" applyNumberFormat="1" applyFont="1" applyFill="1" applyBorder="1" applyAlignment="1">
      <alignment vertical="center"/>
    </xf>
    <xf numFmtId="2" fontId="3" fillId="3" borderId="0" xfId="0" applyNumberFormat="1" applyFont="1" applyFill="1" applyBorder="1" applyAlignment="1">
      <alignment vertical="center"/>
    </xf>
    <xf numFmtId="2" fontId="12" fillId="4" borderId="63" xfId="0" applyNumberFormat="1" applyFont="1" applyFill="1" applyBorder="1" applyAlignment="1">
      <alignment vertical="center"/>
    </xf>
    <xf numFmtId="2" fontId="4" fillId="3" borderId="0" xfId="0" applyNumberFormat="1" applyFont="1" applyFill="1" applyAlignment="1">
      <alignment vertical="center"/>
    </xf>
    <xf numFmtId="2" fontId="4" fillId="0" borderId="3" xfId="0" applyNumberFormat="1" applyFont="1" applyFill="1" applyBorder="1" applyAlignment="1">
      <alignment vertical="center"/>
    </xf>
    <xf numFmtId="2" fontId="4" fillId="0" borderId="0" xfId="0" applyNumberFormat="1" applyFont="1" applyFill="1" applyAlignment="1">
      <alignment horizontal="center" vertical="center"/>
    </xf>
    <xf numFmtId="2" fontId="7" fillId="9" borderId="5" xfId="0" applyNumberFormat="1" applyFont="1" applyFill="1" applyBorder="1" applyAlignment="1">
      <alignment horizontal="center" vertical="center"/>
    </xf>
    <xf numFmtId="2" fontId="5" fillId="0" borderId="0" xfId="0" applyNumberFormat="1" applyFont="1" applyFill="1" applyAlignment="1">
      <alignment horizontal="center" vertical="center"/>
    </xf>
    <xf numFmtId="1" fontId="3" fillId="2" borderId="61"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1" fontId="7" fillId="2" borderId="5"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4" fillId="0" borderId="33" xfId="0" applyNumberFormat="1" applyFont="1" applyFill="1" applyBorder="1" applyAlignment="1">
      <alignment horizontal="center" vertical="center"/>
    </xf>
    <xf numFmtId="4" fontId="3" fillId="2" borderId="3" xfId="0" applyNumberFormat="1" applyFont="1" applyFill="1" applyBorder="1" applyAlignment="1">
      <alignment vertical="center"/>
    </xf>
    <xf numFmtId="4" fontId="4" fillId="0" borderId="3" xfId="0" applyNumberFormat="1" applyFont="1" applyFill="1" applyBorder="1" applyAlignment="1">
      <alignment vertical="center"/>
    </xf>
    <xf numFmtId="171" fontId="4" fillId="7" borderId="15" xfId="0" applyNumberFormat="1" applyFont="1" applyFill="1" applyBorder="1" applyAlignment="1">
      <alignment horizontal="center" vertical="center"/>
    </xf>
    <xf numFmtId="4" fontId="4" fillId="7" borderId="15" xfId="0" applyNumberFormat="1" applyFont="1" applyFill="1" applyBorder="1" applyAlignment="1">
      <alignment horizontal="center" vertical="center"/>
    </xf>
    <xf numFmtId="171" fontId="4" fillId="7" borderId="96" xfId="0" applyNumberFormat="1" applyFont="1" applyFill="1" applyBorder="1" applyAlignment="1">
      <alignment horizontal="center" vertical="center"/>
    </xf>
    <xf numFmtId="4" fontId="4" fillId="7" borderId="96" xfId="0" applyNumberFormat="1" applyFont="1" applyFill="1" applyBorder="1" applyAlignment="1">
      <alignment horizontal="center" vertical="center"/>
    </xf>
    <xf numFmtId="171" fontId="4" fillId="7" borderId="18" xfId="0" applyNumberFormat="1" applyFont="1" applyFill="1" applyBorder="1" applyAlignment="1">
      <alignment horizontal="center" vertical="center"/>
    </xf>
    <xf numFmtId="4" fontId="4" fillId="7" borderId="18" xfId="0" applyNumberFormat="1" applyFont="1" applyFill="1" applyBorder="1" applyAlignment="1">
      <alignment horizontal="center" vertical="center"/>
    </xf>
    <xf numFmtId="4" fontId="3" fillId="4" borderId="17" xfId="0" applyNumberFormat="1" applyFont="1" applyFill="1" applyBorder="1" applyAlignment="1">
      <alignment vertical="center"/>
    </xf>
    <xf numFmtId="171" fontId="4" fillId="7" borderId="14" xfId="0" applyNumberFormat="1" applyFont="1" applyFill="1" applyBorder="1" applyAlignment="1">
      <alignment horizontal="center" vertical="center"/>
    </xf>
    <xf numFmtId="4" fontId="4" fillId="7" borderId="14" xfId="0" applyNumberFormat="1" applyFont="1" applyFill="1" applyBorder="1" applyAlignment="1">
      <alignment horizontal="center" vertical="center"/>
    </xf>
    <xf numFmtId="4" fontId="12" fillId="4" borderId="2" xfId="0" applyNumberFormat="1" applyFont="1" applyFill="1" applyBorder="1" applyAlignment="1">
      <alignment vertical="center"/>
    </xf>
    <xf numFmtId="0" fontId="10" fillId="5" borderId="0" xfId="0" applyNumberFormat="1" applyFont="1" applyFill="1" applyBorder="1" applyAlignment="1">
      <alignment horizontal="left" vertical="center"/>
    </xf>
    <xf numFmtId="1" fontId="3" fillId="3" borderId="0" xfId="0" applyNumberFormat="1" applyFont="1" applyFill="1" applyBorder="1" applyAlignment="1">
      <alignment vertical="center"/>
    </xf>
    <xf numFmtId="1" fontId="12" fillId="4" borderId="2" xfId="0" applyNumberFormat="1" applyFont="1" applyFill="1" applyBorder="1" applyAlignment="1">
      <alignment vertical="center"/>
    </xf>
    <xf numFmtId="1" fontId="4" fillId="3" borderId="0" xfId="0" applyNumberFormat="1" applyFont="1" applyFill="1" applyBorder="1" applyAlignment="1">
      <alignment vertical="center"/>
    </xf>
    <xf numFmtId="1" fontId="12" fillId="4" borderId="63" xfId="0" applyNumberFormat="1" applyFont="1" applyFill="1" applyBorder="1" applyAlignment="1">
      <alignment vertical="center"/>
    </xf>
    <xf numFmtId="1" fontId="4" fillId="3" borderId="0" xfId="0" applyNumberFormat="1" applyFont="1" applyFill="1" applyAlignment="1">
      <alignment vertical="center"/>
    </xf>
    <xf numFmtId="1" fontId="4" fillId="0" borderId="3" xfId="0" applyNumberFormat="1" applyFont="1" applyFill="1" applyBorder="1" applyAlignment="1">
      <alignment vertical="center"/>
    </xf>
    <xf numFmtId="1" fontId="4" fillId="3" borderId="0" xfId="0" applyNumberFormat="1" applyFont="1" applyFill="1" applyBorder="1" applyAlignment="1">
      <alignment horizontal="center" vertical="center"/>
    </xf>
    <xf numFmtId="1" fontId="12" fillId="4" borderId="80" xfId="0" applyNumberFormat="1" applyFont="1" applyFill="1" applyBorder="1" applyAlignment="1">
      <alignment vertical="center"/>
    </xf>
    <xf numFmtId="1" fontId="12" fillId="4" borderId="66" xfId="0" applyNumberFormat="1" applyFont="1" applyFill="1" applyBorder="1" applyAlignment="1">
      <alignment vertical="center"/>
    </xf>
    <xf numFmtId="1" fontId="12" fillId="4" borderId="67" xfId="0" applyNumberFormat="1" applyFont="1" applyFill="1" applyBorder="1" applyAlignment="1">
      <alignment vertical="center"/>
    </xf>
    <xf numFmtId="1" fontId="3" fillId="3" borderId="0" xfId="0" applyNumberFormat="1" applyFont="1" applyFill="1" applyBorder="1" applyAlignment="1">
      <alignment horizontal="center" vertical="center"/>
    </xf>
    <xf numFmtId="1" fontId="4" fillId="0" borderId="33" xfId="0" applyNumberFormat="1" applyFont="1" applyFill="1" applyBorder="1" applyAlignment="1">
      <alignment horizontal="center" vertical="center"/>
    </xf>
    <xf numFmtId="1" fontId="4" fillId="0" borderId="68" xfId="0" applyNumberFormat="1" applyFont="1" applyFill="1" applyBorder="1" applyAlignment="1">
      <alignment horizontal="center" vertical="center"/>
    </xf>
    <xf numFmtId="1" fontId="4" fillId="3" borderId="0" xfId="0" applyNumberFormat="1" applyFont="1" applyFill="1" applyAlignment="1">
      <alignment horizontal="center" vertical="center"/>
    </xf>
    <xf numFmtId="1" fontId="4" fillId="0" borderId="0" xfId="0" applyNumberFormat="1" applyFont="1" applyFill="1" applyBorder="1" applyAlignment="1">
      <alignment horizontal="center" vertical="center"/>
    </xf>
    <xf numFmtId="171" fontId="12" fillId="4" borderId="17" xfId="0" applyNumberFormat="1" applyFont="1" applyFill="1" applyBorder="1" applyAlignment="1">
      <alignment vertical="center"/>
    </xf>
    <xf numFmtId="171" fontId="12" fillId="4" borderId="28" xfId="0" applyNumberFormat="1" applyFont="1" applyFill="1" applyBorder="1" applyAlignment="1">
      <alignment vertical="center"/>
    </xf>
    <xf numFmtId="0" fontId="3" fillId="2" borderId="122" xfId="0" applyNumberFormat="1" applyFont="1" applyFill="1" applyBorder="1" applyAlignment="1">
      <alignment horizontal="center" vertical="center" wrapText="1"/>
    </xf>
    <xf numFmtId="171" fontId="3" fillId="2" borderId="5" xfId="0" applyNumberFormat="1" applyFont="1" applyFill="1" applyBorder="1" applyAlignment="1">
      <alignment horizontal="center" vertical="center"/>
    </xf>
    <xf numFmtId="174" fontId="3" fillId="2" borderId="5" xfId="0" applyNumberFormat="1" applyFont="1" applyFill="1" applyBorder="1" applyAlignment="1">
      <alignment horizontal="center" vertical="center"/>
    </xf>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0" fontId="0" fillId="0" borderId="0" xfId="0" applyAlignment="1">
      <alignment horizontal="center"/>
    </xf>
    <xf numFmtId="176" fontId="0" fillId="0" borderId="0" xfId="0" applyNumberFormat="1"/>
    <xf numFmtId="3" fontId="7" fillId="9" borderId="2" xfId="0" applyNumberFormat="1" applyFont="1" applyFill="1" applyBorder="1" applyAlignment="1">
      <alignment horizontal="center" vertical="center"/>
    </xf>
    <xf numFmtId="9" fontId="4" fillId="5" borderId="6" xfId="0" applyNumberFormat="1" applyFont="1" applyFill="1" applyBorder="1" applyAlignment="1">
      <alignment horizontal="center" vertical="top"/>
    </xf>
    <xf numFmtId="9" fontId="4" fillId="5" borderId="31" xfId="0" applyNumberFormat="1" applyFont="1" applyFill="1" applyBorder="1" applyAlignment="1">
      <alignment horizontal="center" vertical="top"/>
    </xf>
    <xf numFmtId="9" fontId="4" fillId="5" borderId="15" xfId="0" applyNumberFormat="1" applyFont="1" applyFill="1" applyBorder="1" applyAlignment="1">
      <alignment horizontal="center" vertical="top"/>
    </xf>
    <xf numFmtId="9" fontId="4" fillId="5" borderId="12" xfId="0" applyNumberFormat="1" applyFont="1" applyFill="1" applyBorder="1" applyAlignment="1">
      <alignment horizontal="center" vertical="top"/>
    </xf>
    <xf numFmtId="9" fontId="4" fillId="5" borderId="16" xfId="0" applyNumberFormat="1" applyFont="1" applyFill="1" applyBorder="1" applyAlignment="1">
      <alignment horizontal="center" vertical="top"/>
    </xf>
    <xf numFmtId="9" fontId="4" fillId="5" borderId="32" xfId="0" applyNumberFormat="1" applyFont="1" applyFill="1" applyBorder="1" applyAlignment="1">
      <alignment horizontal="center" vertical="top"/>
    </xf>
    <xf numFmtId="9" fontId="4" fillId="5" borderId="114" xfId="0" applyNumberFormat="1" applyFont="1" applyFill="1" applyBorder="1" applyAlignment="1">
      <alignment horizontal="center" vertical="top"/>
    </xf>
    <xf numFmtId="9" fontId="4" fillId="5" borderId="14" xfId="0" applyNumberFormat="1" applyFont="1" applyFill="1" applyBorder="1" applyAlignment="1">
      <alignment horizontal="center" vertical="top"/>
    </xf>
    <xf numFmtId="9" fontId="4" fillId="5" borderId="13" xfId="0" applyNumberFormat="1" applyFont="1" applyFill="1" applyBorder="1" applyAlignment="1">
      <alignment horizontal="center" vertical="top"/>
    </xf>
    <xf numFmtId="4" fontId="3" fillId="2" borderId="5" xfId="0" applyNumberFormat="1" applyFont="1" applyFill="1" applyBorder="1" applyAlignment="1">
      <alignment horizontal="center" vertical="center"/>
    </xf>
    <xf numFmtId="171" fontId="4" fillId="3" borderId="105" xfId="0" applyNumberFormat="1" applyFont="1" applyFill="1" applyBorder="1" applyAlignment="1">
      <alignment horizontal="center" vertical="center"/>
    </xf>
    <xf numFmtId="174" fontId="0" fillId="0" borderId="0" xfId="0" applyNumberFormat="1"/>
    <xf numFmtId="286" fontId="0" fillId="0" borderId="0" xfId="2" applyNumberFormat="1" applyFont="1"/>
    <xf numFmtId="287" fontId="0" fillId="0" borderId="0" xfId="2" applyNumberFormat="1" applyFont="1"/>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0" fontId="0" fillId="0" borderId="0" xfId="0" applyAlignment="1">
      <alignment horizontal="center"/>
    </xf>
    <xf numFmtId="3" fontId="4" fillId="3" borderId="7" xfId="0" applyNumberFormat="1" applyFont="1" applyFill="1" applyBorder="1" applyAlignment="1">
      <alignment horizontal="center" vertical="center"/>
    </xf>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3" fontId="2" fillId="9" borderId="161" xfId="0" applyNumberFormat="1" applyFont="1" applyFill="1" applyBorder="1" applyAlignment="1">
      <alignment vertical="center"/>
    </xf>
    <xf numFmtId="3" fontId="16" fillId="9" borderId="106" xfId="0" applyNumberFormat="1" applyFont="1" applyFill="1" applyBorder="1" applyAlignment="1">
      <alignment vertical="center"/>
    </xf>
    <xf numFmtId="3" fontId="2" fillId="9" borderId="2" xfId="0" applyNumberFormat="1" applyFont="1" applyFill="1" applyBorder="1" applyAlignment="1">
      <alignment vertical="center"/>
    </xf>
    <xf numFmtId="3" fontId="16" fillId="9" borderId="4" xfId="0" applyNumberFormat="1" applyFont="1" applyFill="1" applyBorder="1" applyAlignment="1">
      <alignment vertical="center"/>
    </xf>
    <xf numFmtId="3" fontId="7" fillId="9" borderId="1" xfId="0" applyNumberFormat="1" applyFont="1" applyFill="1" applyBorder="1" applyAlignment="1">
      <alignment horizontal="center" vertical="center"/>
    </xf>
    <xf numFmtId="3" fontId="7" fillId="9" borderId="102" xfId="0" applyNumberFormat="1" applyFont="1" applyFill="1" applyBorder="1" applyAlignment="1">
      <alignment horizontal="center" vertical="center"/>
    </xf>
    <xf numFmtId="3" fontId="7" fillId="9" borderId="17" xfId="0" applyNumberFormat="1" applyFont="1" applyFill="1" applyBorder="1" applyAlignment="1">
      <alignment horizontal="center" vertical="center"/>
    </xf>
    <xf numFmtId="3" fontId="4" fillId="3" borderId="160" xfId="0" applyNumberFormat="1" applyFont="1" applyFill="1" applyBorder="1" applyAlignment="1">
      <alignment horizontal="center" vertical="center"/>
    </xf>
    <xf numFmtId="3" fontId="14" fillId="9" borderId="2" xfId="0" applyNumberFormat="1" applyFont="1" applyFill="1" applyBorder="1" applyAlignment="1">
      <alignment horizontal="center" vertical="center"/>
    </xf>
    <xf numFmtId="3" fontId="14" fillId="9" borderId="4" xfId="0" applyNumberFormat="1" applyFont="1" applyFill="1" applyBorder="1" applyAlignment="1">
      <alignment horizontal="center" vertical="center"/>
    </xf>
    <xf numFmtId="0" fontId="1" fillId="0" borderId="0" xfId="0" applyFont="1"/>
    <xf numFmtId="3" fontId="4" fillId="3" borderId="12" xfId="0" applyNumberFormat="1" applyFont="1" applyFill="1" applyBorder="1" applyAlignment="1">
      <alignment horizontal="center" vertical="center"/>
    </xf>
    <xf numFmtId="3" fontId="4" fillId="3" borderId="11" xfId="0" applyNumberFormat="1" applyFont="1" applyFill="1" applyBorder="1" applyAlignment="1">
      <alignment horizontal="center" vertical="center"/>
    </xf>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3" fontId="3" fillId="4" borderId="80" xfId="0" applyNumberFormat="1" applyFont="1" applyFill="1" applyBorder="1" applyAlignment="1">
      <alignment vertical="center"/>
    </xf>
    <xf numFmtId="3" fontId="3" fillId="4" borderId="65" xfId="0" applyNumberFormat="1" applyFont="1" applyFill="1" applyBorder="1" applyAlignment="1">
      <alignment vertical="center"/>
    </xf>
    <xf numFmtId="3" fontId="3" fillId="9" borderId="5" xfId="0" applyNumberFormat="1" applyFont="1" applyFill="1" applyBorder="1" applyAlignment="1">
      <alignment horizontal="center" vertical="center"/>
    </xf>
    <xf numFmtId="3" fontId="1" fillId="0" borderId="0" xfId="0" applyNumberFormat="1" applyFont="1"/>
    <xf numFmtId="3" fontId="4" fillId="97" borderId="25" xfId="0" applyNumberFormat="1" applyFont="1" applyFill="1" applyBorder="1" applyAlignment="1">
      <alignment vertical="center"/>
    </xf>
    <xf numFmtId="3" fontId="4" fillId="97" borderId="6" xfId="0" applyNumberFormat="1" applyFont="1" applyFill="1" applyBorder="1" applyAlignment="1">
      <alignment horizontal="center" vertical="center"/>
    </xf>
    <xf numFmtId="3" fontId="4" fillId="97" borderId="33" xfId="0" applyNumberFormat="1" applyFont="1" applyFill="1" applyBorder="1" applyAlignment="1">
      <alignment horizontal="center" vertical="center"/>
    </xf>
    <xf numFmtId="3" fontId="4" fillId="97" borderId="7" xfId="0" applyNumberFormat="1" applyFont="1" applyFill="1" applyBorder="1" applyAlignment="1">
      <alignment horizontal="center" vertical="center"/>
    </xf>
    <xf numFmtId="3" fontId="4" fillId="97" borderId="68" xfId="0" applyNumberFormat="1" applyFont="1" applyFill="1" applyBorder="1" applyAlignment="1">
      <alignment horizontal="center" vertical="center"/>
    </xf>
    <xf numFmtId="0" fontId="0" fillId="97" borderId="0" xfId="0" applyFill="1"/>
    <xf numFmtId="3" fontId="14" fillId="14" borderId="3" xfId="0" applyNumberFormat="1" applyFont="1" applyFill="1" applyBorder="1" applyAlignment="1">
      <alignment horizontal="center" vertical="center"/>
    </xf>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3" fontId="4" fillId="97" borderId="26" xfId="0" applyNumberFormat="1" applyFont="1" applyFill="1" applyBorder="1" applyAlignment="1">
      <alignment horizontal="center" vertical="center"/>
    </xf>
    <xf numFmtId="3" fontId="12" fillId="4" borderId="162" xfId="0" applyNumberFormat="1" applyFont="1" applyFill="1" applyBorder="1" applyAlignment="1">
      <alignment vertical="center"/>
    </xf>
    <xf numFmtId="3" fontId="4" fillId="3" borderId="27" xfId="0" applyNumberFormat="1" applyFont="1" applyFill="1" applyBorder="1" applyAlignment="1">
      <alignment horizontal="center" vertical="center"/>
    </xf>
    <xf numFmtId="3" fontId="12" fillId="4" borderId="98" xfId="0" applyNumberFormat="1" applyFont="1" applyFill="1" applyBorder="1" applyAlignment="1">
      <alignment vertical="center"/>
    </xf>
    <xf numFmtId="3" fontId="4" fillId="0" borderId="35" xfId="0" applyNumberFormat="1" applyFont="1" applyFill="1" applyBorder="1" applyAlignment="1">
      <alignment horizontal="center" vertical="center"/>
    </xf>
    <xf numFmtId="3" fontId="4" fillId="97" borderId="25" xfId="0" applyNumberFormat="1" applyFont="1" applyFill="1" applyBorder="1" applyAlignment="1">
      <alignment vertical="center" wrapText="1"/>
    </xf>
    <xf numFmtId="3" fontId="4" fillId="0" borderId="0" xfId="0" applyNumberFormat="1" applyFont="1" applyBorder="1" applyAlignment="1">
      <alignment horizontal="center" vertical="center"/>
    </xf>
    <xf numFmtId="0" fontId="10" fillId="0" borderId="0" xfId="0" applyFont="1"/>
    <xf numFmtId="3" fontId="3" fillId="9" borderId="1" xfId="0" applyNumberFormat="1" applyFont="1" applyFill="1" applyBorder="1" applyAlignment="1">
      <alignment horizontal="center" vertical="center"/>
    </xf>
    <xf numFmtId="3" fontId="4" fillId="0" borderId="23" xfId="0" applyNumberFormat="1" applyFont="1" applyFill="1" applyBorder="1" applyAlignment="1">
      <alignment vertical="center"/>
    </xf>
    <xf numFmtId="3" fontId="3" fillId="4" borderId="81" xfId="0" applyNumberFormat="1" applyFont="1" applyFill="1" applyBorder="1" applyAlignment="1">
      <alignment vertical="center"/>
    </xf>
    <xf numFmtId="3" fontId="3" fillId="4" borderId="66" xfId="0" applyNumberFormat="1" applyFont="1" applyFill="1" applyBorder="1" applyAlignment="1">
      <alignment vertical="center"/>
    </xf>
    <xf numFmtId="0" fontId="0" fillId="7" borderId="0" xfId="0" applyFill="1" applyAlignment="1">
      <alignment horizontal="center"/>
    </xf>
    <xf numFmtId="3" fontId="14" fillId="14" borderId="2" xfId="0" applyNumberFormat="1" applyFont="1" applyFill="1" applyBorder="1" applyAlignment="1">
      <alignment horizontal="center" vertical="center"/>
    </xf>
    <xf numFmtId="3" fontId="14" fillId="14" borderId="4" xfId="0" applyNumberFormat="1" applyFont="1" applyFill="1" applyBorder="1" applyAlignment="1">
      <alignment horizontal="center" vertical="center"/>
    </xf>
    <xf numFmtId="288" fontId="7" fillId="2" borderId="5" xfId="1" applyNumberFormat="1" applyFont="1" applyFill="1" applyBorder="1" applyAlignment="1">
      <alignment horizontal="center" vertical="center"/>
    </xf>
    <xf numFmtId="288" fontId="0" fillId="0" borderId="0" xfId="1" applyNumberFormat="1" applyFont="1"/>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174" fontId="4" fillId="3" borderId="6" xfId="0" applyNumberFormat="1" applyFont="1" applyFill="1" applyBorder="1" applyAlignment="1">
      <alignment horizontal="center" vertical="center"/>
    </xf>
    <xf numFmtId="174" fontId="4" fillId="0" borderId="33" xfId="0" applyNumberFormat="1" applyFont="1" applyFill="1" applyBorder="1" applyAlignment="1">
      <alignment horizontal="center" vertical="center"/>
    </xf>
    <xf numFmtId="174" fontId="4" fillId="0" borderId="7" xfId="0" applyNumberFormat="1" applyFont="1" applyFill="1" applyBorder="1" applyAlignment="1">
      <alignment horizontal="center" vertical="center"/>
    </xf>
    <xf numFmtId="174" fontId="4" fillId="0" borderId="37" xfId="0" applyNumberFormat="1" applyFont="1" applyFill="1" applyBorder="1" applyAlignment="1">
      <alignment horizontal="center" vertical="center"/>
    </xf>
    <xf numFmtId="174" fontId="4" fillId="0" borderId="10" xfId="0" applyNumberFormat="1" applyFont="1" applyFill="1" applyBorder="1" applyAlignment="1">
      <alignment horizontal="center" vertical="center"/>
    </xf>
    <xf numFmtId="174" fontId="4" fillId="8" borderId="6" xfId="0" applyNumberFormat="1" applyFont="1" applyFill="1" applyBorder="1" applyAlignment="1">
      <alignment horizontal="center" vertical="center"/>
    </xf>
    <xf numFmtId="174" fontId="4" fillId="8" borderId="33" xfId="0" applyNumberFormat="1" applyFont="1" applyFill="1" applyBorder="1" applyAlignment="1">
      <alignment horizontal="center" vertical="center"/>
    </xf>
    <xf numFmtId="174" fontId="4" fillId="8" borderId="7" xfId="0" applyNumberFormat="1" applyFont="1" applyFill="1" applyBorder="1" applyAlignment="1">
      <alignment horizontal="center" vertical="center"/>
    </xf>
    <xf numFmtId="174" fontId="4" fillId="0" borderId="71" xfId="0" applyNumberFormat="1" applyFont="1" applyFill="1" applyBorder="1" applyAlignment="1">
      <alignment horizontal="center" vertical="center"/>
    </xf>
    <xf numFmtId="174" fontId="4" fillId="0" borderId="29" xfId="0" applyNumberFormat="1" applyFont="1" applyFill="1" applyBorder="1" applyAlignment="1">
      <alignment horizontal="center" vertical="center"/>
    </xf>
    <xf numFmtId="174" fontId="4" fillId="0" borderId="73" xfId="0" applyNumberFormat="1" applyFont="1" applyFill="1" applyBorder="1" applyAlignment="1">
      <alignment horizontal="center" vertical="center"/>
    </xf>
    <xf numFmtId="174" fontId="4" fillId="0" borderId="21" xfId="0" applyNumberFormat="1" applyFont="1" applyFill="1" applyBorder="1" applyAlignment="1">
      <alignment horizontal="center" vertical="center"/>
    </xf>
    <xf numFmtId="174" fontId="3" fillId="2" borderId="2" xfId="0" applyNumberFormat="1" applyFont="1" applyFill="1" applyBorder="1" applyAlignment="1">
      <alignment vertical="center"/>
    </xf>
    <xf numFmtId="0" fontId="0" fillId="0" borderId="0" xfId="0" applyAlignment="1">
      <alignment horizontal="center"/>
    </xf>
    <xf numFmtId="176" fontId="0" fillId="0" borderId="0" xfId="0" applyNumberFormat="1"/>
    <xf numFmtId="0" fontId="4" fillId="3" borderId="33" xfId="0" applyNumberFormat="1" applyFont="1" applyFill="1" applyBorder="1" applyAlignment="1">
      <alignment vertical="top"/>
    </xf>
    <xf numFmtId="3" fontId="4" fillId="3" borderId="38" xfId="0" applyNumberFormat="1" applyFont="1" applyFill="1" applyBorder="1" applyAlignment="1">
      <alignment horizontal="center" vertical="center"/>
    </xf>
    <xf numFmtId="9" fontId="3" fillId="5" borderId="6" xfId="0" applyNumberFormat="1" applyFont="1" applyFill="1" applyBorder="1" applyAlignment="1">
      <alignment horizontal="center" vertical="top"/>
    </xf>
    <xf numFmtId="9" fontId="3" fillId="5" borderId="31" xfId="0" applyNumberFormat="1" applyFont="1" applyFill="1" applyBorder="1" applyAlignment="1">
      <alignment horizontal="center" vertical="top"/>
    </xf>
    <xf numFmtId="9" fontId="3" fillId="5" borderId="15" xfId="0" applyNumberFormat="1" applyFont="1" applyFill="1" applyBorder="1" applyAlignment="1">
      <alignment horizontal="center" vertical="top"/>
    </xf>
    <xf numFmtId="9" fontId="3" fillId="5" borderId="12" xfId="0" applyNumberFormat="1" applyFont="1" applyFill="1" applyBorder="1" applyAlignment="1">
      <alignment horizontal="center" vertical="top"/>
    </xf>
    <xf numFmtId="38" fontId="3" fillId="3" borderId="6" xfId="0" applyNumberFormat="1" applyFont="1" applyFill="1" applyBorder="1" applyAlignment="1">
      <alignment horizontal="center" vertical="top"/>
    </xf>
    <xf numFmtId="38" fontId="3" fillId="3" borderId="119" xfId="0" applyNumberFormat="1" applyFont="1" applyFill="1" applyBorder="1" applyAlignment="1">
      <alignment horizontal="center" vertical="top"/>
    </xf>
    <xf numFmtId="38" fontId="3" fillId="3" borderId="16" xfId="0" applyNumberFormat="1" applyFont="1" applyFill="1" applyBorder="1" applyAlignment="1">
      <alignment horizontal="center" vertical="top"/>
    </xf>
    <xf numFmtId="38" fontId="3" fillId="3" borderId="23" xfId="0" applyNumberFormat="1" applyFont="1" applyFill="1" applyBorder="1" applyAlignment="1">
      <alignment horizontal="center" vertical="top"/>
    </xf>
    <xf numFmtId="9" fontId="3" fillId="5" borderId="16" xfId="0" applyNumberFormat="1" applyFont="1" applyFill="1" applyBorder="1" applyAlignment="1">
      <alignment horizontal="center" vertical="top"/>
    </xf>
    <xf numFmtId="9" fontId="3" fillId="5" borderId="32" xfId="0" applyNumberFormat="1" applyFont="1" applyFill="1" applyBorder="1" applyAlignment="1">
      <alignment horizontal="center" vertical="top"/>
    </xf>
    <xf numFmtId="38" fontId="3" fillId="3" borderId="15" xfId="0" applyNumberFormat="1" applyFont="1" applyFill="1" applyBorder="1" applyAlignment="1">
      <alignment horizontal="center" vertical="top"/>
    </xf>
    <xf numFmtId="38" fontId="3" fillId="3" borderId="19" xfId="0" applyNumberFormat="1" applyFont="1" applyFill="1" applyBorder="1" applyAlignment="1">
      <alignment horizontal="center" vertical="top"/>
    </xf>
    <xf numFmtId="38" fontId="3" fillId="3" borderId="7" xfId="0" applyNumberFormat="1" applyFont="1" applyFill="1" applyBorder="1" applyAlignment="1">
      <alignment horizontal="center" vertical="top"/>
    </xf>
    <xf numFmtId="38" fontId="3" fillId="3" borderId="24" xfId="0" applyNumberFormat="1" applyFont="1" applyFill="1" applyBorder="1" applyAlignment="1">
      <alignment horizontal="center" vertical="top"/>
    </xf>
    <xf numFmtId="38" fontId="3" fillId="3" borderId="29" xfId="0" applyNumberFormat="1" applyFont="1" applyFill="1" applyBorder="1" applyAlignment="1">
      <alignment horizontal="center" vertical="top"/>
    </xf>
    <xf numFmtId="9" fontId="3" fillId="5" borderId="114" xfId="0" applyNumberFormat="1" applyFont="1" applyFill="1" applyBorder="1" applyAlignment="1">
      <alignment horizontal="center" vertical="top"/>
    </xf>
    <xf numFmtId="38" fontId="3" fillId="3" borderId="113" xfId="0" applyNumberFormat="1" applyFont="1" applyFill="1" applyBorder="1" applyAlignment="1">
      <alignment horizontal="center" vertical="center"/>
    </xf>
    <xf numFmtId="38" fontId="3" fillId="3" borderId="35" xfId="0" applyNumberFormat="1" applyFont="1" applyFill="1" applyBorder="1" applyAlignment="1">
      <alignment horizontal="center" vertical="top"/>
    </xf>
    <xf numFmtId="38" fontId="3" fillId="3" borderId="8" xfId="0" applyNumberFormat="1" applyFont="1" applyFill="1" applyBorder="1" applyAlignment="1">
      <alignment horizontal="center" vertical="top"/>
    </xf>
    <xf numFmtId="38" fontId="3" fillId="3" borderId="10" xfId="0" applyNumberFormat="1" applyFont="1" applyFill="1" applyBorder="1" applyAlignment="1">
      <alignment horizontal="center" vertical="top"/>
    </xf>
    <xf numFmtId="174" fontId="4" fillId="3" borderId="26" xfId="0"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center"/>
    </xf>
    <xf numFmtId="0" fontId="196" fillId="98" borderId="0" xfId="4469" applyFont="1" applyFill="1" applyBorder="1" applyAlignment="1">
      <alignment horizontal="left" vertical="top"/>
    </xf>
    <xf numFmtId="0" fontId="195" fillId="98" borderId="0" xfId="4469" applyFill="1" applyBorder="1" applyAlignment="1">
      <alignment horizontal="left" vertical="top"/>
    </xf>
    <xf numFmtId="0" fontId="195" fillId="0" borderId="5" xfId="4469" applyBorder="1" applyAlignment="1">
      <alignment horizontal="center"/>
    </xf>
    <xf numFmtId="0" fontId="195" fillId="0" borderId="1" xfId="4469" applyBorder="1"/>
    <xf numFmtId="4" fontId="195" fillId="0" borderId="1" xfId="4469" applyNumberFormat="1" applyBorder="1" applyAlignment="1">
      <alignment horizontal="right"/>
    </xf>
    <xf numFmtId="40" fontId="195" fillId="0" borderId="1" xfId="4469" applyNumberFormat="1" applyBorder="1"/>
    <xf numFmtId="0" fontId="195" fillId="0" borderId="114" xfId="4469" applyBorder="1" applyAlignment="1">
      <alignment horizontal="left" indent="2"/>
    </xf>
    <xf numFmtId="0" fontId="195" fillId="0" borderId="26" xfId="4469" applyBorder="1"/>
    <xf numFmtId="4" fontId="195" fillId="0" borderId="26" xfId="4469" applyNumberFormat="1" applyBorder="1" applyAlignment="1">
      <alignment horizontal="right"/>
    </xf>
    <xf numFmtId="40" fontId="195" fillId="0" borderId="26" xfId="4469" applyNumberFormat="1" applyBorder="1"/>
    <xf numFmtId="0" fontId="195" fillId="0" borderId="112" xfId="4469" applyBorder="1" applyAlignment="1">
      <alignment horizontal="left" indent="2"/>
    </xf>
    <xf numFmtId="0" fontId="195" fillId="0" borderId="25" xfId="4469" applyBorder="1"/>
    <xf numFmtId="40" fontId="195" fillId="0" borderId="25" xfId="4469" applyNumberFormat="1" applyBorder="1"/>
    <xf numFmtId="0" fontId="195" fillId="0" borderId="0" xfId="4469" applyAlignment="1">
      <alignment horizontal="left" indent="2"/>
    </xf>
    <xf numFmtId="0" fontId="195" fillId="0" borderId="38" xfId="4469" applyBorder="1" applyAlignment="1">
      <alignment horizontal="left" indent="2"/>
    </xf>
    <xf numFmtId="0" fontId="195" fillId="0" borderId="30" xfId="4469" applyBorder="1"/>
    <xf numFmtId="0" fontId="195" fillId="0" borderId="5" xfId="4469" applyBorder="1"/>
    <xf numFmtId="4" fontId="195" fillId="0" borderId="5" xfId="4469" applyNumberFormat="1" applyBorder="1" applyAlignment="1">
      <alignment horizontal="right"/>
    </xf>
    <xf numFmtId="40" fontId="195" fillId="0" borderId="30" xfId="4469" applyNumberFormat="1" applyBorder="1"/>
    <xf numFmtId="0" fontId="195" fillId="0" borderId="27" xfId="4469" applyBorder="1"/>
    <xf numFmtId="40" fontId="195" fillId="0" borderId="27" xfId="4469" applyNumberFormat="1" applyBorder="1"/>
    <xf numFmtId="193" fontId="195" fillId="0" borderId="26" xfId="4469" applyNumberFormat="1" applyBorder="1"/>
    <xf numFmtId="0" fontId="195" fillId="0" borderId="115" xfId="4469" applyBorder="1" applyAlignment="1">
      <alignment horizontal="left" indent="2"/>
    </xf>
    <xf numFmtId="0" fontId="195" fillId="0" borderId="86" xfId="4469" applyBorder="1"/>
    <xf numFmtId="0" fontId="195" fillId="0" borderId="2" xfId="4469" applyBorder="1"/>
    <xf numFmtId="0" fontId="195" fillId="0" borderId="163" xfId="4469" applyBorder="1"/>
    <xf numFmtId="4" fontId="195" fillId="0" borderId="4" xfId="4469" applyNumberFormat="1" applyBorder="1" applyAlignment="1">
      <alignment horizontal="right"/>
    </xf>
    <xf numFmtId="0" fontId="195" fillId="0" borderId="0" xfId="4469" applyBorder="1"/>
    <xf numFmtId="4" fontId="195" fillId="0" borderId="0" xfId="4469" applyNumberFormat="1" applyBorder="1" applyAlignment="1">
      <alignment horizontal="right"/>
    </xf>
    <xf numFmtId="40" fontId="195" fillId="0" borderId="0" xfId="4469" applyNumberFormat="1" applyBorder="1"/>
    <xf numFmtId="0" fontId="195" fillId="0" borderId="2" xfId="4469" applyFont="1" applyBorder="1"/>
    <xf numFmtId="4" fontId="195" fillId="0" borderId="163" xfId="4469" applyNumberFormat="1" applyBorder="1" applyAlignment="1">
      <alignment horizontal="right"/>
    </xf>
    <xf numFmtId="40" fontId="195" fillId="0" borderId="5" xfId="4469" applyNumberFormat="1" applyBorder="1"/>
    <xf numFmtId="40" fontId="195" fillId="0" borderId="0" xfId="4469" applyNumberFormat="1" applyBorder="1" applyAlignment="1">
      <alignment horizontal="center" wrapText="1"/>
    </xf>
    <xf numFmtId="0" fontId="195" fillId="0" borderId="0" xfId="4469" applyBorder="1" applyAlignment="1">
      <alignment horizontal="center" wrapText="1"/>
    </xf>
    <xf numFmtId="40" fontId="195" fillId="98" borderId="0" xfId="4469" applyNumberFormat="1" applyFill="1" applyBorder="1" applyAlignment="1">
      <alignment horizontal="left" vertical="top"/>
    </xf>
    <xf numFmtId="3" fontId="195" fillId="0" borderId="30" xfId="4469" applyNumberFormat="1" applyBorder="1" applyAlignment="1">
      <alignment horizontal="right"/>
    </xf>
    <xf numFmtId="3" fontId="195" fillId="0" borderId="1" xfId="4469" applyNumberFormat="1" applyBorder="1" applyAlignment="1">
      <alignment horizontal="right"/>
    </xf>
    <xf numFmtId="0" fontId="0" fillId="0" borderId="0" xfId="0" pivotButton="1"/>
    <xf numFmtId="0" fontId="0" fillId="0" borderId="0" xfId="0" applyAlignment="1">
      <alignment horizontal="left" indent="1"/>
    </xf>
    <xf numFmtId="4" fontId="195" fillId="98" borderId="0" xfId="4469" applyNumberFormat="1" applyFill="1" applyBorder="1" applyAlignment="1">
      <alignment horizontal="left" vertical="top"/>
    </xf>
    <xf numFmtId="3" fontId="195" fillId="98" borderId="0" xfId="4469" applyNumberFormat="1" applyFill="1" applyBorder="1" applyAlignment="1">
      <alignment horizontal="left" vertical="top"/>
    </xf>
    <xf numFmtId="37" fontId="195" fillId="0" borderId="26" xfId="4469" applyNumberFormat="1" applyBorder="1" applyAlignment="1">
      <alignment horizontal="right"/>
    </xf>
    <xf numFmtId="37" fontId="195" fillId="0" borderId="5" xfId="4469" applyNumberFormat="1" applyBorder="1" applyAlignment="1">
      <alignment horizontal="right"/>
    </xf>
    <xf numFmtId="37" fontId="195" fillId="0" borderId="30" xfId="4469" applyNumberFormat="1" applyBorder="1" applyAlignment="1">
      <alignment horizontal="right"/>
    </xf>
    <xf numFmtId="37" fontId="195" fillId="0" borderId="27" xfId="4469" applyNumberFormat="1" applyBorder="1" applyAlignment="1">
      <alignment horizontal="right"/>
    </xf>
    <xf numFmtId="0" fontId="195" fillId="0" borderId="22" xfId="4469" applyBorder="1"/>
    <xf numFmtId="0" fontId="195" fillId="0" borderId="24" xfId="4469" applyBorder="1"/>
    <xf numFmtId="0" fontId="0" fillId="0" borderId="0" xfId="0" applyAlignment="1">
      <alignment horizontal="left"/>
    </xf>
    <xf numFmtId="0" fontId="199" fillId="0" borderId="0" xfId="0" applyFont="1"/>
    <xf numFmtId="0" fontId="22" fillId="0" borderId="0" xfId="0" applyFont="1"/>
    <xf numFmtId="3" fontId="22" fillId="0" borderId="0" xfId="0" applyNumberFormat="1" applyFont="1"/>
    <xf numFmtId="0" fontId="22" fillId="0" borderId="23" xfId="0" applyFont="1" applyFill="1" applyBorder="1" applyAlignment="1">
      <alignment vertical="center"/>
    </xf>
    <xf numFmtId="0" fontId="22" fillId="0" borderId="23" xfId="0" applyFont="1" applyFill="1" applyBorder="1" applyAlignment="1">
      <alignment horizontal="center" vertical="center"/>
    </xf>
    <xf numFmtId="0" fontId="22" fillId="0" borderId="23" xfId="0" applyFont="1" applyFill="1" applyBorder="1"/>
    <xf numFmtId="3" fontId="22" fillId="0" borderId="23" xfId="0" applyNumberFormat="1" applyFont="1" applyFill="1" applyBorder="1"/>
    <xf numFmtId="0" fontId="18" fillId="4" borderId="1" xfId="0" applyFont="1" applyFill="1" applyBorder="1" applyAlignment="1">
      <alignment horizontal="center" vertical="center"/>
    </xf>
    <xf numFmtId="0" fontId="18" fillId="4" borderId="20" xfId="0" applyFont="1" applyFill="1" applyBorder="1" applyAlignment="1">
      <alignment horizontal="center" vertical="center" wrapText="1"/>
    </xf>
    <xf numFmtId="0" fontId="18" fillId="4" borderId="1" xfId="0" applyFont="1" applyFill="1" applyBorder="1" applyAlignment="1">
      <alignment horizontal="center" vertical="center" wrapText="1"/>
    </xf>
    <xf numFmtId="3" fontId="18" fillId="4" borderId="1" xfId="0" applyNumberFormat="1" applyFont="1" applyFill="1" applyBorder="1" applyAlignment="1">
      <alignment horizontal="center" vertical="center" wrapText="1"/>
    </xf>
    <xf numFmtId="0" fontId="22" fillId="0" borderId="0" xfId="0" applyFont="1" applyFill="1" applyBorder="1" applyAlignment="1">
      <alignment vertical="center"/>
    </xf>
    <xf numFmtId="0" fontId="0" fillId="0" borderId="0" xfId="0" applyNumberFormat="1"/>
    <xf numFmtId="0" fontId="0" fillId="5" borderId="0" xfId="0" applyNumberFormat="1" applyFill="1"/>
    <xf numFmtId="0" fontId="200" fillId="3" borderId="0" xfId="0" applyFont="1" applyFill="1"/>
    <xf numFmtId="0" fontId="0" fillId="3" borderId="0" xfId="0" applyFill="1"/>
    <xf numFmtId="4" fontId="0" fillId="3" borderId="0" xfId="0" applyNumberFormat="1" applyFill="1" applyAlignment="1">
      <alignment horizontal="right"/>
    </xf>
    <xf numFmtId="40" fontId="0" fillId="3" borderId="0" xfId="0" applyNumberFormat="1" applyFill="1"/>
    <xf numFmtId="0" fontId="0" fillId="3" borderId="5" xfId="0" applyFill="1" applyBorder="1" applyAlignment="1">
      <alignment horizontal="center"/>
    </xf>
    <xf numFmtId="0" fontId="0" fillId="3" borderId="5" xfId="0" applyFill="1" applyBorder="1"/>
    <xf numFmtId="4" fontId="0" fillId="3" borderId="5" xfId="0" applyNumberFormat="1" applyFill="1" applyBorder="1" applyAlignment="1">
      <alignment horizontal="right"/>
    </xf>
    <xf numFmtId="40" fontId="0" fillId="3" borderId="5" xfId="0" applyNumberFormat="1" applyFill="1" applyBorder="1"/>
    <xf numFmtId="0" fontId="0" fillId="3" borderId="166" xfId="0" applyFill="1" applyBorder="1"/>
    <xf numFmtId="0" fontId="0" fillId="3" borderId="133" xfId="0" applyFill="1" applyBorder="1"/>
    <xf numFmtId="4" fontId="0" fillId="3" borderId="133" xfId="0" applyNumberFormat="1" applyFill="1" applyBorder="1" applyAlignment="1">
      <alignment horizontal="right"/>
    </xf>
    <xf numFmtId="40" fontId="0" fillId="3" borderId="167" xfId="0" applyNumberFormat="1" applyFill="1" applyBorder="1"/>
    <xf numFmtId="4" fontId="195" fillId="0" borderId="30" xfId="4469" applyNumberFormat="1" applyBorder="1" applyAlignment="1">
      <alignment horizontal="right"/>
    </xf>
    <xf numFmtId="289" fontId="0" fillId="0" borderId="0" xfId="0" applyNumberFormat="1"/>
    <xf numFmtId="0" fontId="195" fillId="98" borderId="0" xfId="4469" applyFill="1" applyBorder="1" applyAlignment="1">
      <alignment vertical="top"/>
    </xf>
    <xf numFmtId="40" fontId="195" fillId="98" borderId="0" xfId="4469" applyNumberFormat="1" applyFill="1" applyBorder="1" applyAlignment="1">
      <alignment vertical="top"/>
    </xf>
    <xf numFmtId="40" fontId="195" fillId="98" borderId="28" xfId="4469" applyNumberFormat="1" applyFill="1" applyBorder="1" applyAlignment="1">
      <alignment vertical="top"/>
    </xf>
    <xf numFmtId="40" fontId="0" fillId="3" borderId="1" xfId="0" applyNumberFormat="1" applyFill="1" applyBorder="1" applyAlignment="1">
      <alignment horizontal="center" wrapText="1"/>
    </xf>
    <xf numFmtId="0" fontId="0" fillId="3" borderId="27" xfId="0" applyFill="1" applyBorder="1" applyAlignment="1">
      <alignment horizontal="center" wrapText="1"/>
    </xf>
    <xf numFmtId="0" fontId="1" fillId="3" borderId="1" xfId="0" applyFont="1" applyFill="1" applyBorder="1" applyAlignment="1">
      <alignment horizontal="left" wrapText="1"/>
    </xf>
    <xf numFmtId="0" fontId="1" fillId="3" borderId="27" xfId="0" applyFont="1" applyFill="1" applyBorder="1" applyAlignment="1">
      <alignment horizontal="left" wrapText="1"/>
    </xf>
    <xf numFmtId="0" fontId="0" fillId="3" borderId="1" xfId="0" applyFont="1" applyFill="1" applyBorder="1" applyAlignment="1">
      <alignment horizontal="left" wrapText="1"/>
    </xf>
    <xf numFmtId="0" fontId="0" fillId="3" borderId="27" xfId="0" applyFill="1" applyBorder="1" applyAlignment="1">
      <alignment horizontal="left" wrapText="1"/>
    </xf>
    <xf numFmtId="4" fontId="0" fillId="3" borderId="1" xfId="0" applyNumberFormat="1" applyFill="1" applyBorder="1" applyAlignment="1">
      <alignment horizontal="center" wrapText="1"/>
    </xf>
    <xf numFmtId="0" fontId="0" fillId="3" borderId="27" xfId="0" applyFill="1" applyBorder="1" applyAlignment="1">
      <alignment wrapText="1"/>
    </xf>
    <xf numFmtId="0" fontId="0" fillId="3" borderId="5" xfId="0" applyFill="1" applyBorder="1" applyAlignment="1">
      <alignment horizontal="center"/>
    </xf>
    <xf numFmtId="0" fontId="0" fillId="3" borderId="5" xfId="0" applyFill="1" applyBorder="1" applyAlignment="1"/>
    <xf numFmtId="0" fontId="0" fillId="3" borderId="1" xfId="0" applyFill="1" applyBorder="1" applyAlignment="1">
      <alignment horizontal="center" vertical="center" wrapText="1"/>
    </xf>
    <xf numFmtId="0" fontId="0" fillId="3" borderId="27" xfId="0" applyFill="1" applyBorder="1" applyAlignment="1">
      <alignment horizontal="center" vertical="center" wrapText="1"/>
    </xf>
    <xf numFmtId="40" fontId="195" fillId="0" borderId="1" xfId="4469" applyNumberFormat="1" applyBorder="1" applyAlignment="1">
      <alignment horizontal="center" wrapText="1"/>
    </xf>
    <xf numFmtId="0" fontId="195" fillId="0" borderId="27" xfId="4469" applyBorder="1" applyAlignment="1">
      <alignment horizontal="center" wrapText="1"/>
    </xf>
    <xf numFmtId="0" fontId="1" fillId="0" borderId="1" xfId="4469" applyFont="1" applyBorder="1" applyAlignment="1">
      <alignment horizontal="left" wrapText="1"/>
    </xf>
    <xf numFmtId="0" fontId="1" fillId="0" borderId="27" xfId="4469" applyFont="1" applyBorder="1" applyAlignment="1">
      <alignment horizontal="left" wrapText="1"/>
    </xf>
    <xf numFmtId="0" fontId="195" fillId="0" borderId="1" xfId="4469" applyFont="1" applyBorder="1" applyAlignment="1">
      <alignment horizontal="left" wrapText="1"/>
    </xf>
    <xf numFmtId="0" fontId="195" fillId="0" borderId="27" xfId="4469" applyBorder="1" applyAlignment="1">
      <alignment horizontal="left" wrapText="1"/>
    </xf>
    <xf numFmtId="4" fontId="195" fillId="0" borderId="1" xfId="4469" applyNumberFormat="1" applyBorder="1" applyAlignment="1">
      <alignment horizontal="center" wrapText="1"/>
    </xf>
    <xf numFmtId="0" fontId="195" fillId="0" borderId="27" xfId="4469" applyBorder="1" applyAlignment="1">
      <alignment wrapText="1"/>
    </xf>
    <xf numFmtId="0" fontId="195" fillId="0" borderId="5" xfId="4469" applyBorder="1" applyAlignment="1">
      <alignment horizontal="center"/>
    </xf>
    <xf numFmtId="0" fontId="195" fillId="0" borderId="5" xfId="4469" applyBorder="1" applyAlignment="1"/>
    <xf numFmtId="0" fontId="195" fillId="0" borderId="1" xfId="4469" applyBorder="1" applyAlignment="1">
      <alignment horizontal="center" vertical="center" wrapText="1"/>
    </xf>
    <xf numFmtId="0" fontId="195" fillId="0" borderId="27" xfId="4469" applyBorder="1" applyAlignment="1">
      <alignment horizontal="center" vertical="center" wrapText="1"/>
    </xf>
    <xf numFmtId="0" fontId="18" fillId="4" borderId="2" xfId="0" applyFont="1" applyFill="1" applyBorder="1" applyAlignment="1">
      <alignment horizontal="left"/>
    </xf>
    <xf numFmtId="0" fontId="18" fillId="4" borderId="163" xfId="0" applyFont="1" applyFill="1" applyBorder="1" applyAlignment="1">
      <alignment horizontal="left"/>
    </xf>
    <xf numFmtId="0" fontId="18" fillId="4" borderId="4" xfId="0" applyFont="1" applyFill="1" applyBorder="1" applyAlignment="1">
      <alignment horizontal="left"/>
    </xf>
    <xf numFmtId="3" fontId="14" fillId="14" borderId="63" xfId="0" applyNumberFormat="1" applyFont="1" applyFill="1" applyBorder="1" applyAlignment="1">
      <alignment horizontal="center" vertical="center"/>
    </xf>
    <xf numFmtId="3" fontId="14" fillId="14" borderId="3" xfId="0" applyNumberFormat="1" applyFont="1" applyFill="1" applyBorder="1" applyAlignment="1">
      <alignment horizontal="center" vertical="center"/>
    </xf>
    <xf numFmtId="3" fontId="14" fillId="14" borderId="64" xfId="0" applyNumberFormat="1" applyFont="1" applyFill="1" applyBorder="1" applyAlignment="1">
      <alignment horizontal="center" vertical="center"/>
    </xf>
    <xf numFmtId="0" fontId="13" fillId="8" borderId="0" xfId="0" applyFont="1" applyFill="1" applyAlignment="1">
      <alignment horizontal="left" vertical="top" wrapText="1"/>
    </xf>
    <xf numFmtId="0" fontId="13" fillId="9" borderId="0" xfId="0" applyFont="1" applyFill="1" applyAlignment="1">
      <alignment horizontal="left" vertical="top" wrapText="1"/>
    </xf>
    <xf numFmtId="0" fontId="14" fillId="0" borderId="0" xfId="0" applyFont="1" applyAlignment="1">
      <alignment horizontal="left" vertical="center"/>
    </xf>
    <xf numFmtId="0" fontId="7" fillId="0" borderId="0" xfId="0" applyFont="1" applyAlignment="1">
      <alignment horizontal="right" vertical="center"/>
    </xf>
    <xf numFmtId="0"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44" xfId="0" applyNumberFormat="1" applyFont="1" applyFill="1" applyBorder="1" applyAlignment="1">
      <alignment horizontal="center" vertical="center" wrapText="1"/>
    </xf>
    <xf numFmtId="0" fontId="3" fillId="2" borderId="28" xfId="0" applyNumberFormat="1" applyFont="1" applyFill="1" applyBorder="1" applyAlignment="1">
      <alignment horizontal="center" vertical="center" wrapText="1"/>
    </xf>
    <xf numFmtId="0" fontId="3" fillId="2" borderId="45" xfId="0" applyNumberFormat="1" applyFont="1" applyFill="1" applyBorder="1" applyAlignment="1">
      <alignment horizontal="center" vertical="center" wrapText="1"/>
    </xf>
    <xf numFmtId="0" fontId="3" fillId="2" borderId="49" xfId="0" applyNumberFormat="1" applyFont="1" applyFill="1" applyBorder="1" applyAlignment="1">
      <alignment horizontal="center" vertical="center" wrapText="1"/>
    </xf>
    <xf numFmtId="0" fontId="3" fillId="2" borderId="50" xfId="0" applyNumberFormat="1" applyFont="1" applyFill="1" applyBorder="1" applyAlignment="1">
      <alignment horizontal="center" vertical="center" wrapText="1"/>
    </xf>
    <xf numFmtId="0" fontId="3" fillId="2" borderId="51" xfId="0" applyNumberFormat="1" applyFont="1" applyFill="1" applyBorder="1" applyAlignment="1">
      <alignment horizontal="center" vertical="center" wrapText="1"/>
    </xf>
    <xf numFmtId="0" fontId="3" fillId="2" borderId="17" xfId="0" applyNumberFormat="1" applyFont="1" applyFill="1" applyBorder="1" applyAlignment="1">
      <alignment horizontal="center" vertical="center" wrapText="1"/>
    </xf>
    <xf numFmtId="0" fontId="3" fillId="2" borderId="52"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20" xfId="0" applyNumberFormat="1" applyFont="1" applyFill="1" applyBorder="1" applyAlignment="1">
      <alignment horizontal="center" vertical="center" wrapText="1"/>
    </xf>
    <xf numFmtId="3" fontId="3" fillId="2" borderId="52" xfId="0" applyNumberFormat="1" applyFont="1" applyFill="1" applyBorder="1" applyAlignment="1">
      <alignment horizontal="center" vertical="center" wrapText="1"/>
    </xf>
    <xf numFmtId="3" fontId="3" fillId="2" borderId="50" xfId="0" applyNumberFormat="1" applyFont="1" applyFill="1" applyBorder="1" applyAlignment="1">
      <alignment horizontal="center" vertical="center" wrapText="1"/>
    </xf>
    <xf numFmtId="3" fontId="3" fillId="2" borderId="53" xfId="0" applyNumberFormat="1" applyFont="1" applyFill="1" applyBorder="1" applyAlignment="1">
      <alignment horizontal="center" vertical="center" wrapText="1"/>
    </xf>
    <xf numFmtId="3" fontId="14" fillId="9" borderId="63" xfId="0" applyNumberFormat="1" applyFont="1" applyFill="1" applyBorder="1" applyAlignment="1">
      <alignment horizontal="center" vertical="center"/>
    </xf>
    <xf numFmtId="3" fontId="14" fillId="9" borderId="3" xfId="0" applyNumberFormat="1" applyFont="1" applyFill="1" applyBorder="1" applyAlignment="1">
      <alignment horizontal="center" vertical="center"/>
    </xf>
    <xf numFmtId="3" fontId="14" fillId="9" borderId="64" xfId="0" applyNumberFormat="1" applyFont="1" applyFill="1" applyBorder="1" applyAlignment="1">
      <alignment horizontal="center" vertic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4" xfId="0" applyFont="1" applyFill="1" applyBorder="1" applyAlignment="1">
      <alignment horizontal="center"/>
    </xf>
    <xf numFmtId="0" fontId="3" fillId="2" borderId="20" xfId="0" applyNumberFormat="1" applyFont="1" applyFill="1" applyBorder="1" applyAlignment="1">
      <alignment horizontal="center" vertical="center" wrapText="1"/>
    </xf>
    <xf numFmtId="0" fontId="3" fillId="2" borderId="53" xfId="0" applyNumberFormat="1" applyFont="1" applyFill="1" applyBorder="1" applyAlignment="1">
      <alignment horizontal="center" vertical="center" wrapText="1"/>
    </xf>
    <xf numFmtId="0" fontId="1" fillId="11" borderId="2" xfId="0" applyFont="1" applyFill="1" applyBorder="1" applyAlignment="1">
      <alignment horizontal="center"/>
    </xf>
    <xf numFmtId="0" fontId="1" fillId="11" borderId="3" xfId="0" applyFont="1" applyFill="1" applyBorder="1" applyAlignment="1">
      <alignment horizontal="center"/>
    </xf>
    <xf numFmtId="0" fontId="3" fillId="2" borderId="3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56"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42" xfId="0" applyNumberFormat="1" applyFont="1" applyFill="1" applyBorder="1" applyAlignment="1">
      <alignment horizontal="center" vertical="center" wrapText="1"/>
    </xf>
    <xf numFmtId="3" fontId="3" fillId="2" borderId="30" xfId="0" applyNumberFormat="1" applyFont="1" applyFill="1" applyBorder="1" applyAlignment="1">
      <alignment horizontal="center" vertical="center" wrapText="1"/>
    </xf>
    <xf numFmtId="3" fontId="3" fillId="2" borderId="84" xfId="0" applyNumberFormat="1" applyFont="1" applyFill="1" applyBorder="1" applyAlignment="1">
      <alignment horizontal="center" vertical="center" wrapText="1"/>
    </xf>
    <xf numFmtId="0" fontId="3" fillId="2" borderId="42" xfId="0" applyNumberFormat="1" applyFont="1" applyFill="1" applyBorder="1" applyAlignment="1">
      <alignment horizontal="center" vertical="center" wrapText="1"/>
    </xf>
    <xf numFmtId="0" fontId="1" fillId="12" borderId="2" xfId="0" applyFont="1" applyFill="1" applyBorder="1" applyAlignment="1">
      <alignment horizontal="center"/>
    </xf>
    <xf numFmtId="0" fontId="1" fillId="12" borderId="3" xfId="0" applyFont="1" applyFill="1" applyBorder="1" applyAlignment="1">
      <alignment horizontal="center"/>
    </xf>
    <xf numFmtId="0" fontId="1" fillId="12" borderId="4" xfId="0" applyFont="1" applyFill="1" applyBorder="1" applyAlignment="1">
      <alignment horizontal="center"/>
    </xf>
    <xf numFmtId="0" fontId="3" fillId="2" borderId="102" xfId="0" applyNumberFormat="1" applyFont="1" applyFill="1" applyBorder="1" applyAlignment="1">
      <alignment horizontal="center" vertical="center"/>
    </xf>
    <xf numFmtId="0" fontId="3" fillId="2" borderId="103" xfId="0" applyNumberFormat="1" applyFont="1" applyFill="1" applyBorder="1" applyAlignment="1">
      <alignment horizontal="center" vertical="center"/>
    </xf>
    <xf numFmtId="0" fontId="3" fillId="2" borderId="104" xfId="0" applyNumberFormat="1" applyFont="1" applyFill="1" applyBorder="1" applyAlignment="1">
      <alignment horizontal="center" vertical="center"/>
    </xf>
    <xf numFmtId="0" fontId="3" fillId="2" borderId="43"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1" fillId="11" borderId="4" xfId="0" applyFont="1" applyFill="1" applyBorder="1" applyAlignment="1">
      <alignment horizontal="center"/>
    </xf>
    <xf numFmtId="0" fontId="3" fillId="2" borderId="46" xfId="0" applyNumberFormat="1" applyFont="1" applyFill="1" applyBorder="1" applyAlignment="1">
      <alignment horizontal="center" vertical="center" wrapText="1"/>
    </xf>
    <xf numFmtId="0" fontId="3" fillId="2" borderId="47" xfId="0" applyNumberFormat="1" applyFont="1" applyFill="1" applyBorder="1" applyAlignment="1">
      <alignment horizontal="center" vertical="center" wrapText="1"/>
    </xf>
    <xf numFmtId="0" fontId="3" fillId="2" borderId="17"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3" fillId="2" borderId="22" xfId="0" applyNumberFormat="1" applyFont="1" applyFill="1" applyBorder="1" applyAlignment="1">
      <alignment horizontal="center" vertical="center"/>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0" fontId="3" fillId="2" borderId="93" xfId="0" applyFont="1" applyFill="1" applyBorder="1" applyAlignment="1">
      <alignment horizontal="center" vertical="center"/>
    </xf>
    <xf numFmtId="3" fontId="7" fillId="14" borderId="2" xfId="0" applyNumberFormat="1" applyFont="1" applyFill="1" applyBorder="1" applyAlignment="1">
      <alignment horizontal="center" vertical="center"/>
    </xf>
    <xf numFmtId="3" fontId="7" fillId="14" borderId="3" xfId="0" applyNumberFormat="1" applyFont="1" applyFill="1" applyBorder="1" applyAlignment="1">
      <alignment horizontal="center" vertical="center"/>
    </xf>
    <xf numFmtId="3" fontId="7" fillId="14" borderId="4" xfId="0" applyNumberFormat="1" applyFont="1" applyFill="1" applyBorder="1" applyAlignment="1">
      <alignment horizontal="center" vertical="center"/>
    </xf>
    <xf numFmtId="0" fontId="1" fillId="0" borderId="0" xfId="0" applyFont="1" applyAlignment="1">
      <alignment horizontal="right" vertical="center"/>
    </xf>
    <xf numFmtId="0" fontId="3" fillId="2" borderId="28"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23" xfId="0" applyNumberFormat="1" applyFont="1" applyFill="1" applyBorder="1" applyAlignment="1">
      <alignment horizontal="center" vertical="center"/>
    </xf>
    <xf numFmtId="3" fontId="12" fillId="4" borderId="2"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3" fillId="2" borderId="44" xfId="0" applyNumberFormat="1" applyFont="1" applyFill="1" applyBorder="1" applyAlignment="1">
      <alignment horizontal="center" vertical="center" wrapText="1"/>
    </xf>
    <xf numFmtId="3" fontId="3" fillId="2" borderId="49" xfId="0" applyNumberFormat="1" applyFont="1" applyFill="1" applyBorder="1" applyAlignment="1">
      <alignment horizontal="center" vertical="center" wrapText="1"/>
    </xf>
    <xf numFmtId="0" fontId="3" fillId="2" borderId="106"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30" xfId="0" applyNumberFormat="1" applyFont="1" applyFill="1" applyBorder="1" applyAlignment="1">
      <alignment horizontal="center" vertical="center"/>
    </xf>
    <xf numFmtId="0" fontId="3" fillId="2" borderId="27" xfId="0" applyNumberFormat="1" applyFont="1" applyFill="1" applyBorder="1" applyAlignment="1">
      <alignment horizontal="center" vertical="center"/>
    </xf>
    <xf numFmtId="0" fontId="3" fillId="2" borderId="5" xfId="0" applyNumberFormat="1" applyFont="1" applyFill="1" applyBorder="1" applyAlignment="1">
      <alignment horizontal="center" vertical="center" wrapText="1"/>
    </xf>
    <xf numFmtId="0" fontId="3" fillId="11" borderId="2" xfId="0" applyNumberFormat="1" applyFont="1" applyFill="1" applyBorder="1" applyAlignment="1">
      <alignment horizontal="center" vertical="center" wrapText="1"/>
    </xf>
    <xf numFmtId="0" fontId="3" fillId="11" borderId="3" xfId="0" applyNumberFormat="1" applyFont="1" applyFill="1" applyBorder="1" applyAlignment="1">
      <alignment horizontal="center" vertical="center" wrapText="1"/>
    </xf>
    <xf numFmtId="0" fontId="3" fillId="11" borderId="4" xfId="0" applyNumberFormat="1" applyFont="1" applyFill="1" applyBorder="1" applyAlignment="1">
      <alignment horizontal="center" vertical="center" wrapText="1"/>
    </xf>
    <xf numFmtId="0" fontId="3" fillId="10" borderId="2" xfId="0" applyNumberFormat="1" applyFont="1" applyFill="1" applyBorder="1" applyAlignment="1">
      <alignment horizontal="center" vertical="center" wrapText="1"/>
    </xf>
    <xf numFmtId="0" fontId="3" fillId="10" borderId="3" xfId="0" applyNumberFormat="1" applyFont="1" applyFill="1" applyBorder="1" applyAlignment="1">
      <alignment horizontal="center" vertical="center" wrapText="1"/>
    </xf>
    <xf numFmtId="0" fontId="3" fillId="10" borderId="4"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2" fillId="2" borderId="5"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6" fillId="4" borderId="0" xfId="0" applyFont="1" applyFill="1" applyBorder="1" applyAlignment="1">
      <alignment horizontal="center" vertical="center"/>
    </xf>
    <xf numFmtId="0" fontId="2" fillId="2" borderId="1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2" borderId="20"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42"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0" fontId="4" fillId="3" borderId="110" xfId="0" applyNumberFormat="1" applyFont="1" applyFill="1" applyBorder="1" applyAlignment="1">
      <alignment horizontal="left" vertical="top"/>
    </xf>
    <xf numFmtId="0" fontId="4" fillId="3" borderId="111" xfId="0" applyNumberFormat="1" applyFont="1" applyFill="1" applyBorder="1" applyAlignment="1">
      <alignment horizontal="left" vertical="top"/>
    </xf>
    <xf numFmtId="0" fontId="4" fillId="3" borderId="19" xfId="0" applyNumberFormat="1" applyFont="1" applyFill="1" applyBorder="1" applyAlignment="1">
      <alignment horizontal="left" vertical="top"/>
    </xf>
    <xf numFmtId="0" fontId="4" fillId="3" borderId="112" xfId="0" applyNumberFormat="1" applyFont="1" applyFill="1" applyBorder="1" applyAlignment="1">
      <alignment horizontal="left" vertical="top"/>
    </xf>
    <xf numFmtId="0" fontId="4" fillId="3" borderId="113" xfId="0" applyNumberFormat="1" applyFont="1" applyFill="1" applyBorder="1" applyAlignment="1">
      <alignment horizontal="left" vertical="top"/>
    </xf>
    <xf numFmtId="0" fontId="4" fillId="3" borderId="10" xfId="0" applyNumberFormat="1" applyFont="1" applyFill="1" applyBorder="1" applyAlignment="1">
      <alignment horizontal="left" vertical="top"/>
    </xf>
    <xf numFmtId="0" fontId="4" fillId="3" borderId="115" xfId="0" applyNumberFormat="1" applyFont="1" applyFill="1" applyBorder="1" applyAlignment="1">
      <alignment horizontal="left" vertical="top"/>
    </xf>
    <xf numFmtId="0" fontId="4" fillId="3" borderId="116" xfId="0" applyNumberFormat="1" applyFont="1" applyFill="1" applyBorder="1" applyAlignment="1">
      <alignment horizontal="left" vertical="top"/>
    </xf>
    <xf numFmtId="0" fontId="4" fillId="3" borderId="21" xfId="0" applyNumberFormat="1" applyFont="1" applyFill="1" applyBorder="1" applyAlignment="1">
      <alignment horizontal="left" vertical="top"/>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76" fontId="0" fillId="0" borderId="0" xfId="0" applyNumberFormat="1"/>
    <xf numFmtId="176" fontId="1" fillId="2" borderId="2"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xf>
    <xf numFmtId="0" fontId="2" fillId="2" borderId="23" xfId="0" applyNumberFormat="1" applyFont="1" applyFill="1" applyBorder="1" applyAlignment="1">
      <alignment horizontal="center" vertical="center"/>
    </xf>
    <xf numFmtId="0" fontId="2" fillId="2" borderId="24" xfId="0" applyNumberFormat="1" applyFont="1" applyFill="1" applyBorder="1" applyAlignment="1">
      <alignment horizontal="center" vertical="center"/>
    </xf>
  </cellXfs>
  <cellStyles count="4564">
    <cellStyle name="-" xfId="3"/>
    <cellStyle name=" 3]_x000d__x000a_Zoomed=1_x000d__x000a_Row=0_x000d__x000a_Column=0_x000d__x000a_Height=300_x000d__x000a_Width=300_x000d__x000a_FontName=細明體_x000d__x000a_FontStyle=0_x000d__x000a_FontSize=9_x000d__x000a_PrtFontName=Co" xfId="4471"/>
    <cellStyle name="$" xfId="4"/>
    <cellStyle name="$ &amp; ¢" xfId="5"/>
    <cellStyle name="%" xfId="6"/>
    <cellStyle name="%.00" xfId="7"/>
    <cellStyle name="(Heading)" xfId="8"/>
    <cellStyle name="(Lefting)" xfId="9"/>
    <cellStyle name="(z*¯_x000f_°(”,¯?À(¢,¯?Ð(°,¯?à(Â,¯?ð(Ô,¯?" xfId="10"/>
    <cellStyle name="******************************************" xfId="11"/>
    <cellStyle name="_CNMD_Valuation Model_20081212_v2" xfId="12"/>
    <cellStyle name="_Comma" xfId="13"/>
    <cellStyle name="_Comps 4" xfId="14"/>
    <cellStyle name="_Cont Analysis" xfId="15"/>
    <cellStyle name="_Currency" xfId="16"/>
    <cellStyle name="_Currency_Analysis" xfId="17"/>
    <cellStyle name="_Currency_Smartportfolio model" xfId="18"/>
    <cellStyle name="_Currency_Smartportfolio model_DB-merged files" xfId="19"/>
    <cellStyle name="_CurrencySpace" xfId="20"/>
    <cellStyle name="_Gamma Valuation - 8" xfId="21"/>
    <cellStyle name="_ITRN" xfId="22"/>
    <cellStyle name="-_Merger Model 17 Nov 04" xfId="23"/>
    <cellStyle name="_Merger Model_KN&amp;Fzio_v2.30 - Street" xfId="24"/>
    <cellStyle name="_Multiple" xfId="25"/>
    <cellStyle name="_Multiple_Analysis" xfId="26"/>
    <cellStyle name="_Multiple_Analysis_DB-merged files" xfId="27"/>
    <cellStyle name="_Multiple_Smartportfolio model" xfId="28"/>
    <cellStyle name="_Multiple_Smartportfolio model_DB-merged files" xfId="29"/>
    <cellStyle name="_MultipleSpace" xfId="30"/>
    <cellStyle name="_MultipleSpace_Analysis" xfId="31"/>
    <cellStyle name="_MultipleSpace_csc" xfId="32"/>
    <cellStyle name="_MultipleSpace_Smartportfolio model" xfId="33"/>
    <cellStyle name="_MultipleSpace_Smartportfolio model_DB-merged files" xfId="34"/>
    <cellStyle name="_Percent" xfId="35"/>
    <cellStyle name="_Percent_Analysis" xfId="36"/>
    <cellStyle name="_Percent_Smartportfolio model" xfId="37"/>
    <cellStyle name="_Percent_Smartportfolio model_DB-merged files" xfId="38"/>
    <cellStyle name="_PercentSpace" xfId="39"/>
    <cellStyle name="_PercentSpace_Analysis" xfId="40"/>
    <cellStyle name="_PercentSpace_Smartportfolio model" xfId="41"/>
    <cellStyle name="_Sepracor Riders_Clean" xfId="42"/>
    <cellStyle name="_SIAL_Model_5.22.09 v71" xfId="43"/>
    <cellStyle name="£ BP" xfId="44"/>
    <cellStyle name="¥ JY" xfId="45"/>
    <cellStyle name="&lt;9#_x000f_¾Èƒé1ƒÃ_x0002_;M_x0014_}$‹E_x0010_‹_x0004_ˆ…Àt_x001b_Pÿ_x0015_ x¦" xfId="46"/>
    <cellStyle name="=C:\WINNT\SYSTEM32\COMMAND.COM" xfId="4472"/>
    <cellStyle name="=C:\WINNT35\SYSTEM32\COMMAND.COM" xfId="47"/>
    <cellStyle name="0752-93035" xfId="48"/>
    <cellStyle name="1,comma" xfId="49"/>
    <cellStyle name="10Q" xfId="50"/>
    <cellStyle name="20 % - Accent1" xfId="4473"/>
    <cellStyle name="20 % - Accent2" xfId="4474"/>
    <cellStyle name="20 % - Accent3" xfId="4475"/>
    <cellStyle name="20 % - Accent4" xfId="4476"/>
    <cellStyle name="20 % - Accent5" xfId="4477"/>
    <cellStyle name="20 % - Accent6" xfId="4478"/>
    <cellStyle name="20% - Accent1 2" xfId="51"/>
    <cellStyle name="20% - Accent1 2 10" xfId="52"/>
    <cellStyle name="20% - Accent1 2 2" xfId="53"/>
    <cellStyle name="20% - Accent1 2 2 2" xfId="54"/>
    <cellStyle name="20% - Accent1 2 2 3" xfId="55"/>
    <cellStyle name="20% - Accent1 2 3" xfId="56"/>
    <cellStyle name="20% - Accent1 2 3 2" xfId="57"/>
    <cellStyle name="20% - Accent1 2 4" xfId="58"/>
    <cellStyle name="20% - Accent1 2 5" xfId="59"/>
    <cellStyle name="20% - Accent1 2 6" xfId="60"/>
    <cellStyle name="20% - Accent1 2 7" xfId="61"/>
    <cellStyle name="20% - Accent1 2 8" xfId="62"/>
    <cellStyle name="20% - Accent1 2 9" xfId="63"/>
    <cellStyle name="20% - Accent1 3" xfId="64"/>
    <cellStyle name="20% - Accent1 3 2" xfId="65"/>
    <cellStyle name="20% - Accent1 3 2 2" xfId="66"/>
    <cellStyle name="20% - Accent1 3 2 2 2" xfId="67"/>
    <cellStyle name="20% - Accent1 3 2 2 2 2" xfId="68"/>
    <cellStyle name="20% - Accent1 3 2 2 3" xfId="69"/>
    <cellStyle name="20% - Accent1 3 2 3" xfId="70"/>
    <cellStyle name="20% - Accent1 3 2 3 2" xfId="71"/>
    <cellStyle name="20% - Accent1 3 2 4" xfId="72"/>
    <cellStyle name="20% - Accent1 3 3" xfId="73"/>
    <cellStyle name="20% - Accent1 3 3 2" xfId="74"/>
    <cellStyle name="20% - Accent1 3 3 2 2" xfId="75"/>
    <cellStyle name="20% - Accent1 3 3 2 2 2" xfId="76"/>
    <cellStyle name="20% - Accent1 3 3 2 3" xfId="77"/>
    <cellStyle name="20% - Accent1 3 3 3" xfId="78"/>
    <cellStyle name="20% - Accent1 3 3 3 2" xfId="79"/>
    <cellStyle name="20% - Accent1 3 3 4" xfId="80"/>
    <cellStyle name="20% - Accent1 3 4" xfId="81"/>
    <cellStyle name="20% - Accent1 3 4 2" xfId="82"/>
    <cellStyle name="20% - Accent1 3 4 2 2" xfId="83"/>
    <cellStyle name="20% - Accent1 3 4 3" xfId="84"/>
    <cellStyle name="20% - Accent1 3 5" xfId="85"/>
    <cellStyle name="20% - Accent1 3 5 2" xfId="86"/>
    <cellStyle name="20% - Accent1 3 6" xfId="87"/>
    <cellStyle name="20% - Accent1 4" xfId="88"/>
    <cellStyle name="20% - Accent1 5" xfId="89"/>
    <cellStyle name="20% - Accent1 6" xfId="90"/>
    <cellStyle name="20% - Accent1 7" xfId="91"/>
    <cellStyle name="20% - Accent1 8" xfId="92"/>
    <cellStyle name="20% - Accent2 2" xfId="93"/>
    <cellStyle name="20% - Accent2 2 10" xfId="94"/>
    <cellStyle name="20% - Accent2 2 2" xfId="95"/>
    <cellStyle name="20% - Accent2 2 2 2" xfId="96"/>
    <cellStyle name="20% - Accent2 2 2 3" xfId="97"/>
    <cellStyle name="20% - Accent2 2 3" xfId="98"/>
    <cellStyle name="20% - Accent2 2 3 2" xfId="99"/>
    <cellStyle name="20% - Accent2 2 4" xfId="100"/>
    <cellStyle name="20% - Accent2 2 5" xfId="101"/>
    <cellStyle name="20% - Accent2 2 6" xfId="102"/>
    <cellStyle name="20% - Accent2 2 7" xfId="103"/>
    <cellStyle name="20% - Accent2 2 8" xfId="104"/>
    <cellStyle name="20% - Accent2 2 9" xfId="105"/>
    <cellStyle name="20% - Accent2 3" xfId="106"/>
    <cellStyle name="20% - Accent2 3 2" xfId="107"/>
    <cellStyle name="20% - Accent2 3 2 2" xfId="108"/>
    <cellStyle name="20% - Accent2 3 2 2 2" xfId="109"/>
    <cellStyle name="20% - Accent2 3 2 2 2 2" xfId="110"/>
    <cellStyle name="20% - Accent2 3 2 2 3" xfId="111"/>
    <cellStyle name="20% - Accent2 3 2 3" xfId="112"/>
    <cellStyle name="20% - Accent2 3 2 3 2" xfId="113"/>
    <cellStyle name="20% - Accent2 3 2 4" xfId="114"/>
    <cellStyle name="20% - Accent2 3 3" xfId="115"/>
    <cellStyle name="20% - Accent2 3 3 2" xfId="116"/>
    <cellStyle name="20% - Accent2 3 3 2 2" xfId="117"/>
    <cellStyle name="20% - Accent2 3 3 2 2 2" xfId="118"/>
    <cellStyle name="20% - Accent2 3 3 2 3" xfId="119"/>
    <cellStyle name="20% - Accent2 3 3 3" xfId="120"/>
    <cellStyle name="20% - Accent2 3 3 3 2" xfId="121"/>
    <cellStyle name="20% - Accent2 3 3 4" xfId="122"/>
    <cellStyle name="20% - Accent2 3 4" xfId="123"/>
    <cellStyle name="20% - Accent2 3 4 2" xfId="124"/>
    <cellStyle name="20% - Accent2 3 4 2 2" xfId="125"/>
    <cellStyle name="20% - Accent2 3 4 3" xfId="126"/>
    <cellStyle name="20% - Accent2 3 5" xfId="127"/>
    <cellStyle name="20% - Accent2 3 5 2" xfId="128"/>
    <cellStyle name="20% - Accent2 3 6" xfId="129"/>
    <cellStyle name="20% - Accent2 4" xfId="130"/>
    <cellStyle name="20% - Accent2 5" xfId="131"/>
    <cellStyle name="20% - Accent2 6" xfId="132"/>
    <cellStyle name="20% - Accent2 7" xfId="133"/>
    <cellStyle name="20% - Accent2 8" xfId="134"/>
    <cellStyle name="20% - Accent3 2" xfId="135"/>
    <cellStyle name="20% - Accent3 2 10" xfId="136"/>
    <cellStyle name="20% - Accent3 2 2" xfId="137"/>
    <cellStyle name="20% - Accent3 2 2 2" xfId="138"/>
    <cellStyle name="20% - Accent3 2 2 3" xfId="139"/>
    <cellStyle name="20% - Accent3 2 3" xfId="140"/>
    <cellStyle name="20% - Accent3 2 3 2" xfId="141"/>
    <cellStyle name="20% - Accent3 2 4" xfId="142"/>
    <cellStyle name="20% - Accent3 2 5" xfId="143"/>
    <cellStyle name="20% - Accent3 2 6" xfId="144"/>
    <cellStyle name="20% - Accent3 2 7" xfId="145"/>
    <cellStyle name="20% - Accent3 2 8" xfId="146"/>
    <cellStyle name="20% - Accent3 2 9" xfId="147"/>
    <cellStyle name="20% - Accent3 3" xfId="148"/>
    <cellStyle name="20% - Accent3 3 2" xfId="149"/>
    <cellStyle name="20% - Accent3 3 2 2" xfId="150"/>
    <cellStyle name="20% - Accent3 3 2 2 2" xfId="151"/>
    <cellStyle name="20% - Accent3 3 2 2 2 2" xfId="152"/>
    <cellStyle name="20% - Accent3 3 2 2 3" xfId="153"/>
    <cellStyle name="20% - Accent3 3 2 3" xfId="154"/>
    <cellStyle name="20% - Accent3 3 2 3 2" xfId="155"/>
    <cellStyle name="20% - Accent3 3 2 4" xfId="156"/>
    <cellStyle name="20% - Accent3 3 3" xfId="157"/>
    <cellStyle name="20% - Accent3 3 3 2" xfId="158"/>
    <cellStyle name="20% - Accent3 3 3 2 2" xfId="159"/>
    <cellStyle name="20% - Accent3 3 3 2 2 2" xfId="160"/>
    <cellStyle name="20% - Accent3 3 3 2 3" xfId="161"/>
    <cellStyle name="20% - Accent3 3 3 3" xfId="162"/>
    <cellStyle name="20% - Accent3 3 3 3 2" xfId="163"/>
    <cellStyle name="20% - Accent3 3 3 4" xfId="164"/>
    <cellStyle name="20% - Accent3 3 4" xfId="165"/>
    <cellStyle name="20% - Accent3 3 4 2" xfId="166"/>
    <cellStyle name="20% - Accent3 3 4 2 2" xfId="167"/>
    <cellStyle name="20% - Accent3 3 4 3" xfId="168"/>
    <cellStyle name="20% - Accent3 3 5" xfId="169"/>
    <cellStyle name="20% - Accent3 3 5 2" xfId="170"/>
    <cellStyle name="20% - Accent3 3 6" xfId="171"/>
    <cellStyle name="20% - Accent3 4" xfId="172"/>
    <cellStyle name="20% - Accent3 5" xfId="173"/>
    <cellStyle name="20% - Accent3 6" xfId="174"/>
    <cellStyle name="20% - Accent3 7" xfId="175"/>
    <cellStyle name="20% - Accent3 8" xfId="176"/>
    <cellStyle name="20% - Accent4 2" xfId="177"/>
    <cellStyle name="20% - Accent4 2 10" xfId="178"/>
    <cellStyle name="20% - Accent4 2 2" xfId="179"/>
    <cellStyle name="20% - Accent4 2 2 2" xfId="180"/>
    <cellStyle name="20% - Accent4 2 2 3" xfId="181"/>
    <cellStyle name="20% - Accent4 2 3" xfId="182"/>
    <cellStyle name="20% - Accent4 2 3 2" xfId="183"/>
    <cellStyle name="20% - Accent4 2 4" xfId="184"/>
    <cellStyle name="20% - Accent4 2 5" xfId="185"/>
    <cellStyle name="20% - Accent4 2 6" xfId="186"/>
    <cellStyle name="20% - Accent4 2 7" xfId="187"/>
    <cellStyle name="20% - Accent4 2 8" xfId="188"/>
    <cellStyle name="20% - Accent4 2 9" xfId="189"/>
    <cellStyle name="20% - Accent4 3" xfId="190"/>
    <cellStyle name="20% - Accent4 3 2" xfId="191"/>
    <cellStyle name="20% - Accent4 3 2 2" xfId="192"/>
    <cellStyle name="20% - Accent4 3 2 2 2" xfId="193"/>
    <cellStyle name="20% - Accent4 3 2 2 2 2" xfId="194"/>
    <cellStyle name="20% - Accent4 3 2 2 3" xfId="195"/>
    <cellStyle name="20% - Accent4 3 2 3" xfId="196"/>
    <cellStyle name="20% - Accent4 3 2 3 2" xfId="197"/>
    <cellStyle name="20% - Accent4 3 2 4" xfId="198"/>
    <cellStyle name="20% - Accent4 3 3" xfId="199"/>
    <cellStyle name="20% - Accent4 3 3 2" xfId="200"/>
    <cellStyle name="20% - Accent4 3 3 2 2" xfId="201"/>
    <cellStyle name="20% - Accent4 3 3 2 2 2" xfId="202"/>
    <cellStyle name="20% - Accent4 3 3 2 3" xfId="203"/>
    <cellStyle name="20% - Accent4 3 3 3" xfId="204"/>
    <cellStyle name="20% - Accent4 3 3 3 2" xfId="205"/>
    <cellStyle name="20% - Accent4 3 3 4" xfId="206"/>
    <cellStyle name="20% - Accent4 3 4" xfId="207"/>
    <cellStyle name="20% - Accent4 3 4 2" xfId="208"/>
    <cellStyle name="20% - Accent4 3 4 2 2" xfId="209"/>
    <cellStyle name="20% - Accent4 3 4 3" xfId="210"/>
    <cellStyle name="20% - Accent4 3 5" xfId="211"/>
    <cellStyle name="20% - Accent4 3 5 2" xfId="212"/>
    <cellStyle name="20% - Accent4 3 6" xfId="213"/>
    <cellStyle name="20% - Accent4 4" xfId="214"/>
    <cellStyle name="20% - Accent4 5" xfId="215"/>
    <cellStyle name="20% - Accent4 6" xfId="216"/>
    <cellStyle name="20% - Accent4 7" xfId="217"/>
    <cellStyle name="20% - Accent4 8" xfId="218"/>
    <cellStyle name="20% - Accent5 2" xfId="219"/>
    <cellStyle name="20% - Accent5 2 10" xfId="220"/>
    <cellStyle name="20% - Accent5 2 2" xfId="221"/>
    <cellStyle name="20% - Accent5 2 2 2" xfId="222"/>
    <cellStyle name="20% - Accent5 2 2 3" xfId="223"/>
    <cellStyle name="20% - Accent5 2 3" xfId="224"/>
    <cellStyle name="20% - Accent5 2 3 2" xfId="225"/>
    <cellStyle name="20% - Accent5 2 4" xfId="226"/>
    <cellStyle name="20% - Accent5 2 5" xfId="227"/>
    <cellStyle name="20% - Accent5 2 6" xfId="228"/>
    <cellStyle name="20% - Accent5 2 7" xfId="229"/>
    <cellStyle name="20% - Accent5 2 8" xfId="230"/>
    <cellStyle name="20% - Accent5 2 9" xfId="231"/>
    <cellStyle name="20% - Accent5 3" xfId="232"/>
    <cellStyle name="20% - Accent5 3 2" xfId="233"/>
    <cellStyle name="20% - Accent5 3 2 2" xfId="234"/>
    <cellStyle name="20% - Accent5 3 2 2 2" xfId="235"/>
    <cellStyle name="20% - Accent5 3 2 2 2 2" xfId="236"/>
    <cellStyle name="20% - Accent5 3 2 2 3" xfId="237"/>
    <cellStyle name="20% - Accent5 3 2 3" xfId="238"/>
    <cellStyle name="20% - Accent5 3 2 3 2" xfId="239"/>
    <cellStyle name="20% - Accent5 3 2 4" xfId="240"/>
    <cellStyle name="20% - Accent5 3 3" xfId="241"/>
    <cellStyle name="20% - Accent5 3 3 2" xfId="242"/>
    <cellStyle name="20% - Accent5 3 3 2 2" xfId="243"/>
    <cellStyle name="20% - Accent5 3 3 2 2 2" xfId="244"/>
    <cellStyle name="20% - Accent5 3 3 2 3" xfId="245"/>
    <cellStyle name="20% - Accent5 3 3 3" xfId="246"/>
    <cellStyle name="20% - Accent5 3 3 3 2" xfId="247"/>
    <cellStyle name="20% - Accent5 3 3 4" xfId="248"/>
    <cellStyle name="20% - Accent5 3 4" xfId="249"/>
    <cellStyle name="20% - Accent5 3 4 2" xfId="250"/>
    <cellStyle name="20% - Accent5 3 4 2 2" xfId="251"/>
    <cellStyle name="20% - Accent5 3 4 3" xfId="252"/>
    <cellStyle name="20% - Accent5 3 5" xfId="253"/>
    <cellStyle name="20% - Accent5 3 5 2" xfId="254"/>
    <cellStyle name="20% - Accent5 3 6" xfId="255"/>
    <cellStyle name="20% - Accent5 4" xfId="256"/>
    <cellStyle name="20% - Accent5 5" xfId="257"/>
    <cellStyle name="20% - Accent5 6" xfId="258"/>
    <cellStyle name="20% - Accent5 7" xfId="259"/>
    <cellStyle name="20% - Accent5 8" xfId="260"/>
    <cellStyle name="20% - Accent6 2" xfId="261"/>
    <cellStyle name="20% - Accent6 2 10" xfId="262"/>
    <cellStyle name="20% - Accent6 2 2" xfId="263"/>
    <cellStyle name="20% - Accent6 2 2 2" xfId="264"/>
    <cellStyle name="20% - Accent6 2 2 3" xfId="265"/>
    <cellStyle name="20% - Accent6 2 3" xfId="266"/>
    <cellStyle name="20% - Accent6 2 3 2" xfId="267"/>
    <cellStyle name="20% - Accent6 2 4" xfId="268"/>
    <cellStyle name="20% - Accent6 2 5" xfId="269"/>
    <cellStyle name="20% - Accent6 2 6" xfId="270"/>
    <cellStyle name="20% - Accent6 2 7" xfId="271"/>
    <cellStyle name="20% - Accent6 2 8" xfId="272"/>
    <cellStyle name="20% - Accent6 2 9" xfId="273"/>
    <cellStyle name="20% - Accent6 3" xfId="274"/>
    <cellStyle name="20% - Accent6 3 2" xfId="275"/>
    <cellStyle name="20% - Accent6 3 2 2" xfId="276"/>
    <cellStyle name="20% - Accent6 3 2 2 2" xfId="277"/>
    <cellStyle name="20% - Accent6 3 2 2 2 2" xfId="278"/>
    <cellStyle name="20% - Accent6 3 2 2 3" xfId="279"/>
    <cellStyle name="20% - Accent6 3 2 3" xfId="280"/>
    <cellStyle name="20% - Accent6 3 2 3 2" xfId="281"/>
    <cellStyle name="20% - Accent6 3 2 4" xfId="282"/>
    <cellStyle name="20% - Accent6 3 3" xfId="283"/>
    <cellStyle name="20% - Accent6 3 3 2" xfId="284"/>
    <cellStyle name="20% - Accent6 3 3 2 2" xfId="285"/>
    <cellStyle name="20% - Accent6 3 3 2 2 2" xfId="286"/>
    <cellStyle name="20% - Accent6 3 3 2 3" xfId="287"/>
    <cellStyle name="20% - Accent6 3 3 3" xfId="288"/>
    <cellStyle name="20% - Accent6 3 3 3 2" xfId="289"/>
    <cellStyle name="20% - Accent6 3 3 4" xfId="290"/>
    <cellStyle name="20% - Accent6 3 4" xfId="291"/>
    <cellStyle name="20% - Accent6 3 4 2" xfId="292"/>
    <cellStyle name="20% - Accent6 3 4 2 2" xfId="293"/>
    <cellStyle name="20% - Accent6 3 4 3" xfId="294"/>
    <cellStyle name="20% - Accent6 3 5" xfId="295"/>
    <cellStyle name="20% - Accent6 3 5 2" xfId="296"/>
    <cellStyle name="20% - Accent6 3 6" xfId="297"/>
    <cellStyle name="20% - Accent6 4" xfId="298"/>
    <cellStyle name="20% - Accent6 5" xfId="299"/>
    <cellStyle name="20% - Accent6 6" xfId="300"/>
    <cellStyle name="20% - Accent6 7" xfId="301"/>
    <cellStyle name="20% - Accent6 8" xfId="302"/>
    <cellStyle name="40 % - Accent1" xfId="4479"/>
    <cellStyle name="40 % - Accent2" xfId="4480"/>
    <cellStyle name="40 % - Accent3" xfId="4481"/>
    <cellStyle name="40 % - Accent4" xfId="4482"/>
    <cellStyle name="40 % - Accent5" xfId="4483"/>
    <cellStyle name="40 % - Accent6" xfId="4484"/>
    <cellStyle name="40% - Accent1 2" xfId="303"/>
    <cellStyle name="40% - Accent1 2 10" xfId="304"/>
    <cellStyle name="40% - Accent1 2 2" xfId="305"/>
    <cellStyle name="40% - Accent1 2 2 2" xfId="306"/>
    <cellStyle name="40% - Accent1 2 2 3" xfId="307"/>
    <cellStyle name="40% - Accent1 2 3" xfId="308"/>
    <cellStyle name="40% - Accent1 2 3 2" xfId="309"/>
    <cellStyle name="40% - Accent1 2 4" xfId="310"/>
    <cellStyle name="40% - Accent1 2 5" xfId="311"/>
    <cellStyle name="40% - Accent1 2 6" xfId="312"/>
    <cellStyle name="40% - Accent1 2 7" xfId="313"/>
    <cellStyle name="40% - Accent1 2 8" xfId="314"/>
    <cellStyle name="40% - Accent1 2 9" xfId="315"/>
    <cellStyle name="40% - Accent1 3" xfId="316"/>
    <cellStyle name="40% - Accent1 3 2" xfId="317"/>
    <cellStyle name="40% - Accent1 3 2 2" xfId="318"/>
    <cellStyle name="40% - Accent1 3 2 2 2" xfId="319"/>
    <cellStyle name="40% - Accent1 3 2 2 2 2" xfId="320"/>
    <cellStyle name="40% - Accent1 3 2 2 3" xfId="321"/>
    <cellStyle name="40% - Accent1 3 2 3" xfId="322"/>
    <cellStyle name="40% - Accent1 3 2 3 2" xfId="323"/>
    <cellStyle name="40% - Accent1 3 2 4" xfId="324"/>
    <cellStyle name="40% - Accent1 3 3" xfId="325"/>
    <cellStyle name="40% - Accent1 3 3 2" xfId="326"/>
    <cellStyle name="40% - Accent1 3 3 2 2" xfId="327"/>
    <cellStyle name="40% - Accent1 3 3 2 2 2" xfId="328"/>
    <cellStyle name="40% - Accent1 3 3 2 3" xfId="329"/>
    <cellStyle name="40% - Accent1 3 3 3" xfId="330"/>
    <cellStyle name="40% - Accent1 3 3 3 2" xfId="331"/>
    <cellStyle name="40% - Accent1 3 3 4" xfId="332"/>
    <cellStyle name="40% - Accent1 3 4" xfId="333"/>
    <cellStyle name="40% - Accent1 3 4 2" xfId="334"/>
    <cellStyle name="40% - Accent1 3 4 2 2" xfId="335"/>
    <cellStyle name="40% - Accent1 3 4 3" xfId="336"/>
    <cellStyle name="40% - Accent1 3 5" xfId="337"/>
    <cellStyle name="40% - Accent1 3 5 2" xfId="338"/>
    <cellStyle name="40% - Accent1 3 6" xfId="339"/>
    <cellStyle name="40% - Accent1 4" xfId="340"/>
    <cellStyle name="40% - Accent1 5" xfId="341"/>
    <cellStyle name="40% - Accent1 6" xfId="342"/>
    <cellStyle name="40% - Accent1 7" xfId="343"/>
    <cellStyle name="40% - Accent1 8" xfId="344"/>
    <cellStyle name="40% - Accent2 2" xfId="345"/>
    <cellStyle name="40% - Accent2 2 10" xfId="346"/>
    <cellStyle name="40% - Accent2 2 2" xfId="347"/>
    <cellStyle name="40% - Accent2 2 2 2" xfId="348"/>
    <cellStyle name="40% - Accent2 2 2 3" xfId="349"/>
    <cellStyle name="40% - Accent2 2 3" xfId="350"/>
    <cellStyle name="40% - Accent2 2 3 2" xfId="351"/>
    <cellStyle name="40% - Accent2 2 4" xfId="352"/>
    <cellStyle name="40% - Accent2 2 5" xfId="353"/>
    <cellStyle name="40% - Accent2 2 6" xfId="354"/>
    <cellStyle name="40% - Accent2 2 7" xfId="355"/>
    <cellStyle name="40% - Accent2 2 8" xfId="356"/>
    <cellStyle name="40% - Accent2 2 9" xfId="357"/>
    <cellStyle name="40% - Accent2 3" xfId="358"/>
    <cellStyle name="40% - Accent2 3 2" xfId="359"/>
    <cellStyle name="40% - Accent2 3 2 2" xfId="360"/>
    <cellStyle name="40% - Accent2 3 2 2 2" xfId="361"/>
    <cellStyle name="40% - Accent2 3 2 2 2 2" xfId="362"/>
    <cellStyle name="40% - Accent2 3 2 2 3" xfId="363"/>
    <cellStyle name="40% - Accent2 3 2 3" xfId="364"/>
    <cellStyle name="40% - Accent2 3 2 3 2" xfId="365"/>
    <cellStyle name="40% - Accent2 3 2 4" xfId="366"/>
    <cellStyle name="40% - Accent2 3 3" xfId="367"/>
    <cellStyle name="40% - Accent2 3 3 2" xfId="368"/>
    <cellStyle name="40% - Accent2 3 3 2 2" xfId="369"/>
    <cellStyle name="40% - Accent2 3 3 2 2 2" xfId="370"/>
    <cellStyle name="40% - Accent2 3 3 2 3" xfId="371"/>
    <cellStyle name="40% - Accent2 3 3 3" xfId="372"/>
    <cellStyle name="40% - Accent2 3 3 3 2" xfId="373"/>
    <cellStyle name="40% - Accent2 3 3 4" xfId="374"/>
    <cellStyle name="40% - Accent2 3 4" xfId="375"/>
    <cellStyle name="40% - Accent2 3 4 2" xfId="376"/>
    <cellStyle name="40% - Accent2 3 4 2 2" xfId="377"/>
    <cellStyle name="40% - Accent2 3 4 3" xfId="378"/>
    <cellStyle name="40% - Accent2 3 5" xfId="379"/>
    <cellStyle name="40% - Accent2 3 5 2" xfId="380"/>
    <cellStyle name="40% - Accent2 3 6" xfId="381"/>
    <cellStyle name="40% - Accent2 4" xfId="382"/>
    <cellStyle name="40% - Accent2 5" xfId="383"/>
    <cellStyle name="40% - Accent2 6" xfId="384"/>
    <cellStyle name="40% - Accent2 7" xfId="385"/>
    <cellStyle name="40% - Accent2 8" xfId="386"/>
    <cellStyle name="40% - Accent3 2" xfId="387"/>
    <cellStyle name="40% - Accent3 2 10" xfId="388"/>
    <cellStyle name="40% - Accent3 2 2" xfId="389"/>
    <cellStyle name="40% - Accent3 2 2 2" xfId="390"/>
    <cellStyle name="40% - Accent3 2 2 3" xfId="391"/>
    <cellStyle name="40% - Accent3 2 3" xfId="392"/>
    <cellStyle name="40% - Accent3 2 3 2" xfId="393"/>
    <cellStyle name="40% - Accent3 2 4" xfId="394"/>
    <cellStyle name="40% - Accent3 2 5" xfId="395"/>
    <cellStyle name="40% - Accent3 2 6" xfId="396"/>
    <cellStyle name="40% - Accent3 2 7" xfId="397"/>
    <cellStyle name="40% - Accent3 2 8" xfId="398"/>
    <cellStyle name="40% - Accent3 2 9" xfId="399"/>
    <cellStyle name="40% - Accent3 3" xfId="400"/>
    <cellStyle name="40% - Accent3 3 2" xfId="401"/>
    <cellStyle name="40% - Accent3 3 2 2" xfId="402"/>
    <cellStyle name="40% - Accent3 3 2 2 2" xfId="403"/>
    <cellStyle name="40% - Accent3 3 2 2 2 2" xfId="404"/>
    <cellStyle name="40% - Accent3 3 2 2 3" xfId="405"/>
    <cellStyle name="40% - Accent3 3 2 3" xfId="406"/>
    <cellStyle name="40% - Accent3 3 2 3 2" xfId="407"/>
    <cellStyle name="40% - Accent3 3 2 4" xfId="408"/>
    <cellStyle name="40% - Accent3 3 3" xfId="409"/>
    <cellStyle name="40% - Accent3 3 3 2" xfId="410"/>
    <cellStyle name="40% - Accent3 3 3 2 2" xfId="411"/>
    <cellStyle name="40% - Accent3 3 3 2 2 2" xfId="412"/>
    <cellStyle name="40% - Accent3 3 3 2 3" xfId="413"/>
    <cellStyle name="40% - Accent3 3 3 3" xfId="414"/>
    <cellStyle name="40% - Accent3 3 3 3 2" xfId="415"/>
    <cellStyle name="40% - Accent3 3 3 4" xfId="416"/>
    <cellStyle name="40% - Accent3 3 4" xfId="417"/>
    <cellStyle name="40% - Accent3 3 4 2" xfId="418"/>
    <cellStyle name="40% - Accent3 3 4 2 2" xfId="419"/>
    <cellStyle name="40% - Accent3 3 4 3" xfId="420"/>
    <cellStyle name="40% - Accent3 3 5" xfId="421"/>
    <cellStyle name="40% - Accent3 3 5 2" xfId="422"/>
    <cellStyle name="40% - Accent3 3 6" xfId="423"/>
    <cellStyle name="40% - Accent3 4" xfId="424"/>
    <cellStyle name="40% - Accent3 5" xfId="425"/>
    <cellStyle name="40% - Accent3 6" xfId="426"/>
    <cellStyle name="40% - Accent3 7" xfId="427"/>
    <cellStyle name="40% - Accent3 8" xfId="428"/>
    <cellStyle name="40% - Accent4 2" xfId="429"/>
    <cellStyle name="40% - Accent4 2 10" xfId="430"/>
    <cellStyle name="40% - Accent4 2 2" xfId="431"/>
    <cellStyle name="40% - Accent4 2 2 2" xfId="432"/>
    <cellStyle name="40% - Accent4 2 2 3" xfId="433"/>
    <cellStyle name="40% - Accent4 2 3" xfId="434"/>
    <cellStyle name="40% - Accent4 2 3 2" xfId="435"/>
    <cellStyle name="40% - Accent4 2 4" xfId="436"/>
    <cellStyle name="40% - Accent4 2 5" xfId="437"/>
    <cellStyle name="40% - Accent4 2 6" xfId="438"/>
    <cellStyle name="40% - Accent4 2 7" xfId="439"/>
    <cellStyle name="40% - Accent4 2 8" xfId="440"/>
    <cellStyle name="40% - Accent4 2 9" xfId="441"/>
    <cellStyle name="40% - Accent4 3" xfId="442"/>
    <cellStyle name="40% - Accent4 3 2" xfId="443"/>
    <cellStyle name="40% - Accent4 3 2 2" xfId="444"/>
    <cellStyle name="40% - Accent4 3 2 2 2" xfId="445"/>
    <cellStyle name="40% - Accent4 3 2 2 2 2" xfId="446"/>
    <cellStyle name="40% - Accent4 3 2 2 3" xfId="447"/>
    <cellStyle name="40% - Accent4 3 2 3" xfId="448"/>
    <cellStyle name="40% - Accent4 3 2 3 2" xfId="449"/>
    <cellStyle name="40% - Accent4 3 2 4" xfId="450"/>
    <cellStyle name="40% - Accent4 3 3" xfId="451"/>
    <cellStyle name="40% - Accent4 3 3 2" xfId="452"/>
    <cellStyle name="40% - Accent4 3 3 2 2" xfId="453"/>
    <cellStyle name="40% - Accent4 3 3 2 2 2" xfId="454"/>
    <cellStyle name="40% - Accent4 3 3 2 3" xfId="455"/>
    <cellStyle name="40% - Accent4 3 3 3" xfId="456"/>
    <cellStyle name="40% - Accent4 3 3 3 2" xfId="457"/>
    <cellStyle name="40% - Accent4 3 3 4" xfId="458"/>
    <cellStyle name="40% - Accent4 3 4" xfId="459"/>
    <cellStyle name="40% - Accent4 3 4 2" xfId="460"/>
    <cellStyle name="40% - Accent4 3 4 2 2" xfId="461"/>
    <cellStyle name="40% - Accent4 3 4 3" xfId="462"/>
    <cellStyle name="40% - Accent4 3 5" xfId="463"/>
    <cellStyle name="40% - Accent4 3 5 2" xfId="464"/>
    <cellStyle name="40% - Accent4 3 6" xfId="465"/>
    <cellStyle name="40% - Accent4 4" xfId="466"/>
    <cellStyle name="40% - Accent4 5" xfId="467"/>
    <cellStyle name="40% - Accent4 6" xfId="468"/>
    <cellStyle name="40% - Accent4 7" xfId="469"/>
    <cellStyle name="40% - Accent4 8" xfId="470"/>
    <cellStyle name="40% - Accent5 2" xfId="471"/>
    <cellStyle name="40% - Accent5 2 10" xfId="472"/>
    <cellStyle name="40% - Accent5 2 2" xfId="473"/>
    <cellStyle name="40% - Accent5 2 2 2" xfId="474"/>
    <cellStyle name="40% - Accent5 2 2 3" xfId="475"/>
    <cellStyle name="40% - Accent5 2 3" xfId="476"/>
    <cellStyle name="40% - Accent5 2 3 2" xfId="477"/>
    <cellStyle name="40% - Accent5 2 4" xfId="478"/>
    <cellStyle name="40% - Accent5 2 5" xfId="479"/>
    <cellStyle name="40% - Accent5 2 6" xfId="480"/>
    <cellStyle name="40% - Accent5 2 7" xfId="481"/>
    <cellStyle name="40% - Accent5 2 8" xfId="482"/>
    <cellStyle name="40% - Accent5 2 9" xfId="483"/>
    <cellStyle name="40% - Accent5 3" xfId="484"/>
    <cellStyle name="40% - Accent5 3 2" xfId="485"/>
    <cellStyle name="40% - Accent5 3 2 2" xfId="486"/>
    <cellStyle name="40% - Accent5 3 2 2 2" xfId="487"/>
    <cellStyle name="40% - Accent5 3 2 2 2 2" xfId="488"/>
    <cellStyle name="40% - Accent5 3 2 2 3" xfId="489"/>
    <cellStyle name="40% - Accent5 3 2 3" xfId="490"/>
    <cellStyle name="40% - Accent5 3 2 3 2" xfId="491"/>
    <cellStyle name="40% - Accent5 3 2 4" xfId="492"/>
    <cellStyle name="40% - Accent5 3 3" xfId="493"/>
    <cellStyle name="40% - Accent5 3 3 2" xfId="494"/>
    <cellStyle name="40% - Accent5 3 3 2 2" xfId="495"/>
    <cellStyle name="40% - Accent5 3 3 2 2 2" xfId="496"/>
    <cellStyle name="40% - Accent5 3 3 2 3" xfId="497"/>
    <cellStyle name="40% - Accent5 3 3 3" xfId="498"/>
    <cellStyle name="40% - Accent5 3 3 3 2" xfId="499"/>
    <cellStyle name="40% - Accent5 3 3 4" xfId="500"/>
    <cellStyle name="40% - Accent5 3 4" xfId="501"/>
    <cellStyle name="40% - Accent5 3 4 2" xfId="502"/>
    <cellStyle name="40% - Accent5 3 4 2 2" xfId="503"/>
    <cellStyle name="40% - Accent5 3 4 3" xfId="504"/>
    <cellStyle name="40% - Accent5 3 5" xfId="505"/>
    <cellStyle name="40% - Accent5 3 5 2" xfId="506"/>
    <cellStyle name="40% - Accent5 3 6" xfId="507"/>
    <cellStyle name="40% - Accent5 4" xfId="508"/>
    <cellStyle name="40% - Accent5 5" xfId="509"/>
    <cellStyle name="40% - Accent5 6" xfId="510"/>
    <cellStyle name="40% - Accent5 7" xfId="511"/>
    <cellStyle name="40% - Accent5 8" xfId="512"/>
    <cellStyle name="40% - Accent6 2" xfId="513"/>
    <cellStyle name="40% - Accent6 2 10" xfId="514"/>
    <cellStyle name="40% - Accent6 2 2" xfId="515"/>
    <cellStyle name="40% - Accent6 2 2 2" xfId="516"/>
    <cellStyle name="40% - Accent6 2 2 3" xfId="517"/>
    <cellStyle name="40% - Accent6 2 3" xfId="518"/>
    <cellStyle name="40% - Accent6 2 3 2" xfId="519"/>
    <cellStyle name="40% - Accent6 2 4" xfId="520"/>
    <cellStyle name="40% - Accent6 2 5" xfId="521"/>
    <cellStyle name="40% - Accent6 2 6" xfId="522"/>
    <cellStyle name="40% - Accent6 2 7" xfId="523"/>
    <cellStyle name="40% - Accent6 2 8" xfId="524"/>
    <cellStyle name="40% - Accent6 2 9" xfId="525"/>
    <cellStyle name="40% - Accent6 3" xfId="526"/>
    <cellStyle name="40% - Accent6 3 2" xfId="527"/>
    <cellStyle name="40% - Accent6 3 2 2" xfId="528"/>
    <cellStyle name="40% - Accent6 3 2 2 2" xfId="529"/>
    <cellStyle name="40% - Accent6 3 2 2 2 2" xfId="530"/>
    <cellStyle name="40% - Accent6 3 2 2 3" xfId="531"/>
    <cellStyle name="40% - Accent6 3 2 3" xfId="532"/>
    <cellStyle name="40% - Accent6 3 2 3 2" xfId="533"/>
    <cellStyle name="40% - Accent6 3 2 4" xfId="534"/>
    <cellStyle name="40% - Accent6 3 3" xfId="535"/>
    <cellStyle name="40% - Accent6 3 3 2" xfId="536"/>
    <cellStyle name="40% - Accent6 3 3 2 2" xfId="537"/>
    <cellStyle name="40% - Accent6 3 3 2 2 2" xfId="538"/>
    <cellStyle name="40% - Accent6 3 3 2 3" xfId="539"/>
    <cellStyle name="40% - Accent6 3 3 3" xfId="540"/>
    <cellStyle name="40% - Accent6 3 3 3 2" xfId="541"/>
    <cellStyle name="40% - Accent6 3 3 4" xfId="542"/>
    <cellStyle name="40% - Accent6 3 4" xfId="543"/>
    <cellStyle name="40% - Accent6 3 4 2" xfId="544"/>
    <cellStyle name="40% - Accent6 3 4 2 2" xfId="545"/>
    <cellStyle name="40% - Accent6 3 4 3" xfId="546"/>
    <cellStyle name="40% - Accent6 3 5" xfId="547"/>
    <cellStyle name="40% - Accent6 3 5 2" xfId="548"/>
    <cellStyle name="40% - Accent6 3 6" xfId="549"/>
    <cellStyle name="40% - Accent6 4" xfId="550"/>
    <cellStyle name="40% - Accent6 5" xfId="551"/>
    <cellStyle name="40% - Accent6 6" xfId="552"/>
    <cellStyle name="40% - Accent6 7" xfId="553"/>
    <cellStyle name="40% - Accent6 8" xfId="554"/>
    <cellStyle name="60 % - Accent1" xfId="4485"/>
    <cellStyle name="60 % - Accent2" xfId="4486"/>
    <cellStyle name="60 % - Accent3" xfId="4487"/>
    <cellStyle name="60 % - Accent4" xfId="4488"/>
    <cellStyle name="60 % - Accent5" xfId="4489"/>
    <cellStyle name="60 % - Accent6" xfId="4490"/>
    <cellStyle name="60% - Accent1 2" xfId="555"/>
    <cellStyle name="60% - Accent1 2 2" xfId="556"/>
    <cellStyle name="60% - Accent1 2 3" xfId="557"/>
    <cellStyle name="60% - Accent1 2 4" xfId="558"/>
    <cellStyle name="60% - Accent1 2 5" xfId="559"/>
    <cellStyle name="60% - Accent1 2 6" xfId="560"/>
    <cellStyle name="60% - Accent1 2 7" xfId="561"/>
    <cellStyle name="60% - Accent1 2 8" xfId="562"/>
    <cellStyle name="60% - Accent1 2 9" xfId="563"/>
    <cellStyle name="60% - Accent2 2" xfId="564"/>
    <cellStyle name="60% - Accent2 2 2" xfId="565"/>
    <cellStyle name="60% - Accent2 2 3" xfId="566"/>
    <cellStyle name="60% - Accent2 2 4" xfId="567"/>
    <cellStyle name="60% - Accent2 2 5" xfId="568"/>
    <cellStyle name="60% - Accent2 2 6" xfId="569"/>
    <cellStyle name="60% - Accent2 2 7" xfId="570"/>
    <cellStyle name="60% - Accent2 2 8" xfId="571"/>
    <cellStyle name="60% - Accent2 2 9" xfId="572"/>
    <cellStyle name="60% - Accent3 2"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4 2" xfId="582"/>
    <cellStyle name="60% - Accent4 2 2" xfId="583"/>
    <cellStyle name="60% - Accent4 2 3" xfId="584"/>
    <cellStyle name="60% - Accent4 2 4" xfId="585"/>
    <cellStyle name="60% - Accent4 2 5" xfId="586"/>
    <cellStyle name="60% - Accent4 2 6" xfId="587"/>
    <cellStyle name="60% - Accent4 2 7" xfId="588"/>
    <cellStyle name="60% - Accent4 2 8" xfId="589"/>
    <cellStyle name="60% - Accent4 2 9" xfId="590"/>
    <cellStyle name="60% - Accent5 2" xfId="591"/>
    <cellStyle name="60% - Accent5 2 2" xfId="592"/>
    <cellStyle name="60% - Accent5 2 3" xfId="593"/>
    <cellStyle name="60% - Accent5 2 4" xfId="594"/>
    <cellStyle name="60% - Accent5 2 5" xfId="595"/>
    <cellStyle name="60% - Accent5 2 6" xfId="596"/>
    <cellStyle name="60% - Accent5 2 7" xfId="597"/>
    <cellStyle name="60% - Accent5 2 8" xfId="598"/>
    <cellStyle name="60% - Accent5 2 9" xfId="599"/>
    <cellStyle name="60% - Accent6 2" xfId="600"/>
    <cellStyle name="60% - Accent6 2 2" xfId="601"/>
    <cellStyle name="60% - Accent6 2 3" xfId="602"/>
    <cellStyle name="60% - Accent6 2 4" xfId="603"/>
    <cellStyle name="60% - Accent6 2 5" xfId="604"/>
    <cellStyle name="60% - Accent6 2 6" xfId="605"/>
    <cellStyle name="60% - Accent6 2 7" xfId="606"/>
    <cellStyle name="60% - Accent6 2 8" xfId="607"/>
    <cellStyle name="60% - Accent6 2 9" xfId="608"/>
    <cellStyle name="A%" xfId="609"/>
    <cellStyle name="Accent1 2" xfId="610"/>
    <cellStyle name="Accent1 2 2" xfId="611"/>
    <cellStyle name="Accent1 2 3" xfId="612"/>
    <cellStyle name="Accent1 2 4" xfId="613"/>
    <cellStyle name="Accent1 2 5" xfId="614"/>
    <cellStyle name="Accent1 2 6" xfId="615"/>
    <cellStyle name="Accent1 2 7" xfId="616"/>
    <cellStyle name="Accent1 2 8" xfId="617"/>
    <cellStyle name="Accent1 2 9" xfId="618"/>
    <cellStyle name="Accent2 2" xfId="619"/>
    <cellStyle name="Accent2 2 2" xfId="620"/>
    <cellStyle name="Accent2 2 3" xfId="621"/>
    <cellStyle name="Accent2 2 4" xfId="622"/>
    <cellStyle name="Accent2 2 5" xfId="623"/>
    <cellStyle name="Accent2 2 6" xfId="624"/>
    <cellStyle name="Accent2 2 7" xfId="625"/>
    <cellStyle name="Accent2 2 8" xfId="626"/>
    <cellStyle name="Accent2 2 9" xfId="627"/>
    <cellStyle name="Accent3 2" xfId="628"/>
    <cellStyle name="Accent3 2 2" xfId="629"/>
    <cellStyle name="Accent3 2 3" xfId="630"/>
    <cellStyle name="Accent3 2 4" xfId="631"/>
    <cellStyle name="Accent3 2 5" xfId="632"/>
    <cellStyle name="Accent3 2 6" xfId="633"/>
    <cellStyle name="Accent3 2 7" xfId="634"/>
    <cellStyle name="Accent3 2 8" xfId="635"/>
    <cellStyle name="Accent3 2 9" xfId="636"/>
    <cellStyle name="Accent4 2" xfId="637"/>
    <cellStyle name="Accent4 2 2" xfId="638"/>
    <cellStyle name="Accent4 2 3" xfId="639"/>
    <cellStyle name="Accent4 2 4" xfId="640"/>
    <cellStyle name="Accent4 2 5" xfId="641"/>
    <cellStyle name="Accent4 2 6" xfId="642"/>
    <cellStyle name="Accent4 2 7" xfId="643"/>
    <cellStyle name="Accent4 2 8" xfId="644"/>
    <cellStyle name="Accent4 2 9" xfId="645"/>
    <cellStyle name="Accent5 2" xfId="646"/>
    <cellStyle name="Accent5 2 2" xfId="647"/>
    <cellStyle name="Accent5 2 3" xfId="648"/>
    <cellStyle name="Accent5 2 4" xfId="649"/>
    <cellStyle name="Accent5 2 5" xfId="650"/>
    <cellStyle name="Accent5 2 6" xfId="651"/>
    <cellStyle name="Accent5 2 7" xfId="652"/>
    <cellStyle name="Accent5 2 8" xfId="653"/>
    <cellStyle name="Accent5 2 9" xfId="654"/>
    <cellStyle name="Accent6 2" xfId="655"/>
    <cellStyle name="Accent6 2 2" xfId="656"/>
    <cellStyle name="Accent6 2 3" xfId="657"/>
    <cellStyle name="Accent6 2 4" xfId="658"/>
    <cellStyle name="Accent6 2 5" xfId="659"/>
    <cellStyle name="Accent6 2 6" xfId="660"/>
    <cellStyle name="Accent6 2 7" xfId="661"/>
    <cellStyle name="Accent6 2 8" xfId="662"/>
    <cellStyle name="Accent6 2 9" xfId="663"/>
    <cellStyle name="Accounting w/$" xfId="664"/>
    <cellStyle name="Accounting w/$ Total" xfId="665"/>
    <cellStyle name="Accounting w/o $" xfId="666"/>
    <cellStyle name="Acinput" xfId="667"/>
    <cellStyle name="Acinput,," xfId="668"/>
    <cellStyle name="Acinput_Merger Model_KN&amp;Fzio_v2.30 - Street" xfId="669"/>
    <cellStyle name="Acoutput" xfId="670"/>
    <cellStyle name="Acoutput,," xfId="671"/>
    <cellStyle name="Acoutput_CAScomps02" xfId="672"/>
    <cellStyle name="Actual Date" xfId="673"/>
    <cellStyle name="AFE" xfId="674"/>
    <cellStyle name="al" xfId="675"/>
    <cellStyle name="Amount_EQU_RIGH.XLS_Equity market_Preferred Securities " xfId="676"/>
    <cellStyle name="Apershare" xfId="677"/>
    <cellStyle name="Aprice" xfId="678"/>
    <cellStyle name="ar" xfId="679"/>
    <cellStyle name="Arial 10" xfId="680"/>
    <cellStyle name="Arial 12" xfId="681"/>
    <cellStyle name="Availability" xfId="682"/>
    <cellStyle name="Avertissement" xfId="4491"/>
    <cellStyle name="Bad 2" xfId="683"/>
    <cellStyle name="Bad 2 2" xfId="684"/>
    <cellStyle name="Bad 2 3" xfId="685"/>
    <cellStyle name="Bad 2 4" xfId="686"/>
    <cellStyle name="Bad 2 5" xfId="687"/>
    <cellStyle name="Bad 2 6" xfId="688"/>
    <cellStyle name="Bad 2 7" xfId="689"/>
    <cellStyle name="Bad 2 8" xfId="690"/>
    <cellStyle name="Bad 2 9" xfId="691"/>
    <cellStyle name="Bad 3" xfId="4492"/>
    <cellStyle name="Band 2" xfId="692"/>
    <cellStyle name="Blank" xfId="693"/>
    <cellStyle name="Blue" xfId="694"/>
    <cellStyle name="Bold/Border" xfId="695"/>
    <cellStyle name="Border Heavy" xfId="696"/>
    <cellStyle name="Border Thin" xfId="697"/>
    <cellStyle name="Border, Bottom" xfId="698"/>
    <cellStyle name="Border, Left" xfId="699"/>
    <cellStyle name="Border, Right" xfId="700"/>
    <cellStyle name="Border, Top" xfId="701"/>
    <cellStyle name="British Pound" xfId="702"/>
    <cellStyle name="BritPound" xfId="703"/>
    <cellStyle name="Bullet" xfId="704"/>
    <cellStyle name="Calc Currency (0)" xfId="705"/>
    <cellStyle name="Calc Currency (2)" xfId="706"/>
    <cellStyle name="Calc Percent (0)" xfId="707"/>
    <cellStyle name="Calc Percent (1)" xfId="708"/>
    <cellStyle name="Calc Percent (2)" xfId="709"/>
    <cellStyle name="Calc Units (0)" xfId="710"/>
    <cellStyle name="Calc Units (1)" xfId="711"/>
    <cellStyle name="Calc Units (2)" xfId="712"/>
    <cellStyle name="Calcul" xfId="4493"/>
    <cellStyle name="Calcul 2" xfId="4494"/>
    <cellStyle name="Calcul 2 2" xfId="4495"/>
    <cellStyle name="Calcul 3" xfId="4496"/>
    <cellStyle name="Calcul 3 2" xfId="4497"/>
    <cellStyle name="Calcul 4" xfId="4498"/>
    <cellStyle name="Calcul 4 2" xfId="4499"/>
    <cellStyle name="Calcul 5" xfId="4500"/>
    <cellStyle name="Calcul 5 2" xfId="4501"/>
    <cellStyle name="Calcul 6" xfId="4502"/>
    <cellStyle name="Calcul 6 2" xfId="4503"/>
    <cellStyle name="Calcul 7" xfId="4504"/>
    <cellStyle name="Calcul 7 2" xfId="4505"/>
    <cellStyle name="Calcul 8" xfId="4506"/>
    <cellStyle name="Calculation 2" xfId="713"/>
    <cellStyle name="Calculation 2 2" xfId="714"/>
    <cellStyle name="Calculation 2 2 2" xfId="715"/>
    <cellStyle name="Calculation 2 3" xfId="716"/>
    <cellStyle name="Calculation 2 4" xfId="717"/>
    <cellStyle name="Calculation 2 5" xfId="718"/>
    <cellStyle name="Calculation 2 6" xfId="719"/>
    <cellStyle name="Calculation 2 7" xfId="720"/>
    <cellStyle name="Calculation 2 8" xfId="721"/>
    <cellStyle name="Calculation 2 9" xfId="722"/>
    <cellStyle name="Case" xfId="723"/>
    <cellStyle name="Cellule liée" xfId="4507"/>
    <cellStyle name="Check" xfId="724"/>
    <cellStyle name="Check Cell 2" xfId="725"/>
    <cellStyle name="Check Cell 2 2" xfId="726"/>
    <cellStyle name="Check Cell 2 3" xfId="727"/>
    <cellStyle name="Check Cell 2 4" xfId="728"/>
    <cellStyle name="Check Cell 2 5" xfId="729"/>
    <cellStyle name="Check Cell 2 6" xfId="730"/>
    <cellStyle name="Check Cell 2 7" xfId="731"/>
    <cellStyle name="Check Cell 2 8" xfId="732"/>
    <cellStyle name="Check Cell 2 9" xfId="733"/>
    <cellStyle name="Chiffre" xfId="734"/>
    <cellStyle name="Colhead_left" xfId="735"/>
    <cellStyle name="ColHeading" xfId="736"/>
    <cellStyle name="Column Title" xfId="737"/>
    <cellStyle name="ColumnHeadings" xfId="738"/>
    <cellStyle name="ColumnHeadings2" xfId="739"/>
    <cellStyle name="Comma" xfId="1" builtinId="3"/>
    <cellStyle name="Comma  - Style1" xfId="740"/>
    <cellStyle name="Comma  - Style2" xfId="741"/>
    <cellStyle name="Comma  - Style3" xfId="742"/>
    <cellStyle name="Comma  - Style4" xfId="743"/>
    <cellStyle name="Comma  - Style5" xfId="744"/>
    <cellStyle name="Comma  - Style6" xfId="745"/>
    <cellStyle name="Comma  - Style7" xfId="746"/>
    <cellStyle name="Comma  - Style8" xfId="747"/>
    <cellStyle name="Comma ," xfId="748"/>
    <cellStyle name="Comma [00]" xfId="749"/>
    <cellStyle name="Comma [1]" xfId="750"/>
    <cellStyle name="Comma [2]" xfId="751"/>
    <cellStyle name="Comma [3]" xfId="752"/>
    <cellStyle name="Comma 0" xfId="753"/>
    <cellStyle name="Comma 0*" xfId="754"/>
    <cellStyle name="Comma 0_Merger Model_KN&amp;Fzio_v2.30 - Street" xfId="755"/>
    <cellStyle name="Comma 10" xfId="756"/>
    <cellStyle name="Comma 10 2" xfId="757"/>
    <cellStyle name="Comma 10 3" xfId="758"/>
    <cellStyle name="Comma 10 4" xfId="759"/>
    <cellStyle name="Comma 10 5" xfId="760"/>
    <cellStyle name="Comma 11" xfId="761"/>
    <cellStyle name="Comma 12" xfId="762"/>
    <cellStyle name="Comma 2" xfId="763"/>
    <cellStyle name="Comma 2 10" xfId="764"/>
    <cellStyle name="Comma 2 11" xfId="765"/>
    <cellStyle name="Comma 2 11 2" xfId="766"/>
    <cellStyle name="Comma 2 11 2 2" xfId="767"/>
    <cellStyle name="Comma 2 11 3" xfId="768"/>
    <cellStyle name="Comma 2 12" xfId="769"/>
    <cellStyle name="Comma 2 12 2" xfId="770"/>
    <cellStyle name="Comma 2 13" xfId="771"/>
    <cellStyle name="Comma 2 14" xfId="772"/>
    <cellStyle name="Comma 2 15" xfId="773"/>
    <cellStyle name="Comma 2 16" xfId="774"/>
    <cellStyle name="Comma 2 17" xfId="775"/>
    <cellStyle name="Comma 2 18" xfId="776"/>
    <cellStyle name="Comma 2 19" xfId="777"/>
    <cellStyle name="Comma 2 2" xfId="778"/>
    <cellStyle name="Comma 2 2 10" xfId="779"/>
    <cellStyle name="Comma 2 2 11" xfId="780"/>
    <cellStyle name="Comma 2 2 2" xfId="781"/>
    <cellStyle name="Comma 2 2 2 2" xfId="782"/>
    <cellStyle name="Comma 2 2 3" xfId="783"/>
    <cellStyle name="Comma 2 2 4" xfId="784"/>
    <cellStyle name="Comma 2 2 5" xfId="785"/>
    <cellStyle name="Comma 2 2 6" xfId="786"/>
    <cellStyle name="Comma 2 2 7" xfId="787"/>
    <cellStyle name="Comma 2 2 8" xfId="788"/>
    <cellStyle name="Comma 2 2 9" xfId="789"/>
    <cellStyle name="Comma 2 3" xfId="790"/>
    <cellStyle name="Comma 2 3 2" xfId="791"/>
    <cellStyle name="Comma 2 3 3" xfId="792"/>
    <cellStyle name="Comma 2 3 4" xfId="793"/>
    <cellStyle name="Comma 2 3 5" xfId="794"/>
    <cellStyle name="Comma 2 3 6" xfId="795"/>
    <cellStyle name="Comma 2 3 7" xfId="796"/>
    <cellStyle name="Comma 2 3 8" xfId="797"/>
    <cellStyle name="Comma 2 4" xfId="798"/>
    <cellStyle name="Comma 2 4 2" xfId="799"/>
    <cellStyle name="Comma 2 4 3" xfId="800"/>
    <cellStyle name="Comma 2 5" xfId="801"/>
    <cellStyle name="Comma 2 5 2" xfId="802"/>
    <cellStyle name="Comma 2 5 2 2" xfId="803"/>
    <cellStyle name="Comma 2 5 2 2 2" xfId="804"/>
    <cellStyle name="Comma 2 5 2 2 2 2" xfId="805"/>
    <cellStyle name="Comma 2 5 2 2 3" xfId="806"/>
    <cellStyle name="Comma 2 5 2 3" xfId="807"/>
    <cellStyle name="Comma 2 5 2 3 2" xfId="808"/>
    <cellStyle name="Comma 2 5 2 4" xfId="809"/>
    <cellStyle name="Comma 2 5 3" xfId="810"/>
    <cellStyle name="Comma 2 5 3 2" xfId="811"/>
    <cellStyle name="Comma 2 5 3 2 2" xfId="812"/>
    <cellStyle name="Comma 2 5 3 2 2 2" xfId="813"/>
    <cellStyle name="Comma 2 5 3 2 3" xfId="814"/>
    <cellStyle name="Comma 2 5 3 3" xfId="815"/>
    <cellStyle name="Comma 2 5 3 3 2" xfId="816"/>
    <cellStyle name="Comma 2 5 3 4" xfId="817"/>
    <cellStyle name="Comma 2 5 4" xfId="818"/>
    <cellStyle name="Comma 2 5 4 2" xfId="819"/>
    <cellStyle name="Comma 2 5 4 2 2" xfId="820"/>
    <cellStyle name="Comma 2 5 4 3" xfId="821"/>
    <cellStyle name="Comma 2 5 5" xfId="822"/>
    <cellStyle name="Comma 2 5 5 2" xfId="823"/>
    <cellStyle name="Comma 2 5 6" xfId="824"/>
    <cellStyle name="Comma 2 6" xfId="825"/>
    <cellStyle name="Comma 2 6 2" xfId="826"/>
    <cellStyle name="Comma 2 6 2 2" xfId="827"/>
    <cellStyle name="Comma 2 6 2 2 2" xfId="828"/>
    <cellStyle name="Comma 2 6 2 3" xfId="829"/>
    <cellStyle name="Comma 2 6 3" xfId="830"/>
    <cellStyle name="Comma 2 6 3 2" xfId="831"/>
    <cellStyle name="Comma 2 6 4" xfId="832"/>
    <cellStyle name="Comma 2 7" xfId="833"/>
    <cellStyle name="Comma 2 7 2" xfId="834"/>
    <cellStyle name="Comma 2 7 2 2" xfId="835"/>
    <cellStyle name="Comma 2 7 2 2 2" xfId="836"/>
    <cellStyle name="Comma 2 7 2 3" xfId="837"/>
    <cellStyle name="Comma 2 7 3" xfId="838"/>
    <cellStyle name="Comma 2 7 3 2" xfId="839"/>
    <cellStyle name="Comma 2 7 4" xfId="840"/>
    <cellStyle name="Comma 2 8" xfId="841"/>
    <cellStyle name="Comma 2 9" xfId="842"/>
    <cellStyle name="Comma 2 9 2" xfId="843"/>
    <cellStyle name="Comma 2 9 2 2" xfId="844"/>
    <cellStyle name="Comma 2 9 3" xfId="845"/>
    <cellStyle name="Comma 2*" xfId="846"/>
    <cellStyle name="Comma 3" xfId="847"/>
    <cellStyle name="Comma 3 2" xfId="848"/>
    <cellStyle name="Comma 3 2 2" xfId="849"/>
    <cellStyle name="Comma 3 3" xfId="850"/>
    <cellStyle name="Comma 3 3 2" xfId="851"/>
    <cellStyle name="Comma 3 3 2 2" xfId="852"/>
    <cellStyle name="Comma 3 3 3" xfId="853"/>
    <cellStyle name="Comma 3 3 4" xfId="854"/>
    <cellStyle name="Comma 3 4" xfId="855"/>
    <cellStyle name="Comma 3 4 2" xfId="856"/>
    <cellStyle name="Comma 3 4 3" xfId="857"/>
    <cellStyle name="Comma 3 5" xfId="858"/>
    <cellStyle name="Comma 3 6" xfId="859"/>
    <cellStyle name="Comma 3 7" xfId="860"/>
    <cellStyle name="Comma 3 8" xfId="861"/>
    <cellStyle name="Comma 3 9" xfId="862"/>
    <cellStyle name="Comma 4" xfId="863"/>
    <cellStyle name="Comma 4 10" xfId="864"/>
    <cellStyle name="Comma 4 11" xfId="865"/>
    <cellStyle name="Comma 4 12" xfId="866"/>
    <cellStyle name="Comma 4 13" xfId="867"/>
    <cellStyle name="Comma 4 14" xfId="868"/>
    <cellStyle name="Comma 4 2" xfId="869"/>
    <cellStyle name="Comma 4 2 2" xfId="870"/>
    <cellStyle name="Comma 4 2 2 2" xfId="871"/>
    <cellStyle name="Comma 4 2 2 2 2" xfId="872"/>
    <cellStyle name="Comma 4 2 2 3" xfId="873"/>
    <cellStyle name="Comma 4 2 3" xfId="874"/>
    <cellStyle name="Comma 4 2 3 2" xfId="875"/>
    <cellStyle name="Comma 4 2 4" xfId="876"/>
    <cellStyle name="Comma 4 2 5" xfId="877"/>
    <cellStyle name="Comma 4 3" xfId="878"/>
    <cellStyle name="Comma 4 3 2" xfId="879"/>
    <cellStyle name="Comma 4 3 2 2" xfId="880"/>
    <cellStyle name="Comma 4 3 2 2 2" xfId="881"/>
    <cellStyle name="Comma 4 3 2 3" xfId="882"/>
    <cellStyle name="Comma 4 3 3" xfId="883"/>
    <cellStyle name="Comma 4 3 3 2" xfId="884"/>
    <cellStyle name="Comma 4 3 4" xfId="885"/>
    <cellStyle name="Comma 4 4" xfId="886"/>
    <cellStyle name="Comma 4 4 2" xfId="887"/>
    <cellStyle name="Comma 4 4 2 2" xfId="888"/>
    <cellStyle name="Comma 4 4 2 2 2" xfId="889"/>
    <cellStyle name="Comma 4 4 2 3" xfId="890"/>
    <cellStyle name="Comma 4 4 3" xfId="891"/>
    <cellStyle name="Comma 4 4 3 2" xfId="892"/>
    <cellStyle name="Comma 4 4 4" xfId="893"/>
    <cellStyle name="Comma 4 5" xfId="894"/>
    <cellStyle name="Comma 4 5 2" xfId="895"/>
    <cellStyle name="Comma 4 5 2 2" xfId="896"/>
    <cellStyle name="Comma 4 5 3" xfId="897"/>
    <cellStyle name="Comma 4 6" xfId="898"/>
    <cellStyle name="Comma 4 6 2" xfId="899"/>
    <cellStyle name="Comma 4 6 2 2" xfId="900"/>
    <cellStyle name="Comma 4 6 3" xfId="901"/>
    <cellStyle name="Comma 4 7" xfId="902"/>
    <cellStyle name="Comma 4 7 2" xfId="903"/>
    <cellStyle name="Comma 4 8" xfId="904"/>
    <cellStyle name="Comma 4 9" xfId="905"/>
    <cellStyle name="Comma 5" xfId="906"/>
    <cellStyle name="Comma 5 10" xfId="907"/>
    <cellStyle name="Comma 5 11" xfId="908"/>
    <cellStyle name="Comma 5 12" xfId="909"/>
    <cellStyle name="Comma 5 2" xfId="910"/>
    <cellStyle name="Comma 5 2 2" xfId="911"/>
    <cellStyle name="Comma 5 2 2 2" xfId="912"/>
    <cellStyle name="Comma 5 2 2 2 2" xfId="913"/>
    <cellStyle name="Comma 5 2 2 3" xfId="914"/>
    <cellStyle name="Comma 5 2 3" xfId="915"/>
    <cellStyle name="Comma 5 2 3 2" xfId="916"/>
    <cellStyle name="Comma 5 2 4" xfId="917"/>
    <cellStyle name="Comma 5 3" xfId="918"/>
    <cellStyle name="Comma 5 3 2" xfId="919"/>
    <cellStyle name="Comma 5 3 2 2" xfId="920"/>
    <cellStyle name="Comma 5 3 2 2 2" xfId="921"/>
    <cellStyle name="Comma 5 3 2 3" xfId="922"/>
    <cellStyle name="Comma 5 3 3" xfId="923"/>
    <cellStyle name="Comma 5 3 3 2" xfId="924"/>
    <cellStyle name="Comma 5 3 4" xfId="925"/>
    <cellStyle name="Comma 5 4" xfId="926"/>
    <cellStyle name="Comma 5 4 2" xfId="927"/>
    <cellStyle name="Comma 5 4 2 2" xfId="928"/>
    <cellStyle name="Comma 5 4 3" xfId="929"/>
    <cellStyle name="Comma 5 5" xfId="930"/>
    <cellStyle name="Comma 5 5 2" xfId="931"/>
    <cellStyle name="Comma 5 5 2 2" xfId="932"/>
    <cellStyle name="Comma 5 5 3" xfId="933"/>
    <cellStyle name="Comma 5 6" xfId="934"/>
    <cellStyle name="Comma 5 6 2" xfId="935"/>
    <cellStyle name="Comma 5 7" xfId="936"/>
    <cellStyle name="Comma 5 8" xfId="937"/>
    <cellStyle name="Comma 5 9" xfId="938"/>
    <cellStyle name="Comma 6" xfId="939"/>
    <cellStyle name="Comma 6 2" xfId="940"/>
    <cellStyle name="Comma 6 3" xfId="941"/>
    <cellStyle name="Comma 6 4" xfId="942"/>
    <cellStyle name="Comma 6 5" xfId="943"/>
    <cellStyle name="Comma 6 6" xfId="944"/>
    <cellStyle name="Comma 7" xfId="945"/>
    <cellStyle name="Comma 7 2" xfId="946"/>
    <cellStyle name="Comma 7 2 2" xfId="947"/>
    <cellStyle name="Comma 7 2 2 2" xfId="948"/>
    <cellStyle name="Comma 7 2 3" xfId="949"/>
    <cellStyle name="Comma 7 3" xfId="950"/>
    <cellStyle name="Comma 7 3 2" xfId="951"/>
    <cellStyle name="Comma 7 4" xfId="952"/>
    <cellStyle name="Comma 7 5" xfId="953"/>
    <cellStyle name="Comma 7 6" xfId="954"/>
    <cellStyle name="Comma 7 7" xfId="955"/>
    <cellStyle name="Comma 7 8" xfId="956"/>
    <cellStyle name="Comma 8" xfId="957"/>
    <cellStyle name="Comma 8 2" xfId="958"/>
    <cellStyle name="Comma 8 2 2" xfId="959"/>
    <cellStyle name="Comma 8 3" xfId="960"/>
    <cellStyle name="Comma 8 4" xfId="961"/>
    <cellStyle name="Comma 8 5" xfId="962"/>
    <cellStyle name="Comma 8 6" xfId="963"/>
    <cellStyle name="Comma 8 7" xfId="964"/>
    <cellStyle name="Comma 9" xfId="965"/>
    <cellStyle name="Comma 9 2" xfId="966"/>
    <cellStyle name="Comma 9 3" xfId="967"/>
    <cellStyle name="Comma 9 4" xfId="968"/>
    <cellStyle name="Comma 9 5" xfId="969"/>
    <cellStyle name="Comma0" xfId="970"/>
    <cellStyle name="Comma2 (0)" xfId="971"/>
    <cellStyle name="Comment" xfId="972"/>
    <cellStyle name="Commentaire" xfId="4508"/>
    <cellStyle name="Commentaire 2" xfId="4509"/>
    <cellStyle name="Commentaire 2 2" xfId="4510"/>
    <cellStyle name="Commentaire 3" xfId="4511"/>
    <cellStyle name="Commentaire 3 2" xfId="4512"/>
    <cellStyle name="Commentaire 4" xfId="4513"/>
    <cellStyle name="Commentaire 4 2" xfId="4514"/>
    <cellStyle name="Commentaire 5" xfId="4515"/>
    <cellStyle name="Commentaire 5 2" xfId="4516"/>
    <cellStyle name="Commentaire 6" xfId="4517"/>
    <cellStyle name="Commentaire 6 2" xfId="4518"/>
    <cellStyle name="Commentaire 7" xfId="4519"/>
    <cellStyle name="Commentaire 7 2" xfId="4520"/>
    <cellStyle name="Commentaire 8" xfId="4521"/>
    <cellStyle name="Company" xfId="973"/>
    <cellStyle name="CurRatio" xfId="974"/>
    <cellStyle name="Currency--" xfId="975"/>
    <cellStyle name="Currency [00]" xfId="976"/>
    <cellStyle name="Currency [1]" xfId="977"/>
    <cellStyle name="Currency [2]" xfId="978"/>
    <cellStyle name="Currency [3]" xfId="979"/>
    <cellStyle name="Currency 0" xfId="980"/>
    <cellStyle name="Currency 10" xfId="981"/>
    <cellStyle name="Currency 10 2" xfId="982"/>
    <cellStyle name="Currency 10 2 2" xfId="983"/>
    <cellStyle name="Currency 10 2 2 2" xfId="984"/>
    <cellStyle name="Currency 10 2 2 2 2" xfId="985"/>
    <cellStyle name="Currency 10 2 2 3" xfId="986"/>
    <cellStyle name="Currency 10 2 3" xfId="987"/>
    <cellStyle name="Currency 10 2 3 2" xfId="988"/>
    <cellStyle name="Currency 10 2 4" xfId="989"/>
    <cellStyle name="Currency 10 3" xfId="990"/>
    <cellStyle name="Currency 10 3 2" xfId="991"/>
    <cellStyle name="Currency 10 3 2 2" xfId="992"/>
    <cellStyle name="Currency 10 3 2 2 2" xfId="993"/>
    <cellStyle name="Currency 10 3 2 3" xfId="994"/>
    <cellStyle name="Currency 10 3 3" xfId="995"/>
    <cellStyle name="Currency 10 3 3 2" xfId="996"/>
    <cellStyle name="Currency 10 3 4" xfId="997"/>
    <cellStyle name="Currency 10 4" xfId="998"/>
    <cellStyle name="Currency 10 4 2" xfId="999"/>
    <cellStyle name="Currency 10 4 2 2" xfId="1000"/>
    <cellStyle name="Currency 10 4 3" xfId="1001"/>
    <cellStyle name="Currency 10 5" xfId="1002"/>
    <cellStyle name="Currency 10 5 2" xfId="1003"/>
    <cellStyle name="Currency 10 6" xfId="1004"/>
    <cellStyle name="Currency 11" xfId="1005"/>
    <cellStyle name="Currency 11 2" xfId="1006"/>
    <cellStyle name="Currency 11 2 2" xfId="1007"/>
    <cellStyle name="Currency 11 2 2 2" xfId="1008"/>
    <cellStyle name="Currency 11 2 2 2 2" xfId="1009"/>
    <cellStyle name="Currency 11 2 2 3" xfId="1010"/>
    <cellStyle name="Currency 11 2 3" xfId="1011"/>
    <cellStyle name="Currency 11 2 3 2" xfId="1012"/>
    <cellStyle name="Currency 11 2 4" xfId="1013"/>
    <cellStyle name="Currency 11 3" xfId="1014"/>
    <cellStyle name="Currency 11 3 2" xfId="1015"/>
    <cellStyle name="Currency 11 3 2 2" xfId="1016"/>
    <cellStyle name="Currency 11 3 2 2 2" xfId="1017"/>
    <cellStyle name="Currency 11 3 2 3" xfId="1018"/>
    <cellStyle name="Currency 11 3 3" xfId="1019"/>
    <cellStyle name="Currency 11 3 3 2" xfId="1020"/>
    <cellStyle name="Currency 11 3 4" xfId="1021"/>
    <cellStyle name="Currency 11 4" xfId="1022"/>
    <cellStyle name="Currency 11 4 2" xfId="1023"/>
    <cellStyle name="Currency 11 4 2 2" xfId="1024"/>
    <cellStyle name="Currency 11 4 3" xfId="1025"/>
    <cellStyle name="Currency 11 5" xfId="1026"/>
    <cellStyle name="Currency 11 5 2" xfId="1027"/>
    <cellStyle name="Currency 11 6" xfId="1028"/>
    <cellStyle name="Currency 12" xfId="1029"/>
    <cellStyle name="Currency 13" xfId="1030"/>
    <cellStyle name="Currency 14" xfId="1031"/>
    <cellStyle name="Currency 14 2" xfId="1032"/>
    <cellStyle name="Currency 14 2 2" xfId="1033"/>
    <cellStyle name="Currency 14 2 2 2" xfId="1034"/>
    <cellStyle name="Currency 14 2 2 2 2" xfId="1035"/>
    <cellStyle name="Currency 14 2 2 3" xfId="1036"/>
    <cellStyle name="Currency 14 2 3" xfId="1037"/>
    <cellStyle name="Currency 14 2 3 2" xfId="1038"/>
    <cellStyle name="Currency 14 2 4" xfId="1039"/>
    <cellStyle name="Currency 14 3" xfId="1040"/>
    <cellStyle name="Currency 14 3 2" xfId="1041"/>
    <cellStyle name="Currency 14 3 2 2" xfId="1042"/>
    <cellStyle name="Currency 14 3 2 2 2" xfId="1043"/>
    <cellStyle name="Currency 14 3 2 3" xfId="1044"/>
    <cellStyle name="Currency 14 3 3" xfId="1045"/>
    <cellStyle name="Currency 14 3 3 2" xfId="1046"/>
    <cellStyle name="Currency 14 3 4" xfId="1047"/>
    <cellStyle name="Currency 14 4" xfId="1048"/>
    <cellStyle name="Currency 14 4 2" xfId="1049"/>
    <cellStyle name="Currency 14 4 2 2" xfId="1050"/>
    <cellStyle name="Currency 14 4 2 2 2" xfId="1051"/>
    <cellStyle name="Currency 14 4 2 3" xfId="1052"/>
    <cellStyle name="Currency 14 4 3" xfId="1053"/>
    <cellStyle name="Currency 14 4 3 2" xfId="1054"/>
    <cellStyle name="Currency 14 4 4" xfId="1055"/>
    <cellStyle name="Currency 14 5" xfId="1056"/>
    <cellStyle name="Currency 14 5 2" xfId="1057"/>
    <cellStyle name="Currency 14 5 2 2" xfId="1058"/>
    <cellStyle name="Currency 14 5 3" xfId="1059"/>
    <cellStyle name="Currency 14 6" xfId="1060"/>
    <cellStyle name="Currency 14 6 2" xfId="1061"/>
    <cellStyle name="Currency 14 7" xfId="1062"/>
    <cellStyle name="Currency 15" xfId="1063"/>
    <cellStyle name="Currency 15 2" xfId="1064"/>
    <cellStyle name="Currency 15 2 2" xfId="1065"/>
    <cellStyle name="Currency 15 2 2 2" xfId="1066"/>
    <cellStyle name="Currency 15 2 3" xfId="1067"/>
    <cellStyle name="Currency 15 3" xfId="1068"/>
    <cellStyle name="Currency 15 3 2" xfId="1069"/>
    <cellStyle name="Currency 15 4" xfId="1070"/>
    <cellStyle name="Currency 16" xfId="1071"/>
    <cellStyle name="Currency 16 2" xfId="1072"/>
    <cellStyle name="Currency 17" xfId="1073"/>
    <cellStyle name="Currency 18" xfId="1074"/>
    <cellStyle name="Currency 19" xfId="1075"/>
    <cellStyle name="Currency 19 2" xfId="1076"/>
    <cellStyle name="Currency 19 2 2" xfId="1077"/>
    <cellStyle name="Currency 19 2 2 2" xfId="1078"/>
    <cellStyle name="Currency 19 2 2 2 2" xfId="1079"/>
    <cellStyle name="Currency 19 2 2 3" xfId="1080"/>
    <cellStyle name="Currency 19 2 3" xfId="1081"/>
    <cellStyle name="Currency 19 2 3 2" xfId="1082"/>
    <cellStyle name="Currency 19 2 4" xfId="1083"/>
    <cellStyle name="Currency 19 3" xfId="1084"/>
    <cellStyle name="Currency 19 3 2" xfId="1085"/>
    <cellStyle name="Currency 19 3 2 2" xfId="1086"/>
    <cellStyle name="Currency 19 3 2 2 2" xfId="1087"/>
    <cellStyle name="Currency 19 3 2 3" xfId="1088"/>
    <cellStyle name="Currency 19 3 3" xfId="1089"/>
    <cellStyle name="Currency 19 3 3 2" xfId="1090"/>
    <cellStyle name="Currency 19 3 4" xfId="1091"/>
    <cellStyle name="Currency 19 4" xfId="1092"/>
    <cellStyle name="Currency 19 4 2" xfId="1093"/>
    <cellStyle name="Currency 19 4 2 2" xfId="1094"/>
    <cellStyle name="Currency 19 4 3" xfId="1095"/>
    <cellStyle name="Currency 19 5" xfId="1096"/>
    <cellStyle name="Currency 19 5 2" xfId="1097"/>
    <cellStyle name="Currency 19 6" xfId="1098"/>
    <cellStyle name="Currency 2" xfId="1099"/>
    <cellStyle name="Currency 2 10" xfId="1100"/>
    <cellStyle name="Currency 2 10 2" xfId="1101"/>
    <cellStyle name="Currency 2 10 2 2" xfId="1102"/>
    <cellStyle name="Currency 2 10 3" xfId="1103"/>
    <cellStyle name="Currency 2 11" xfId="1104"/>
    <cellStyle name="Currency 2 12" xfId="1105"/>
    <cellStyle name="Currency 2 13" xfId="1106"/>
    <cellStyle name="Currency 2 14" xfId="1107"/>
    <cellStyle name="Currency 2 15" xfId="1108"/>
    <cellStyle name="Currency 2 16" xfId="1109"/>
    <cellStyle name="Currency 2 17" xfId="1110"/>
    <cellStyle name="Currency 2 18" xfId="1111"/>
    <cellStyle name="Currency 2 2" xfId="1112"/>
    <cellStyle name="Currency 2 2 10" xfId="1113"/>
    <cellStyle name="Currency 2 2 11" xfId="1114"/>
    <cellStyle name="Currency 2 2 2" xfId="1115"/>
    <cellStyle name="Currency 2 2 3" xfId="1116"/>
    <cellStyle name="Currency 2 2 4" xfId="1117"/>
    <cellStyle name="Currency 2 2 5" xfId="1118"/>
    <cellStyle name="Currency 2 2 6" xfId="1119"/>
    <cellStyle name="Currency 2 2 7" xfId="1120"/>
    <cellStyle name="Currency 2 2 8" xfId="1121"/>
    <cellStyle name="Currency 2 2 9" xfId="1122"/>
    <cellStyle name="Currency 2 3" xfId="1123"/>
    <cellStyle name="Currency 2 3 2" xfId="1124"/>
    <cellStyle name="Currency 2 3 3" xfId="1125"/>
    <cellStyle name="Currency 2 3 4" xfId="1126"/>
    <cellStyle name="Currency 2 3 5" xfId="1127"/>
    <cellStyle name="Currency 2 4" xfId="1128"/>
    <cellStyle name="Currency 2 5" xfId="1129"/>
    <cellStyle name="Currency 2 6" xfId="1130"/>
    <cellStyle name="Currency 2 7" xfId="1131"/>
    <cellStyle name="Currency 2 8" xfId="1132"/>
    <cellStyle name="Currency 2 9" xfId="1133"/>
    <cellStyle name="Currency 2*" xfId="1134"/>
    <cellStyle name="Currency 2_CLdcfmodel" xfId="1135"/>
    <cellStyle name="Currency 20" xfId="1136"/>
    <cellStyle name="Currency 20 2" xfId="1137"/>
    <cellStyle name="Currency 20 2 2" xfId="1138"/>
    <cellStyle name="Currency 20 2 2 2" xfId="1139"/>
    <cellStyle name="Currency 20 2 2 2 2" xfId="1140"/>
    <cellStyle name="Currency 20 2 2 3" xfId="1141"/>
    <cellStyle name="Currency 20 2 3" xfId="1142"/>
    <cellStyle name="Currency 20 2 3 2" xfId="1143"/>
    <cellStyle name="Currency 20 2 4" xfId="1144"/>
    <cellStyle name="Currency 20 3" xfId="1145"/>
    <cellStyle name="Currency 20 3 2" xfId="1146"/>
    <cellStyle name="Currency 20 3 2 2" xfId="1147"/>
    <cellStyle name="Currency 20 3 2 2 2" xfId="1148"/>
    <cellStyle name="Currency 20 3 2 3" xfId="1149"/>
    <cellStyle name="Currency 20 3 3" xfId="1150"/>
    <cellStyle name="Currency 20 3 3 2" xfId="1151"/>
    <cellStyle name="Currency 20 3 4" xfId="1152"/>
    <cellStyle name="Currency 20 4" xfId="1153"/>
    <cellStyle name="Currency 20 4 2" xfId="1154"/>
    <cellStyle name="Currency 20 4 2 2" xfId="1155"/>
    <cellStyle name="Currency 20 4 3" xfId="1156"/>
    <cellStyle name="Currency 20 5" xfId="1157"/>
    <cellStyle name="Currency 20 5 2" xfId="1158"/>
    <cellStyle name="Currency 20 6" xfId="1159"/>
    <cellStyle name="Currency 21" xfId="1160"/>
    <cellStyle name="Currency 21 2" xfId="1161"/>
    <cellStyle name="Currency 21 2 2" xfId="1162"/>
    <cellStyle name="Currency 21 2 2 2" xfId="1163"/>
    <cellStyle name="Currency 21 2 2 2 2" xfId="1164"/>
    <cellStyle name="Currency 21 2 2 3" xfId="1165"/>
    <cellStyle name="Currency 21 2 3" xfId="1166"/>
    <cellStyle name="Currency 21 2 3 2" xfId="1167"/>
    <cellStyle name="Currency 21 2 4" xfId="1168"/>
    <cellStyle name="Currency 21 3" xfId="1169"/>
    <cellStyle name="Currency 21 3 2" xfId="1170"/>
    <cellStyle name="Currency 21 3 2 2" xfId="1171"/>
    <cellStyle name="Currency 21 3 2 2 2" xfId="1172"/>
    <cellStyle name="Currency 21 3 2 3" xfId="1173"/>
    <cellStyle name="Currency 21 3 3" xfId="1174"/>
    <cellStyle name="Currency 21 3 3 2" xfId="1175"/>
    <cellStyle name="Currency 21 3 4" xfId="1176"/>
    <cellStyle name="Currency 21 4" xfId="1177"/>
    <cellStyle name="Currency 21 4 2" xfId="1178"/>
    <cellStyle name="Currency 21 4 2 2" xfId="1179"/>
    <cellStyle name="Currency 21 4 3" xfId="1180"/>
    <cellStyle name="Currency 21 5" xfId="1181"/>
    <cellStyle name="Currency 21 5 2" xfId="1182"/>
    <cellStyle name="Currency 21 6" xfId="1183"/>
    <cellStyle name="Currency 22" xfId="1184"/>
    <cellStyle name="Currency 22 2" xfId="1185"/>
    <cellStyle name="Currency 22 2 2" xfId="1186"/>
    <cellStyle name="Currency 22 2 2 2" xfId="1187"/>
    <cellStyle name="Currency 22 2 2 2 2" xfId="1188"/>
    <cellStyle name="Currency 22 2 2 3" xfId="1189"/>
    <cellStyle name="Currency 22 2 3" xfId="1190"/>
    <cellStyle name="Currency 22 2 3 2" xfId="1191"/>
    <cellStyle name="Currency 22 2 4" xfId="1192"/>
    <cellStyle name="Currency 22 3" xfId="1193"/>
    <cellStyle name="Currency 22 3 2" xfId="1194"/>
    <cellStyle name="Currency 22 3 2 2" xfId="1195"/>
    <cellStyle name="Currency 22 3 2 2 2" xfId="1196"/>
    <cellStyle name="Currency 22 3 2 3" xfId="1197"/>
    <cellStyle name="Currency 22 3 3" xfId="1198"/>
    <cellStyle name="Currency 22 3 3 2" xfId="1199"/>
    <cellStyle name="Currency 22 3 4" xfId="1200"/>
    <cellStyle name="Currency 22 4" xfId="1201"/>
    <cellStyle name="Currency 22 4 2" xfId="1202"/>
    <cellStyle name="Currency 22 4 2 2" xfId="1203"/>
    <cellStyle name="Currency 22 4 3" xfId="1204"/>
    <cellStyle name="Currency 22 5" xfId="1205"/>
    <cellStyle name="Currency 22 5 2" xfId="1206"/>
    <cellStyle name="Currency 22 6" xfId="1207"/>
    <cellStyle name="Currency 23" xfId="1208"/>
    <cellStyle name="Currency 23 2" xfId="1209"/>
    <cellStyle name="Currency 23 2 2" xfId="1210"/>
    <cellStyle name="Currency 23 2 2 2" xfId="1211"/>
    <cellStyle name="Currency 23 2 2 2 2" xfId="1212"/>
    <cellStyle name="Currency 23 2 2 3" xfId="1213"/>
    <cellStyle name="Currency 23 2 3" xfId="1214"/>
    <cellStyle name="Currency 23 2 3 2" xfId="1215"/>
    <cellStyle name="Currency 23 2 4" xfId="1216"/>
    <cellStyle name="Currency 23 3" xfId="1217"/>
    <cellStyle name="Currency 23 3 2" xfId="1218"/>
    <cellStyle name="Currency 23 3 2 2" xfId="1219"/>
    <cellStyle name="Currency 23 3 2 2 2" xfId="1220"/>
    <cellStyle name="Currency 23 3 2 3" xfId="1221"/>
    <cellStyle name="Currency 23 3 3" xfId="1222"/>
    <cellStyle name="Currency 23 3 3 2" xfId="1223"/>
    <cellStyle name="Currency 23 3 4" xfId="1224"/>
    <cellStyle name="Currency 23 4" xfId="1225"/>
    <cellStyle name="Currency 23 4 2" xfId="1226"/>
    <cellStyle name="Currency 23 4 2 2" xfId="1227"/>
    <cellStyle name="Currency 23 4 3" xfId="1228"/>
    <cellStyle name="Currency 23 5" xfId="1229"/>
    <cellStyle name="Currency 23 5 2" xfId="1230"/>
    <cellStyle name="Currency 23 6" xfId="1231"/>
    <cellStyle name="Currency 24" xfId="1232"/>
    <cellStyle name="Currency 24 2" xfId="1233"/>
    <cellStyle name="Currency 24 2 2" xfId="1234"/>
    <cellStyle name="Currency 24 2 2 2" xfId="1235"/>
    <cellStyle name="Currency 24 2 2 2 2" xfId="1236"/>
    <cellStyle name="Currency 24 2 2 3" xfId="1237"/>
    <cellStyle name="Currency 24 2 3" xfId="1238"/>
    <cellStyle name="Currency 24 2 3 2" xfId="1239"/>
    <cellStyle name="Currency 24 2 4" xfId="1240"/>
    <cellStyle name="Currency 24 3" xfId="1241"/>
    <cellStyle name="Currency 24 3 2" xfId="1242"/>
    <cellStyle name="Currency 24 3 2 2" xfId="1243"/>
    <cellStyle name="Currency 24 3 2 2 2" xfId="1244"/>
    <cellStyle name="Currency 24 3 2 3" xfId="1245"/>
    <cellStyle name="Currency 24 3 3" xfId="1246"/>
    <cellStyle name="Currency 24 3 3 2" xfId="1247"/>
    <cellStyle name="Currency 24 3 4" xfId="1248"/>
    <cellStyle name="Currency 24 4" xfId="1249"/>
    <cellStyle name="Currency 24 4 2" xfId="1250"/>
    <cellStyle name="Currency 24 4 2 2" xfId="1251"/>
    <cellStyle name="Currency 24 4 3" xfId="1252"/>
    <cellStyle name="Currency 24 5" xfId="1253"/>
    <cellStyle name="Currency 24 5 2" xfId="1254"/>
    <cellStyle name="Currency 24 6" xfId="1255"/>
    <cellStyle name="Currency 26" xfId="1256"/>
    <cellStyle name="Currency 26 2" xfId="1257"/>
    <cellStyle name="Currency 26 2 2" xfId="1258"/>
    <cellStyle name="Currency 26 2 2 2" xfId="1259"/>
    <cellStyle name="Currency 26 2 2 2 2" xfId="1260"/>
    <cellStyle name="Currency 26 2 2 3" xfId="1261"/>
    <cellStyle name="Currency 26 2 3" xfId="1262"/>
    <cellStyle name="Currency 26 2 3 2" xfId="1263"/>
    <cellStyle name="Currency 26 2 4" xfId="1264"/>
    <cellStyle name="Currency 26 3" xfId="1265"/>
    <cellStyle name="Currency 26 3 2" xfId="1266"/>
    <cellStyle name="Currency 26 3 2 2" xfId="1267"/>
    <cellStyle name="Currency 26 3 2 2 2" xfId="1268"/>
    <cellStyle name="Currency 26 3 2 3" xfId="1269"/>
    <cellStyle name="Currency 26 3 3" xfId="1270"/>
    <cellStyle name="Currency 26 3 3 2" xfId="1271"/>
    <cellStyle name="Currency 26 3 4" xfId="1272"/>
    <cellStyle name="Currency 26 4" xfId="1273"/>
    <cellStyle name="Currency 26 4 2" xfId="1274"/>
    <cellStyle name="Currency 26 4 2 2" xfId="1275"/>
    <cellStyle name="Currency 26 4 3" xfId="1276"/>
    <cellStyle name="Currency 26 5" xfId="1277"/>
    <cellStyle name="Currency 26 5 2" xfId="1278"/>
    <cellStyle name="Currency 26 6" xfId="1279"/>
    <cellStyle name="Currency 27" xfId="1280"/>
    <cellStyle name="Currency 27 2" xfId="1281"/>
    <cellStyle name="Currency 27 2 2" xfId="1282"/>
    <cellStyle name="Currency 27 2 2 2" xfId="1283"/>
    <cellStyle name="Currency 27 2 2 2 2" xfId="1284"/>
    <cellStyle name="Currency 27 2 2 3" xfId="1285"/>
    <cellStyle name="Currency 27 2 3" xfId="1286"/>
    <cellStyle name="Currency 27 2 3 2" xfId="1287"/>
    <cellStyle name="Currency 27 2 4" xfId="1288"/>
    <cellStyle name="Currency 27 3" xfId="1289"/>
    <cellStyle name="Currency 27 3 2" xfId="1290"/>
    <cellStyle name="Currency 27 3 2 2" xfId="1291"/>
    <cellStyle name="Currency 27 3 2 2 2" xfId="1292"/>
    <cellStyle name="Currency 27 3 2 3" xfId="1293"/>
    <cellStyle name="Currency 27 3 3" xfId="1294"/>
    <cellStyle name="Currency 27 3 3 2" xfId="1295"/>
    <cellStyle name="Currency 27 3 4" xfId="1296"/>
    <cellStyle name="Currency 27 4" xfId="1297"/>
    <cellStyle name="Currency 27 4 2" xfId="1298"/>
    <cellStyle name="Currency 27 4 2 2" xfId="1299"/>
    <cellStyle name="Currency 27 4 3" xfId="1300"/>
    <cellStyle name="Currency 27 5" xfId="1301"/>
    <cellStyle name="Currency 27 5 2" xfId="1302"/>
    <cellStyle name="Currency 27 6" xfId="1303"/>
    <cellStyle name="Currency 28" xfId="1304"/>
    <cellStyle name="Currency 28 2" xfId="1305"/>
    <cellStyle name="Currency 28 2 2" xfId="1306"/>
    <cellStyle name="Currency 28 2 2 2" xfId="1307"/>
    <cellStyle name="Currency 28 2 2 2 2" xfId="1308"/>
    <cellStyle name="Currency 28 2 2 3" xfId="1309"/>
    <cellStyle name="Currency 28 2 3" xfId="1310"/>
    <cellStyle name="Currency 28 2 3 2" xfId="1311"/>
    <cellStyle name="Currency 28 2 4" xfId="1312"/>
    <cellStyle name="Currency 28 3" xfId="1313"/>
    <cellStyle name="Currency 28 3 2" xfId="1314"/>
    <cellStyle name="Currency 28 3 2 2" xfId="1315"/>
    <cellStyle name="Currency 28 3 2 2 2" xfId="1316"/>
    <cellStyle name="Currency 28 3 2 3" xfId="1317"/>
    <cellStyle name="Currency 28 3 3" xfId="1318"/>
    <cellStyle name="Currency 28 3 3 2" xfId="1319"/>
    <cellStyle name="Currency 28 3 4" xfId="1320"/>
    <cellStyle name="Currency 28 4" xfId="1321"/>
    <cellStyle name="Currency 28 4 2" xfId="1322"/>
    <cellStyle name="Currency 28 4 2 2" xfId="1323"/>
    <cellStyle name="Currency 28 4 3" xfId="1324"/>
    <cellStyle name="Currency 28 5" xfId="1325"/>
    <cellStyle name="Currency 28 5 2" xfId="1326"/>
    <cellStyle name="Currency 28 6" xfId="1327"/>
    <cellStyle name="Currency 29" xfId="1328"/>
    <cellStyle name="Currency 29 2" xfId="1329"/>
    <cellStyle name="Currency 29 2 2" xfId="1330"/>
    <cellStyle name="Currency 29 2 2 2" xfId="1331"/>
    <cellStyle name="Currency 29 2 2 2 2" xfId="1332"/>
    <cellStyle name="Currency 29 2 2 3" xfId="1333"/>
    <cellStyle name="Currency 29 2 3" xfId="1334"/>
    <cellStyle name="Currency 29 2 3 2" xfId="1335"/>
    <cellStyle name="Currency 29 2 4" xfId="1336"/>
    <cellStyle name="Currency 29 3" xfId="1337"/>
    <cellStyle name="Currency 29 3 2" xfId="1338"/>
    <cellStyle name="Currency 29 3 2 2" xfId="1339"/>
    <cellStyle name="Currency 29 3 2 2 2" xfId="1340"/>
    <cellStyle name="Currency 29 3 2 3" xfId="1341"/>
    <cellStyle name="Currency 29 3 3" xfId="1342"/>
    <cellStyle name="Currency 29 3 3 2" xfId="1343"/>
    <cellStyle name="Currency 29 3 4" xfId="1344"/>
    <cellStyle name="Currency 29 4" xfId="1345"/>
    <cellStyle name="Currency 29 4 2" xfId="1346"/>
    <cellStyle name="Currency 29 4 2 2" xfId="1347"/>
    <cellStyle name="Currency 29 4 3" xfId="1348"/>
    <cellStyle name="Currency 29 5" xfId="1349"/>
    <cellStyle name="Currency 29 5 2" xfId="1350"/>
    <cellStyle name="Currency 29 6" xfId="1351"/>
    <cellStyle name="Currency 3" xfId="1352"/>
    <cellStyle name="Currency 3 2" xfId="1353"/>
    <cellStyle name="Currency 3 2 2" xfId="1354"/>
    <cellStyle name="Currency 3 2 2 2" xfId="1355"/>
    <cellStyle name="Currency 3 2 3" xfId="1356"/>
    <cellStyle name="Currency 3 2 4" xfId="1357"/>
    <cellStyle name="Currency 3 2 5" xfId="1358"/>
    <cellStyle name="Currency 3 3" xfId="1359"/>
    <cellStyle name="Currency 3 4" xfId="1360"/>
    <cellStyle name="Currency 3 5" xfId="1361"/>
    <cellStyle name="Currency 3 6" xfId="1362"/>
    <cellStyle name="Currency 4" xfId="1363"/>
    <cellStyle name="Currency 4 10" xfId="1364"/>
    <cellStyle name="Currency 4 2" xfId="1365"/>
    <cellStyle name="Currency 4 2 2" xfId="1366"/>
    <cellStyle name="Currency 4 2 2 2" xfId="1367"/>
    <cellStyle name="Currency 4 2 2 2 2" xfId="1368"/>
    <cellStyle name="Currency 4 2 2 3" xfId="1369"/>
    <cellStyle name="Currency 4 2 3" xfId="1370"/>
    <cellStyle name="Currency 4 2 3 2" xfId="1371"/>
    <cellStyle name="Currency 4 2 4" xfId="1372"/>
    <cellStyle name="Currency 4 3" xfId="1373"/>
    <cellStyle name="Currency 4 3 2" xfId="1374"/>
    <cellStyle name="Currency 4 3 2 2" xfId="1375"/>
    <cellStyle name="Currency 4 3 2 2 2" xfId="1376"/>
    <cellStyle name="Currency 4 3 2 3" xfId="1377"/>
    <cellStyle name="Currency 4 3 3" xfId="1378"/>
    <cellStyle name="Currency 4 3 3 2" xfId="1379"/>
    <cellStyle name="Currency 4 3 4" xfId="1380"/>
    <cellStyle name="Currency 4 4" xfId="1381"/>
    <cellStyle name="Currency 4 4 2" xfId="1382"/>
    <cellStyle name="Currency 4 4 2 2" xfId="1383"/>
    <cellStyle name="Currency 4 4 3" xfId="1384"/>
    <cellStyle name="Currency 4 5" xfId="1385"/>
    <cellStyle name="Currency 4 5 2" xfId="1386"/>
    <cellStyle name="Currency 4 5 2 2" xfId="1387"/>
    <cellStyle name="Currency 4 5 3" xfId="1388"/>
    <cellStyle name="Currency 4 6" xfId="1389"/>
    <cellStyle name="Currency 4 6 2" xfId="1390"/>
    <cellStyle name="Currency 4 6 2 2" xfId="1391"/>
    <cellStyle name="Currency 4 6 3" xfId="1392"/>
    <cellStyle name="Currency 4 7" xfId="1393"/>
    <cellStyle name="Currency 4 7 2" xfId="1394"/>
    <cellStyle name="Currency 4 8" xfId="1395"/>
    <cellStyle name="Currency 4 9" xfId="1396"/>
    <cellStyle name="Currency 5" xfId="1397"/>
    <cellStyle name="Currency 5 2" xfId="1398"/>
    <cellStyle name="Currency 5 2 2" xfId="1399"/>
    <cellStyle name="Currency 5 2 2 2" xfId="1400"/>
    <cellStyle name="Currency 5 2 2 2 2" xfId="1401"/>
    <cellStyle name="Currency 5 2 2 3" xfId="1402"/>
    <cellStyle name="Currency 5 2 3" xfId="1403"/>
    <cellStyle name="Currency 5 2 3 2" xfId="1404"/>
    <cellStyle name="Currency 5 2 4" xfId="1405"/>
    <cellStyle name="Currency 5 3" xfId="1406"/>
    <cellStyle name="Currency 5 3 2" xfId="1407"/>
    <cellStyle name="Currency 5 3 2 2" xfId="1408"/>
    <cellStyle name="Currency 5 3 2 2 2" xfId="1409"/>
    <cellStyle name="Currency 5 3 2 3" xfId="1410"/>
    <cellStyle name="Currency 5 3 3" xfId="1411"/>
    <cellStyle name="Currency 5 3 3 2" xfId="1412"/>
    <cellStyle name="Currency 5 3 4" xfId="1413"/>
    <cellStyle name="Currency 5 4" xfId="1414"/>
    <cellStyle name="Currency 5 4 2" xfId="1415"/>
    <cellStyle name="Currency 5 4 2 2" xfId="1416"/>
    <cellStyle name="Currency 5 4 3" xfId="1417"/>
    <cellStyle name="Currency 5 5" xfId="1418"/>
    <cellStyle name="Currency 5 5 2" xfId="1419"/>
    <cellStyle name="Currency 5 6" xfId="1420"/>
    <cellStyle name="Currency 6" xfId="1421"/>
    <cellStyle name="Currency 6 2" xfId="1422"/>
    <cellStyle name="Currency 6 2 2" xfId="1423"/>
    <cellStyle name="Currency 6 2 2 2" xfId="1424"/>
    <cellStyle name="Currency 6 2 2 2 2" xfId="1425"/>
    <cellStyle name="Currency 6 2 2 3" xfId="1426"/>
    <cellStyle name="Currency 6 2 3" xfId="1427"/>
    <cellStyle name="Currency 6 2 3 2" xfId="1428"/>
    <cellStyle name="Currency 6 2 4" xfId="1429"/>
    <cellStyle name="Currency 6 3" xfId="1430"/>
    <cellStyle name="Currency 6 3 2" xfId="1431"/>
    <cellStyle name="Currency 6 3 2 2" xfId="1432"/>
    <cellStyle name="Currency 6 3 2 2 2" xfId="1433"/>
    <cellStyle name="Currency 6 3 2 3" xfId="1434"/>
    <cellStyle name="Currency 6 3 3" xfId="1435"/>
    <cellStyle name="Currency 6 3 3 2" xfId="1436"/>
    <cellStyle name="Currency 6 3 4" xfId="1437"/>
    <cellStyle name="Currency 6 4" xfId="1438"/>
    <cellStyle name="Currency 6 4 2" xfId="1439"/>
    <cellStyle name="Currency 6 4 2 2" xfId="1440"/>
    <cellStyle name="Currency 6 4 3" xfId="1441"/>
    <cellStyle name="Currency 6 5" xfId="1442"/>
    <cellStyle name="Currency 6 5 2" xfId="1443"/>
    <cellStyle name="Currency 6 6" xfId="1444"/>
    <cellStyle name="Currency 7" xfId="1445"/>
    <cellStyle name="Currency 7 2" xfId="1446"/>
    <cellStyle name="Currency 8" xfId="1447"/>
    <cellStyle name="Currency 8 2" xfId="1448"/>
    <cellStyle name="Currency 8 2 2" xfId="1449"/>
    <cellStyle name="Currency 8 2 2 2" xfId="1450"/>
    <cellStyle name="Currency 8 2 2 2 2" xfId="1451"/>
    <cellStyle name="Currency 8 2 2 3" xfId="1452"/>
    <cellStyle name="Currency 8 2 3" xfId="1453"/>
    <cellStyle name="Currency 8 2 3 2" xfId="1454"/>
    <cellStyle name="Currency 8 2 4" xfId="1455"/>
    <cellStyle name="Currency 8 3" xfId="1456"/>
    <cellStyle name="Currency 8 3 2" xfId="1457"/>
    <cellStyle name="Currency 8 3 2 2" xfId="1458"/>
    <cellStyle name="Currency 8 3 2 2 2" xfId="1459"/>
    <cellStyle name="Currency 8 3 2 3" xfId="1460"/>
    <cellStyle name="Currency 8 3 3" xfId="1461"/>
    <cellStyle name="Currency 8 3 3 2" xfId="1462"/>
    <cellStyle name="Currency 8 3 4" xfId="1463"/>
    <cellStyle name="Currency 8 4" xfId="1464"/>
    <cellStyle name="Currency 8 4 2" xfId="1465"/>
    <cellStyle name="Currency 8 4 2 2" xfId="1466"/>
    <cellStyle name="Currency 8 4 3" xfId="1467"/>
    <cellStyle name="Currency 8 5" xfId="1468"/>
    <cellStyle name="Currency 8 5 2" xfId="1469"/>
    <cellStyle name="Currency 8 6" xfId="1470"/>
    <cellStyle name="Currency 8 7" xfId="1471"/>
    <cellStyle name="Currency 9" xfId="1472"/>
    <cellStyle name="Currency 9 2" xfId="1473"/>
    <cellStyle name="Currency 9 2 2" xfId="1474"/>
    <cellStyle name="Currency 9 2 2 2" xfId="1475"/>
    <cellStyle name="Currency 9 2 2 2 2" xfId="1476"/>
    <cellStyle name="Currency 9 2 2 3" xfId="1477"/>
    <cellStyle name="Currency 9 2 3" xfId="1478"/>
    <cellStyle name="Currency 9 2 3 2" xfId="1479"/>
    <cellStyle name="Currency 9 2 4" xfId="1480"/>
    <cellStyle name="Currency 9 3" xfId="1481"/>
    <cellStyle name="Currency 9 3 2" xfId="1482"/>
    <cellStyle name="Currency 9 3 2 2" xfId="1483"/>
    <cellStyle name="Currency 9 3 2 2 2" xfId="1484"/>
    <cellStyle name="Currency 9 3 2 3" xfId="1485"/>
    <cellStyle name="Currency 9 3 3" xfId="1486"/>
    <cellStyle name="Currency 9 3 3 2" xfId="1487"/>
    <cellStyle name="Currency 9 3 4" xfId="1488"/>
    <cellStyle name="Currency 9 4" xfId="1489"/>
    <cellStyle name="Currency 9 4 2" xfId="1490"/>
    <cellStyle name="Currency 9 4 2 2" xfId="1491"/>
    <cellStyle name="Currency 9 4 3" xfId="1492"/>
    <cellStyle name="Currency 9 5" xfId="1493"/>
    <cellStyle name="Currency 9 5 2" xfId="1494"/>
    <cellStyle name="Currency 9 6" xfId="1495"/>
    <cellStyle name="Currency Per Share" xfId="1496"/>
    <cellStyle name="Currency0" xfId="1497"/>
    <cellStyle name="Currency2" xfId="1498"/>
    <cellStyle name="CUS.Work.Area" xfId="1499"/>
    <cellStyle name="Dash" xfId="1500"/>
    <cellStyle name="Data" xfId="1501"/>
    <cellStyle name="Data 2" xfId="1502"/>
    <cellStyle name="Data 3" xfId="1503"/>
    <cellStyle name="Date" xfId="1504"/>
    <cellStyle name="Date [mm-dd-yyyy]" xfId="1505"/>
    <cellStyle name="Date [mm-dd-yyyy] 2" xfId="1506"/>
    <cellStyle name="Date [mm-d-yyyy]" xfId="1507"/>
    <cellStyle name="Date [mmm-yyyy]" xfId="1508"/>
    <cellStyle name="Date Aligned" xfId="1509"/>
    <cellStyle name="Date Aligned*" xfId="1510"/>
    <cellStyle name="Date Aligned_comp_Integrateds" xfId="1511"/>
    <cellStyle name="Date Short" xfId="1512"/>
    <cellStyle name="date_ Pies " xfId="1513"/>
    <cellStyle name="DblLineDollarAcct" xfId="1514"/>
    <cellStyle name="DblLinePercent" xfId="1515"/>
    <cellStyle name="Dezimal [0]_A17 - 31.03.1998" xfId="1516"/>
    <cellStyle name="Dezimal_A17 - 31.03.1998" xfId="1517"/>
    <cellStyle name="Dia" xfId="1518"/>
    <cellStyle name="Dollar_ Pies " xfId="1519"/>
    <cellStyle name="DollarAccounting" xfId="1520"/>
    <cellStyle name="Dotted Line" xfId="1521"/>
    <cellStyle name="Dotted Line 2" xfId="1522"/>
    <cellStyle name="Dotted Line 3" xfId="1523"/>
    <cellStyle name="Double Accounting" xfId="1524"/>
    <cellStyle name="Duizenden" xfId="1525"/>
    <cellStyle name="Encabez1" xfId="1526"/>
    <cellStyle name="Encabez2" xfId="1527"/>
    <cellStyle name="Enter Currency (0)" xfId="1528"/>
    <cellStyle name="Enter Currency (2)" xfId="1529"/>
    <cellStyle name="Enter Units (0)" xfId="1530"/>
    <cellStyle name="Enter Units (1)" xfId="1531"/>
    <cellStyle name="Enter Units (2)" xfId="1532"/>
    <cellStyle name="Entrée" xfId="4522"/>
    <cellStyle name="Entrée 2" xfId="4523"/>
    <cellStyle name="Entrée 2 2" xfId="4524"/>
    <cellStyle name="Entrée 3" xfId="4525"/>
    <cellStyle name="Entrée 3 2" xfId="4526"/>
    <cellStyle name="Entrée 4" xfId="4527"/>
    <cellStyle name="Entrée 4 2" xfId="4528"/>
    <cellStyle name="Entrée 5" xfId="4529"/>
    <cellStyle name="Entrée 5 2" xfId="4530"/>
    <cellStyle name="Entrée 6" xfId="4531"/>
    <cellStyle name="Entrée 6 2" xfId="4532"/>
    <cellStyle name="Entrée 7" xfId="4533"/>
    <cellStyle name="Entrée 7 2" xfId="4534"/>
    <cellStyle name="Entrée 8" xfId="4535"/>
    <cellStyle name="Euro" xfId="1533"/>
    <cellStyle name="Explanatory Text 2" xfId="1534"/>
    <cellStyle name="Explanatory Text 2 2" xfId="1535"/>
    <cellStyle name="Explanatory Text 2 3" xfId="1536"/>
    <cellStyle name="Explanatory Text 2 4" xfId="1537"/>
    <cellStyle name="Explanatory Text 2 5" xfId="1538"/>
    <cellStyle name="Explanatory Text 2 6" xfId="1539"/>
    <cellStyle name="Explanatory Text 2 7" xfId="1540"/>
    <cellStyle name="Explanatory Text 2 8" xfId="1541"/>
    <cellStyle name="Explanatory Text 2 9" xfId="1542"/>
    <cellStyle name="fact" xfId="1543"/>
    <cellStyle name="FieldName" xfId="1544"/>
    <cellStyle name="Fijo" xfId="1545"/>
    <cellStyle name="Financiero" xfId="1546"/>
    <cellStyle name="Fixed" xfId="1547"/>
    <cellStyle name="Footnote" xfId="1548"/>
    <cellStyle name="Good 2" xfId="1549"/>
    <cellStyle name="Good 2 2" xfId="1550"/>
    <cellStyle name="Good 2 3" xfId="1551"/>
    <cellStyle name="Good 2 4" xfId="1552"/>
    <cellStyle name="Good 2 5" xfId="1553"/>
    <cellStyle name="Good 2 6" xfId="1554"/>
    <cellStyle name="Good 2 7" xfId="1555"/>
    <cellStyle name="Good 2 8" xfId="1556"/>
    <cellStyle name="Good 2 9" xfId="1557"/>
    <cellStyle name="Good 3" xfId="4536"/>
    <cellStyle name="Good 4" xfId="4537"/>
    <cellStyle name="Grey" xfId="1558"/>
    <cellStyle name="GWN Table Body" xfId="1559"/>
    <cellStyle name="GWN Table Header" xfId="1560"/>
    <cellStyle name="GWN Table Left Header" xfId="1561"/>
    <cellStyle name="GWN Table Note" xfId="1562"/>
    <cellStyle name="GWN Table Title" xfId="1563"/>
    <cellStyle name="hard no" xfId="1564"/>
    <cellStyle name="Hard Percent" xfId="1565"/>
    <cellStyle name="hardno" xfId="1566"/>
    <cellStyle name="Header" xfId="1567"/>
    <cellStyle name="Header1" xfId="1568"/>
    <cellStyle name="Header2" xfId="1569"/>
    <cellStyle name="Heading" xfId="1570"/>
    <cellStyle name="Heading 1 2" xfId="1571"/>
    <cellStyle name="Heading 1 2 2" xfId="1572"/>
    <cellStyle name="Heading 1 2 3" xfId="1573"/>
    <cellStyle name="Heading 1 2 4" xfId="1574"/>
    <cellStyle name="Heading 1 2 5" xfId="1575"/>
    <cellStyle name="Heading 1 2 6" xfId="1576"/>
    <cellStyle name="Heading 1 3" xfId="1577"/>
    <cellStyle name="Heading 2 2" xfId="1578"/>
    <cellStyle name="Heading 2 2 2" xfId="1579"/>
    <cellStyle name="Heading 2 2 3" xfId="1580"/>
    <cellStyle name="Heading 2 2 4" xfId="1581"/>
    <cellStyle name="Heading 2 2 5" xfId="1582"/>
    <cellStyle name="Heading 2 2 6" xfId="1583"/>
    <cellStyle name="Heading 2 3" xfId="1584"/>
    <cellStyle name="Heading 3 2" xfId="1585"/>
    <cellStyle name="Heading 3 2 2" xfId="1586"/>
    <cellStyle name="Heading 3 2 3" xfId="1587"/>
    <cellStyle name="Heading 3 2 4" xfId="1588"/>
    <cellStyle name="Heading 3 2 5" xfId="1589"/>
    <cellStyle name="Heading 3 2 6" xfId="1590"/>
    <cellStyle name="Heading 3 2 7" xfId="1591"/>
    <cellStyle name="Heading 3 3" xfId="1592"/>
    <cellStyle name="Heading 4 2" xfId="1593"/>
    <cellStyle name="Heading 4 2 2" xfId="1594"/>
    <cellStyle name="Heading2" xfId="1595"/>
    <cellStyle name="Heading3" xfId="1596"/>
    <cellStyle name="HeadingColumn" xfId="1597"/>
    <cellStyle name="HeadingS" xfId="1598"/>
    <cellStyle name="HeadingYear" xfId="1599"/>
    <cellStyle name="HeadlineStyle" xfId="1600"/>
    <cellStyle name="HeadlineStyleJustified" xfId="1601"/>
    <cellStyle name="Hed Side_Sheet1" xfId="1602"/>
    <cellStyle name="Hed Top" xfId="1603"/>
    <cellStyle name="Hyperlink 2" xfId="1604"/>
    <cellStyle name="Hyperlink 2 10" xfId="1605"/>
    <cellStyle name="Hyperlink 2 11" xfId="1606"/>
    <cellStyle name="Hyperlink 2 12" xfId="1607"/>
    <cellStyle name="Hyperlink 2 13" xfId="1608"/>
    <cellStyle name="Hyperlink 2 2" xfId="1609"/>
    <cellStyle name="Hyperlink 2 2 2" xfId="1610"/>
    <cellStyle name="Hyperlink 2 3" xfId="1611"/>
    <cellStyle name="Hyperlink 2 3 2" xfId="1612"/>
    <cellStyle name="Hyperlink 2 4" xfId="1613"/>
    <cellStyle name="Hyperlink 2 5" xfId="1614"/>
    <cellStyle name="Hyperlink 2 6" xfId="1615"/>
    <cellStyle name="Hyperlink 2 7" xfId="1616"/>
    <cellStyle name="Hyperlink 2 8" xfId="1617"/>
    <cellStyle name="Hyperlink 2 9" xfId="1618"/>
    <cellStyle name="Hyperlink 3" xfId="1619"/>
    <cellStyle name="Hyperlink 3 10" xfId="1620"/>
    <cellStyle name="Hyperlink 3 11" xfId="1621"/>
    <cellStyle name="Hyperlink 3 12" xfId="1622"/>
    <cellStyle name="Hyperlink 3 2" xfId="1623"/>
    <cellStyle name="Hyperlink 3 3" xfId="1624"/>
    <cellStyle name="Hyperlink 3 4" xfId="1625"/>
    <cellStyle name="Hyperlink 3 5" xfId="1626"/>
    <cellStyle name="Hyperlink 3 6" xfId="1627"/>
    <cellStyle name="Hyperlink 3 7" xfId="1628"/>
    <cellStyle name="Hyperlink 3 8" xfId="1629"/>
    <cellStyle name="Hyperlink 3 9" xfId="1630"/>
    <cellStyle name="Hyperlink 4" xfId="1631"/>
    <cellStyle name="Hyperlink 5" xfId="1632"/>
    <cellStyle name="InLink_Acquis_CapitalCost " xfId="1633"/>
    <cellStyle name="Input (1dp#)_ Pies " xfId="1634"/>
    <cellStyle name="Input [yellow]" xfId="1635"/>
    <cellStyle name="Input 2" xfId="1636"/>
    <cellStyle name="Input 2 2" xfId="1637"/>
    <cellStyle name="Input 2 2 2" xfId="1638"/>
    <cellStyle name="Input 2 3" xfId="1639"/>
    <cellStyle name="Input 2 4" xfId="1640"/>
    <cellStyle name="Input 2 5" xfId="1641"/>
    <cellStyle name="Input 2 6" xfId="1642"/>
    <cellStyle name="Input 2 7" xfId="1643"/>
    <cellStyle name="Input 2 8" xfId="1644"/>
    <cellStyle name="Input 2 9" xfId="1645"/>
    <cellStyle name="Input 3" xfId="1646"/>
    <cellStyle name="InputBlueFont" xfId="1647"/>
    <cellStyle name="InputGen" xfId="1648"/>
    <cellStyle name="InputKeepColour" xfId="1649"/>
    <cellStyle name="InputKeepPale" xfId="1650"/>
    <cellStyle name="InputVariColour" xfId="1651"/>
    <cellStyle name="Integer" xfId="1652"/>
    <cellStyle name="Invisible" xfId="1653"/>
    <cellStyle name="Item" xfId="1654"/>
    <cellStyle name="Items_Obligatory" xfId="1655"/>
    <cellStyle name="ItemTypeClass" xfId="1656"/>
    <cellStyle name="KP_Normal" xfId="1657"/>
    <cellStyle name="Lien hypertexte visité_index" xfId="1658"/>
    <cellStyle name="Lien hypertexte_index" xfId="1659"/>
    <cellStyle name="ligne_detail" xfId="1660"/>
    <cellStyle name="Line" xfId="1661"/>
    <cellStyle name="Link Currency (0)" xfId="1662"/>
    <cellStyle name="Link Currency (2)" xfId="1663"/>
    <cellStyle name="Link Units (0)" xfId="1664"/>
    <cellStyle name="Link Units (1)" xfId="1665"/>
    <cellStyle name="Link Units (2)" xfId="1666"/>
    <cellStyle name="Linked Cell 2" xfId="1667"/>
    <cellStyle name="Linked Cell 2 2" xfId="1668"/>
    <cellStyle name="Linked Cell 2 3" xfId="1669"/>
    <cellStyle name="Linked Cell 2 4" xfId="1670"/>
    <cellStyle name="Linked Cell 2 5" xfId="1671"/>
    <cellStyle name="Linked Cell 2 6" xfId="1672"/>
    <cellStyle name="Linked Cell 2 7" xfId="1673"/>
    <cellStyle name="Linked Cell 2 8" xfId="1674"/>
    <cellStyle name="Linked Cell 2 9" xfId="1675"/>
    <cellStyle name="m/d/yy" xfId="1676"/>
    <cellStyle name="m1" xfId="1677"/>
    <cellStyle name="Major item" xfId="1678"/>
    <cellStyle name="Margin" xfId="1679"/>
    <cellStyle name="Migliaia (0)_Sheet1" xfId="1680"/>
    <cellStyle name="Migliaia_piv_polio" xfId="1681"/>
    <cellStyle name="Millares [0]_Asset Mgmt " xfId="1682"/>
    <cellStyle name="Millares_2AV_M_M " xfId="1683"/>
    <cellStyle name="Milliers [0]_CANADA1" xfId="1684"/>
    <cellStyle name="Milliers 2" xfId="1685"/>
    <cellStyle name="Milliers 3" xfId="4538"/>
    <cellStyle name="Milliers_CANADA1" xfId="1686"/>
    <cellStyle name="mm/dd/yy" xfId="1687"/>
    <cellStyle name="mod1" xfId="1688"/>
    <cellStyle name="modelo1" xfId="1689"/>
    <cellStyle name="Moneda [0]_2AV_M_M " xfId="1690"/>
    <cellStyle name="Moneda_2AV_M_M " xfId="1691"/>
    <cellStyle name="Monétaire [0]_CANADA1" xfId="1692"/>
    <cellStyle name="Monétaire 2" xfId="1693"/>
    <cellStyle name="Monétaire_CANADA1" xfId="1694"/>
    <cellStyle name="Monetario" xfId="1695"/>
    <cellStyle name="MonthYears" xfId="1696"/>
    <cellStyle name="Multiple" xfId="1697"/>
    <cellStyle name="Multiple (no x)" xfId="1698"/>
    <cellStyle name="Multiple (x)" xfId="1699"/>
    <cellStyle name="Multiple [0]" xfId="1700"/>
    <cellStyle name="Multiple [1]" xfId="1701"/>
    <cellStyle name="Multiple [2]" xfId="1702"/>
    <cellStyle name="Multiple [3]" xfId="1703"/>
    <cellStyle name="Multiple_1030171N" xfId="1704"/>
    <cellStyle name="neg0.0_CapitalCost " xfId="1705"/>
    <cellStyle name="Neutral 2" xfId="1706"/>
    <cellStyle name="Neutral 2 2" xfId="1707"/>
    <cellStyle name="Neutral 2 3" xfId="1708"/>
    <cellStyle name="Neutral 2 4" xfId="1709"/>
    <cellStyle name="Neutral 2 5" xfId="1710"/>
    <cellStyle name="Neutral 2 6" xfId="1711"/>
    <cellStyle name="Neutral 2 7" xfId="1712"/>
    <cellStyle name="Neutral 2 8" xfId="1713"/>
    <cellStyle name="Neutral 2 9" xfId="1714"/>
    <cellStyle name="New" xfId="1715"/>
    <cellStyle name="Nil" xfId="1716"/>
    <cellStyle name="no dec" xfId="1717"/>
    <cellStyle name="No-definido" xfId="1718"/>
    <cellStyle name="Non_Input_Cell_Figures" xfId="1719"/>
    <cellStyle name="NonPrintingArea" xfId="1720"/>
    <cellStyle name="NORAYAS" xfId="1721"/>
    <cellStyle name="Normal" xfId="0" builtinId="0"/>
    <cellStyle name="Normal--" xfId="1722"/>
    <cellStyle name="Normal - Style1" xfId="1723"/>
    <cellStyle name="Normal [0]" xfId="1724"/>
    <cellStyle name="Normal [1]" xfId="1725"/>
    <cellStyle name="Normal [3]" xfId="1726"/>
    <cellStyle name="Normal [3] 2" xfId="1727"/>
    <cellStyle name="Normal [3] 3" xfId="1728"/>
    <cellStyle name="Normal 10" xfId="1729"/>
    <cellStyle name="Normal 10 2" xfId="1730"/>
    <cellStyle name="Normal 10 3" xfId="1731"/>
    <cellStyle name="Normal 10 4" xfId="1732"/>
    <cellStyle name="Normal 10 5" xfId="1733"/>
    <cellStyle name="Normal 10 6" xfId="1734"/>
    <cellStyle name="Normal 10 7" xfId="1735"/>
    <cellStyle name="Normal 11" xfId="1736"/>
    <cellStyle name="Normal 11 2" xfId="1737"/>
    <cellStyle name="Normal 11 2 2" xfId="1738"/>
    <cellStyle name="Normal 11 3" xfId="1739"/>
    <cellStyle name="Normal 11 4" xfId="1740"/>
    <cellStyle name="Normal 11 5" xfId="1741"/>
    <cellStyle name="Normal 11 6" xfId="1742"/>
    <cellStyle name="Normal 11 7" xfId="1743"/>
    <cellStyle name="Normal 12" xfId="1744"/>
    <cellStyle name="Normal 12 2" xfId="1745"/>
    <cellStyle name="Normal 12 3" xfId="1746"/>
    <cellStyle name="Normal 12 4" xfId="1747"/>
    <cellStyle name="Normal 12 5" xfId="1748"/>
    <cellStyle name="Normal 13" xfId="1749"/>
    <cellStyle name="Normal 13 2" xfId="1750"/>
    <cellStyle name="Normal 13 3" xfId="1751"/>
    <cellStyle name="Normal 13 4" xfId="4539"/>
    <cellStyle name="Normal 13 5" xfId="4540"/>
    <cellStyle name="Normal 13 6" xfId="4541"/>
    <cellStyle name="Normal 132" xfId="4542"/>
    <cellStyle name="Normal 14" xfId="1752"/>
    <cellStyle name="Normal 14 2" xfId="1753"/>
    <cellStyle name="Normal 14 2 2" xfId="4543"/>
    <cellStyle name="Normal 14 3" xfId="1754"/>
    <cellStyle name="Normal 14 4" xfId="4544"/>
    <cellStyle name="Normal 15" xfId="1755"/>
    <cellStyle name="Normal 15 2" xfId="1756"/>
    <cellStyle name="Normal 15 2 2" xfId="1757"/>
    <cellStyle name="Normal 15 3" xfId="1758"/>
    <cellStyle name="Normal 15 4" xfId="1759"/>
    <cellStyle name="Normal 16" xfId="1760"/>
    <cellStyle name="Normal 16 2" xfId="1761"/>
    <cellStyle name="Normal 16 3" xfId="1762"/>
    <cellStyle name="Normal 17" xfId="1763"/>
    <cellStyle name="Normal 18" xfId="1764"/>
    <cellStyle name="Normal 18 2" xfId="1765"/>
    <cellStyle name="Normal 19" xfId="1766"/>
    <cellStyle name="Normal 2" xfId="1767"/>
    <cellStyle name="Normal-- 2" xfId="1768"/>
    <cellStyle name="Normal 2 10" xfId="1769"/>
    <cellStyle name="Normal 2 10 2" xfId="1770"/>
    <cellStyle name="Normal 2 11" xfId="1771"/>
    <cellStyle name="Normal 2 11 2" xfId="1772"/>
    <cellStyle name="Normal 2 12" xfId="1773"/>
    <cellStyle name="Normal 2 12 2" xfId="1774"/>
    <cellStyle name="Normal 2 13" xfId="1775"/>
    <cellStyle name="Normal 2 13 2" xfId="1776"/>
    <cellStyle name="Normal 2 14" xfId="1777"/>
    <cellStyle name="Normal 2 14 2" xfId="1778"/>
    <cellStyle name="Normal 2 15" xfId="1779"/>
    <cellStyle name="Normal 2 15 2" xfId="1780"/>
    <cellStyle name="Normal 2 16" xfId="1781"/>
    <cellStyle name="Normal 2 16 2" xfId="1782"/>
    <cellStyle name="Normal 2 17" xfId="1783"/>
    <cellStyle name="Normal 2 17 2" xfId="1784"/>
    <cellStyle name="Normal 2 18" xfId="1785"/>
    <cellStyle name="Normal 2 18 2" xfId="1786"/>
    <cellStyle name="Normal 2 19" xfId="1787"/>
    <cellStyle name="Normal 2 19 2" xfId="1788"/>
    <cellStyle name="Normal 2 2" xfId="1789"/>
    <cellStyle name="Normal 2 2 2" xfId="1790"/>
    <cellStyle name="Normal 2 2 2 2" xfId="1791"/>
    <cellStyle name="Normal 2 2 2 2 2" xfId="1792"/>
    <cellStyle name="Normal 2 2 2 3" xfId="1793"/>
    <cellStyle name="Normal 2 2 2 4" xfId="1794"/>
    <cellStyle name="Normal 2 2 2 5" xfId="1795"/>
    <cellStyle name="Normal 2 2 2 6" xfId="1796"/>
    <cellStyle name="Normal 2 2 3" xfId="1797"/>
    <cellStyle name="Normal 2 2 4" xfId="1798"/>
    <cellStyle name="Normal 2 2 4 2" xfId="1799"/>
    <cellStyle name="Normal 2 2 4 3" xfId="1800"/>
    <cellStyle name="Normal 2 2 5" xfId="1801"/>
    <cellStyle name="Normal 2 2 6" xfId="1802"/>
    <cellStyle name="Normal 2 20" xfId="1803"/>
    <cellStyle name="Normal 2 20 2" xfId="1804"/>
    <cellStyle name="Normal 2 21" xfId="1805"/>
    <cellStyle name="Normal 2 21 2" xfId="1806"/>
    <cellStyle name="Normal 2 22" xfId="1807"/>
    <cellStyle name="Normal 2 22 2" xfId="1808"/>
    <cellStyle name="Normal 2 23" xfId="1809"/>
    <cellStyle name="Normal 2 23 2" xfId="1810"/>
    <cellStyle name="Normal 2 24" xfId="1811"/>
    <cellStyle name="Normal 2 24 2" xfId="1812"/>
    <cellStyle name="Normal 2 24 2 2" xfId="1813"/>
    <cellStyle name="Normal 2 24 3" xfId="1814"/>
    <cellStyle name="Normal 2 24 4" xfId="1815"/>
    <cellStyle name="Normal 2 25" xfId="1816"/>
    <cellStyle name="Normal 2 25 2" xfId="1817"/>
    <cellStyle name="Normal 2 26" xfId="1818"/>
    <cellStyle name="Normal 2 26 2" xfId="1819"/>
    <cellStyle name="Normal 2 27" xfId="1820"/>
    <cellStyle name="Normal 2 27 2" xfId="1821"/>
    <cellStyle name="Normal 2 28" xfId="1822"/>
    <cellStyle name="Normal 2 28 2" xfId="1823"/>
    <cellStyle name="Normal 2 29" xfId="1824"/>
    <cellStyle name="Normal 2 29 2" xfId="1825"/>
    <cellStyle name="Normal 2 3" xfId="1826"/>
    <cellStyle name="Normal 2 3 2" xfId="1827"/>
    <cellStyle name="Normal 2 3 3" xfId="1828"/>
    <cellStyle name="Normal 2 30" xfId="1829"/>
    <cellStyle name="Normal 2 30 2" xfId="1830"/>
    <cellStyle name="Normal 2 31" xfId="1831"/>
    <cellStyle name="Normal 2 31 2" xfId="1832"/>
    <cellStyle name="Normal 2 32" xfId="1833"/>
    <cellStyle name="Normal 2 33" xfId="1834"/>
    <cellStyle name="Normal 2 34" xfId="1835"/>
    <cellStyle name="Normal 2 35" xfId="1836"/>
    <cellStyle name="Normal 2 36" xfId="1837"/>
    <cellStyle name="Normal 2 37" xfId="1838"/>
    <cellStyle name="Normal 2 38" xfId="1839"/>
    <cellStyle name="Normal 2 39" xfId="1840"/>
    <cellStyle name="Normal 2 4" xfId="1841"/>
    <cellStyle name="Normal 2 4 2" xfId="1842"/>
    <cellStyle name="Normal 2 4 3" xfId="1843"/>
    <cellStyle name="Normal 2 4 4" xfId="1844"/>
    <cellStyle name="Normal 2 40" xfId="1845"/>
    <cellStyle name="Normal 2 41" xfId="1846"/>
    <cellStyle name="Normal 2 42" xfId="1847"/>
    <cellStyle name="Normal 2 43" xfId="1848"/>
    <cellStyle name="Normal 2 44" xfId="1849"/>
    <cellStyle name="Normal 2 45" xfId="1850"/>
    <cellStyle name="Normal 2 46" xfId="1851"/>
    <cellStyle name="Normal 2 47" xfId="1852"/>
    <cellStyle name="Normal 2 48" xfId="4469"/>
    <cellStyle name="Normal 2 5" xfId="1853"/>
    <cellStyle name="Normal 2 5 2" xfId="1854"/>
    <cellStyle name="Normal 2 5 3" xfId="1855"/>
    <cellStyle name="Normal 2 6" xfId="1856"/>
    <cellStyle name="Normal 2 6 2" xfId="1857"/>
    <cellStyle name="Normal 2 7" xfId="1858"/>
    <cellStyle name="Normal 2 7 2" xfId="1859"/>
    <cellStyle name="Normal 2 8" xfId="1860"/>
    <cellStyle name="Normal 2 8 2" xfId="1861"/>
    <cellStyle name="Normal 2 9" xfId="1862"/>
    <cellStyle name="Normal 2 9 2" xfId="1863"/>
    <cellStyle name="Normal 2_Commercial Directional Lighting Calculator (v2003) for LDC Working Group" xfId="4545"/>
    <cellStyle name="Normal 20" xfId="1864"/>
    <cellStyle name="Normal 21" xfId="1865"/>
    <cellStyle name="Normal 22" xfId="1866"/>
    <cellStyle name="Normal 23" xfId="1867"/>
    <cellStyle name="Normal 24" xfId="1868"/>
    <cellStyle name="Normal 25" xfId="1869"/>
    <cellStyle name="Normal 25 10" xfId="1870"/>
    <cellStyle name="Normal 25 100" xfId="1871"/>
    <cellStyle name="Normal 25 101" xfId="1872"/>
    <cellStyle name="Normal 25 102" xfId="1873"/>
    <cellStyle name="Normal 25 103" xfId="1874"/>
    <cellStyle name="Normal 25 104" xfId="1875"/>
    <cellStyle name="Normal 25 105" xfId="1876"/>
    <cellStyle name="Normal 25 106" xfId="1877"/>
    <cellStyle name="Normal 25 107" xfId="1878"/>
    <cellStyle name="Normal 25 108" xfId="1879"/>
    <cellStyle name="Normal 25 109" xfId="1880"/>
    <cellStyle name="Normal 25 11" xfId="1881"/>
    <cellStyle name="Normal 25 12" xfId="1882"/>
    <cellStyle name="Normal 25 13" xfId="1883"/>
    <cellStyle name="Normal 25 14" xfId="1884"/>
    <cellStyle name="Normal 25 15" xfId="1885"/>
    <cellStyle name="Normal 25 16" xfId="1886"/>
    <cellStyle name="Normal 25 17" xfId="1887"/>
    <cellStyle name="Normal 25 18" xfId="1888"/>
    <cellStyle name="Normal 25 19" xfId="1889"/>
    <cellStyle name="Normal 25 2" xfId="1890"/>
    <cellStyle name="Normal 25 20" xfId="1891"/>
    <cellStyle name="Normal 25 21" xfId="1892"/>
    <cellStyle name="Normal 25 22" xfId="1893"/>
    <cellStyle name="Normal 25 23" xfId="1894"/>
    <cellStyle name="Normal 25 24" xfId="1895"/>
    <cellStyle name="Normal 25 25" xfId="1896"/>
    <cellStyle name="Normal 25 26" xfId="1897"/>
    <cellStyle name="Normal 25 27" xfId="1898"/>
    <cellStyle name="Normal 25 28" xfId="1899"/>
    <cellStyle name="Normal 25 29" xfId="1900"/>
    <cellStyle name="Normal 25 3" xfId="1901"/>
    <cellStyle name="Normal 25 30" xfId="1902"/>
    <cellStyle name="Normal 25 31" xfId="1903"/>
    <cellStyle name="Normal 25 32" xfId="1904"/>
    <cellStyle name="Normal 25 33" xfId="1905"/>
    <cellStyle name="Normal 25 34" xfId="1906"/>
    <cellStyle name="Normal 25 35" xfId="1907"/>
    <cellStyle name="Normal 25 36" xfId="1908"/>
    <cellStyle name="Normal 25 37" xfId="1909"/>
    <cellStyle name="Normal 25 38" xfId="1910"/>
    <cellStyle name="Normal 25 39" xfId="1911"/>
    <cellStyle name="Normal 25 4" xfId="1912"/>
    <cellStyle name="Normal 25 40" xfId="1913"/>
    <cellStyle name="Normal 25 41" xfId="1914"/>
    <cellStyle name="Normal 25 42" xfId="1915"/>
    <cellStyle name="Normal 25 43" xfId="1916"/>
    <cellStyle name="Normal 25 44" xfId="1917"/>
    <cellStyle name="Normal 25 45" xfId="1918"/>
    <cellStyle name="Normal 25 46" xfId="1919"/>
    <cellStyle name="Normal 25 47" xfId="1920"/>
    <cellStyle name="Normal 25 48" xfId="1921"/>
    <cellStyle name="Normal 25 49" xfId="1922"/>
    <cellStyle name="Normal 25 5" xfId="1923"/>
    <cellStyle name="Normal 25 50" xfId="1924"/>
    <cellStyle name="Normal 25 51" xfId="1925"/>
    <cellStyle name="Normal 25 52" xfId="1926"/>
    <cellStyle name="Normal 25 53" xfId="1927"/>
    <cellStyle name="Normal 25 54" xfId="1928"/>
    <cellStyle name="Normal 25 55" xfId="1929"/>
    <cellStyle name="Normal 25 56" xfId="1930"/>
    <cellStyle name="Normal 25 57" xfId="1931"/>
    <cellStyle name="Normal 25 58" xfId="1932"/>
    <cellStyle name="Normal 25 59" xfId="1933"/>
    <cellStyle name="Normal 25 6" xfId="1934"/>
    <cellStyle name="Normal 25 60" xfId="1935"/>
    <cellStyle name="Normal 25 61" xfId="1936"/>
    <cellStyle name="Normal 25 62" xfId="1937"/>
    <cellStyle name="Normal 25 63" xfId="1938"/>
    <cellStyle name="Normal 25 64" xfId="1939"/>
    <cellStyle name="Normal 25 65" xfId="1940"/>
    <cellStyle name="Normal 25 66" xfId="1941"/>
    <cellStyle name="Normal 25 67" xfId="1942"/>
    <cellStyle name="Normal 25 68" xfId="1943"/>
    <cellStyle name="Normal 25 69" xfId="1944"/>
    <cellStyle name="Normal 25 7" xfId="1945"/>
    <cellStyle name="Normal 25 70" xfId="1946"/>
    <cellStyle name="Normal 25 71" xfId="1947"/>
    <cellStyle name="Normal 25 72" xfId="1948"/>
    <cellStyle name="Normal 25 73" xfId="1949"/>
    <cellStyle name="Normal 25 74" xfId="1950"/>
    <cellStyle name="Normal 25 75" xfId="1951"/>
    <cellStyle name="Normal 25 76" xfId="1952"/>
    <cellStyle name="Normal 25 77" xfId="1953"/>
    <cellStyle name="Normal 25 78" xfId="1954"/>
    <cellStyle name="Normal 25 79" xfId="1955"/>
    <cellStyle name="Normal 25 8" xfId="1956"/>
    <cellStyle name="Normal 25 80" xfId="1957"/>
    <cellStyle name="Normal 25 81" xfId="1958"/>
    <cellStyle name="Normal 25 82" xfId="1959"/>
    <cellStyle name="Normal 25 83" xfId="1960"/>
    <cellStyle name="Normal 25 84" xfId="1961"/>
    <cellStyle name="Normal 25 85" xfId="1962"/>
    <cellStyle name="Normal 25 86" xfId="1963"/>
    <cellStyle name="Normal 25 87" xfId="1964"/>
    <cellStyle name="Normal 25 88" xfId="1965"/>
    <cellStyle name="Normal 25 89" xfId="1966"/>
    <cellStyle name="Normal 25 9" xfId="1967"/>
    <cellStyle name="Normal 25 90" xfId="1968"/>
    <cellStyle name="Normal 25 91" xfId="1969"/>
    <cellStyle name="Normal 25 92" xfId="1970"/>
    <cellStyle name="Normal 25 93" xfId="1971"/>
    <cellStyle name="Normal 25 94" xfId="1972"/>
    <cellStyle name="Normal 25 95" xfId="1973"/>
    <cellStyle name="Normal 25 96" xfId="1974"/>
    <cellStyle name="Normal 25 97" xfId="1975"/>
    <cellStyle name="Normal 25 98" xfId="1976"/>
    <cellStyle name="Normal 25 99" xfId="1977"/>
    <cellStyle name="Normal 26" xfId="1978"/>
    <cellStyle name="Normal 26 10" xfId="1979"/>
    <cellStyle name="Normal 26 100" xfId="1980"/>
    <cellStyle name="Normal 26 101" xfId="1981"/>
    <cellStyle name="Normal 26 102" xfId="1982"/>
    <cellStyle name="Normal 26 103" xfId="1983"/>
    <cellStyle name="Normal 26 104" xfId="1984"/>
    <cellStyle name="Normal 26 105" xfId="1985"/>
    <cellStyle name="Normal 26 106" xfId="1986"/>
    <cellStyle name="Normal 26 107" xfId="1987"/>
    <cellStyle name="Normal 26 108" xfId="1988"/>
    <cellStyle name="Normal 26 109" xfId="1989"/>
    <cellStyle name="Normal 26 11" xfId="1990"/>
    <cellStyle name="Normal 26 12" xfId="1991"/>
    <cellStyle name="Normal 26 13" xfId="1992"/>
    <cellStyle name="Normal 26 14" xfId="1993"/>
    <cellStyle name="Normal 26 15" xfId="1994"/>
    <cellStyle name="Normal 26 16" xfId="1995"/>
    <cellStyle name="Normal 26 17" xfId="1996"/>
    <cellStyle name="Normal 26 18" xfId="1997"/>
    <cellStyle name="Normal 26 19" xfId="1998"/>
    <cellStyle name="Normal 26 2" xfId="1999"/>
    <cellStyle name="Normal 26 20" xfId="2000"/>
    <cellStyle name="Normal 26 21" xfId="2001"/>
    <cellStyle name="Normal 26 22" xfId="2002"/>
    <cellStyle name="Normal 26 23" xfId="2003"/>
    <cellStyle name="Normal 26 24" xfId="2004"/>
    <cellStyle name="Normal 26 25" xfId="2005"/>
    <cellStyle name="Normal 26 26" xfId="2006"/>
    <cellStyle name="Normal 26 27" xfId="2007"/>
    <cellStyle name="Normal 26 28" xfId="2008"/>
    <cellStyle name="Normal 26 29" xfId="2009"/>
    <cellStyle name="Normal 26 3" xfId="2010"/>
    <cellStyle name="Normal 26 30" xfId="2011"/>
    <cellStyle name="Normal 26 31" xfId="2012"/>
    <cellStyle name="Normal 26 32" xfId="2013"/>
    <cellStyle name="Normal 26 33" xfId="2014"/>
    <cellStyle name="Normal 26 34" xfId="2015"/>
    <cellStyle name="Normal 26 35" xfId="2016"/>
    <cellStyle name="Normal 26 36" xfId="2017"/>
    <cellStyle name="Normal 26 37" xfId="2018"/>
    <cellStyle name="Normal 26 38" xfId="2019"/>
    <cellStyle name="Normal 26 39" xfId="2020"/>
    <cellStyle name="Normal 26 4" xfId="2021"/>
    <cellStyle name="Normal 26 40" xfId="2022"/>
    <cellStyle name="Normal 26 41" xfId="2023"/>
    <cellStyle name="Normal 26 42" xfId="2024"/>
    <cellStyle name="Normal 26 43" xfId="2025"/>
    <cellStyle name="Normal 26 44" xfId="2026"/>
    <cellStyle name="Normal 26 45" xfId="2027"/>
    <cellStyle name="Normal 26 46" xfId="2028"/>
    <cellStyle name="Normal 26 47" xfId="2029"/>
    <cellStyle name="Normal 26 48" xfId="2030"/>
    <cellStyle name="Normal 26 49" xfId="2031"/>
    <cellStyle name="Normal 26 5" xfId="2032"/>
    <cellStyle name="Normal 26 50" xfId="2033"/>
    <cellStyle name="Normal 26 51" xfId="2034"/>
    <cellStyle name="Normal 26 52" xfId="2035"/>
    <cellStyle name="Normal 26 53" xfId="2036"/>
    <cellStyle name="Normal 26 54" xfId="2037"/>
    <cellStyle name="Normal 26 55" xfId="2038"/>
    <cellStyle name="Normal 26 56" xfId="2039"/>
    <cellStyle name="Normal 26 57" xfId="2040"/>
    <cellStyle name="Normal 26 58" xfId="2041"/>
    <cellStyle name="Normal 26 59" xfId="2042"/>
    <cellStyle name="Normal 26 6" xfId="2043"/>
    <cellStyle name="Normal 26 60" xfId="2044"/>
    <cellStyle name="Normal 26 61" xfId="2045"/>
    <cellStyle name="Normal 26 62" xfId="2046"/>
    <cellStyle name="Normal 26 63" xfId="2047"/>
    <cellStyle name="Normal 26 64" xfId="2048"/>
    <cellStyle name="Normal 26 65" xfId="2049"/>
    <cellStyle name="Normal 26 66" xfId="2050"/>
    <cellStyle name="Normal 26 67" xfId="2051"/>
    <cellStyle name="Normal 26 68" xfId="2052"/>
    <cellStyle name="Normal 26 69" xfId="2053"/>
    <cellStyle name="Normal 26 7" xfId="2054"/>
    <cellStyle name="Normal 26 70" xfId="2055"/>
    <cellStyle name="Normal 26 71" xfId="2056"/>
    <cellStyle name="Normal 26 72" xfId="2057"/>
    <cellStyle name="Normal 26 73" xfId="2058"/>
    <cellStyle name="Normal 26 74" xfId="2059"/>
    <cellStyle name="Normal 26 75" xfId="2060"/>
    <cellStyle name="Normal 26 76" xfId="2061"/>
    <cellStyle name="Normal 26 77" xfId="2062"/>
    <cellStyle name="Normal 26 78" xfId="2063"/>
    <cellStyle name="Normal 26 79" xfId="2064"/>
    <cellStyle name="Normal 26 8" xfId="2065"/>
    <cellStyle name="Normal 26 80" xfId="2066"/>
    <cellStyle name="Normal 26 81" xfId="2067"/>
    <cellStyle name="Normal 26 82" xfId="2068"/>
    <cellStyle name="Normal 26 83" xfId="2069"/>
    <cellStyle name="Normal 26 84" xfId="2070"/>
    <cellStyle name="Normal 26 85" xfId="2071"/>
    <cellStyle name="Normal 26 86" xfId="2072"/>
    <cellStyle name="Normal 26 87" xfId="2073"/>
    <cellStyle name="Normal 26 88" xfId="2074"/>
    <cellStyle name="Normal 26 89" xfId="2075"/>
    <cellStyle name="Normal 26 9" xfId="2076"/>
    <cellStyle name="Normal 26 90" xfId="2077"/>
    <cellStyle name="Normal 26 91" xfId="2078"/>
    <cellStyle name="Normal 26 92" xfId="2079"/>
    <cellStyle name="Normal 26 93" xfId="2080"/>
    <cellStyle name="Normal 26 94" xfId="2081"/>
    <cellStyle name="Normal 26 95" xfId="2082"/>
    <cellStyle name="Normal 26 96" xfId="2083"/>
    <cellStyle name="Normal 26 97" xfId="2084"/>
    <cellStyle name="Normal 26 98" xfId="2085"/>
    <cellStyle name="Normal 26 99" xfId="2086"/>
    <cellStyle name="Normal 27" xfId="2087"/>
    <cellStyle name="Normal 27 10" xfId="2088"/>
    <cellStyle name="Normal 27 100" xfId="2089"/>
    <cellStyle name="Normal 27 101" xfId="2090"/>
    <cellStyle name="Normal 27 102" xfId="2091"/>
    <cellStyle name="Normal 27 103" xfId="2092"/>
    <cellStyle name="Normal 27 104" xfId="2093"/>
    <cellStyle name="Normal 27 105" xfId="2094"/>
    <cellStyle name="Normal 27 106" xfId="2095"/>
    <cellStyle name="Normal 27 107" xfId="2096"/>
    <cellStyle name="Normal 27 108" xfId="2097"/>
    <cellStyle name="Normal 27 109" xfId="2098"/>
    <cellStyle name="Normal 27 11" xfId="2099"/>
    <cellStyle name="Normal 27 12" xfId="2100"/>
    <cellStyle name="Normal 27 13" xfId="2101"/>
    <cellStyle name="Normal 27 14" xfId="2102"/>
    <cellStyle name="Normal 27 15" xfId="2103"/>
    <cellStyle name="Normal 27 16" xfId="2104"/>
    <cellStyle name="Normal 27 17" xfId="2105"/>
    <cellStyle name="Normal 27 18" xfId="2106"/>
    <cellStyle name="Normal 27 19" xfId="2107"/>
    <cellStyle name="Normal 27 2" xfId="2108"/>
    <cellStyle name="Normal 27 20" xfId="2109"/>
    <cellStyle name="Normal 27 21" xfId="2110"/>
    <cellStyle name="Normal 27 22" xfId="2111"/>
    <cellStyle name="Normal 27 23" xfId="2112"/>
    <cellStyle name="Normal 27 24" xfId="2113"/>
    <cellStyle name="Normal 27 25" xfId="2114"/>
    <cellStyle name="Normal 27 26" xfId="2115"/>
    <cellStyle name="Normal 27 27" xfId="2116"/>
    <cellStyle name="Normal 27 28" xfId="2117"/>
    <cellStyle name="Normal 27 29" xfId="2118"/>
    <cellStyle name="Normal 27 3" xfId="2119"/>
    <cellStyle name="Normal 27 30" xfId="2120"/>
    <cellStyle name="Normal 27 31" xfId="2121"/>
    <cellStyle name="Normal 27 32" xfId="2122"/>
    <cellStyle name="Normal 27 33" xfId="2123"/>
    <cellStyle name="Normal 27 34" xfId="2124"/>
    <cellStyle name="Normal 27 35" xfId="2125"/>
    <cellStyle name="Normal 27 36" xfId="2126"/>
    <cellStyle name="Normal 27 37" xfId="2127"/>
    <cellStyle name="Normal 27 38" xfId="2128"/>
    <cellStyle name="Normal 27 39" xfId="2129"/>
    <cellStyle name="Normal 27 4" xfId="2130"/>
    <cellStyle name="Normal 27 40" xfId="2131"/>
    <cellStyle name="Normal 27 41" xfId="2132"/>
    <cellStyle name="Normal 27 42" xfId="2133"/>
    <cellStyle name="Normal 27 43" xfId="2134"/>
    <cellStyle name="Normal 27 44" xfId="2135"/>
    <cellStyle name="Normal 27 45" xfId="2136"/>
    <cellStyle name="Normal 27 46" xfId="2137"/>
    <cellStyle name="Normal 27 47" xfId="2138"/>
    <cellStyle name="Normal 27 48" xfId="2139"/>
    <cellStyle name="Normal 27 49" xfId="2140"/>
    <cellStyle name="Normal 27 5" xfId="2141"/>
    <cellStyle name="Normal 27 50" xfId="2142"/>
    <cellStyle name="Normal 27 51" xfId="2143"/>
    <cellStyle name="Normal 27 52" xfId="2144"/>
    <cellStyle name="Normal 27 53" xfId="2145"/>
    <cellStyle name="Normal 27 54" xfId="2146"/>
    <cellStyle name="Normal 27 55" xfId="2147"/>
    <cellStyle name="Normal 27 56" xfId="2148"/>
    <cellStyle name="Normal 27 57" xfId="2149"/>
    <cellStyle name="Normal 27 58" xfId="2150"/>
    <cellStyle name="Normal 27 59" xfId="2151"/>
    <cellStyle name="Normal 27 6" xfId="2152"/>
    <cellStyle name="Normal 27 60" xfId="2153"/>
    <cellStyle name="Normal 27 61" xfId="2154"/>
    <cellStyle name="Normal 27 62" xfId="2155"/>
    <cellStyle name="Normal 27 63" xfId="2156"/>
    <cellStyle name="Normal 27 64" xfId="2157"/>
    <cellStyle name="Normal 27 65" xfId="2158"/>
    <cellStyle name="Normal 27 66" xfId="2159"/>
    <cellStyle name="Normal 27 67" xfId="2160"/>
    <cellStyle name="Normal 27 68" xfId="2161"/>
    <cellStyle name="Normal 27 69" xfId="2162"/>
    <cellStyle name="Normal 27 7" xfId="2163"/>
    <cellStyle name="Normal 27 70" xfId="2164"/>
    <cellStyle name="Normal 27 71" xfId="2165"/>
    <cellStyle name="Normal 27 72" xfId="2166"/>
    <cellStyle name="Normal 27 73" xfId="2167"/>
    <cellStyle name="Normal 27 74" xfId="2168"/>
    <cellStyle name="Normal 27 75" xfId="2169"/>
    <cellStyle name="Normal 27 76" xfId="2170"/>
    <cellStyle name="Normal 27 77" xfId="2171"/>
    <cellStyle name="Normal 27 78" xfId="2172"/>
    <cellStyle name="Normal 27 79" xfId="2173"/>
    <cellStyle name="Normal 27 8" xfId="2174"/>
    <cellStyle name="Normal 27 80" xfId="2175"/>
    <cellStyle name="Normal 27 81" xfId="2176"/>
    <cellStyle name="Normal 27 82" xfId="2177"/>
    <cellStyle name="Normal 27 83" xfId="2178"/>
    <cellStyle name="Normal 27 84" xfId="2179"/>
    <cellStyle name="Normal 27 85" xfId="2180"/>
    <cellStyle name="Normal 27 86" xfId="2181"/>
    <cellStyle name="Normal 27 87" xfId="2182"/>
    <cellStyle name="Normal 27 88" xfId="2183"/>
    <cellStyle name="Normal 27 89" xfId="2184"/>
    <cellStyle name="Normal 27 9" xfId="2185"/>
    <cellStyle name="Normal 27 90" xfId="2186"/>
    <cellStyle name="Normal 27 91" xfId="2187"/>
    <cellStyle name="Normal 27 92" xfId="2188"/>
    <cellStyle name="Normal 27 93" xfId="2189"/>
    <cellStyle name="Normal 27 94" xfId="2190"/>
    <cellStyle name="Normal 27 95" xfId="2191"/>
    <cellStyle name="Normal 27 96" xfId="2192"/>
    <cellStyle name="Normal 27 97" xfId="2193"/>
    <cellStyle name="Normal 27 98" xfId="2194"/>
    <cellStyle name="Normal 27 99" xfId="2195"/>
    <cellStyle name="Normal 28" xfId="2196"/>
    <cellStyle name="Normal 28 10" xfId="2197"/>
    <cellStyle name="Normal 28 100" xfId="2198"/>
    <cellStyle name="Normal 28 101" xfId="2199"/>
    <cellStyle name="Normal 28 102" xfId="2200"/>
    <cellStyle name="Normal 28 103" xfId="2201"/>
    <cellStyle name="Normal 28 104" xfId="2202"/>
    <cellStyle name="Normal 28 105" xfId="2203"/>
    <cellStyle name="Normal 28 106" xfId="2204"/>
    <cellStyle name="Normal 28 107" xfId="2205"/>
    <cellStyle name="Normal 28 108" xfId="2206"/>
    <cellStyle name="Normal 28 109" xfId="2207"/>
    <cellStyle name="Normal 28 11" xfId="2208"/>
    <cellStyle name="Normal 28 12" xfId="2209"/>
    <cellStyle name="Normal 28 13" xfId="2210"/>
    <cellStyle name="Normal 28 14" xfId="2211"/>
    <cellStyle name="Normal 28 15" xfId="2212"/>
    <cellStyle name="Normal 28 16" xfId="2213"/>
    <cellStyle name="Normal 28 17" xfId="2214"/>
    <cellStyle name="Normal 28 18" xfId="2215"/>
    <cellStyle name="Normal 28 19" xfId="2216"/>
    <cellStyle name="Normal 28 2" xfId="2217"/>
    <cellStyle name="Normal 28 20" xfId="2218"/>
    <cellStyle name="Normal 28 21" xfId="2219"/>
    <cellStyle name="Normal 28 22" xfId="2220"/>
    <cellStyle name="Normal 28 23" xfId="2221"/>
    <cellStyle name="Normal 28 24" xfId="2222"/>
    <cellStyle name="Normal 28 25" xfId="2223"/>
    <cellStyle name="Normal 28 26" xfId="2224"/>
    <cellStyle name="Normal 28 27" xfId="2225"/>
    <cellStyle name="Normal 28 28" xfId="2226"/>
    <cellStyle name="Normal 28 29" xfId="2227"/>
    <cellStyle name="Normal 28 3" xfId="2228"/>
    <cellStyle name="Normal 28 30" xfId="2229"/>
    <cellStyle name="Normal 28 31" xfId="2230"/>
    <cellStyle name="Normal 28 32" xfId="2231"/>
    <cellStyle name="Normal 28 33" xfId="2232"/>
    <cellStyle name="Normal 28 34" xfId="2233"/>
    <cellStyle name="Normal 28 35" xfId="2234"/>
    <cellStyle name="Normal 28 36" xfId="2235"/>
    <cellStyle name="Normal 28 37" xfId="2236"/>
    <cellStyle name="Normal 28 38" xfId="2237"/>
    <cellStyle name="Normal 28 39" xfId="2238"/>
    <cellStyle name="Normal 28 4" xfId="2239"/>
    <cellStyle name="Normal 28 40" xfId="2240"/>
    <cellStyle name="Normal 28 41" xfId="2241"/>
    <cellStyle name="Normal 28 42" xfId="2242"/>
    <cellStyle name="Normal 28 43" xfId="2243"/>
    <cellStyle name="Normal 28 44" xfId="2244"/>
    <cellStyle name="Normal 28 45" xfId="2245"/>
    <cellStyle name="Normal 28 46" xfId="2246"/>
    <cellStyle name="Normal 28 47" xfId="2247"/>
    <cellStyle name="Normal 28 48" xfId="2248"/>
    <cellStyle name="Normal 28 49" xfId="2249"/>
    <cellStyle name="Normal 28 5" xfId="2250"/>
    <cellStyle name="Normal 28 50" xfId="2251"/>
    <cellStyle name="Normal 28 51" xfId="2252"/>
    <cellStyle name="Normal 28 52" xfId="2253"/>
    <cellStyle name="Normal 28 53" xfId="2254"/>
    <cellStyle name="Normal 28 54" xfId="2255"/>
    <cellStyle name="Normal 28 55" xfId="2256"/>
    <cellStyle name="Normal 28 56" xfId="2257"/>
    <cellStyle name="Normal 28 57" xfId="2258"/>
    <cellStyle name="Normal 28 58" xfId="2259"/>
    <cellStyle name="Normal 28 59" xfId="2260"/>
    <cellStyle name="Normal 28 6" xfId="2261"/>
    <cellStyle name="Normal 28 60" xfId="2262"/>
    <cellStyle name="Normal 28 61" xfId="2263"/>
    <cellStyle name="Normal 28 62" xfId="2264"/>
    <cellStyle name="Normal 28 63" xfId="2265"/>
    <cellStyle name="Normal 28 64" xfId="2266"/>
    <cellStyle name="Normal 28 65" xfId="2267"/>
    <cellStyle name="Normal 28 66" xfId="2268"/>
    <cellStyle name="Normal 28 67" xfId="2269"/>
    <cellStyle name="Normal 28 68" xfId="2270"/>
    <cellStyle name="Normal 28 69" xfId="2271"/>
    <cellStyle name="Normal 28 7" xfId="2272"/>
    <cellStyle name="Normal 28 70" xfId="2273"/>
    <cellStyle name="Normal 28 71" xfId="2274"/>
    <cellStyle name="Normal 28 72" xfId="2275"/>
    <cellStyle name="Normal 28 73" xfId="2276"/>
    <cellStyle name="Normal 28 74" xfId="2277"/>
    <cellStyle name="Normal 28 75" xfId="2278"/>
    <cellStyle name="Normal 28 76" xfId="2279"/>
    <cellStyle name="Normal 28 77" xfId="2280"/>
    <cellStyle name="Normal 28 78" xfId="2281"/>
    <cellStyle name="Normal 28 79" xfId="2282"/>
    <cellStyle name="Normal 28 8" xfId="2283"/>
    <cellStyle name="Normal 28 80" xfId="2284"/>
    <cellStyle name="Normal 28 81" xfId="2285"/>
    <cellStyle name="Normal 28 82" xfId="2286"/>
    <cellStyle name="Normal 28 83" xfId="2287"/>
    <cellStyle name="Normal 28 84" xfId="2288"/>
    <cellStyle name="Normal 28 85" xfId="2289"/>
    <cellStyle name="Normal 28 86" xfId="2290"/>
    <cellStyle name="Normal 28 87" xfId="2291"/>
    <cellStyle name="Normal 28 88" xfId="2292"/>
    <cellStyle name="Normal 28 89" xfId="2293"/>
    <cellStyle name="Normal 28 9" xfId="2294"/>
    <cellStyle name="Normal 28 90" xfId="2295"/>
    <cellStyle name="Normal 28 91" xfId="2296"/>
    <cellStyle name="Normal 28 92" xfId="2297"/>
    <cellStyle name="Normal 28 93" xfId="2298"/>
    <cellStyle name="Normal 28 94" xfId="2299"/>
    <cellStyle name="Normal 28 95" xfId="2300"/>
    <cellStyle name="Normal 28 96" xfId="2301"/>
    <cellStyle name="Normal 28 97" xfId="2302"/>
    <cellStyle name="Normal 28 98" xfId="2303"/>
    <cellStyle name="Normal 28 99" xfId="2304"/>
    <cellStyle name="Normal 29" xfId="2305"/>
    <cellStyle name="Normal 29 10" xfId="2306"/>
    <cellStyle name="Normal 29 100" xfId="2307"/>
    <cellStyle name="Normal 29 101" xfId="2308"/>
    <cellStyle name="Normal 29 102" xfId="2309"/>
    <cellStyle name="Normal 29 103" xfId="2310"/>
    <cellStyle name="Normal 29 104" xfId="2311"/>
    <cellStyle name="Normal 29 105" xfId="2312"/>
    <cellStyle name="Normal 29 106" xfId="2313"/>
    <cellStyle name="Normal 29 107" xfId="2314"/>
    <cellStyle name="Normal 29 108" xfId="2315"/>
    <cellStyle name="Normal 29 109" xfId="2316"/>
    <cellStyle name="Normal 29 11" xfId="2317"/>
    <cellStyle name="Normal 29 12" xfId="2318"/>
    <cellStyle name="Normal 29 13" xfId="2319"/>
    <cellStyle name="Normal 29 14" xfId="2320"/>
    <cellStyle name="Normal 29 15" xfId="2321"/>
    <cellStyle name="Normal 29 16" xfId="2322"/>
    <cellStyle name="Normal 29 17" xfId="2323"/>
    <cellStyle name="Normal 29 18" xfId="2324"/>
    <cellStyle name="Normal 29 19" xfId="2325"/>
    <cellStyle name="Normal 29 2" xfId="2326"/>
    <cellStyle name="Normal 29 20" xfId="2327"/>
    <cellStyle name="Normal 29 21" xfId="2328"/>
    <cellStyle name="Normal 29 22" xfId="2329"/>
    <cellStyle name="Normal 29 23" xfId="2330"/>
    <cellStyle name="Normal 29 24" xfId="2331"/>
    <cellStyle name="Normal 29 25" xfId="2332"/>
    <cellStyle name="Normal 29 26" xfId="2333"/>
    <cellStyle name="Normal 29 27" xfId="2334"/>
    <cellStyle name="Normal 29 28" xfId="2335"/>
    <cellStyle name="Normal 29 29" xfId="2336"/>
    <cellStyle name="Normal 29 3" xfId="2337"/>
    <cellStyle name="Normal 29 30" xfId="2338"/>
    <cellStyle name="Normal 29 31" xfId="2339"/>
    <cellStyle name="Normal 29 32" xfId="2340"/>
    <cellStyle name="Normal 29 33" xfId="2341"/>
    <cellStyle name="Normal 29 34" xfId="2342"/>
    <cellStyle name="Normal 29 35" xfId="2343"/>
    <cellStyle name="Normal 29 36" xfId="2344"/>
    <cellStyle name="Normal 29 37" xfId="2345"/>
    <cellStyle name="Normal 29 38" xfId="2346"/>
    <cellStyle name="Normal 29 39" xfId="2347"/>
    <cellStyle name="Normal 29 4" xfId="2348"/>
    <cellStyle name="Normal 29 40" xfId="2349"/>
    <cellStyle name="Normal 29 41" xfId="2350"/>
    <cellStyle name="Normal 29 42" xfId="2351"/>
    <cellStyle name="Normal 29 43" xfId="2352"/>
    <cellStyle name="Normal 29 44" xfId="2353"/>
    <cellStyle name="Normal 29 45" xfId="2354"/>
    <cellStyle name="Normal 29 46" xfId="2355"/>
    <cellStyle name="Normal 29 47" xfId="2356"/>
    <cellStyle name="Normal 29 48" xfId="2357"/>
    <cellStyle name="Normal 29 49" xfId="2358"/>
    <cellStyle name="Normal 29 5" xfId="2359"/>
    <cellStyle name="Normal 29 50" xfId="2360"/>
    <cellStyle name="Normal 29 51" xfId="2361"/>
    <cellStyle name="Normal 29 52" xfId="2362"/>
    <cellStyle name="Normal 29 53" xfId="2363"/>
    <cellStyle name="Normal 29 54" xfId="2364"/>
    <cellStyle name="Normal 29 55" xfId="2365"/>
    <cellStyle name="Normal 29 56" xfId="2366"/>
    <cellStyle name="Normal 29 57" xfId="2367"/>
    <cellStyle name="Normal 29 58" xfId="2368"/>
    <cellStyle name="Normal 29 59" xfId="2369"/>
    <cellStyle name="Normal 29 6" xfId="2370"/>
    <cellStyle name="Normal 29 60" xfId="2371"/>
    <cellStyle name="Normal 29 61" xfId="2372"/>
    <cellStyle name="Normal 29 62" xfId="2373"/>
    <cellStyle name="Normal 29 63" xfId="2374"/>
    <cellStyle name="Normal 29 64" xfId="2375"/>
    <cellStyle name="Normal 29 65" xfId="2376"/>
    <cellStyle name="Normal 29 66" xfId="2377"/>
    <cellStyle name="Normal 29 67" xfId="2378"/>
    <cellStyle name="Normal 29 68" xfId="2379"/>
    <cellStyle name="Normal 29 69" xfId="2380"/>
    <cellStyle name="Normal 29 7" xfId="2381"/>
    <cellStyle name="Normal 29 70" xfId="2382"/>
    <cellStyle name="Normal 29 71" xfId="2383"/>
    <cellStyle name="Normal 29 72" xfId="2384"/>
    <cellStyle name="Normal 29 73" xfId="2385"/>
    <cellStyle name="Normal 29 74" xfId="2386"/>
    <cellStyle name="Normal 29 75" xfId="2387"/>
    <cellStyle name="Normal 29 76" xfId="2388"/>
    <cellStyle name="Normal 29 77" xfId="2389"/>
    <cellStyle name="Normal 29 78" xfId="2390"/>
    <cellStyle name="Normal 29 79" xfId="2391"/>
    <cellStyle name="Normal 29 8" xfId="2392"/>
    <cellStyle name="Normal 29 80" xfId="2393"/>
    <cellStyle name="Normal 29 81" xfId="2394"/>
    <cellStyle name="Normal 29 82" xfId="2395"/>
    <cellStyle name="Normal 29 83" xfId="2396"/>
    <cellStyle name="Normal 29 84" xfId="2397"/>
    <cellStyle name="Normal 29 85" xfId="2398"/>
    <cellStyle name="Normal 29 86" xfId="2399"/>
    <cellStyle name="Normal 29 87" xfId="2400"/>
    <cellStyle name="Normal 29 88" xfId="2401"/>
    <cellStyle name="Normal 29 89" xfId="2402"/>
    <cellStyle name="Normal 29 9" xfId="2403"/>
    <cellStyle name="Normal 29 90" xfId="2404"/>
    <cellStyle name="Normal 29 91" xfId="2405"/>
    <cellStyle name="Normal 29 92" xfId="2406"/>
    <cellStyle name="Normal 29 93" xfId="2407"/>
    <cellStyle name="Normal 29 94" xfId="2408"/>
    <cellStyle name="Normal 29 95" xfId="2409"/>
    <cellStyle name="Normal 29 96" xfId="2410"/>
    <cellStyle name="Normal 29 97" xfId="2411"/>
    <cellStyle name="Normal 29 98" xfId="2412"/>
    <cellStyle name="Normal 29 99" xfId="2413"/>
    <cellStyle name="Normal 3" xfId="2414"/>
    <cellStyle name="Normal-- 3" xfId="2415"/>
    <cellStyle name="Normal 3 10" xfId="2416"/>
    <cellStyle name="Normal 3 11" xfId="2417"/>
    <cellStyle name="Normal 3 12" xfId="2418"/>
    <cellStyle name="Normal 3 13" xfId="2419"/>
    <cellStyle name="Normal 3 14" xfId="2420"/>
    <cellStyle name="Normal 3 15" xfId="2421"/>
    <cellStyle name="Normal 3 16" xfId="2422"/>
    <cellStyle name="Normal 3 17" xfId="2423"/>
    <cellStyle name="Normal 3 18" xfId="2424"/>
    <cellStyle name="Normal 3 19" xfId="2425"/>
    <cellStyle name="Normal 3 2" xfId="2426"/>
    <cellStyle name="Normal 3 2 2" xfId="2427"/>
    <cellStyle name="Normal 3 2 2 2" xfId="2428"/>
    <cellStyle name="Normal 3 2 3" xfId="2429"/>
    <cellStyle name="Normal 3 2 4" xfId="2430"/>
    <cellStyle name="Normal 3 2 5" xfId="4470"/>
    <cellStyle name="Normal 3 20" xfId="2431"/>
    <cellStyle name="Normal 3 21" xfId="2432"/>
    <cellStyle name="Normal 3 22" xfId="2433"/>
    <cellStyle name="Normal 3 22 2" xfId="2434"/>
    <cellStyle name="Normal 3 22 2 2" xfId="2435"/>
    <cellStyle name="Normal 3 22 2 2 2" xfId="2436"/>
    <cellStyle name="Normal 3 22 2 3" xfId="2437"/>
    <cellStyle name="Normal 3 22 3" xfId="2438"/>
    <cellStyle name="Normal 3 22 3 2" xfId="2439"/>
    <cellStyle name="Normal 3 22 4" xfId="2440"/>
    <cellStyle name="Normal 3 23" xfId="2441"/>
    <cellStyle name="Normal 3 24" xfId="2442"/>
    <cellStyle name="Normal 3 24 2" xfId="2443"/>
    <cellStyle name="Normal 3 24 2 2" xfId="2444"/>
    <cellStyle name="Normal 3 24 3" xfId="2445"/>
    <cellStyle name="Normal 3 25" xfId="2446"/>
    <cellStyle name="Normal 3 26" xfId="2447"/>
    <cellStyle name="Normal 3 27" xfId="2448"/>
    <cellStyle name="Normal 3 28" xfId="2449"/>
    <cellStyle name="Normal 3 29" xfId="2450"/>
    <cellStyle name="Normal 3 3" xfId="2451"/>
    <cellStyle name="Normal 3 3 2" xfId="2452"/>
    <cellStyle name="Normal 3 3 3" xfId="2453"/>
    <cellStyle name="Normal 3 3 4" xfId="2454"/>
    <cellStyle name="Normal 3 30" xfId="2455"/>
    <cellStyle name="Normal 3 31" xfId="2456"/>
    <cellStyle name="Normal 3 32" xfId="2457"/>
    <cellStyle name="Normal 3 33" xfId="2458"/>
    <cellStyle name="Normal 3 34" xfId="2459"/>
    <cellStyle name="Normal 3 35" xfId="2460"/>
    <cellStyle name="Normal 3 36" xfId="2461"/>
    <cellStyle name="Normal 3 37" xfId="2462"/>
    <cellStyle name="Normal 3 38" xfId="2463"/>
    <cellStyle name="Normal 3 39" xfId="2464"/>
    <cellStyle name="Normal 3 39 2" xfId="2465"/>
    <cellStyle name="Normal 3 4" xfId="2466"/>
    <cellStyle name="Normal 3 4 2" xfId="2467"/>
    <cellStyle name="Normal 3 4 3" xfId="2468"/>
    <cellStyle name="Normal 3 40" xfId="2469"/>
    <cellStyle name="Normal 3 41" xfId="2470"/>
    <cellStyle name="Normal 3 42" xfId="2471"/>
    <cellStyle name="Normal 3 43" xfId="2472"/>
    <cellStyle name="Normal 3 44" xfId="2473"/>
    <cellStyle name="Normal 3 45" xfId="2474"/>
    <cellStyle name="Normal 3 46" xfId="2475"/>
    <cellStyle name="Normal 3 47" xfId="2476"/>
    <cellStyle name="Normal 3 48" xfId="2477"/>
    <cellStyle name="Normal 3 49" xfId="2478"/>
    <cellStyle name="Normal 3 5" xfId="2479"/>
    <cellStyle name="Normal 3 5 2" xfId="2480"/>
    <cellStyle name="Normal 3 50" xfId="2481"/>
    <cellStyle name="Normal 3 51" xfId="2482"/>
    <cellStyle name="Normal 3 52" xfId="2483"/>
    <cellStyle name="Normal 3 53" xfId="2484"/>
    <cellStyle name="Normal 3 6" xfId="2485"/>
    <cellStyle name="Normal 3 7" xfId="2486"/>
    <cellStyle name="Normal 3 8" xfId="2487"/>
    <cellStyle name="Normal 3 9" xfId="2488"/>
    <cellStyle name="Normal 30" xfId="2489"/>
    <cellStyle name="Normal 30 10" xfId="2490"/>
    <cellStyle name="Normal 30 100" xfId="2491"/>
    <cellStyle name="Normal 30 101" xfId="2492"/>
    <cellStyle name="Normal 30 102" xfId="2493"/>
    <cellStyle name="Normal 30 103" xfId="2494"/>
    <cellStyle name="Normal 30 104" xfId="2495"/>
    <cellStyle name="Normal 30 105" xfId="2496"/>
    <cellStyle name="Normal 30 106" xfId="2497"/>
    <cellStyle name="Normal 30 107" xfId="2498"/>
    <cellStyle name="Normal 30 108" xfId="2499"/>
    <cellStyle name="Normal 30 109" xfId="2500"/>
    <cellStyle name="Normal 30 11" xfId="2501"/>
    <cellStyle name="Normal 30 12" xfId="2502"/>
    <cellStyle name="Normal 30 13" xfId="2503"/>
    <cellStyle name="Normal 30 14" xfId="2504"/>
    <cellStyle name="Normal 30 15" xfId="2505"/>
    <cellStyle name="Normal 30 16" xfId="2506"/>
    <cellStyle name="Normal 30 17" xfId="2507"/>
    <cellStyle name="Normal 30 18" xfId="2508"/>
    <cellStyle name="Normal 30 19" xfId="2509"/>
    <cellStyle name="Normal 30 2" xfId="2510"/>
    <cellStyle name="Normal 30 20" xfId="2511"/>
    <cellStyle name="Normal 30 21" xfId="2512"/>
    <cellStyle name="Normal 30 22" xfId="2513"/>
    <cellStyle name="Normal 30 23" xfId="2514"/>
    <cellStyle name="Normal 30 24" xfId="2515"/>
    <cellStyle name="Normal 30 25" xfId="2516"/>
    <cellStyle name="Normal 30 26" xfId="2517"/>
    <cellStyle name="Normal 30 27" xfId="2518"/>
    <cellStyle name="Normal 30 28" xfId="2519"/>
    <cellStyle name="Normal 30 29" xfId="2520"/>
    <cellStyle name="Normal 30 3" xfId="2521"/>
    <cellStyle name="Normal 30 30" xfId="2522"/>
    <cellStyle name="Normal 30 31" xfId="2523"/>
    <cellStyle name="Normal 30 32" xfId="2524"/>
    <cellStyle name="Normal 30 33" xfId="2525"/>
    <cellStyle name="Normal 30 34" xfId="2526"/>
    <cellStyle name="Normal 30 35" xfId="2527"/>
    <cellStyle name="Normal 30 36" xfId="2528"/>
    <cellStyle name="Normal 30 37" xfId="2529"/>
    <cellStyle name="Normal 30 38" xfId="2530"/>
    <cellStyle name="Normal 30 39" xfId="2531"/>
    <cellStyle name="Normal 30 4" xfId="2532"/>
    <cellStyle name="Normal 30 40" xfId="2533"/>
    <cellStyle name="Normal 30 41" xfId="2534"/>
    <cellStyle name="Normal 30 42" xfId="2535"/>
    <cellStyle name="Normal 30 43" xfId="2536"/>
    <cellStyle name="Normal 30 44" xfId="2537"/>
    <cellStyle name="Normal 30 45" xfId="2538"/>
    <cellStyle name="Normal 30 46" xfId="2539"/>
    <cellStyle name="Normal 30 47" xfId="2540"/>
    <cellStyle name="Normal 30 48" xfId="2541"/>
    <cellStyle name="Normal 30 49" xfId="2542"/>
    <cellStyle name="Normal 30 5" xfId="2543"/>
    <cellStyle name="Normal 30 50" xfId="2544"/>
    <cellStyle name="Normal 30 51" xfId="2545"/>
    <cellStyle name="Normal 30 52" xfId="2546"/>
    <cellStyle name="Normal 30 53" xfId="2547"/>
    <cellStyle name="Normal 30 54" xfId="2548"/>
    <cellStyle name="Normal 30 55" xfId="2549"/>
    <cellStyle name="Normal 30 56" xfId="2550"/>
    <cellStyle name="Normal 30 57" xfId="2551"/>
    <cellStyle name="Normal 30 58" xfId="2552"/>
    <cellStyle name="Normal 30 59" xfId="2553"/>
    <cellStyle name="Normal 30 6" xfId="2554"/>
    <cellStyle name="Normal 30 60" xfId="2555"/>
    <cellStyle name="Normal 30 61" xfId="2556"/>
    <cellStyle name="Normal 30 62" xfId="2557"/>
    <cellStyle name="Normal 30 63" xfId="2558"/>
    <cellStyle name="Normal 30 64" xfId="2559"/>
    <cellStyle name="Normal 30 65" xfId="2560"/>
    <cellStyle name="Normal 30 66" xfId="2561"/>
    <cellStyle name="Normal 30 67" xfId="2562"/>
    <cellStyle name="Normal 30 68" xfId="2563"/>
    <cellStyle name="Normal 30 69" xfId="2564"/>
    <cellStyle name="Normal 30 7" xfId="2565"/>
    <cellStyle name="Normal 30 70" xfId="2566"/>
    <cellStyle name="Normal 30 71" xfId="2567"/>
    <cellStyle name="Normal 30 72" xfId="2568"/>
    <cellStyle name="Normal 30 73" xfId="2569"/>
    <cellStyle name="Normal 30 74" xfId="2570"/>
    <cellStyle name="Normal 30 75" xfId="2571"/>
    <cellStyle name="Normal 30 76" xfId="2572"/>
    <cellStyle name="Normal 30 77" xfId="2573"/>
    <cellStyle name="Normal 30 78" xfId="2574"/>
    <cellStyle name="Normal 30 79" xfId="2575"/>
    <cellStyle name="Normal 30 8" xfId="2576"/>
    <cellStyle name="Normal 30 80" xfId="2577"/>
    <cellStyle name="Normal 30 81" xfId="2578"/>
    <cellStyle name="Normal 30 82" xfId="2579"/>
    <cellStyle name="Normal 30 83" xfId="2580"/>
    <cellStyle name="Normal 30 84" xfId="2581"/>
    <cellStyle name="Normal 30 85" xfId="2582"/>
    <cellStyle name="Normal 30 86" xfId="2583"/>
    <cellStyle name="Normal 30 87" xfId="2584"/>
    <cellStyle name="Normal 30 88" xfId="2585"/>
    <cellStyle name="Normal 30 89" xfId="2586"/>
    <cellStyle name="Normal 30 9" xfId="2587"/>
    <cellStyle name="Normal 30 90" xfId="2588"/>
    <cellStyle name="Normal 30 91" xfId="2589"/>
    <cellStyle name="Normal 30 92" xfId="2590"/>
    <cellStyle name="Normal 30 93" xfId="2591"/>
    <cellStyle name="Normal 30 94" xfId="2592"/>
    <cellStyle name="Normal 30 95" xfId="2593"/>
    <cellStyle name="Normal 30 96" xfId="2594"/>
    <cellStyle name="Normal 30 97" xfId="2595"/>
    <cellStyle name="Normal 30 98" xfId="2596"/>
    <cellStyle name="Normal 30 99" xfId="2597"/>
    <cellStyle name="Normal 31" xfId="2598"/>
    <cellStyle name="Normal 31 10" xfId="2599"/>
    <cellStyle name="Normal 31 100" xfId="2600"/>
    <cellStyle name="Normal 31 101" xfId="2601"/>
    <cellStyle name="Normal 31 102" xfId="2602"/>
    <cellStyle name="Normal 31 103" xfId="2603"/>
    <cellStyle name="Normal 31 104" xfId="2604"/>
    <cellStyle name="Normal 31 105" xfId="2605"/>
    <cellStyle name="Normal 31 106" xfId="2606"/>
    <cellStyle name="Normal 31 107" xfId="2607"/>
    <cellStyle name="Normal 31 108" xfId="2608"/>
    <cellStyle name="Normal 31 109" xfId="2609"/>
    <cellStyle name="Normal 31 11" xfId="2610"/>
    <cellStyle name="Normal 31 12" xfId="2611"/>
    <cellStyle name="Normal 31 13" xfId="2612"/>
    <cellStyle name="Normal 31 14" xfId="2613"/>
    <cellStyle name="Normal 31 15" xfId="2614"/>
    <cellStyle name="Normal 31 16" xfId="2615"/>
    <cellStyle name="Normal 31 17" xfId="2616"/>
    <cellStyle name="Normal 31 18" xfId="2617"/>
    <cellStyle name="Normal 31 19" xfId="2618"/>
    <cellStyle name="Normal 31 2" xfId="2619"/>
    <cellStyle name="Normal 31 20" xfId="2620"/>
    <cellStyle name="Normal 31 21" xfId="2621"/>
    <cellStyle name="Normal 31 22" xfId="2622"/>
    <cellStyle name="Normal 31 23" xfId="2623"/>
    <cellStyle name="Normal 31 24" xfId="2624"/>
    <cellStyle name="Normal 31 25" xfId="2625"/>
    <cellStyle name="Normal 31 26" xfId="2626"/>
    <cellStyle name="Normal 31 27" xfId="2627"/>
    <cellStyle name="Normal 31 28" xfId="2628"/>
    <cellStyle name="Normal 31 29" xfId="2629"/>
    <cellStyle name="Normal 31 3" xfId="2630"/>
    <cellStyle name="Normal 31 30" xfId="2631"/>
    <cellStyle name="Normal 31 31" xfId="2632"/>
    <cellStyle name="Normal 31 32" xfId="2633"/>
    <cellStyle name="Normal 31 33" xfId="2634"/>
    <cellStyle name="Normal 31 34" xfId="2635"/>
    <cellStyle name="Normal 31 35" xfId="2636"/>
    <cellStyle name="Normal 31 36" xfId="2637"/>
    <cellStyle name="Normal 31 37" xfId="2638"/>
    <cellStyle name="Normal 31 38" xfId="2639"/>
    <cellStyle name="Normal 31 39" xfId="2640"/>
    <cellStyle name="Normal 31 4" xfId="2641"/>
    <cellStyle name="Normal 31 40" xfId="2642"/>
    <cellStyle name="Normal 31 41" xfId="2643"/>
    <cellStyle name="Normal 31 42" xfId="2644"/>
    <cellStyle name="Normal 31 43" xfId="2645"/>
    <cellStyle name="Normal 31 44" xfId="2646"/>
    <cellStyle name="Normal 31 45" xfId="2647"/>
    <cellStyle name="Normal 31 46" xfId="2648"/>
    <cellStyle name="Normal 31 47" xfId="2649"/>
    <cellStyle name="Normal 31 48" xfId="2650"/>
    <cellStyle name="Normal 31 49" xfId="2651"/>
    <cellStyle name="Normal 31 5" xfId="2652"/>
    <cellStyle name="Normal 31 50" xfId="2653"/>
    <cellStyle name="Normal 31 51" xfId="2654"/>
    <cellStyle name="Normal 31 52" xfId="2655"/>
    <cellStyle name="Normal 31 53" xfId="2656"/>
    <cellStyle name="Normal 31 54" xfId="2657"/>
    <cellStyle name="Normal 31 55" xfId="2658"/>
    <cellStyle name="Normal 31 56" xfId="2659"/>
    <cellStyle name="Normal 31 57" xfId="2660"/>
    <cellStyle name="Normal 31 58" xfId="2661"/>
    <cellStyle name="Normal 31 59" xfId="2662"/>
    <cellStyle name="Normal 31 6" xfId="2663"/>
    <cellStyle name="Normal 31 60" xfId="2664"/>
    <cellStyle name="Normal 31 61" xfId="2665"/>
    <cellStyle name="Normal 31 62" xfId="2666"/>
    <cellStyle name="Normal 31 63" xfId="2667"/>
    <cellStyle name="Normal 31 64" xfId="2668"/>
    <cellStyle name="Normal 31 65" xfId="2669"/>
    <cellStyle name="Normal 31 66" xfId="2670"/>
    <cellStyle name="Normal 31 67" xfId="2671"/>
    <cellStyle name="Normal 31 68" xfId="2672"/>
    <cellStyle name="Normal 31 69" xfId="2673"/>
    <cellStyle name="Normal 31 7" xfId="2674"/>
    <cellStyle name="Normal 31 70" xfId="2675"/>
    <cellStyle name="Normal 31 71" xfId="2676"/>
    <cellStyle name="Normal 31 72" xfId="2677"/>
    <cellStyle name="Normal 31 73" xfId="2678"/>
    <cellStyle name="Normal 31 74" xfId="2679"/>
    <cellStyle name="Normal 31 75" xfId="2680"/>
    <cellStyle name="Normal 31 76" xfId="2681"/>
    <cellStyle name="Normal 31 77" xfId="2682"/>
    <cellStyle name="Normal 31 78" xfId="2683"/>
    <cellStyle name="Normal 31 79" xfId="2684"/>
    <cellStyle name="Normal 31 8" xfId="2685"/>
    <cellStyle name="Normal 31 80" xfId="2686"/>
    <cellStyle name="Normal 31 81" xfId="2687"/>
    <cellStyle name="Normal 31 82" xfId="2688"/>
    <cellStyle name="Normal 31 83" xfId="2689"/>
    <cellStyle name="Normal 31 84" xfId="2690"/>
    <cellStyle name="Normal 31 85" xfId="2691"/>
    <cellStyle name="Normal 31 86" xfId="2692"/>
    <cellStyle name="Normal 31 87" xfId="2693"/>
    <cellStyle name="Normal 31 88" xfId="2694"/>
    <cellStyle name="Normal 31 89" xfId="2695"/>
    <cellStyle name="Normal 31 9" xfId="2696"/>
    <cellStyle name="Normal 31 90" xfId="2697"/>
    <cellStyle name="Normal 31 91" xfId="2698"/>
    <cellStyle name="Normal 31 92" xfId="2699"/>
    <cellStyle name="Normal 31 93" xfId="2700"/>
    <cellStyle name="Normal 31 94" xfId="2701"/>
    <cellStyle name="Normal 31 95" xfId="2702"/>
    <cellStyle name="Normal 31 96" xfId="2703"/>
    <cellStyle name="Normal 31 97" xfId="2704"/>
    <cellStyle name="Normal 31 98" xfId="2705"/>
    <cellStyle name="Normal 31 99" xfId="2706"/>
    <cellStyle name="Normal 32" xfId="2707"/>
    <cellStyle name="Normal 32 2" xfId="2708"/>
    <cellStyle name="Normal 33" xfId="2709"/>
    <cellStyle name="Normal 33 2" xfId="2710"/>
    <cellStyle name="Normal 34" xfId="2711"/>
    <cellStyle name="Normal 35" xfId="2712"/>
    <cellStyle name="Normal 35 10" xfId="2713"/>
    <cellStyle name="Normal 35 100" xfId="2714"/>
    <cellStyle name="Normal 35 101" xfId="2715"/>
    <cellStyle name="Normal 35 102" xfId="2716"/>
    <cellStyle name="Normal 35 103" xfId="2717"/>
    <cellStyle name="Normal 35 104" xfId="2718"/>
    <cellStyle name="Normal 35 105" xfId="2719"/>
    <cellStyle name="Normal 35 106" xfId="2720"/>
    <cellStyle name="Normal 35 107" xfId="2721"/>
    <cellStyle name="Normal 35 108" xfId="2722"/>
    <cellStyle name="Normal 35 109" xfId="2723"/>
    <cellStyle name="Normal 35 11" xfId="2724"/>
    <cellStyle name="Normal 35 12" xfId="2725"/>
    <cellStyle name="Normal 35 13" xfId="2726"/>
    <cellStyle name="Normal 35 14" xfId="2727"/>
    <cellStyle name="Normal 35 15" xfId="2728"/>
    <cellStyle name="Normal 35 16" xfId="2729"/>
    <cellStyle name="Normal 35 17" xfId="2730"/>
    <cellStyle name="Normal 35 18" xfId="2731"/>
    <cellStyle name="Normal 35 19" xfId="2732"/>
    <cellStyle name="Normal 35 2" xfId="2733"/>
    <cellStyle name="Normal 35 20" xfId="2734"/>
    <cellStyle name="Normal 35 21" xfId="2735"/>
    <cellStyle name="Normal 35 22" xfId="2736"/>
    <cellStyle name="Normal 35 23" xfId="2737"/>
    <cellStyle name="Normal 35 24" xfId="2738"/>
    <cellStyle name="Normal 35 25" xfId="2739"/>
    <cellStyle name="Normal 35 26" xfId="2740"/>
    <cellStyle name="Normal 35 27" xfId="2741"/>
    <cellStyle name="Normal 35 28" xfId="2742"/>
    <cellStyle name="Normal 35 29" xfId="2743"/>
    <cellStyle name="Normal 35 3" xfId="2744"/>
    <cellStyle name="Normal 35 30" xfId="2745"/>
    <cellStyle name="Normal 35 31" xfId="2746"/>
    <cellStyle name="Normal 35 32" xfId="2747"/>
    <cellStyle name="Normal 35 33" xfId="2748"/>
    <cellStyle name="Normal 35 34" xfId="2749"/>
    <cellStyle name="Normal 35 35" xfId="2750"/>
    <cellStyle name="Normal 35 36" xfId="2751"/>
    <cellStyle name="Normal 35 37" xfId="2752"/>
    <cellStyle name="Normal 35 38" xfId="2753"/>
    <cellStyle name="Normal 35 39" xfId="2754"/>
    <cellStyle name="Normal 35 4" xfId="2755"/>
    <cellStyle name="Normal 35 40" xfId="2756"/>
    <cellStyle name="Normal 35 41" xfId="2757"/>
    <cellStyle name="Normal 35 42" xfId="2758"/>
    <cellStyle name="Normal 35 43" xfId="2759"/>
    <cellStyle name="Normal 35 44" xfId="2760"/>
    <cellStyle name="Normal 35 45" xfId="2761"/>
    <cellStyle name="Normal 35 46" xfId="2762"/>
    <cellStyle name="Normal 35 47" xfId="2763"/>
    <cellStyle name="Normal 35 48" xfId="2764"/>
    <cellStyle name="Normal 35 49" xfId="2765"/>
    <cellStyle name="Normal 35 5" xfId="2766"/>
    <cellStyle name="Normal 35 50" xfId="2767"/>
    <cellStyle name="Normal 35 51" xfId="2768"/>
    <cellStyle name="Normal 35 52" xfId="2769"/>
    <cellStyle name="Normal 35 53" xfId="2770"/>
    <cellStyle name="Normal 35 54" xfId="2771"/>
    <cellStyle name="Normal 35 55" xfId="2772"/>
    <cellStyle name="Normal 35 56" xfId="2773"/>
    <cellStyle name="Normal 35 57" xfId="2774"/>
    <cellStyle name="Normal 35 58" xfId="2775"/>
    <cellStyle name="Normal 35 59" xfId="2776"/>
    <cellStyle name="Normal 35 6" xfId="2777"/>
    <cellStyle name="Normal 35 60" xfId="2778"/>
    <cellStyle name="Normal 35 61" xfId="2779"/>
    <cellStyle name="Normal 35 62" xfId="2780"/>
    <cellStyle name="Normal 35 63" xfId="2781"/>
    <cellStyle name="Normal 35 64" xfId="2782"/>
    <cellStyle name="Normal 35 65" xfId="2783"/>
    <cellStyle name="Normal 35 66" xfId="2784"/>
    <cellStyle name="Normal 35 67" xfId="2785"/>
    <cellStyle name="Normal 35 68" xfId="2786"/>
    <cellStyle name="Normal 35 69" xfId="2787"/>
    <cellStyle name="Normal 35 7" xfId="2788"/>
    <cellStyle name="Normal 35 70" xfId="2789"/>
    <cellStyle name="Normal 35 71" xfId="2790"/>
    <cellStyle name="Normal 35 72" xfId="2791"/>
    <cellStyle name="Normal 35 73" xfId="2792"/>
    <cellStyle name="Normal 35 74" xfId="2793"/>
    <cellStyle name="Normal 35 75" xfId="2794"/>
    <cellStyle name="Normal 35 76" xfId="2795"/>
    <cellStyle name="Normal 35 77" xfId="2796"/>
    <cellStyle name="Normal 35 78" xfId="2797"/>
    <cellStyle name="Normal 35 79" xfId="2798"/>
    <cellStyle name="Normal 35 8" xfId="2799"/>
    <cellStyle name="Normal 35 80" xfId="2800"/>
    <cellStyle name="Normal 35 81" xfId="2801"/>
    <cellStyle name="Normal 35 82" xfId="2802"/>
    <cellStyle name="Normal 35 83" xfId="2803"/>
    <cellStyle name="Normal 35 84" xfId="2804"/>
    <cellStyle name="Normal 35 85" xfId="2805"/>
    <cellStyle name="Normal 35 86" xfId="2806"/>
    <cellStyle name="Normal 35 87" xfId="2807"/>
    <cellStyle name="Normal 35 88" xfId="2808"/>
    <cellStyle name="Normal 35 89" xfId="2809"/>
    <cellStyle name="Normal 35 9" xfId="2810"/>
    <cellStyle name="Normal 35 90" xfId="2811"/>
    <cellStyle name="Normal 35 91" xfId="2812"/>
    <cellStyle name="Normal 35 92" xfId="2813"/>
    <cellStyle name="Normal 35 93" xfId="2814"/>
    <cellStyle name="Normal 35 94" xfId="2815"/>
    <cellStyle name="Normal 35 95" xfId="2816"/>
    <cellStyle name="Normal 35 96" xfId="2817"/>
    <cellStyle name="Normal 35 97" xfId="2818"/>
    <cellStyle name="Normal 35 98" xfId="2819"/>
    <cellStyle name="Normal 35 99" xfId="2820"/>
    <cellStyle name="Normal 36" xfId="2821"/>
    <cellStyle name="Normal 36 10" xfId="2822"/>
    <cellStyle name="Normal 36 100" xfId="2823"/>
    <cellStyle name="Normal 36 101" xfId="2824"/>
    <cellStyle name="Normal 36 102" xfId="2825"/>
    <cellStyle name="Normal 36 103" xfId="2826"/>
    <cellStyle name="Normal 36 104" xfId="2827"/>
    <cellStyle name="Normal 36 105" xfId="2828"/>
    <cellStyle name="Normal 36 106" xfId="2829"/>
    <cellStyle name="Normal 36 107" xfId="2830"/>
    <cellStyle name="Normal 36 108" xfId="2831"/>
    <cellStyle name="Normal 36 109" xfId="2832"/>
    <cellStyle name="Normal 36 11" xfId="2833"/>
    <cellStyle name="Normal 36 12" xfId="2834"/>
    <cellStyle name="Normal 36 13" xfId="2835"/>
    <cellStyle name="Normal 36 14" xfId="2836"/>
    <cellStyle name="Normal 36 15" xfId="2837"/>
    <cellStyle name="Normal 36 16" xfId="2838"/>
    <cellStyle name="Normal 36 17" xfId="2839"/>
    <cellStyle name="Normal 36 18" xfId="2840"/>
    <cellStyle name="Normal 36 19" xfId="2841"/>
    <cellStyle name="Normal 36 2" xfId="2842"/>
    <cellStyle name="Normal 36 20" xfId="2843"/>
    <cellStyle name="Normal 36 21" xfId="2844"/>
    <cellStyle name="Normal 36 22" xfId="2845"/>
    <cellStyle name="Normal 36 23" xfId="2846"/>
    <cellStyle name="Normal 36 24" xfId="2847"/>
    <cellStyle name="Normal 36 25" xfId="2848"/>
    <cellStyle name="Normal 36 26" xfId="2849"/>
    <cellStyle name="Normal 36 27" xfId="2850"/>
    <cellStyle name="Normal 36 28" xfId="2851"/>
    <cellStyle name="Normal 36 29" xfId="2852"/>
    <cellStyle name="Normal 36 3" xfId="2853"/>
    <cellStyle name="Normal 36 30" xfId="2854"/>
    <cellStyle name="Normal 36 31" xfId="2855"/>
    <cellStyle name="Normal 36 32" xfId="2856"/>
    <cellStyle name="Normal 36 33" xfId="2857"/>
    <cellStyle name="Normal 36 34" xfId="2858"/>
    <cellStyle name="Normal 36 35" xfId="2859"/>
    <cellStyle name="Normal 36 36" xfId="2860"/>
    <cellStyle name="Normal 36 37" xfId="2861"/>
    <cellStyle name="Normal 36 38" xfId="2862"/>
    <cellStyle name="Normal 36 39" xfId="2863"/>
    <cellStyle name="Normal 36 4" xfId="2864"/>
    <cellStyle name="Normal 36 40" xfId="2865"/>
    <cellStyle name="Normal 36 41" xfId="2866"/>
    <cellStyle name="Normal 36 42" xfId="2867"/>
    <cellStyle name="Normal 36 43" xfId="2868"/>
    <cellStyle name="Normal 36 44" xfId="2869"/>
    <cellStyle name="Normal 36 45" xfId="2870"/>
    <cellStyle name="Normal 36 46" xfId="2871"/>
    <cellStyle name="Normal 36 47" xfId="2872"/>
    <cellStyle name="Normal 36 48" xfId="2873"/>
    <cellStyle name="Normal 36 49" xfId="2874"/>
    <cellStyle name="Normal 36 5" xfId="2875"/>
    <cellStyle name="Normal 36 50" xfId="2876"/>
    <cellStyle name="Normal 36 51" xfId="2877"/>
    <cellStyle name="Normal 36 52" xfId="2878"/>
    <cellStyle name="Normal 36 53" xfId="2879"/>
    <cellStyle name="Normal 36 54" xfId="2880"/>
    <cellStyle name="Normal 36 55" xfId="2881"/>
    <cellStyle name="Normal 36 56" xfId="2882"/>
    <cellStyle name="Normal 36 57" xfId="2883"/>
    <cellStyle name="Normal 36 58" xfId="2884"/>
    <cellStyle name="Normal 36 59" xfId="2885"/>
    <cellStyle name="Normal 36 6" xfId="2886"/>
    <cellStyle name="Normal 36 60" xfId="2887"/>
    <cellStyle name="Normal 36 61" xfId="2888"/>
    <cellStyle name="Normal 36 62" xfId="2889"/>
    <cellStyle name="Normal 36 63" xfId="2890"/>
    <cellStyle name="Normal 36 64" xfId="2891"/>
    <cellStyle name="Normal 36 65" xfId="2892"/>
    <cellStyle name="Normal 36 66" xfId="2893"/>
    <cellStyle name="Normal 36 67" xfId="2894"/>
    <cellStyle name="Normal 36 68" xfId="2895"/>
    <cellStyle name="Normal 36 69" xfId="2896"/>
    <cellStyle name="Normal 36 7" xfId="2897"/>
    <cellStyle name="Normal 36 70" xfId="2898"/>
    <cellStyle name="Normal 36 71" xfId="2899"/>
    <cellStyle name="Normal 36 72" xfId="2900"/>
    <cellStyle name="Normal 36 73" xfId="2901"/>
    <cellStyle name="Normal 36 74" xfId="2902"/>
    <cellStyle name="Normal 36 75" xfId="2903"/>
    <cellStyle name="Normal 36 76" xfId="2904"/>
    <cellStyle name="Normal 36 77" xfId="2905"/>
    <cellStyle name="Normal 36 78" xfId="2906"/>
    <cellStyle name="Normal 36 79" xfId="2907"/>
    <cellStyle name="Normal 36 8" xfId="2908"/>
    <cellStyle name="Normal 36 80" xfId="2909"/>
    <cellStyle name="Normal 36 81" xfId="2910"/>
    <cellStyle name="Normal 36 82" xfId="2911"/>
    <cellStyle name="Normal 36 83" xfId="2912"/>
    <cellStyle name="Normal 36 84" xfId="2913"/>
    <cellStyle name="Normal 36 85" xfId="2914"/>
    <cellStyle name="Normal 36 86" xfId="2915"/>
    <cellStyle name="Normal 36 87" xfId="2916"/>
    <cellStyle name="Normal 36 88" xfId="2917"/>
    <cellStyle name="Normal 36 89" xfId="2918"/>
    <cellStyle name="Normal 36 9" xfId="2919"/>
    <cellStyle name="Normal 36 90" xfId="2920"/>
    <cellStyle name="Normal 36 91" xfId="2921"/>
    <cellStyle name="Normal 36 92" xfId="2922"/>
    <cellStyle name="Normal 36 93" xfId="2923"/>
    <cellStyle name="Normal 36 94" xfId="2924"/>
    <cellStyle name="Normal 36 95" xfId="2925"/>
    <cellStyle name="Normal 36 96" xfId="2926"/>
    <cellStyle name="Normal 36 97" xfId="2927"/>
    <cellStyle name="Normal 36 98" xfId="2928"/>
    <cellStyle name="Normal 36 99" xfId="2929"/>
    <cellStyle name="Normal 37" xfId="2930"/>
    <cellStyle name="Normal 38" xfId="2931"/>
    <cellStyle name="Normal 39" xfId="2932"/>
    <cellStyle name="Normal 4" xfId="2933"/>
    <cellStyle name="Normal-- 4" xfId="2934"/>
    <cellStyle name="Normal 4 10" xfId="2935"/>
    <cellStyle name="Normal 4 10 2" xfId="2936"/>
    <cellStyle name="Normal 4 100" xfId="2937"/>
    <cellStyle name="Normal 4 101" xfId="2938"/>
    <cellStyle name="Normal 4 102" xfId="2939"/>
    <cellStyle name="Normal 4 103" xfId="2940"/>
    <cellStyle name="Normal 4 104" xfId="2941"/>
    <cellStyle name="Normal 4 105" xfId="2942"/>
    <cellStyle name="Normal 4 106" xfId="2943"/>
    <cellStyle name="Normal 4 107" xfId="2944"/>
    <cellStyle name="Normal 4 108" xfId="2945"/>
    <cellStyle name="Normal 4 109" xfId="2946"/>
    <cellStyle name="Normal 4 11" xfId="2947"/>
    <cellStyle name="Normal 4 11 2" xfId="2948"/>
    <cellStyle name="Normal 4 110" xfId="2949"/>
    <cellStyle name="Normal 4 111" xfId="2950"/>
    <cellStyle name="Normal 4 112" xfId="2951"/>
    <cellStyle name="Normal 4 113" xfId="2952"/>
    <cellStyle name="Normal 4 114" xfId="2953"/>
    <cellStyle name="Normal 4 115" xfId="2954"/>
    <cellStyle name="Normal 4 116" xfId="2955"/>
    <cellStyle name="Normal 4 117" xfId="2956"/>
    <cellStyle name="Normal 4 118" xfId="2957"/>
    <cellStyle name="Normal 4 119" xfId="2958"/>
    <cellStyle name="Normal 4 12" xfId="2959"/>
    <cellStyle name="Normal 4 12 2" xfId="2960"/>
    <cellStyle name="Normal 4 120" xfId="2961"/>
    <cellStyle name="Normal 4 13" xfId="2962"/>
    <cellStyle name="Normal 4 13 2" xfId="2963"/>
    <cellStyle name="Normal 4 14" xfId="2964"/>
    <cellStyle name="Normal 4 14 2" xfId="2965"/>
    <cellStyle name="Normal 4 15" xfId="2966"/>
    <cellStyle name="Normal 4 15 2" xfId="2967"/>
    <cellStyle name="Normal 4 16" xfId="2968"/>
    <cellStyle name="Normal 4 16 2" xfId="2969"/>
    <cellStyle name="Normal 4 17" xfId="2970"/>
    <cellStyle name="Normal 4 17 2" xfId="2971"/>
    <cellStyle name="Normal 4 18" xfId="2972"/>
    <cellStyle name="Normal 4 18 2" xfId="2973"/>
    <cellStyle name="Normal 4 19" xfId="2974"/>
    <cellStyle name="Normal 4 19 2" xfId="2975"/>
    <cellStyle name="Normal 4 2" xfId="2976"/>
    <cellStyle name="Normal 4 2 2" xfId="2977"/>
    <cellStyle name="Normal 4 2 3" xfId="2978"/>
    <cellStyle name="Normal 4 2 4" xfId="2979"/>
    <cellStyle name="Normal 4 2 5" xfId="2980"/>
    <cellStyle name="Normal 4 2 6" xfId="2981"/>
    <cellStyle name="Normal 4 2 7" xfId="2982"/>
    <cellStyle name="Normal 4 2 8" xfId="2983"/>
    <cellStyle name="Normal 4 2 9" xfId="2984"/>
    <cellStyle name="Normal 4 20" xfId="2985"/>
    <cellStyle name="Normal 4 20 2" xfId="2986"/>
    <cellStyle name="Normal 4 21" xfId="2987"/>
    <cellStyle name="Normal 4 21 2" xfId="2988"/>
    <cellStyle name="Normal 4 21 2 2" xfId="2989"/>
    <cellStyle name="Normal 4 21 2 2 2" xfId="2990"/>
    <cellStyle name="Normal 4 21 2 2 2 2" xfId="2991"/>
    <cellStyle name="Normal 4 21 2 2 3" xfId="2992"/>
    <cellStyle name="Normal 4 21 2 3" xfId="2993"/>
    <cellStyle name="Normal 4 21 2 3 2" xfId="2994"/>
    <cellStyle name="Normal 4 21 2 4" xfId="2995"/>
    <cellStyle name="Normal 4 21 3" xfId="2996"/>
    <cellStyle name="Normal 4 21 3 2" xfId="2997"/>
    <cellStyle name="Normal 4 21 3 2 2" xfId="2998"/>
    <cellStyle name="Normal 4 21 3 2 2 2" xfId="2999"/>
    <cellStyle name="Normal 4 21 3 2 3" xfId="3000"/>
    <cellStyle name="Normal 4 21 3 3" xfId="3001"/>
    <cellStyle name="Normal 4 21 3 3 2" xfId="3002"/>
    <cellStyle name="Normal 4 21 3 4" xfId="3003"/>
    <cellStyle name="Normal 4 21 4" xfId="3004"/>
    <cellStyle name="Normal 4 21 4 2" xfId="3005"/>
    <cellStyle name="Normal 4 21 4 2 2" xfId="3006"/>
    <cellStyle name="Normal 4 21 4 2 2 2" xfId="3007"/>
    <cellStyle name="Normal 4 21 4 2 3" xfId="3008"/>
    <cellStyle name="Normal 4 21 4 3" xfId="3009"/>
    <cellStyle name="Normal 4 21 4 3 2" xfId="3010"/>
    <cellStyle name="Normal 4 21 4 4" xfId="3011"/>
    <cellStyle name="Normal 4 21 5" xfId="3012"/>
    <cellStyle name="Normal 4 21 5 2" xfId="3013"/>
    <cellStyle name="Normal 4 21 5 2 2" xfId="3014"/>
    <cellStyle name="Normal 4 21 5 3" xfId="3015"/>
    <cellStyle name="Normal 4 21 6" xfId="3016"/>
    <cellStyle name="Normal 4 21 6 2" xfId="3017"/>
    <cellStyle name="Normal 4 21 7" xfId="3018"/>
    <cellStyle name="Normal 4 21 8" xfId="3019"/>
    <cellStyle name="Normal 4 22" xfId="3020"/>
    <cellStyle name="Normal 4 22 2" xfId="3021"/>
    <cellStyle name="Normal 4 22 2 2" xfId="3022"/>
    <cellStyle name="Normal 4 22 2 2 2" xfId="3023"/>
    <cellStyle name="Normal 4 22 2 3" xfId="3024"/>
    <cellStyle name="Normal 4 22 3" xfId="3025"/>
    <cellStyle name="Normal 4 22 3 2" xfId="3026"/>
    <cellStyle name="Normal 4 22 4" xfId="3027"/>
    <cellStyle name="Normal 4 22 5" xfId="3028"/>
    <cellStyle name="Normal 4 23" xfId="3029"/>
    <cellStyle name="Normal 4 23 2" xfId="3030"/>
    <cellStyle name="Normal 4 23 2 2" xfId="3031"/>
    <cellStyle name="Normal 4 23 2 2 2" xfId="3032"/>
    <cellStyle name="Normal 4 23 2 3" xfId="3033"/>
    <cellStyle name="Normal 4 23 3" xfId="3034"/>
    <cellStyle name="Normal 4 23 3 2" xfId="3035"/>
    <cellStyle name="Normal 4 23 4" xfId="3036"/>
    <cellStyle name="Normal 4 23 5" xfId="3037"/>
    <cellStyle name="Normal 4 24" xfId="3038"/>
    <cellStyle name="Normal 4 24 2" xfId="3039"/>
    <cellStyle name="Normal 4 24 2 2" xfId="3040"/>
    <cellStyle name="Normal 4 24 2 2 2" xfId="3041"/>
    <cellStyle name="Normal 4 24 2 3" xfId="3042"/>
    <cellStyle name="Normal 4 24 3" xfId="3043"/>
    <cellStyle name="Normal 4 24 3 2" xfId="3044"/>
    <cellStyle name="Normal 4 24 4" xfId="3045"/>
    <cellStyle name="Normal 4 24 5" xfId="3046"/>
    <cellStyle name="Normal 4 25" xfId="3047"/>
    <cellStyle name="Normal 4 25 2" xfId="3048"/>
    <cellStyle name="Normal 4 25 2 2" xfId="3049"/>
    <cellStyle name="Normal 4 25 3" xfId="3050"/>
    <cellStyle name="Normal 4 25 4" xfId="3051"/>
    <cellStyle name="Normal 4 26" xfId="3052"/>
    <cellStyle name="Normal 4 26 2" xfId="3053"/>
    <cellStyle name="Normal 4 27" xfId="3054"/>
    <cellStyle name="Normal 4 27 2" xfId="3055"/>
    <cellStyle name="Normal 4 27 2 2" xfId="3056"/>
    <cellStyle name="Normal 4 27 3" xfId="3057"/>
    <cellStyle name="Normal 4 27 4" xfId="3058"/>
    <cellStyle name="Normal 4 28" xfId="3059"/>
    <cellStyle name="Normal 4 28 2" xfId="3060"/>
    <cellStyle name="Normal 4 28 3" xfId="3061"/>
    <cellStyle name="Normal 4 29" xfId="3062"/>
    <cellStyle name="Normal 4 29 2" xfId="3063"/>
    <cellStyle name="Normal 4 3" xfId="3064"/>
    <cellStyle name="Normal 4 3 2" xfId="3065"/>
    <cellStyle name="Normal 4 3 2 2" xfId="3066"/>
    <cellStyle name="Normal 4 3 2 2 2" xfId="3067"/>
    <cellStyle name="Normal 4 3 2 3" xfId="3068"/>
    <cellStyle name="Normal 4 3 2 4" xfId="3069"/>
    <cellStyle name="Normal 4 3 3" xfId="3070"/>
    <cellStyle name="Normal 4 3 4" xfId="3071"/>
    <cellStyle name="Normal 4 30" xfId="3072"/>
    <cellStyle name="Normal 4 30 2" xfId="3073"/>
    <cellStyle name="Normal 4 31" xfId="3074"/>
    <cellStyle name="Normal 4 31 2" xfId="3075"/>
    <cellStyle name="Normal 4 32" xfId="3076"/>
    <cellStyle name="Normal 4 32 2" xfId="3077"/>
    <cellStyle name="Normal 4 33" xfId="3078"/>
    <cellStyle name="Normal 4 33 2" xfId="3079"/>
    <cellStyle name="Normal 4 34" xfId="3080"/>
    <cellStyle name="Normal 4 35" xfId="3081"/>
    <cellStyle name="Normal 4 36" xfId="3082"/>
    <cellStyle name="Normal 4 37" xfId="3083"/>
    <cellStyle name="Normal 4 38" xfId="3084"/>
    <cellStyle name="Normal 4 39" xfId="3085"/>
    <cellStyle name="Normal 4 4" xfId="3086"/>
    <cellStyle name="Normal 4 4 2" xfId="3087"/>
    <cellStyle name="Normal 4 4 3" xfId="3088"/>
    <cellStyle name="Normal 4 4 4" xfId="3089"/>
    <cellStyle name="Normal 4 40" xfId="3090"/>
    <cellStyle name="Normal 4 41" xfId="3091"/>
    <cellStyle name="Normal 4 42" xfId="3092"/>
    <cellStyle name="Normal 4 43" xfId="3093"/>
    <cellStyle name="Normal 4 44" xfId="3094"/>
    <cellStyle name="Normal 4 45" xfId="3095"/>
    <cellStyle name="Normal 4 46" xfId="3096"/>
    <cellStyle name="Normal 4 47" xfId="3097"/>
    <cellStyle name="Normal 4 48" xfId="3098"/>
    <cellStyle name="Normal 4 49" xfId="3099"/>
    <cellStyle name="Normal 4 5" xfId="3100"/>
    <cellStyle name="Normal 4 5 2" xfId="3101"/>
    <cellStyle name="Normal 4 50" xfId="3102"/>
    <cellStyle name="Normal 4 51" xfId="3103"/>
    <cellStyle name="Normal 4 52" xfId="3104"/>
    <cellStyle name="Normal 4 53" xfId="3105"/>
    <cellStyle name="Normal 4 54" xfId="3106"/>
    <cellStyle name="Normal 4 55" xfId="3107"/>
    <cellStyle name="Normal 4 56" xfId="3108"/>
    <cellStyle name="Normal 4 57" xfId="3109"/>
    <cellStyle name="Normal 4 58" xfId="3110"/>
    <cellStyle name="Normal 4 59" xfId="3111"/>
    <cellStyle name="Normal 4 6" xfId="3112"/>
    <cellStyle name="Normal 4 6 2" xfId="3113"/>
    <cellStyle name="Normal 4 60" xfId="3114"/>
    <cellStyle name="Normal 4 61" xfId="3115"/>
    <cellStyle name="Normal 4 62" xfId="3116"/>
    <cellStyle name="Normal 4 63" xfId="3117"/>
    <cellStyle name="Normal 4 64" xfId="3118"/>
    <cellStyle name="Normal 4 65" xfId="3119"/>
    <cellStyle name="Normal 4 66" xfId="3120"/>
    <cellStyle name="Normal 4 67" xfId="3121"/>
    <cellStyle name="Normal 4 68" xfId="3122"/>
    <cellStyle name="Normal 4 69" xfId="3123"/>
    <cellStyle name="Normal 4 7" xfId="3124"/>
    <cellStyle name="Normal 4 7 2" xfId="3125"/>
    <cellStyle name="Normal 4 70" xfId="3126"/>
    <cellStyle name="Normal 4 71" xfId="3127"/>
    <cellStyle name="Normal 4 72" xfId="3128"/>
    <cellStyle name="Normal 4 73" xfId="3129"/>
    <cellStyle name="Normal 4 74" xfId="3130"/>
    <cellStyle name="Normal 4 75" xfId="3131"/>
    <cellStyle name="Normal 4 76" xfId="3132"/>
    <cellStyle name="Normal 4 77" xfId="3133"/>
    <cellStyle name="Normal 4 78" xfId="3134"/>
    <cellStyle name="Normal 4 79" xfId="3135"/>
    <cellStyle name="Normal 4 8" xfId="3136"/>
    <cellStyle name="Normal 4 8 2" xfId="3137"/>
    <cellStyle name="Normal 4 80" xfId="3138"/>
    <cellStyle name="Normal 4 81" xfId="3139"/>
    <cellStyle name="Normal 4 82" xfId="3140"/>
    <cellStyle name="Normal 4 83" xfId="3141"/>
    <cellStyle name="Normal 4 84" xfId="3142"/>
    <cellStyle name="Normal 4 85" xfId="3143"/>
    <cellStyle name="Normal 4 86" xfId="3144"/>
    <cellStyle name="Normal 4 87" xfId="3145"/>
    <cellStyle name="Normal 4 88" xfId="3146"/>
    <cellStyle name="Normal 4 89" xfId="3147"/>
    <cellStyle name="Normal 4 9" xfId="3148"/>
    <cellStyle name="Normal 4 9 2" xfId="3149"/>
    <cellStyle name="Normal 4 90" xfId="3150"/>
    <cellStyle name="Normal 4 91" xfId="3151"/>
    <cellStyle name="Normal 4 92" xfId="3152"/>
    <cellStyle name="Normal 4 93" xfId="3153"/>
    <cellStyle name="Normal 4 94" xfId="3154"/>
    <cellStyle name="Normal 4 95" xfId="3155"/>
    <cellStyle name="Normal 4 96" xfId="3156"/>
    <cellStyle name="Normal 4 97" xfId="3157"/>
    <cellStyle name="Normal 4 98" xfId="3158"/>
    <cellStyle name="Normal 4 99" xfId="3159"/>
    <cellStyle name="Normal 40" xfId="3160"/>
    <cellStyle name="Normal 41" xfId="3161"/>
    <cellStyle name="Normal 42" xfId="3162"/>
    <cellStyle name="Normal 43" xfId="3163"/>
    <cellStyle name="Normal 44" xfId="3164"/>
    <cellStyle name="Normal 45" xfId="3165"/>
    <cellStyle name="Normal 46" xfId="3166"/>
    <cellStyle name="Normal 47" xfId="3167"/>
    <cellStyle name="Normal 47 10" xfId="3168"/>
    <cellStyle name="Normal 47 11" xfId="3169"/>
    <cellStyle name="Normal 47 11 2" xfId="3170"/>
    <cellStyle name="Normal 47 11 3" xfId="3171"/>
    <cellStyle name="Normal 47 11 4" xfId="3172"/>
    <cellStyle name="Normal 47 11 5" xfId="3173"/>
    <cellStyle name="Normal 47 11 6" xfId="3174"/>
    <cellStyle name="Normal 47 11 7" xfId="3175"/>
    <cellStyle name="Normal 47 11 8" xfId="3176"/>
    <cellStyle name="Normal 47 12" xfId="3177"/>
    <cellStyle name="Normal 47 13" xfId="3178"/>
    <cellStyle name="Normal 47 14" xfId="3179"/>
    <cellStyle name="Normal 47 15" xfId="3180"/>
    <cellStyle name="Normal 47 16" xfId="3181"/>
    <cellStyle name="Normal 47 17" xfId="3182"/>
    <cellStyle name="Normal 47 2" xfId="3183"/>
    <cellStyle name="Normal 47 3" xfId="3184"/>
    <cellStyle name="Normal 47 3 2" xfId="3185"/>
    <cellStyle name="Normal 47 3 3" xfId="3186"/>
    <cellStyle name="Normal 47 3 4" xfId="3187"/>
    <cellStyle name="Normal 47 3 5" xfId="3188"/>
    <cellStyle name="Normal 47 3 6" xfId="3189"/>
    <cellStyle name="Normal 47 3 7" xfId="3190"/>
    <cellStyle name="Normal 47 3 8" xfId="3191"/>
    <cellStyle name="Normal 47 4" xfId="3192"/>
    <cellStyle name="Normal 47 4 2" xfId="3193"/>
    <cellStyle name="Normal 47 4 3" xfId="3194"/>
    <cellStyle name="Normal 47 4 4" xfId="3195"/>
    <cellStyle name="Normal 47 4 5" xfId="3196"/>
    <cellStyle name="Normal 47 4 6" xfId="3197"/>
    <cellStyle name="Normal 47 4 7" xfId="3198"/>
    <cellStyle name="Normal 47 4 8" xfId="3199"/>
    <cellStyle name="Normal 47 5" xfId="3200"/>
    <cellStyle name="Normal 47 5 2" xfId="3201"/>
    <cellStyle name="Normal 47 5 3" xfId="3202"/>
    <cellStyle name="Normal 47 5 4" xfId="3203"/>
    <cellStyle name="Normal 47 5 5" xfId="3204"/>
    <cellStyle name="Normal 47 5 6" xfId="3205"/>
    <cellStyle name="Normal 47 5 7" xfId="3206"/>
    <cellStyle name="Normal 47 5 8" xfId="3207"/>
    <cellStyle name="Normal 47 6" xfId="3208"/>
    <cellStyle name="Normal 47 6 2" xfId="3209"/>
    <cellStyle name="Normal 47 6 3" xfId="3210"/>
    <cellStyle name="Normal 47 6 4" xfId="3211"/>
    <cellStyle name="Normal 47 6 5" xfId="3212"/>
    <cellStyle name="Normal 47 6 6" xfId="3213"/>
    <cellStyle name="Normal 47 6 7" xfId="3214"/>
    <cellStyle name="Normal 47 6 8" xfId="3215"/>
    <cellStyle name="Normal 47 7" xfId="3216"/>
    <cellStyle name="Normal 47 7 2" xfId="3217"/>
    <cellStyle name="Normal 47 7 3" xfId="3218"/>
    <cellStyle name="Normal 47 7 4" xfId="3219"/>
    <cellStyle name="Normal 47 7 5" xfId="3220"/>
    <cellStyle name="Normal 47 7 6" xfId="3221"/>
    <cellStyle name="Normal 47 7 7" xfId="3222"/>
    <cellStyle name="Normal 47 7 8" xfId="3223"/>
    <cellStyle name="Normal 47 8" xfId="3224"/>
    <cellStyle name="Normal 47 8 2" xfId="3225"/>
    <cellStyle name="Normal 47 8 3" xfId="3226"/>
    <cellStyle name="Normal 47 8 4" xfId="3227"/>
    <cellStyle name="Normal 47 8 5" xfId="3228"/>
    <cellStyle name="Normal 47 8 6" xfId="3229"/>
    <cellStyle name="Normal 47 8 7" xfId="3230"/>
    <cellStyle name="Normal 47 8 8" xfId="3231"/>
    <cellStyle name="Normal 47 9" xfId="3232"/>
    <cellStyle name="Normal 48" xfId="3233"/>
    <cellStyle name="Normal 49" xfId="3234"/>
    <cellStyle name="Normal 49 2" xfId="3235"/>
    <cellStyle name="Normal 49 2 2" xfId="3236"/>
    <cellStyle name="Normal 49 2 2 2" xfId="3237"/>
    <cellStyle name="Normal 49 2 2 2 2" xfId="3238"/>
    <cellStyle name="Normal 49 2 2 3" xfId="3239"/>
    <cellStyle name="Normal 49 2 3" xfId="3240"/>
    <cellStyle name="Normal 49 2 3 2" xfId="3241"/>
    <cellStyle name="Normal 49 2 4" xfId="3242"/>
    <cellStyle name="Normal 49 3" xfId="3243"/>
    <cellStyle name="Normal 49 3 2" xfId="3244"/>
    <cellStyle name="Normal 49 3 2 2" xfId="3245"/>
    <cellStyle name="Normal 49 3 2 2 2" xfId="3246"/>
    <cellStyle name="Normal 49 3 2 3" xfId="3247"/>
    <cellStyle name="Normal 49 3 3" xfId="3248"/>
    <cellStyle name="Normal 49 3 3 2" xfId="3249"/>
    <cellStyle name="Normal 49 3 4" xfId="3250"/>
    <cellStyle name="Normal 49 4" xfId="3251"/>
    <cellStyle name="Normal 49 4 2" xfId="3252"/>
    <cellStyle name="Normal 49 4 2 2" xfId="3253"/>
    <cellStyle name="Normal 49 4 2 2 2" xfId="3254"/>
    <cellStyle name="Normal 49 4 2 3" xfId="3255"/>
    <cellStyle name="Normal 49 4 3" xfId="3256"/>
    <cellStyle name="Normal 49 4 3 2" xfId="3257"/>
    <cellStyle name="Normal 49 4 4" xfId="3258"/>
    <cellStyle name="Normal 49 5" xfId="3259"/>
    <cellStyle name="Normal 49 5 2" xfId="3260"/>
    <cellStyle name="Normal 49 5 2 2" xfId="3261"/>
    <cellStyle name="Normal 49 5 3" xfId="3262"/>
    <cellStyle name="Normal 49 6" xfId="3263"/>
    <cellStyle name="Normal 49 6 2" xfId="3264"/>
    <cellStyle name="Normal 49 7" xfId="3265"/>
    <cellStyle name="Normal 49 8" xfId="3266"/>
    <cellStyle name="Normal 5" xfId="3267"/>
    <cellStyle name="Normal-- 5" xfId="3268"/>
    <cellStyle name="Normal 5 10" xfId="3269"/>
    <cellStyle name="Normal 5 10 2" xfId="3270"/>
    <cellStyle name="Normal 5 100" xfId="3271"/>
    <cellStyle name="Normal 5 101" xfId="3272"/>
    <cellStyle name="Normal 5 102" xfId="3273"/>
    <cellStyle name="Normal 5 103" xfId="3274"/>
    <cellStyle name="Normal 5 104" xfId="3275"/>
    <cellStyle name="Normal 5 105" xfId="3276"/>
    <cellStyle name="Normal 5 106" xfId="3277"/>
    <cellStyle name="Normal 5 107" xfId="3278"/>
    <cellStyle name="Normal 5 108" xfId="3279"/>
    <cellStyle name="Normal 5 109" xfId="3280"/>
    <cellStyle name="Normal 5 11" xfId="3281"/>
    <cellStyle name="Normal 5 11 2" xfId="3282"/>
    <cellStyle name="Normal 5 110" xfId="3283"/>
    <cellStyle name="Normal 5 111" xfId="3284"/>
    <cellStyle name="Normal 5 112" xfId="3285"/>
    <cellStyle name="Normal 5 113" xfId="3286"/>
    <cellStyle name="Normal 5 12" xfId="3287"/>
    <cellStyle name="Normal 5 12 2" xfId="3288"/>
    <cellStyle name="Normal 5 13" xfId="3289"/>
    <cellStyle name="Normal 5 13 2" xfId="3290"/>
    <cellStyle name="Normal 5 14" xfId="3291"/>
    <cellStyle name="Normal 5 14 2" xfId="3292"/>
    <cellStyle name="Normal 5 15" xfId="3293"/>
    <cellStyle name="Normal 5 15 2" xfId="3294"/>
    <cellStyle name="Normal 5 16" xfId="3295"/>
    <cellStyle name="Normal 5 16 2" xfId="3296"/>
    <cellStyle name="Normal 5 17" xfId="3297"/>
    <cellStyle name="Normal 5 17 2" xfId="3298"/>
    <cellStyle name="Normal 5 18" xfId="3299"/>
    <cellStyle name="Normal 5 18 2" xfId="3300"/>
    <cellStyle name="Normal 5 19" xfId="3301"/>
    <cellStyle name="Normal 5 19 2" xfId="3302"/>
    <cellStyle name="Normal 5 2" xfId="3303"/>
    <cellStyle name="Normal 5 2 2" xfId="3304"/>
    <cellStyle name="Normal 5 2 3" xfId="3305"/>
    <cellStyle name="Normal 5 2 4" xfId="3306"/>
    <cellStyle name="Normal 5 2 5" xfId="3307"/>
    <cellStyle name="Normal 5 20" xfId="3308"/>
    <cellStyle name="Normal 5 20 2" xfId="3309"/>
    <cellStyle name="Normal 5 21" xfId="3310"/>
    <cellStyle name="Normal 5 21 2" xfId="3311"/>
    <cellStyle name="Normal 5 22" xfId="3312"/>
    <cellStyle name="Normal 5 22 2" xfId="3313"/>
    <cellStyle name="Normal 5 22 2 2" xfId="3314"/>
    <cellStyle name="Normal 5 22 3" xfId="3315"/>
    <cellStyle name="Normal 5 22 4" xfId="3316"/>
    <cellStyle name="Normal 5 23" xfId="3317"/>
    <cellStyle name="Normal 5 23 2" xfId="3318"/>
    <cellStyle name="Normal 5 24" xfId="3319"/>
    <cellStyle name="Normal 5 24 2" xfId="3320"/>
    <cellStyle name="Normal 5 25" xfId="3321"/>
    <cellStyle name="Normal 5 25 2" xfId="3322"/>
    <cellStyle name="Normal 5 26" xfId="3323"/>
    <cellStyle name="Normal 5 26 2" xfId="3324"/>
    <cellStyle name="Normal 5 27" xfId="3325"/>
    <cellStyle name="Normal 5 27 2" xfId="3326"/>
    <cellStyle name="Normal 5 28" xfId="3327"/>
    <cellStyle name="Normal 5 28 2" xfId="3328"/>
    <cellStyle name="Normal 5 29" xfId="3329"/>
    <cellStyle name="Normal 5 29 2" xfId="3330"/>
    <cellStyle name="Normal 5 3" xfId="3331"/>
    <cellStyle name="Normal 5 3 2" xfId="3332"/>
    <cellStyle name="Normal 5 30" xfId="3333"/>
    <cellStyle name="Normal 5 30 2" xfId="3334"/>
    <cellStyle name="Normal 5 31" xfId="3335"/>
    <cellStyle name="Normal 5 31 2" xfId="3336"/>
    <cellStyle name="Normal 5 32" xfId="3337"/>
    <cellStyle name="Normal 5 32 2" xfId="3338"/>
    <cellStyle name="Normal 5 33" xfId="3339"/>
    <cellStyle name="Normal 5 33 2" xfId="3340"/>
    <cellStyle name="Normal 5 34" xfId="3341"/>
    <cellStyle name="Normal 5 34 2" xfId="3342"/>
    <cellStyle name="Normal 5 35" xfId="3343"/>
    <cellStyle name="Normal 5 35 2" xfId="3344"/>
    <cellStyle name="Normal 5 36" xfId="3345"/>
    <cellStyle name="Normal 5 36 2" xfId="3346"/>
    <cellStyle name="Normal 5 37" xfId="3347"/>
    <cellStyle name="Normal 5 37 2" xfId="3348"/>
    <cellStyle name="Normal 5 38" xfId="3349"/>
    <cellStyle name="Normal 5 39" xfId="3350"/>
    <cellStyle name="Normal 5 4" xfId="3351"/>
    <cellStyle name="Normal 5 4 2" xfId="3352"/>
    <cellStyle name="Normal 5 40" xfId="3353"/>
    <cellStyle name="Normal 5 41" xfId="3354"/>
    <cellStyle name="Normal 5 42" xfId="3355"/>
    <cellStyle name="Normal 5 43" xfId="3356"/>
    <cellStyle name="Normal 5 44" xfId="3357"/>
    <cellStyle name="Normal 5 45" xfId="3358"/>
    <cellStyle name="Normal 5 46" xfId="3359"/>
    <cellStyle name="Normal 5 47" xfId="3360"/>
    <cellStyle name="Normal 5 48" xfId="3361"/>
    <cellStyle name="Normal 5 49" xfId="3362"/>
    <cellStyle name="Normal 5 5" xfId="3363"/>
    <cellStyle name="Normal 5 5 2" xfId="3364"/>
    <cellStyle name="Normal 5 50" xfId="3365"/>
    <cellStyle name="Normal 5 51" xfId="3366"/>
    <cellStyle name="Normal 5 52" xfId="3367"/>
    <cellStyle name="Normal 5 53" xfId="3368"/>
    <cellStyle name="Normal 5 54" xfId="3369"/>
    <cellStyle name="Normal 5 55" xfId="3370"/>
    <cellStyle name="Normal 5 56" xfId="3371"/>
    <cellStyle name="Normal 5 57" xfId="3372"/>
    <cellStyle name="Normal 5 58" xfId="3373"/>
    <cellStyle name="Normal 5 59" xfId="3374"/>
    <cellStyle name="Normal 5 6" xfId="3375"/>
    <cellStyle name="Normal 5 6 2" xfId="3376"/>
    <cellStyle name="Normal 5 60" xfId="3377"/>
    <cellStyle name="Normal 5 61" xfId="3378"/>
    <cellStyle name="Normal 5 62" xfId="3379"/>
    <cellStyle name="Normal 5 63" xfId="3380"/>
    <cellStyle name="Normal 5 64" xfId="3381"/>
    <cellStyle name="Normal 5 65" xfId="3382"/>
    <cellStyle name="Normal 5 66" xfId="3383"/>
    <cellStyle name="Normal 5 67" xfId="3384"/>
    <cellStyle name="Normal 5 68" xfId="3385"/>
    <cellStyle name="Normal 5 69" xfId="3386"/>
    <cellStyle name="Normal 5 7" xfId="3387"/>
    <cellStyle name="Normal 5 7 2" xfId="3388"/>
    <cellStyle name="Normal 5 70" xfId="3389"/>
    <cellStyle name="Normal 5 71" xfId="3390"/>
    <cellStyle name="Normal 5 72" xfId="3391"/>
    <cellStyle name="Normal 5 73" xfId="3392"/>
    <cellStyle name="Normal 5 74" xfId="3393"/>
    <cellStyle name="Normal 5 75" xfId="3394"/>
    <cellStyle name="Normal 5 76" xfId="3395"/>
    <cellStyle name="Normal 5 77" xfId="3396"/>
    <cellStyle name="Normal 5 78" xfId="3397"/>
    <cellStyle name="Normal 5 79" xfId="3398"/>
    <cellStyle name="Normal 5 8" xfId="3399"/>
    <cellStyle name="Normal 5 8 2" xfId="3400"/>
    <cellStyle name="Normal 5 80" xfId="3401"/>
    <cellStyle name="Normal 5 81" xfId="3402"/>
    <cellStyle name="Normal 5 82" xfId="3403"/>
    <cellStyle name="Normal 5 83" xfId="3404"/>
    <cellStyle name="Normal 5 84" xfId="3405"/>
    <cellStyle name="Normal 5 85" xfId="3406"/>
    <cellStyle name="Normal 5 86" xfId="3407"/>
    <cellStyle name="Normal 5 87" xfId="3408"/>
    <cellStyle name="Normal 5 88" xfId="3409"/>
    <cellStyle name="Normal 5 89" xfId="3410"/>
    <cellStyle name="Normal 5 9" xfId="3411"/>
    <cellStyle name="Normal 5 9 2" xfId="3412"/>
    <cellStyle name="Normal 5 90" xfId="3413"/>
    <cellStyle name="Normal 5 91" xfId="3414"/>
    <cellStyle name="Normal 5 92" xfId="3415"/>
    <cellStyle name="Normal 5 93" xfId="3416"/>
    <cellStyle name="Normal 5 94" xfId="3417"/>
    <cellStyle name="Normal 5 95" xfId="3418"/>
    <cellStyle name="Normal 5 96" xfId="3419"/>
    <cellStyle name="Normal 5 97" xfId="3420"/>
    <cellStyle name="Normal 5 98" xfId="3421"/>
    <cellStyle name="Normal 5 99" xfId="3422"/>
    <cellStyle name="Normal 50" xfId="3423"/>
    <cellStyle name="Normal 50 2" xfId="3424"/>
    <cellStyle name="Normal 50 3" xfId="3425"/>
    <cellStyle name="Normal 50 4" xfId="3426"/>
    <cellStyle name="Normal 50 5" xfId="3427"/>
    <cellStyle name="Normal 50 6" xfId="3428"/>
    <cellStyle name="Normal 50 7" xfId="3429"/>
    <cellStyle name="Normal 50 8" xfId="3430"/>
    <cellStyle name="Normal 51" xfId="3431"/>
    <cellStyle name="Normal 51 2" xfId="3432"/>
    <cellStyle name="Normal 51 2 2" xfId="3433"/>
    <cellStyle name="Normal 51 2 2 2" xfId="3434"/>
    <cellStyle name="Normal 51 2 2 2 2" xfId="3435"/>
    <cellStyle name="Normal 51 2 2 3" xfId="3436"/>
    <cellStyle name="Normal 51 2 3" xfId="3437"/>
    <cellStyle name="Normal 51 2 3 2" xfId="3438"/>
    <cellStyle name="Normal 51 2 4" xfId="3439"/>
    <cellStyle name="Normal 51 3" xfId="3440"/>
    <cellStyle name="Normal 51 3 2" xfId="3441"/>
    <cellStyle name="Normal 51 3 2 2" xfId="3442"/>
    <cellStyle name="Normal 51 3 3" xfId="3443"/>
    <cellStyle name="Normal 51 4" xfId="3444"/>
    <cellStyle name="Normal 51 4 2" xfId="3445"/>
    <cellStyle name="Normal 51 5" xfId="3446"/>
    <cellStyle name="Normal 51 6" xfId="3447"/>
    <cellStyle name="Normal 51 7" xfId="3448"/>
    <cellStyle name="Normal 51 8" xfId="3449"/>
    <cellStyle name="Normal 52" xfId="3450"/>
    <cellStyle name="Normal 52 2" xfId="3451"/>
    <cellStyle name="Normal 52 2 2" xfId="3452"/>
    <cellStyle name="Normal 52 3" xfId="3453"/>
    <cellStyle name="Normal 52 4" xfId="3454"/>
    <cellStyle name="Normal 52 5" xfId="3455"/>
    <cellStyle name="Normal 52 6" xfId="3456"/>
    <cellStyle name="Normal 52 7" xfId="3457"/>
    <cellStyle name="Normal 52 8" xfId="3458"/>
    <cellStyle name="Normal 53" xfId="3459"/>
    <cellStyle name="Normal 53 2" xfId="3460"/>
    <cellStyle name="Normal 53 2 2" xfId="3461"/>
    <cellStyle name="Normal 53 2 2 2" xfId="3462"/>
    <cellStyle name="Normal 53 2 3" xfId="3463"/>
    <cellStyle name="Normal 53 3" xfId="3464"/>
    <cellStyle name="Normal 53 3 2" xfId="3465"/>
    <cellStyle name="Normal 53 4" xfId="3466"/>
    <cellStyle name="Normal 53 5" xfId="3467"/>
    <cellStyle name="Normal 53 6" xfId="3468"/>
    <cellStyle name="Normal 53 7" xfId="3469"/>
    <cellStyle name="Normal 53 8" xfId="3470"/>
    <cellStyle name="Normal 54" xfId="3471"/>
    <cellStyle name="Normal 54 2" xfId="3472"/>
    <cellStyle name="Normal 54 3" xfId="3473"/>
    <cellStyle name="Normal 54 4" xfId="3474"/>
    <cellStyle name="Normal 54 5" xfId="3475"/>
    <cellStyle name="Normal 54 6" xfId="3476"/>
    <cellStyle name="Normal 54 7" xfId="3477"/>
    <cellStyle name="Normal 54 8" xfId="3478"/>
    <cellStyle name="Normal 55" xfId="3479"/>
    <cellStyle name="Normal 55 2" xfId="3480"/>
    <cellStyle name="Normal 55 3" xfId="3481"/>
    <cellStyle name="Normal 55 4" xfId="3482"/>
    <cellStyle name="Normal 55 5" xfId="3483"/>
    <cellStyle name="Normal 55 6" xfId="3484"/>
    <cellStyle name="Normal 55 7" xfId="3485"/>
    <cellStyle name="Normal 55 8" xfId="3486"/>
    <cellStyle name="Normal 56" xfId="3487"/>
    <cellStyle name="Normal 56 2" xfId="3488"/>
    <cellStyle name="Normal 56 3" xfId="3489"/>
    <cellStyle name="Normal 56 4" xfId="3490"/>
    <cellStyle name="Normal 56 5" xfId="3491"/>
    <cellStyle name="Normal 56 6" xfId="3492"/>
    <cellStyle name="Normal 56 7" xfId="3493"/>
    <cellStyle name="Normal 56 8" xfId="3494"/>
    <cellStyle name="Normal 57" xfId="3495"/>
    <cellStyle name="Normal 57 2" xfId="3496"/>
    <cellStyle name="Normal 57 3" xfId="3497"/>
    <cellStyle name="Normal 57 4" xfId="3498"/>
    <cellStyle name="Normal 57 5" xfId="3499"/>
    <cellStyle name="Normal 57 6" xfId="3500"/>
    <cellStyle name="Normal 57 7" xfId="3501"/>
    <cellStyle name="Normal 57 8" xfId="3502"/>
    <cellStyle name="Normal 58" xfId="3503"/>
    <cellStyle name="Normal 58 2" xfId="3504"/>
    <cellStyle name="Normal 58 3" xfId="3505"/>
    <cellStyle name="Normal 58 4" xfId="3506"/>
    <cellStyle name="Normal 58 5" xfId="3507"/>
    <cellStyle name="Normal 58 6" xfId="3508"/>
    <cellStyle name="Normal 58 7" xfId="3509"/>
    <cellStyle name="Normal 58 8" xfId="3510"/>
    <cellStyle name="Normal 59" xfId="3511"/>
    <cellStyle name="Normal 59 2" xfId="3512"/>
    <cellStyle name="Normal 59 3" xfId="3513"/>
    <cellStyle name="Normal 59 4" xfId="3514"/>
    <cellStyle name="Normal 59 5" xfId="3515"/>
    <cellStyle name="Normal 59 6" xfId="3516"/>
    <cellStyle name="Normal 59 7" xfId="3517"/>
    <cellStyle name="Normal 59 8" xfId="3518"/>
    <cellStyle name="Normal 6" xfId="3519"/>
    <cellStyle name="Normal-- 6" xfId="3520"/>
    <cellStyle name="Normal 6 10" xfId="3521"/>
    <cellStyle name="Normal 6 10 2" xfId="3522"/>
    <cellStyle name="Normal 6 100" xfId="3523"/>
    <cellStyle name="Normal 6 101" xfId="3524"/>
    <cellStyle name="Normal 6 102" xfId="3525"/>
    <cellStyle name="Normal 6 103" xfId="3526"/>
    <cellStyle name="Normal 6 104" xfId="3527"/>
    <cellStyle name="Normal 6 105" xfId="3528"/>
    <cellStyle name="Normal 6 106" xfId="3529"/>
    <cellStyle name="Normal 6 107" xfId="3530"/>
    <cellStyle name="Normal 6 108" xfId="3531"/>
    <cellStyle name="Normal 6 109" xfId="3532"/>
    <cellStyle name="Normal 6 11" xfId="3533"/>
    <cellStyle name="Normal 6 11 2" xfId="3534"/>
    <cellStyle name="Normal 6 110" xfId="3535"/>
    <cellStyle name="Normal 6 111" xfId="3536"/>
    <cellStyle name="Normal 6 112" xfId="3537"/>
    <cellStyle name="Normal 6 113" xfId="3538"/>
    <cellStyle name="Normal 6 114" xfId="3539"/>
    <cellStyle name="Normal 6 115" xfId="3540"/>
    <cellStyle name="Normal 6 116" xfId="3541"/>
    <cellStyle name="Normal 6 117" xfId="3542"/>
    <cellStyle name="Normal 6 12" xfId="3543"/>
    <cellStyle name="Normal 6 12 2" xfId="3544"/>
    <cellStyle name="Normal 6 13" xfId="3545"/>
    <cellStyle name="Normal 6 13 2" xfId="3546"/>
    <cellStyle name="Normal 6 14" xfId="3547"/>
    <cellStyle name="Normal 6 14 2" xfId="3548"/>
    <cellStyle name="Normal 6 15" xfId="3549"/>
    <cellStyle name="Normal 6 15 2" xfId="3550"/>
    <cellStyle name="Normal 6 16" xfId="3551"/>
    <cellStyle name="Normal 6 16 2" xfId="3552"/>
    <cellStyle name="Normal 6 17" xfId="3553"/>
    <cellStyle name="Normal 6 17 2" xfId="3554"/>
    <cellStyle name="Normal 6 18" xfId="3555"/>
    <cellStyle name="Normal 6 18 2" xfId="3556"/>
    <cellStyle name="Normal 6 19" xfId="3557"/>
    <cellStyle name="Normal 6 19 2" xfId="3558"/>
    <cellStyle name="Normal 6 2" xfId="3559"/>
    <cellStyle name="Normal 6 2 2" xfId="3560"/>
    <cellStyle name="Normal 6 2 3" xfId="3561"/>
    <cellStyle name="Normal 6 2 4" xfId="3562"/>
    <cellStyle name="Normal 6 2 5" xfId="3563"/>
    <cellStyle name="Normal 6 20" xfId="3564"/>
    <cellStyle name="Normal 6 20 2" xfId="3565"/>
    <cellStyle name="Normal 6 21" xfId="3566"/>
    <cellStyle name="Normal 6 21 2" xfId="3567"/>
    <cellStyle name="Normal 6 21 2 2" xfId="3568"/>
    <cellStyle name="Normal 6 21 3" xfId="3569"/>
    <cellStyle name="Normal 6 21 4" xfId="3570"/>
    <cellStyle name="Normal 6 22" xfId="3571"/>
    <cellStyle name="Normal 6 22 2" xfId="3572"/>
    <cellStyle name="Normal 6 22 2 2" xfId="3573"/>
    <cellStyle name="Normal 6 22 3" xfId="3574"/>
    <cellStyle name="Normal 6 22 4" xfId="3575"/>
    <cellStyle name="Normal 6 23" xfId="3576"/>
    <cellStyle name="Normal 6 23 2" xfId="3577"/>
    <cellStyle name="Normal 6 24" xfId="3578"/>
    <cellStyle name="Normal 6 24 2" xfId="3579"/>
    <cellStyle name="Normal 6 25" xfId="3580"/>
    <cellStyle name="Normal 6 25 2" xfId="3581"/>
    <cellStyle name="Normal 6 26" xfId="3582"/>
    <cellStyle name="Normal 6 26 2" xfId="3583"/>
    <cellStyle name="Normal 6 27" xfId="3584"/>
    <cellStyle name="Normal 6 27 2" xfId="3585"/>
    <cellStyle name="Normal 6 28" xfId="3586"/>
    <cellStyle name="Normal 6 28 2" xfId="3587"/>
    <cellStyle name="Normal 6 29" xfId="3588"/>
    <cellStyle name="Normal 6 29 2" xfId="3589"/>
    <cellStyle name="Normal 6 3" xfId="3590"/>
    <cellStyle name="Normal 6 3 2" xfId="3591"/>
    <cellStyle name="Normal 6 3 3" xfId="3592"/>
    <cellStyle name="Normal 6 3 4" xfId="3593"/>
    <cellStyle name="Normal 6 30" xfId="3594"/>
    <cellStyle name="Normal 6 31" xfId="3595"/>
    <cellStyle name="Normal 6 32" xfId="3596"/>
    <cellStyle name="Normal 6 33" xfId="3597"/>
    <cellStyle name="Normal 6 34" xfId="3598"/>
    <cellStyle name="Normal 6 35" xfId="3599"/>
    <cellStyle name="Normal 6 36" xfId="3600"/>
    <cellStyle name="Normal 6 37" xfId="3601"/>
    <cellStyle name="Normal 6 38" xfId="3602"/>
    <cellStyle name="Normal 6 39" xfId="3603"/>
    <cellStyle name="Normal 6 4" xfId="3604"/>
    <cellStyle name="Normal 6 4 2" xfId="3605"/>
    <cellStyle name="Normal 6 40" xfId="3606"/>
    <cellStyle name="Normal 6 41" xfId="3607"/>
    <cellStyle name="Normal 6 42" xfId="3608"/>
    <cellStyle name="Normal 6 43" xfId="3609"/>
    <cellStyle name="Normal 6 44" xfId="3610"/>
    <cellStyle name="Normal 6 45" xfId="3611"/>
    <cellStyle name="Normal 6 46" xfId="3612"/>
    <cellStyle name="Normal 6 47" xfId="3613"/>
    <cellStyle name="Normal 6 48" xfId="3614"/>
    <cellStyle name="Normal 6 49" xfId="3615"/>
    <cellStyle name="Normal 6 5" xfId="3616"/>
    <cellStyle name="Normal 6 5 2" xfId="3617"/>
    <cellStyle name="Normal 6 50" xfId="3618"/>
    <cellStyle name="Normal 6 51" xfId="3619"/>
    <cellStyle name="Normal 6 52" xfId="3620"/>
    <cellStyle name="Normal 6 53" xfId="3621"/>
    <cellStyle name="Normal 6 54" xfId="3622"/>
    <cellStyle name="Normal 6 55" xfId="3623"/>
    <cellStyle name="Normal 6 56" xfId="3624"/>
    <cellStyle name="Normal 6 57" xfId="3625"/>
    <cellStyle name="Normal 6 58" xfId="3626"/>
    <cellStyle name="Normal 6 59" xfId="3627"/>
    <cellStyle name="Normal 6 6" xfId="3628"/>
    <cellStyle name="Normal 6 6 2" xfId="3629"/>
    <cellStyle name="Normal 6 60" xfId="3630"/>
    <cellStyle name="Normal 6 61" xfId="3631"/>
    <cellStyle name="Normal 6 62" xfId="3632"/>
    <cellStyle name="Normal 6 63" xfId="3633"/>
    <cellStyle name="Normal 6 64" xfId="3634"/>
    <cellStyle name="Normal 6 65" xfId="3635"/>
    <cellStyle name="Normal 6 66" xfId="3636"/>
    <cellStyle name="Normal 6 67" xfId="3637"/>
    <cellStyle name="Normal 6 68" xfId="3638"/>
    <cellStyle name="Normal 6 69" xfId="3639"/>
    <cellStyle name="Normal 6 7" xfId="3640"/>
    <cellStyle name="Normal 6 7 2" xfId="3641"/>
    <cellStyle name="Normal 6 70" xfId="3642"/>
    <cellStyle name="Normal 6 71" xfId="3643"/>
    <cellStyle name="Normal 6 72" xfId="3644"/>
    <cellStyle name="Normal 6 73" xfId="3645"/>
    <cellStyle name="Normal 6 74" xfId="3646"/>
    <cellStyle name="Normal 6 75" xfId="3647"/>
    <cellStyle name="Normal 6 76" xfId="3648"/>
    <cellStyle name="Normal 6 77" xfId="3649"/>
    <cellStyle name="Normal 6 78" xfId="3650"/>
    <cellStyle name="Normal 6 79" xfId="3651"/>
    <cellStyle name="Normal 6 8" xfId="3652"/>
    <cellStyle name="Normal 6 8 2" xfId="3653"/>
    <cellStyle name="Normal 6 80" xfId="3654"/>
    <cellStyle name="Normal 6 81" xfId="3655"/>
    <cellStyle name="Normal 6 82" xfId="3656"/>
    <cellStyle name="Normal 6 83" xfId="3657"/>
    <cellStyle name="Normal 6 84" xfId="3658"/>
    <cellStyle name="Normal 6 85" xfId="3659"/>
    <cellStyle name="Normal 6 86" xfId="3660"/>
    <cellStyle name="Normal 6 87" xfId="3661"/>
    <cellStyle name="Normal 6 88" xfId="3662"/>
    <cellStyle name="Normal 6 89" xfId="3663"/>
    <cellStyle name="Normal 6 9" xfId="3664"/>
    <cellStyle name="Normal 6 9 2" xfId="3665"/>
    <cellStyle name="Normal 6 90" xfId="3666"/>
    <cellStyle name="Normal 6 91" xfId="3667"/>
    <cellStyle name="Normal 6 92" xfId="3668"/>
    <cellStyle name="Normal 6 93" xfId="3669"/>
    <cellStyle name="Normal 6 94" xfId="3670"/>
    <cellStyle name="Normal 6 95" xfId="3671"/>
    <cellStyle name="Normal 6 96" xfId="3672"/>
    <cellStyle name="Normal 6 97" xfId="3673"/>
    <cellStyle name="Normal 6 98" xfId="3674"/>
    <cellStyle name="Normal 6 99" xfId="3675"/>
    <cellStyle name="Normal 60 2" xfId="3676"/>
    <cellStyle name="Normal 60 3" xfId="3677"/>
    <cellStyle name="Normal 60 4" xfId="3678"/>
    <cellStyle name="Normal 60 5" xfId="3679"/>
    <cellStyle name="Normal 60 6" xfId="3680"/>
    <cellStyle name="Normal 60 7" xfId="3681"/>
    <cellStyle name="Normal 60 8" xfId="3682"/>
    <cellStyle name="Normal 61 2" xfId="3683"/>
    <cellStyle name="Normal 61 3" xfId="3684"/>
    <cellStyle name="Normal 61 4" xfId="3685"/>
    <cellStyle name="Normal 61 5" xfId="3686"/>
    <cellStyle name="Normal 61 6" xfId="3687"/>
    <cellStyle name="Normal 61 7" xfId="3688"/>
    <cellStyle name="Normal 61 8" xfId="3689"/>
    <cellStyle name="Normal 62 2" xfId="3690"/>
    <cellStyle name="Normal 62 3" xfId="3691"/>
    <cellStyle name="Normal 62 4" xfId="3692"/>
    <cellStyle name="Normal 62 5" xfId="3693"/>
    <cellStyle name="Normal 62 6" xfId="3694"/>
    <cellStyle name="Normal 62 7" xfId="3695"/>
    <cellStyle name="Normal 62 8" xfId="3696"/>
    <cellStyle name="Normal 63 2" xfId="3697"/>
    <cellStyle name="Normal 63 3" xfId="3698"/>
    <cellStyle name="Normal 63 4" xfId="3699"/>
    <cellStyle name="Normal 63 5" xfId="3700"/>
    <cellStyle name="Normal 63 6" xfId="3701"/>
    <cellStyle name="Normal 63 7" xfId="3702"/>
    <cellStyle name="Normal 63 8" xfId="3703"/>
    <cellStyle name="Normal 64 2" xfId="3704"/>
    <cellStyle name="Normal 64 3" xfId="3705"/>
    <cellStyle name="Normal 64 4" xfId="3706"/>
    <cellStyle name="Normal 64 5" xfId="3707"/>
    <cellStyle name="Normal 64 6" xfId="3708"/>
    <cellStyle name="Normal 64 7" xfId="3709"/>
    <cellStyle name="Normal 64 8" xfId="3710"/>
    <cellStyle name="Normal 65" xfId="3711"/>
    <cellStyle name="Normal 65 2" xfId="3712"/>
    <cellStyle name="Normal 65 3" xfId="3713"/>
    <cellStyle name="Normal 65 4" xfId="3714"/>
    <cellStyle name="Normal 65 5" xfId="3715"/>
    <cellStyle name="Normal 65 6" xfId="3716"/>
    <cellStyle name="Normal 65 7" xfId="3717"/>
    <cellStyle name="Normal 65 8" xfId="3718"/>
    <cellStyle name="Normal 67 2" xfId="3719"/>
    <cellStyle name="Normal 67 3" xfId="3720"/>
    <cellStyle name="Normal 67 4" xfId="3721"/>
    <cellStyle name="Normal 67 5" xfId="3722"/>
    <cellStyle name="Normal 67 6" xfId="3723"/>
    <cellStyle name="Normal 67 7" xfId="3724"/>
    <cellStyle name="Normal 67 8" xfId="3725"/>
    <cellStyle name="Normal 69 2" xfId="3726"/>
    <cellStyle name="Normal 69 3" xfId="3727"/>
    <cellStyle name="Normal 69 4" xfId="3728"/>
    <cellStyle name="Normal 69 5" xfId="3729"/>
    <cellStyle name="Normal 69 6" xfId="3730"/>
    <cellStyle name="Normal 69 7" xfId="3731"/>
    <cellStyle name="Normal 69 8" xfId="3732"/>
    <cellStyle name="Normal 7" xfId="3733"/>
    <cellStyle name="Normal-- 7" xfId="3734"/>
    <cellStyle name="Normal 7 10" xfId="3735"/>
    <cellStyle name="Normal 7 11" xfId="3736"/>
    <cellStyle name="Normal 7 12" xfId="3737"/>
    <cellStyle name="Normal 7 13" xfId="3738"/>
    <cellStyle name="Normal 7 14" xfId="3739"/>
    <cellStyle name="Normal 7 15" xfId="3740"/>
    <cellStyle name="Normal 7 16" xfId="3741"/>
    <cellStyle name="Normal 7 17" xfId="3742"/>
    <cellStyle name="Normal 7 18" xfId="3743"/>
    <cellStyle name="Normal 7 19" xfId="3744"/>
    <cellStyle name="Normal 7 2" xfId="3745"/>
    <cellStyle name="Normal 7 2 2" xfId="3746"/>
    <cellStyle name="Normal 7 2 3" xfId="3747"/>
    <cellStyle name="Normal 7 2 4" xfId="3748"/>
    <cellStyle name="Normal 7 20" xfId="3749"/>
    <cellStyle name="Normal 7 21" xfId="3750"/>
    <cellStyle name="Normal 7 22" xfId="3751"/>
    <cellStyle name="Normal 7 23" xfId="3752"/>
    <cellStyle name="Normal 7 24" xfId="3753"/>
    <cellStyle name="Normal 7 25" xfId="3754"/>
    <cellStyle name="Normal 7 26" xfId="3755"/>
    <cellStyle name="Normal 7 27" xfId="3756"/>
    <cellStyle name="Normal 7 28" xfId="3757"/>
    <cellStyle name="Normal 7 29" xfId="3758"/>
    <cellStyle name="Normal 7 3" xfId="3759"/>
    <cellStyle name="Normal 7 30" xfId="3760"/>
    <cellStyle name="Normal 7 31" xfId="3761"/>
    <cellStyle name="Normal 7 32" xfId="3762"/>
    <cellStyle name="Normal 7 33" xfId="3763"/>
    <cellStyle name="Normal 7 34" xfId="3764"/>
    <cellStyle name="Normal 7 35" xfId="3765"/>
    <cellStyle name="Normal 7 36" xfId="3766"/>
    <cellStyle name="Normal 7 37" xfId="3767"/>
    <cellStyle name="Normal 7 38" xfId="3768"/>
    <cellStyle name="Normal 7 4" xfId="3769"/>
    <cellStyle name="Normal 7 5" xfId="3770"/>
    <cellStyle name="Normal 7 6" xfId="3771"/>
    <cellStyle name="Normal 7 7" xfId="3772"/>
    <cellStyle name="Normal 7 8" xfId="3773"/>
    <cellStyle name="Normal 7 9" xfId="3774"/>
    <cellStyle name="Normal 70 2" xfId="3775"/>
    <cellStyle name="Normal 70 3" xfId="3776"/>
    <cellStyle name="Normal 70 4" xfId="3777"/>
    <cellStyle name="Normal 70 5" xfId="3778"/>
    <cellStyle name="Normal 70 6" xfId="3779"/>
    <cellStyle name="Normal 70 7" xfId="3780"/>
    <cellStyle name="Normal 70 8" xfId="3781"/>
    <cellStyle name="Normal 71 2" xfId="3782"/>
    <cellStyle name="Normal 71 3" xfId="3783"/>
    <cellStyle name="Normal 71 4" xfId="3784"/>
    <cellStyle name="Normal 71 5" xfId="3785"/>
    <cellStyle name="Normal 71 6" xfId="3786"/>
    <cellStyle name="Normal 71 7" xfId="3787"/>
    <cellStyle name="Normal 71 8" xfId="3788"/>
    <cellStyle name="Normal 72 2" xfId="3789"/>
    <cellStyle name="Normal 72 3" xfId="3790"/>
    <cellStyle name="Normal 72 4" xfId="3791"/>
    <cellStyle name="Normal 72 5" xfId="3792"/>
    <cellStyle name="Normal 72 6" xfId="3793"/>
    <cellStyle name="Normal 72 7" xfId="3794"/>
    <cellStyle name="Normal 72 8" xfId="3795"/>
    <cellStyle name="Normal 73 2" xfId="3796"/>
    <cellStyle name="Normal 73 3" xfId="3797"/>
    <cellStyle name="Normal 73 4" xfId="3798"/>
    <cellStyle name="Normal 73 5" xfId="3799"/>
    <cellStyle name="Normal 73 6" xfId="3800"/>
    <cellStyle name="Normal 73 7" xfId="3801"/>
    <cellStyle name="Normal 73 8" xfId="3802"/>
    <cellStyle name="Normal 74 2" xfId="3803"/>
    <cellStyle name="Normal 74 3" xfId="3804"/>
    <cellStyle name="Normal 74 4" xfId="3805"/>
    <cellStyle name="Normal 74 5" xfId="3806"/>
    <cellStyle name="Normal 74 6" xfId="3807"/>
    <cellStyle name="Normal 74 7" xfId="3808"/>
    <cellStyle name="Normal 74 8" xfId="3809"/>
    <cellStyle name="Normal 75 2" xfId="3810"/>
    <cellStyle name="Normal 75 3" xfId="3811"/>
    <cellStyle name="Normal 75 4" xfId="3812"/>
    <cellStyle name="Normal 75 5" xfId="3813"/>
    <cellStyle name="Normal 75 6" xfId="3814"/>
    <cellStyle name="Normal 75 7" xfId="3815"/>
    <cellStyle name="Normal 75 8" xfId="3816"/>
    <cellStyle name="Normal 76" xfId="3817"/>
    <cellStyle name="Normal 77" xfId="3818"/>
    <cellStyle name="Normal 8" xfId="3819"/>
    <cellStyle name="Normal-- 8" xfId="3820"/>
    <cellStyle name="Normal 8 10" xfId="3821"/>
    <cellStyle name="Normal 8 11" xfId="3822"/>
    <cellStyle name="Normal 8 12" xfId="3823"/>
    <cellStyle name="Normal 8 13" xfId="3824"/>
    <cellStyle name="Normal 8 14" xfId="3825"/>
    <cellStyle name="Normal 8 15" xfId="3826"/>
    <cellStyle name="Normal 8 16" xfId="3827"/>
    <cellStyle name="Normal 8 17" xfId="3828"/>
    <cellStyle name="Normal 8 18" xfId="3829"/>
    <cellStyle name="Normal 8 19" xfId="3830"/>
    <cellStyle name="Normal 8 2" xfId="3831"/>
    <cellStyle name="Normal 8 2 2" xfId="3832"/>
    <cellStyle name="Normal 8 20" xfId="3833"/>
    <cellStyle name="Normal 8 21" xfId="3834"/>
    <cellStyle name="Normal 8 21 2" xfId="3835"/>
    <cellStyle name="Normal 8 21 2 2" xfId="3836"/>
    <cellStyle name="Normal 8 21 2 2 2" xfId="3837"/>
    <cellStyle name="Normal 8 21 2 3" xfId="3838"/>
    <cellStyle name="Normal 8 21 3" xfId="3839"/>
    <cellStyle name="Normal 8 21 3 2" xfId="3840"/>
    <cellStyle name="Normal 8 21 4" xfId="3841"/>
    <cellStyle name="Normal 8 22" xfId="3842"/>
    <cellStyle name="Normal 8 22 2" xfId="3843"/>
    <cellStyle name="Normal 8 22 2 2" xfId="3844"/>
    <cellStyle name="Normal 8 22 2 2 2" xfId="3845"/>
    <cellStyle name="Normal 8 22 2 3" xfId="3846"/>
    <cellStyle name="Normal 8 22 3" xfId="3847"/>
    <cellStyle name="Normal 8 22 3 2" xfId="3848"/>
    <cellStyle name="Normal 8 22 4" xfId="3849"/>
    <cellStyle name="Normal 8 23" xfId="3850"/>
    <cellStyle name="Normal 8 23 2" xfId="3851"/>
    <cellStyle name="Normal 8 23 2 2" xfId="3852"/>
    <cellStyle name="Normal 8 23 3" xfId="3853"/>
    <cellStyle name="Normal 8 24" xfId="3854"/>
    <cellStyle name="Normal 8 24 2" xfId="3855"/>
    <cellStyle name="Normal 8 25" xfId="3856"/>
    <cellStyle name="Normal 8 26" xfId="3857"/>
    <cellStyle name="Normal 8 27" xfId="3858"/>
    <cellStyle name="Normal 8 28" xfId="3859"/>
    <cellStyle name="Normal 8 29" xfId="3860"/>
    <cellStyle name="Normal 8 3" xfId="3861"/>
    <cellStyle name="Normal 8 3 2" xfId="3862"/>
    <cellStyle name="Normal 8 30" xfId="3863"/>
    <cellStyle name="Normal 8 31" xfId="3864"/>
    <cellStyle name="Normal 8 32" xfId="3865"/>
    <cellStyle name="Normal 8 33" xfId="3866"/>
    <cellStyle name="Normal 8 34" xfId="3867"/>
    <cellStyle name="Normal 8 35" xfId="3868"/>
    <cellStyle name="Normal 8 36" xfId="3869"/>
    <cellStyle name="Normal 8 37" xfId="3870"/>
    <cellStyle name="Normal 8 38" xfId="3871"/>
    <cellStyle name="Normal 8 39" xfId="3872"/>
    <cellStyle name="Normal 8 4" xfId="3873"/>
    <cellStyle name="Normal 8 40" xfId="3874"/>
    <cellStyle name="Normal 8 41" xfId="3875"/>
    <cellStyle name="Normal 8 42" xfId="3876"/>
    <cellStyle name="Normal 8 5" xfId="3877"/>
    <cellStyle name="Normal 8 6" xfId="3878"/>
    <cellStyle name="Normal 8 7" xfId="3879"/>
    <cellStyle name="Normal 8 8" xfId="3880"/>
    <cellStyle name="Normal 8 9" xfId="3881"/>
    <cellStyle name="Normal 9" xfId="3882"/>
    <cellStyle name="Normal 9 2" xfId="3883"/>
    <cellStyle name="Normal 9 2 2" xfId="3884"/>
    <cellStyle name="Normal 9 3" xfId="3885"/>
    <cellStyle name="Normal 9 4" xfId="3886"/>
    <cellStyle name="Normal 9 5" xfId="3887"/>
    <cellStyle name="Normal 9 6" xfId="3888"/>
    <cellStyle name="Normal2" xfId="3889"/>
    <cellStyle name="Normale_97.98.us" xfId="3890"/>
    <cellStyle name="NormalGB" xfId="3891"/>
    <cellStyle name="Normalx" xfId="3892"/>
    <cellStyle name="Note 2" xfId="3893"/>
    <cellStyle name="Note 2 10" xfId="3894"/>
    <cellStyle name="Note 2 11" xfId="3895"/>
    <cellStyle name="Note 2 2" xfId="3896"/>
    <cellStyle name="Note 2 2 2" xfId="3897"/>
    <cellStyle name="Note 2 2 2 2" xfId="3898"/>
    <cellStyle name="Note 2 2 2 3" xfId="3899"/>
    <cellStyle name="Note 2 2 3" xfId="3900"/>
    <cellStyle name="Note 2 2 4" xfId="3901"/>
    <cellStyle name="Note 2 3" xfId="3902"/>
    <cellStyle name="Note 2 3 2" xfId="3903"/>
    <cellStyle name="Note 2 4" xfId="3904"/>
    <cellStyle name="Note 2 5" xfId="3905"/>
    <cellStyle name="Note 2 6" xfId="3906"/>
    <cellStyle name="Note 2 7" xfId="3907"/>
    <cellStyle name="Note 2 8" xfId="3908"/>
    <cellStyle name="Note 2 9" xfId="3909"/>
    <cellStyle name="Note 3" xfId="3910"/>
    <cellStyle name="Note 3 2" xfId="3911"/>
    <cellStyle name="Note 3 3" xfId="3912"/>
    <cellStyle name="Note 4" xfId="3913"/>
    <cellStyle name="Note 4 2" xfId="3914"/>
    <cellStyle name="Note 5" xfId="3915"/>
    <cellStyle name="Note 5 2" xfId="3916"/>
    <cellStyle name="Note 6" xfId="3917"/>
    <cellStyle name="Note 6 2" xfId="3918"/>
    <cellStyle name="Note 7" xfId="3919"/>
    <cellStyle name="Note 7 2" xfId="3920"/>
    <cellStyle name="Note 8" xfId="3921"/>
    <cellStyle name="Note 8 2" xfId="3922"/>
    <cellStyle name="Note 8 2 2" xfId="3923"/>
    <cellStyle name="Note 8 2 2 2" xfId="3924"/>
    <cellStyle name="Note 8 2 2 2 2" xfId="3925"/>
    <cellStyle name="Note 8 2 2 3" xfId="3926"/>
    <cellStyle name="Note 8 2 3" xfId="3927"/>
    <cellStyle name="Note 8 2 3 2" xfId="3928"/>
    <cellStyle name="Note 8 2 4" xfId="3929"/>
    <cellStyle name="Note 8 3" xfId="3930"/>
    <cellStyle name="Note 8 3 2" xfId="3931"/>
    <cellStyle name="Note 8 3 2 2" xfId="3932"/>
    <cellStyle name="Note 8 3 2 2 2" xfId="3933"/>
    <cellStyle name="Note 8 3 2 3" xfId="3934"/>
    <cellStyle name="Note 8 3 3" xfId="3935"/>
    <cellStyle name="Note 8 3 3 2" xfId="3936"/>
    <cellStyle name="Note 8 3 4" xfId="3937"/>
    <cellStyle name="Note 8 4" xfId="3938"/>
    <cellStyle name="Note 8 4 2" xfId="3939"/>
    <cellStyle name="Note 8 4 2 2" xfId="3940"/>
    <cellStyle name="Note 8 4 3" xfId="3941"/>
    <cellStyle name="Note 8 5" xfId="3942"/>
    <cellStyle name="Note 8 5 2" xfId="3943"/>
    <cellStyle name="Note 8 6" xfId="3944"/>
    <cellStyle name="Nr 0 dec" xfId="3945"/>
    <cellStyle name="Nr 0 dec - Input" xfId="3946"/>
    <cellStyle name="Nr 0 dec - Subtotal" xfId="3947"/>
    <cellStyle name="Nr 0 dec_Data" xfId="3948"/>
    <cellStyle name="Nr 1 dec" xfId="3949"/>
    <cellStyle name="Nr 1 dec - Input" xfId="3950"/>
    <cellStyle name="Nr, 0 dec" xfId="3951"/>
    <cellStyle name="number" xfId="3952"/>
    <cellStyle name="Number, 1 dec" xfId="3953"/>
    <cellStyle name="Output (1dp#)" xfId="3954"/>
    <cellStyle name="Output (1dpx)_ Pies " xfId="3955"/>
    <cellStyle name="Output 2" xfId="3956"/>
    <cellStyle name="Output 2 2" xfId="3957"/>
    <cellStyle name="Output 2 2 2" xfId="3958"/>
    <cellStyle name="Output 2 3" xfId="3959"/>
    <cellStyle name="Output 2 4" xfId="3960"/>
    <cellStyle name="Output 2 5" xfId="3961"/>
    <cellStyle name="Output 2 6" xfId="3962"/>
    <cellStyle name="Output 2 7" xfId="3963"/>
    <cellStyle name="Output 2 8" xfId="3964"/>
    <cellStyle name="Output 2 9" xfId="3965"/>
    <cellStyle name="Page Heading" xfId="3966"/>
    <cellStyle name="Page Heading Large" xfId="3967"/>
    <cellStyle name="Page Heading Small" xfId="3968"/>
    <cellStyle name="Page Number" xfId="3969"/>
    <cellStyle name="pb_page_heading_LS" xfId="3970"/>
    <cellStyle name="Per aandeel" xfId="3971"/>
    <cellStyle name="Percent" xfId="2" builtinId="5"/>
    <cellStyle name="Percent (1)" xfId="3972"/>
    <cellStyle name="Percent [0]" xfId="3973"/>
    <cellStyle name="Percent [00]" xfId="3974"/>
    <cellStyle name="Percent [1]" xfId="3975"/>
    <cellStyle name="Percent [2]" xfId="3976"/>
    <cellStyle name="Percent [2] 2" xfId="3977"/>
    <cellStyle name="Percent [2] 3" xfId="3978"/>
    <cellStyle name="Percent 1 dec" xfId="3979"/>
    <cellStyle name="Percent 1 dec - Input" xfId="3980"/>
    <cellStyle name="Percent 1 dec_Data" xfId="3981"/>
    <cellStyle name="Percent 10" xfId="3982"/>
    <cellStyle name="Percent 2" xfId="3983"/>
    <cellStyle name="Percent 2 10" xfId="3984"/>
    <cellStyle name="Percent 2 10 2" xfId="3985"/>
    <cellStyle name="Percent 2 10 2 2" xfId="3986"/>
    <cellStyle name="Percent 2 10 3" xfId="3987"/>
    <cellStyle name="Percent 2 11" xfId="3988"/>
    <cellStyle name="Percent 2 12" xfId="3989"/>
    <cellStyle name="Percent 2 12 2" xfId="3990"/>
    <cellStyle name="Percent 2 12 2 2" xfId="3991"/>
    <cellStyle name="Percent 2 12 3" xfId="3992"/>
    <cellStyle name="Percent 2 13" xfId="3993"/>
    <cellStyle name="Percent 2 13 2" xfId="3994"/>
    <cellStyle name="Percent 2 14" xfId="3995"/>
    <cellStyle name="Percent 2 15" xfId="3996"/>
    <cellStyle name="Percent 2 16" xfId="3997"/>
    <cellStyle name="Percent 2 17" xfId="3998"/>
    <cellStyle name="Percent 2 18" xfId="3999"/>
    <cellStyle name="Percent 2 19" xfId="4000"/>
    <cellStyle name="Percent 2 2" xfId="4001"/>
    <cellStyle name="Percent 2 2 2" xfId="4002"/>
    <cellStyle name="Percent 2 2 3" xfId="4003"/>
    <cellStyle name="Percent 2 2 4" xfId="4004"/>
    <cellStyle name="Percent 2 2 4 2" xfId="4005"/>
    <cellStyle name="Percent 2 2 4 2 2" xfId="4006"/>
    <cellStyle name="Percent 2 2 4 2 2 2" xfId="4007"/>
    <cellStyle name="Percent 2 2 4 2 3" xfId="4008"/>
    <cellStyle name="Percent 2 2 4 3" xfId="4009"/>
    <cellStyle name="Percent 2 2 4 3 2" xfId="4010"/>
    <cellStyle name="Percent 2 2 4 4" xfId="4011"/>
    <cellStyle name="Percent 2 2 5" xfId="4012"/>
    <cellStyle name="Percent 2 2 6" xfId="4013"/>
    <cellStyle name="Percent 2 3" xfId="4014"/>
    <cellStyle name="Percent 2 4" xfId="4015"/>
    <cellStyle name="Percent 2 5" xfId="4016"/>
    <cellStyle name="Percent 2 5 2" xfId="4017"/>
    <cellStyle name="Percent 2 5 2 2" xfId="4018"/>
    <cellStyle name="Percent 2 5 2 2 2" xfId="4019"/>
    <cellStyle name="Percent 2 5 2 2 2 2" xfId="4020"/>
    <cellStyle name="Percent 2 5 2 2 3" xfId="4021"/>
    <cellStyle name="Percent 2 5 2 3" xfId="4022"/>
    <cellStyle name="Percent 2 5 2 3 2" xfId="4023"/>
    <cellStyle name="Percent 2 5 2 4" xfId="4024"/>
    <cellStyle name="Percent 2 5 3" xfId="4025"/>
    <cellStyle name="Percent 2 5 3 2" xfId="4026"/>
    <cellStyle name="Percent 2 5 3 2 2" xfId="4027"/>
    <cellStyle name="Percent 2 5 3 2 2 2" xfId="4028"/>
    <cellStyle name="Percent 2 5 3 2 3" xfId="4029"/>
    <cellStyle name="Percent 2 5 3 3" xfId="4030"/>
    <cellStyle name="Percent 2 5 3 3 2" xfId="4031"/>
    <cellStyle name="Percent 2 5 3 4" xfId="4032"/>
    <cellStyle name="Percent 2 5 4" xfId="4033"/>
    <cellStyle name="Percent 2 5 4 2" xfId="4034"/>
    <cellStyle name="Percent 2 5 4 2 2" xfId="4035"/>
    <cellStyle name="Percent 2 5 4 3" xfId="4036"/>
    <cellStyle name="Percent 2 5 5" xfId="4037"/>
    <cellStyle name="Percent 2 5 5 2" xfId="4038"/>
    <cellStyle name="Percent 2 5 6" xfId="4039"/>
    <cellStyle name="Percent 2 6" xfId="4040"/>
    <cellStyle name="Percent 2 6 2" xfId="4041"/>
    <cellStyle name="Percent 2 6 2 2" xfId="4042"/>
    <cellStyle name="Percent 2 6 2 2 2" xfId="4043"/>
    <cellStyle name="Percent 2 6 2 2 2 2" xfId="4044"/>
    <cellStyle name="Percent 2 6 2 2 3" xfId="4045"/>
    <cellStyle name="Percent 2 6 2 3" xfId="4046"/>
    <cellStyle name="Percent 2 6 2 3 2" xfId="4047"/>
    <cellStyle name="Percent 2 6 2 4" xfId="4048"/>
    <cellStyle name="Percent 2 6 3" xfId="4049"/>
    <cellStyle name="Percent 2 6 3 2" xfId="4050"/>
    <cellStyle name="Percent 2 6 3 2 2" xfId="4051"/>
    <cellStyle name="Percent 2 6 3 2 2 2" xfId="4052"/>
    <cellStyle name="Percent 2 6 3 2 3" xfId="4053"/>
    <cellStyle name="Percent 2 6 3 3" xfId="4054"/>
    <cellStyle name="Percent 2 6 3 3 2" xfId="4055"/>
    <cellStyle name="Percent 2 6 3 4" xfId="4056"/>
    <cellStyle name="Percent 2 6 4" xfId="4057"/>
    <cellStyle name="Percent 2 6 4 2" xfId="4058"/>
    <cellStyle name="Percent 2 6 4 2 2" xfId="4059"/>
    <cellStyle name="Percent 2 6 4 3" xfId="4060"/>
    <cellStyle name="Percent 2 6 5" xfId="4061"/>
    <cellStyle name="Percent 2 6 5 2" xfId="4062"/>
    <cellStyle name="Percent 2 6 6" xfId="4063"/>
    <cellStyle name="Percent 2 7" xfId="4064"/>
    <cellStyle name="Percent 2 7 2" xfId="4065"/>
    <cellStyle name="Percent 2 7 3" xfId="4066"/>
    <cellStyle name="Percent 2 7 4" xfId="4067"/>
    <cellStyle name="Percent 2 7 4 2" xfId="4068"/>
    <cellStyle name="Percent 2 7 4 2 2" xfId="4069"/>
    <cellStyle name="Percent 2 7 4 3" xfId="4070"/>
    <cellStyle name="Percent 2 7 5" xfId="4071"/>
    <cellStyle name="Percent 2 7 5 2" xfId="4072"/>
    <cellStyle name="Percent 2 7 6" xfId="4073"/>
    <cellStyle name="Percent 2 8" xfId="4074"/>
    <cellStyle name="Percent 2 8 2" xfId="4075"/>
    <cellStyle name="Percent 2 8 2 2" xfId="4076"/>
    <cellStyle name="Percent 2 8 2 2 2" xfId="4077"/>
    <cellStyle name="Percent 2 8 2 3" xfId="4078"/>
    <cellStyle name="Percent 2 8 3" xfId="4079"/>
    <cellStyle name="Percent 2 8 3 2" xfId="4080"/>
    <cellStyle name="Percent 2 8 4" xfId="4081"/>
    <cellStyle name="Percent 2 9" xfId="4082"/>
    <cellStyle name="Percent 3" xfId="4083"/>
    <cellStyle name="Percent 3 2" xfId="4084"/>
    <cellStyle name="Percent 3 2 2" xfId="4085"/>
    <cellStyle name="Percent 3 2 2 2" xfId="4086"/>
    <cellStyle name="Percent 3 2 3" xfId="4087"/>
    <cellStyle name="Percent 3 2 4" xfId="4088"/>
    <cellStyle name="Percent 3 3" xfId="4089"/>
    <cellStyle name="Percent 3 4" xfId="4090"/>
    <cellStyle name="Percent 4" xfId="4091"/>
    <cellStyle name="Percent 4 2" xfId="4092"/>
    <cellStyle name="Percent 4 2 2" xfId="4093"/>
    <cellStyle name="Percent 4 3" xfId="4094"/>
    <cellStyle name="Percent 4 3 2" xfId="4095"/>
    <cellStyle name="Percent 4 3 2 2" xfId="4096"/>
    <cellStyle name="Percent 4 3 3" xfId="4097"/>
    <cellStyle name="Percent 5" xfId="4098"/>
    <cellStyle name="Percent 5 2" xfId="4099"/>
    <cellStyle name="Percent 5 2 2" xfId="4100"/>
    <cellStyle name="Percent 5 2 2 2" xfId="4101"/>
    <cellStyle name="Percent 5 2 3" xfId="4102"/>
    <cellStyle name="Percent 6" xfId="4103"/>
    <cellStyle name="Percent 6 2" xfId="4104"/>
    <cellStyle name="Percent 6 2 2" xfId="4105"/>
    <cellStyle name="Percent 6 2 2 2" xfId="4106"/>
    <cellStyle name="Percent 6 2 3" xfId="4107"/>
    <cellStyle name="Percent 6 3" xfId="4108"/>
    <cellStyle name="Percent 6 3 2" xfId="4109"/>
    <cellStyle name="Percent 6 3 2 2" xfId="4110"/>
    <cellStyle name="Percent 6 3 3" xfId="4111"/>
    <cellStyle name="Percent 6 4" xfId="4546"/>
    <cellStyle name="Percent 7" xfId="4112"/>
    <cellStyle name="Percent 7 2" xfId="4113"/>
    <cellStyle name="Percent 7 2 2" xfId="4114"/>
    <cellStyle name="Percent 7 2 2 2" xfId="4115"/>
    <cellStyle name="Percent 7 2 3" xfId="4116"/>
    <cellStyle name="Percent 7 3" xfId="4117"/>
    <cellStyle name="Percent 7 3 2" xfId="4118"/>
    <cellStyle name="Percent 7 4" xfId="4119"/>
    <cellStyle name="Percent 8" xfId="4120"/>
    <cellStyle name="Percent 8 2" xfId="4547"/>
    <cellStyle name="Percent 9" xfId="4121"/>
    <cellStyle name="Percent Hard" xfId="4122"/>
    <cellStyle name="percentage" xfId="4123"/>
    <cellStyle name="PercentChange" xfId="4124"/>
    <cellStyle name="PLAN1" xfId="4125"/>
    <cellStyle name="Porcentaje" xfId="4126"/>
    <cellStyle name="Pourcentage_Profit &amp; Loss" xfId="4127"/>
    <cellStyle name="PrePop Currency (0)" xfId="4128"/>
    <cellStyle name="PrePop Currency (2)" xfId="4129"/>
    <cellStyle name="PrePop Units (0)" xfId="4130"/>
    <cellStyle name="PrePop Units (1)" xfId="4131"/>
    <cellStyle name="PrePop Units (2)" xfId="4132"/>
    <cellStyle name="Procenten" xfId="4133"/>
    <cellStyle name="Procenten estimate" xfId="4134"/>
    <cellStyle name="Procenten_EMI" xfId="4135"/>
    <cellStyle name="Profit figure" xfId="4136"/>
    <cellStyle name="Protected" xfId="4137"/>
    <cellStyle name="ProtectedDates" xfId="4138"/>
    <cellStyle name="PSChar" xfId="4139"/>
    <cellStyle name="PSDate" xfId="4140"/>
    <cellStyle name="PSDec" xfId="4141"/>
    <cellStyle name="PSHeading" xfId="4142"/>
    <cellStyle name="PSInt" xfId="4143"/>
    <cellStyle name="PSSpacer" xfId="4144"/>
    <cellStyle name="RatioX" xfId="4145"/>
    <cellStyle name="Red font" xfId="4146"/>
    <cellStyle name="ref" xfId="4147"/>
    <cellStyle name="Right" xfId="4148"/>
    <cellStyle name="Salomon Logo" xfId="4149"/>
    <cellStyle name="ScripFactor" xfId="4150"/>
    <cellStyle name="SectionHeading" xfId="4151"/>
    <cellStyle name="Shade" xfId="4152"/>
    <cellStyle name="Shaded" xfId="4153"/>
    <cellStyle name="Single Accounting" xfId="4154"/>
    <cellStyle name="SingleLineAcctgn" xfId="4155"/>
    <cellStyle name="SingleLinePercent" xfId="4156"/>
    <cellStyle name="Source Superscript" xfId="4157"/>
    <cellStyle name="Source Text" xfId="4158"/>
    <cellStyle name="ssp " xfId="4159"/>
    <cellStyle name="Standard" xfId="4160"/>
    <cellStyle name="Style 1" xfId="4161"/>
    <cellStyle name="Style 10" xfId="4162"/>
    <cellStyle name="Style 100" xfId="4163"/>
    <cellStyle name="Style 101" xfId="4164"/>
    <cellStyle name="Style 102" xfId="4165"/>
    <cellStyle name="Style 103" xfId="4166"/>
    <cellStyle name="Style 104" xfId="4167"/>
    <cellStyle name="Style 105" xfId="4168"/>
    <cellStyle name="Style 106" xfId="4169"/>
    <cellStyle name="Style 107" xfId="4170"/>
    <cellStyle name="Style 108" xfId="4171"/>
    <cellStyle name="Style 109" xfId="4172"/>
    <cellStyle name="Style 11" xfId="4173"/>
    <cellStyle name="Style 110" xfId="4174"/>
    <cellStyle name="Style 111" xfId="4175"/>
    <cellStyle name="Style 112" xfId="4176"/>
    <cellStyle name="Style 113" xfId="4177"/>
    <cellStyle name="Style 114" xfId="4178"/>
    <cellStyle name="Style 115" xfId="4179"/>
    <cellStyle name="Style 116" xfId="4180"/>
    <cellStyle name="Style 117" xfId="4181"/>
    <cellStyle name="Style 118" xfId="4182"/>
    <cellStyle name="Style 119" xfId="4183"/>
    <cellStyle name="Style 12" xfId="4184"/>
    <cellStyle name="Style 120" xfId="4185"/>
    <cellStyle name="Style 121" xfId="4186"/>
    <cellStyle name="Style 122" xfId="4187"/>
    <cellStyle name="Style 123" xfId="4188"/>
    <cellStyle name="Style 124" xfId="4189"/>
    <cellStyle name="Style 125" xfId="4190"/>
    <cellStyle name="Style 126" xfId="4191"/>
    <cellStyle name="Style 127" xfId="4192"/>
    <cellStyle name="Style 128" xfId="4193"/>
    <cellStyle name="Style 129" xfId="4194"/>
    <cellStyle name="Style 13" xfId="4195"/>
    <cellStyle name="Style 130" xfId="4196"/>
    <cellStyle name="Style 131" xfId="4197"/>
    <cellStyle name="Style 132" xfId="4198"/>
    <cellStyle name="Style 133" xfId="4199"/>
    <cellStyle name="Style 134" xfId="4200"/>
    <cellStyle name="Style 135" xfId="4201"/>
    <cellStyle name="Style 136" xfId="4202"/>
    <cellStyle name="Style 137" xfId="4203"/>
    <cellStyle name="Style 138" xfId="4204"/>
    <cellStyle name="Style 139" xfId="4205"/>
    <cellStyle name="Style 14" xfId="4206"/>
    <cellStyle name="Style 140" xfId="4207"/>
    <cellStyle name="Style 141" xfId="4208"/>
    <cellStyle name="Style 142" xfId="4209"/>
    <cellStyle name="Style 143" xfId="4210"/>
    <cellStyle name="Style 144" xfId="4211"/>
    <cellStyle name="Style 145" xfId="4212"/>
    <cellStyle name="Style 146" xfId="4213"/>
    <cellStyle name="Style 147" xfId="4214"/>
    <cellStyle name="Style 148" xfId="4215"/>
    <cellStyle name="Style 149" xfId="4216"/>
    <cellStyle name="Style 15" xfId="4217"/>
    <cellStyle name="Style 150" xfId="4218"/>
    <cellStyle name="Style 151" xfId="4219"/>
    <cellStyle name="Style 152" xfId="4220"/>
    <cellStyle name="Style 153" xfId="4221"/>
    <cellStyle name="Style 154" xfId="4222"/>
    <cellStyle name="Style 155" xfId="4223"/>
    <cellStyle name="Style 156" xfId="4224"/>
    <cellStyle name="Style 157" xfId="4225"/>
    <cellStyle name="Style 158" xfId="4226"/>
    <cellStyle name="Style 159" xfId="4227"/>
    <cellStyle name="Style 16" xfId="4228"/>
    <cellStyle name="Style 160" xfId="4229"/>
    <cellStyle name="Style 161" xfId="4230"/>
    <cellStyle name="Style 162" xfId="4231"/>
    <cellStyle name="Style 163" xfId="4232"/>
    <cellStyle name="Style 164" xfId="4233"/>
    <cellStyle name="Style 165" xfId="4234"/>
    <cellStyle name="Style 166" xfId="4235"/>
    <cellStyle name="Style 167" xfId="4236"/>
    <cellStyle name="Style 168" xfId="4237"/>
    <cellStyle name="Style 169" xfId="4238"/>
    <cellStyle name="Style 17" xfId="4239"/>
    <cellStyle name="Style 170" xfId="4240"/>
    <cellStyle name="Style 171" xfId="4241"/>
    <cellStyle name="Style 172" xfId="4242"/>
    <cellStyle name="Style 173" xfId="4243"/>
    <cellStyle name="Style 174" xfId="4244"/>
    <cellStyle name="Style 175" xfId="4245"/>
    <cellStyle name="Style 176" xfId="4246"/>
    <cellStyle name="Style 177" xfId="4247"/>
    <cellStyle name="Style 178" xfId="4248"/>
    <cellStyle name="Style 179" xfId="4249"/>
    <cellStyle name="Style 18" xfId="4250"/>
    <cellStyle name="Style 180" xfId="4251"/>
    <cellStyle name="Style 181" xfId="4252"/>
    <cellStyle name="Style 182" xfId="4253"/>
    <cellStyle name="Style 183" xfId="4254"/>
    <cellStyle name="Style 184" xfId="4255"/>
    <cellStyle name="Style 185" xfId="4256"/>
    <cellStyle name="Style 186" xfId="4257"/>
    <cellStyle name="Style 187" xfId="4258"/>
    <cellStyle name="Style 188" xfId="4259"/>
    <cellStyle name="Style 189" xfId="4260"/>
    <cellStyle name="Style 19" xfId="4261"/>
    <cellStyle name="Style 190" xfId="4262"/>
    <cellStyle name="Style 191" xfId="4263"/>
    <cellStyle name="Style 192" xfId="4264"/>
    <cellStyle name="Style 193" xfId="4265"/>
    <cellStyle name="Style 194" xfId="4266"/>
    <cellStyle name="Style 195" xfId="4267"/>
    <cellStyle name="Style 196" xfId="4268"/>
    <cellStyle name="Style 197" xfId="4269"/>
    <cellStyle name="Style 198" xfId="4270"/>
    <cellStyle name="Style 199" xfId="4271"/>
    <cellStyle name="Style 2" xfId="4272"/>
    <cellStyle name="Style 20" xfId="4273"/>
    <cellStyle name="Style 200" xfId="4274"/>
    <cellStyle name="Style 201" xfId="4275"/>
    <cellStyle name="Style 202" xfId="4276"/>
    <cellStyle name="Style 203" xfId="4277"/>
    <cellStyle name="Style 204" xfId="4278"/>
    <cellStyle name="Style 205" xfId="4279"/>
    <cellStyle name="Style 206" xfId="4280"/>
    <cellStyle name="Style 207" xfId="4281"/>
    <cellStyle name="Style 208" xfId="4282"/>
    <cellStyle name="Style 209" xfId="4283"/>
    <cellStyle name="Style 21" xfId="4284"/>
    <cellStyle name="Style 21 2" xfId="4285"/>
    <cellStyle name="Style 21 3" xfId="4548"/>
    <cellStyle name="Style 21 4" xfId="4549"/>
    <cellStyle name="Style 21 5" xfId="4550"/>
    <cellStyle name="Style 21 6" xfId="4551"/>
    <cellStyle name="Style 22" xfId="4286"/>
    <cellStyle name="Style 22 2" xfId="4287"/>
    <cellStyle name="Style 22 3" xfId="4288"/>
    <cellStyle name="Style 22 4" xfId="4289"/>
    <cellStyle name="Style 22 5" xfId="4552"/>
    <cellStyle name="Style 22 6" xfId="4553"/>
    <cellStyle name="Style 23" xfId="4290"/>
    <cellStyle name="Style 23 2" xfId="4291"/>
    <cellStyle name="Style 23 3" xfId="4292"/>
    <cellStyle name="Style 23 4" xfId="4554"/>
    <cellStyle name="Style 23 5" xfId="4555"/>
    <cellStyle name="Style 23 6" xfId="4556"/>
    <cellStyle name="Style 24" xfId="4293"/>
    <cellStyle name="Style 24 2" xfId="4294"/>
    <cellStyle name="Style 24 3" xfId="4295"/>
    <cellStyle name="Style 24 4" xfId="4296"/>
    <cellStyle name="Style 24 5" xfId="4557"/>
    <cellStyle name="Style 24 6" xfId="4558"/>
    <cellStyle name="Style 25" xfId="4297"/>
    <cellStyle name="Style 25 2" xfId="4298"/>
    <cellStyle name="Style 25 3" xfId="4299"/>
    <cellStyle name="Style 25 4" xfId="4559"/>
    <cellStyle name="Style 25 5" xfId="4560"/>
    <cellStyle name="Style 25 6" xfId="4561"/>
    <cellStyle name="Style 26" xfId="4300"/>
    <cellStyle name="Style 26 2" xfId="4301"/>
    <cellStyle name="Style 26 3" xfId="4302"/>
    <cellStyle name="Style 26 4" xfId="4303"/>
    <cellStyle name="Style 26 5" xfId="4562"/>
    <cellStyle name="Style 26 6" xfId="4563"/>
    <cellStyle name="Style 27" xfId="4304"/>
    <cellStyle name="Style 28" xfId="4305"/>
    <cellStyle name="Style 29" xfId="4306"/>
    <cellStyle name="Style 3" xfId="4307"/>
    <cellStyle name="Style 30" xfId="4308"/>
    <cellStyle name="Style 31" xfId="4309"/>
    <cellStyle name="Style 32" xfId="4310"/>
    <cellStyle name="Style 33" xfId="4311"/>
    <cellStyle name="Style 34" xfId="4312"/>
    <cellStyle name="Style 35" xfId="4313"/>
    <cellStyle name="Style 36" xfId="4314"/>
    <cellStyle name="Style 37" xfId="4315"/>
    <cellStyle name="Style 38" xfId="4316"/>
    <cellStyle name="Style 39" xfId="4317"/>
    <cellStyle name="Style 4" xfId="4318"/>
    <cellStyle name="Style 40" xfId="4319"/>
    <cellStyle name="Style 41" xfId="4320"/>
    <cellStyle name="Style 42" xfId="4321"/>
    <cellStyle name="Style 43" xfId="4322"/>
    <cellStyle name="Style 44" xfId="4323"/>
    <cellStyle name="Style 45" xfId="4324"/>
    <cellStyle name="Style 46" xfId="4325"/>
    <cellStyle name="Style 47" xfId="4326"/>
    <cellStyle name="Style 48" xfId="4327"/>
    <cellStyle name="Style 49" xfId="4328"/>
    <cellStyle name="Style 5" xfId="4329"/>
    <cellStyle name="Style 50" xfId="4330"/>
    <cellStyle name="Style 51" xfId="4331"/>
    <cellStyle name="Style 52" xfId="4332"/>
    <cellStyle name="Style 53" xfId="4333"/>
    <cellStyle name="Style 54" xfId="4334"/>
    <cellStyle name="Style 55" xfId="4335"/>
    <cellStyle name="Style 56" xfId="4336"/>
    <cellStyle name="Style 57" xfId="4337"/>
    <cellStyle name="Style 58" xfId="4338"/>
    <cellStyle name="Style 59" xfId="4339"/>
    <cellStyle name="Style 6" xfId="4340"/>
    <cellStyle name="Style 60" xfId="4341"/>
    <cellStyle name="Style 61" xfId="4342"/>
    <cellStyle name="Style 62" xfId="4343"/>
    <cellStyle name="Style 63" xfId="4344"/>
    <cellStyle name="Style 64" xfId="4345"/>
    <cellStyle name="Style 65" xfId="4346"/>
    <cellStyle name="Style 66" xfId="4347"/>
    <cellStyle name="Style 67" xfId="4348"/>
    <cellStyle name="Style 68" xfId="4349"/>
    <cellStyle name="Style 69" xfId="4350"/>
    <cellStyle name="Style 7" xfId="4351"/>
    <cellStyle name="Style 70" xfId="4352"/>
    <cellStyle name="Style 71" xfId="4353"/>
    <cellStyle name="Style 72" xfId="4354"/>
    <cellStyle name="Style 73" xfId="4355"/>
    <cellStyle name="Style 74" xfId="4356"/>
    <cellStyle name="Style 75" xfId="4357"/>
    <cellStyle name="Style 76" xfId="4358"/>
    <cellStyle name="Style 77" xfId="4359"/>
    <cellStyle name="Style 78" xfId="4360"/>
    <cellStyle name="Style 79" xfId="4361"/>
    <cellStyle name="Style 8" xfId="4362"/>
    <cellStyle name="Style 80" xfId="4363"/>
    <cellStyle name="Style 81" xfId="4364"/>
    <cellStyle name="Style 82" xfId="4365"/>
    <cellStyle name="Style 83" xfId="4366"/>
    <cellStyle name="Style 84" xfId="4367"/>
    <cellStyle name="Style 85" xfId="4368"/>
    <cellStyle name="Style 86" xfId="4369"/>
    <cellStyle name="Style 87" xfId="4370"/>
    <cellStyle name="Style 88" xfId="4371"/>
    <cellStyle name="Style 89" xfId="4372"/>
    <cellStyle name="Style 9" xfId="4373"/>
    <cellStyle name="Style 90" xfId="4374"/>
    <cellStyle name="Style 91" xfId="4375"/>
    <cellStyle name="Style 92" xfId="4376"/>
    <cellStyle name="Style 93" xfId="4377"/>
    <cellStyle name="Style 94" xfId="4378"/>
    <cellStyle name="Style 95" xfId="4379"/>
    <cellStyle name="Style 96" xfId="4380"/>
    <cellStyle name="Style 97" xfId="4381"/>
    <cellStyle name="Style 98" xfId="4382"/>
    <cellStyle name="Style 99" xfId="4383"/>
    <cellStyle name="STYLE1" xfId="4384"/>
    <cellStyle name="STYLE2" xfId="4385"/>
    <cellStyle name="STYLE3" xfId="4386"/>
    <cellStyle name="Subhead" xfId="4387"/>
    <cellStyle name="Subtotal_left" xfId="4388"/>
    <cellStyle name="SwitchCell" xfId="4389"/>
    <cellStyle name="t" xfId="4390"/>
    <cellStyle name="Table Col Head" xfId="4391"/>
    <cellStyle name="Table Head" xfId="4392"/>
    <cellStyle name="Table Head Aligned" xfId="4393"/>
    <cellStyle name="Table Head Blue" xfId="4394"/>
    <cellStyle name="Table Head Green" xfId="4395"/>
    <cellStyle name="Table Head_Val_Sum_Graph" xfId="4396"/>
    <cellStyle name="Table Sub Head" xfId="4397"/>
    <cellStyle name="Table Text" xfId="4398"/>
    <cellStyle name="Table Title" xfId="4399"/>
    <cellStyle name="Table Units" xfId="4400"/>
    <cellStyle name="Table_Header" xfId="4401"/>
    <cellStyle name="TableBorder" xfId="4402"/>
    <cellStyle name="TableColumnHeader" xfId="4403"/>
    <cellStyle name="TableHeading" xfId="4404"/>
    <cellStyle name="TableHighlight" xfId="4405"/>
    <cellStyle name="TableNote" xfId="4406"/>
    <cellStyle name="test a style" xfId="4407"/>
    <cellStyle name="Text 1" xfId="4408"/>
    <cellStyle name="Text Head 1" xfId="4409"/>
    <cellStyle name="Text Indent A" xfId="4410"/>
    <cellStyle name="Text Indent B" xfId="4411"/>
    <cellStyle name="Text Indent C" xfId="4412"/>
    <cellStyle name="Text Wrap" xfId="4413"/>
    <cellStyle name="Time" xfId="4414"/>
    <cellStyle name="Times 10" xfId="4415"/>
    <cellStyle name="Times 12" xfId="4416"/>
    <cellStyle name="Times New Roman" xfId="4417"/>
    <cellStyle name="Title 2" xfId="4418"/>
    <cellStyle name="Title 2 2" xfId="4419"/>
    <cellStyle name="Title 3" xfId="4420"/>
    <cellStyle name="title1" xfId="4421"/>
    <cellStyle name="title2" xfId="4422"/>
    <cellStyle name="Title-2" xfId="4423"/>
    <cellStyle name="Titles" xfId="4424"/>
    <cellStyle name="titre_col" xfId="4425"/>
    <cellStyle name="TOC" xfId="4426"/>
    <cellStyle name="Total 2" xfId="4427"/>
    <cellStyle name="Total 2 10" xfId="4428"/>
    <cellStyle name="Total 2 2" xfId="4429"/>
    <cellStyle name="Total 2 2 2" xfId="4430"/>
    <cellStyle name="Total 2 3" xfId="4431"/>
    <cellStyle name="Total 2 4" xfId="4432"/>
    <cellStyle name="Total 2 5" xfId="4433"/>
    <cellStyle name="Total 2 6" xfId="4434"/>
    <cellStyle name="Total 2 7" xfId="4435"/>
    <cellStyle name="Total 2 8" xfId="4436"/>
    <cellStyle name="Total 2 9" xfId="4437"/>
    <cellStyle name="Total 3" xfId="4438"/>
    <cellStyle name="Total Bold" xfId="4439"/>
    <cellStyle name="Totals" xfId="4440"/>
    <cellStyle name="Underline_Single" xfId="4441"/>
    <cellStyle name="UnProtectedCalc" xfId="4442"/>
    <cellStyle name="Valuta (0)_Sheet1" xfId="4443"/>
    <cellStyle name="Valuta_piv_polio" xfId="4444"/>
    <cellStyle name="Währung [0]_A17 - 31.03.1998" xfId="4445"/>
    <cellStyle name="Währung_A17 - 31.03.1998" xfId="4446"/>
    <cellStyle name="Warburg" xfId="4447"/>
    <cellStyle name="Warning Text 2" xfId="4448"/>
    <cellStyle name="Warning Text 2 2" xfId="4449"/>
    <cellStyle name="Warning Text 2 3" xfId="4450"/>
    <cellStyle name="Warning Text 2 4" xfId="4451"/>
    <cellStyle name="Warning Text 2 5" xfId="4452"/>
    <cellStyle name="Warning Text 2 6" xfId="4453"/>
    <cellStyle name="Warning Text 2 7" xfId="4454"/>
    <cellStyle name="Warning Text 2 8" xfId="4455"/>
    <cellStyle name="Warning Text 2 9" xfId="4456"/>
    <cellStyle name="wild guess" xfId="4457"/>
    <cellStyle name="Wildguess" xfId="4458"/>
    <cellStyle name="Year" xfId="4459"/>
    <cellStyle name="Year Estimate" xfId="4460"/>
    <cellStyle name="Year, Actual" xfId="4461"/>
    <cellStyle name="YearE_ Pies " xfId="4462"/>
    <cellStyle name="YearFormat" xfId="4463"/>
    <cellStyle name="Yen" xfId="4464"/>
    <cellStyle name="YesNo" xfId="4465"/>
    <cellStyle name="쬞\?1@" xfId="4466"/>
    <cellStyle name="常规 2" xfId="4467"/>
    <cellStyle name="標準_car_JP" xfId="4468"/>
  </cellStyles>
  <dxfs count="3">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y Perrin" refreshedDate="42596.599719675927" createdVersion="4" refreshedVersion="4" minRefreshableVersion="3" recordCount="26">
  <cacheSource type="worksheet">
    <worksheetSource ref="A3:BV29" sheet="OPA Data"/>
  </cacheSource>
  <cacheFields count="74">
    <cacheField name="Portfolio" numFmtId="0">
      <sharedItems/>
    </cacheField>
    <cacheField name="Customer Class (inserted by WH)" numFmtId="0">
      <sharedItems count="3">
        <s v="GS&lt;50"/>
        <s v="GS&gt;50"/>
        <s v="Residential"/>
      </sharedItems>
    </cacheField>
    <cacheField name="Program" numFmtId="0">
      <sharedItems/>
    </cacheField>
    <cacheField name="Initiative" numFmtId="0">
      <sharedItems count="16">
        <s v="Direct Install Lighting"/>
        <s v="Energy Audit"/>
        <s v="High Performance New Construction"/>
        <s v="Retrofit"/>
        <s v="Appliance Exchange"/>
        <s v="Appliance Retirement"/>
        <s v="Bi-Annual Retailer Event"/>
        <s v="Conservation Instant Coupon Booklet"/>
        <s v="Home Assistance Program"/>
        <s v="HVAC Incentives"/>
        <s v="Residential New Construction"/>
        <s v="Monitoring &amp; Targeting"/>
        <s v="Time-of-Use Savings"/>
        <s v="Demand Response 3 "/>
        <s v="Residential Demand Response"/>
        <s v="Demand Response 3" u="1"/>
      </sharedItems>
    </cacheField>
    <cacheField name="LDC" numFmtId="0">
      <sharedItems/>
    </cacheField>
    <cacheField name="Sector" numFmtId="0">
      <sharedItems/>
    </cacheField>
    <cacheField name="Conservation Resource Type " numFmtId="0">
      <sharedItems/>
    </cacheField>
    <cacheField name="Tx (Transmission) or Dx (Distribution) connected" numFmtId="0">
      <sharedItems/>
    </cacheField>
    <cacheField name="(Implementation) Year" numFmtId="0">
      <sharedItems containsSemiMixedTypes="0" containsString="0" containsNumber="1" containsInteger="1" minValue="2012" maxValue="2014"/>
    </cacheField>
    <cacheField name="Notes" numFmtId="0">
      <sharedItems/>
    </cacheField>
    <cacheField name="Activity Unit Name" numFmtId="0">
      <sharedItems/>
    </cacheField>
    <cacheField name="Activity/ Participation_x000a_(i.e. # of appliances)" numFmtId="0">
      <sharedItems containsString="0" containsBlank="1" containsNumber="1" minValue="0" maxValue="41738.303569999996"/>
    </cacheField>
    <cacheField name="Gross Summer Peak Demand Savings (MW)" numFmtId="0">
      <sharedItems containsString="0" containsBlank="1" containsNumber="1" minValue="0" maxValue="449.0617135"/>
    </cacheField>
    <cacheField name="Gross Energy Savings (MWh)" numFmtId="0">
      <sharedItems containsString="0" containsBlank="1" containsNumber="1" minValue="0" maxValue="2346163.3289999999"/>
    </cacheField>
    <cacheField name="2011" numFmtId="0">
      <sharedItems containsSemiMixedTypes="0" containsString="0" containsNumber="1" containsInteger="1" minValue="0" maxValue="0"/>
    </cacheField>
    <cacheField name="2012" numFmtId="0">
      <sharedItems containsSemiMixedTypes="0" containsString="0" containsNumber="1" containsInteger="1" minValue="0" maxValue="0"/>
    </cacheField>
    <cacheField name="2013" numFmtId="0">
      <sharedItems containsSemiMixedTypes="0" containsString="0" containsNumber="1" minValue="0" maxValue="0.1010009769"/>
    </cacheField>
    <cacheField name="2014" numFmtId="0">
      <sharedItems containsSemiMixedTypes="0" containsString="0" containsNumber="1" minValue="0" maxValue="1.2592780000000001"/>
    </cacheField>
    <cacheField name="2015" numFmtId="0">
      <sharedItems containsSemiMixedTypes="0" containsString="0" containsNumber="1" minValue="0" maxValue="0.29493124269999998"/>
    </cacheField>
    <cacheField name="2016" numFmtId="0">
      <sharedItems containsSemiMixedTypes="0" containsString="0" containsNumber="1" minValue="0" maxValue="0.29493124269999998"/>
    </cacheField>
    <cacheField name="2017" numFmtId="0">
      <sharedItems containsSemiMixedTypes="0" containsString="0" containsNumber="1" minValue="0" maxValue="0.28709418199999998"/>
    </cacheField>
    <cacheField name="2018" numFmtId="0">
      <sharedItems containsSemiMixedTypes="0" containsString="0" containsNumber="1" minValue="0" maxValue="0.28709418199999998"/>
    </cacheField>
    <cacheField name="2019" numFmtId="0">
      <sharedItems containsSemiMixedTypes="0" containsString="0" containsNumber="1" minValue="0" maxValue="0.28709418199999998"/>
    </cacheField>
    <cacheField name="2020" numFmtId="0">
      <sharedItems containsSemiMixedTypes="0" containsString="0" containsNumber="1" minValue="0" maxValue="0.28213911919999995"/>
    </cacheField>
    <cacheField name="2021" numFmtId="0">
      <sharedItems containsSemiMixedTypes="0" containsString="0" containsNumber="1" minValue="0" maxValue="0.28213911919999995"/>
    </cacheField>
    <cacheField name="2022" numFmtId="0">
      <sharedItems containsSemiMixedTypes="0" containsString="0" containsNumber="1" minValue="0" maxValue="0.28076822601100004"/>
    </cacheField>
    <cacheField name="2023" numFmtId="0">
      <sharedItems containsSemiMixedTypes="0" containsString="0" containsNumber="1" minValue="0" maxValue="0.28076822601100004"/>
    </cacheField>
    <cacheField name="2024" numFmtId="0">
      <sharedItems containsSemiMixedTypes="0" containsString="0" containsNumber="1" minValue="0" maxValue="0.28076822601100004"/>
    </cacheField>
    <cacheField name="2025" numFmtId="0">
      <sharedItems containsSemiMixedTypes="0" containsString="0" containsNumber="1" minValue="0" maxValue="0.28076822601100004"/>
    </cacheField>
    <cacheField name="2026" numFmtId="0">
      <sharedItems containsSemiMixedTypes="0" containsString="0" containsNumber="1" minValue="0" maxValue="0.28076822601100004"/>
    </cacheField>
    <cacheField name="2027" numFmtId="0">
      <sharedItems containsSemiMixedTypes="0" containsString="0" containsNumber="1" minValue="0" maxValue="0.28076822601100004"/>
    </cacheField>
    <cacheField name="2028" numFmtId="0">
      <sharedItems containsSemiMixedTypes="0" containsString="0" containsNumber="1" minValue="0" maxValue="0.28076822601100004"/>
    </cacheField>
    <cacheField name="2029" numFmtId="0">
      <sharedItems containsSemiMixedTypes="0" containsString="0" containsNumber="1" minValue="0" maxValue="0.28076822601100004"/>
    </cacheField>
    <cacheField name="2030" numFmtId="0">
      <sharedItems containsSemiMixedTypes="0" containsString="0" containsNumber="1" minValue="0" maxValue="0.28076822601100004"/>
    </cacheField>
    <cacheField name="2031" numFmtId="0">
      <sharedItems containsSemiMixedTypes="0" containsString="0" containsNumber="1" minValue="0" maxValue="0.28076822601100004"/>
    </cacheField>
    <cacheField name="2032" numFmtId="0">
      <sharedItems containsSemiMixedTypes="0" containsString="0" containsNumber="1" minValue="0" maxValue="0.25252014779999998"/>
    </cacheField>
    <cacheField name="2033" numFmtId="0">
      <sharedItems containsSemiMixedTypes="0" containsString="0" containsNumber="1" minValue="0" maxValue="3.2589717229999995E-2"/>
    </cacheField>
    <cacheField name="2034" numFmtId="0">
      <sharedItems containsSemiMixedTypes="0" containsString="0" containsNumber="1" minValue="0" maxValue="1.7180000199999999E-4"/>
    </cacheField>
    <cacheField name="2035" numFmtId="0">
      <sharedItems containsSemiMixedTypes="0" containsString="0" containsNumber="1" containsInteger="1" minValue="0" maxValue="0"/>
    </cacheField>
    <cacheField name="2036" numFmtId="0">
      <sharedItems containsSemiMixedTypes="0" containsString="0" containsNumber="1" containsInteger="1" minValue="0" maxValue="0"/>
    </cacheField>
    <cacheField name="2037" numFmtId="0">
      <sharedItems containsSemiMixedTypes="0" containsString="0" containsNumber="1" containsInteger="1" minValue="0" maxValue="0"/>
    </cacheField>
    <cacheField name="2038" numFmtId="0">
      <sharedItems containsSemiMixedTypes="0" containsString="0" containsNumber="1" containsInteger="1" minValue="0" maxValue="0"/>
    </cacheField>
    <cacheField name="2039" numFmtId="0">
      <sharedItems containsSemiMixedTypes="0" containsString="0" containsNumber="1" containsInteger="1" minValue="0" maxValue="0"/>
    </cacheField>
    <cacheField name="2040" numFmtId="0">
      <sharedItems containsSemiMixedTypes="0" containsString="0" containsNumber="1" containsInteger="1" minValue="0" maxValue="0"/>
    </cacheField>
    <cacheField name="20112" numFmtId="0">
      <sharedItems containsSemiMixedTypes="0" containsString="0" containsNumber="1" containsInteger="1" minValue="0" maxValue="0"/>
    </cacheField>
    <cacheField name="20122" numFmtId="0">
      <sharedItems containsSemiMixedTypes="0" containsString="0" containsNumber="1" containsInteger="1" minValue="0" maxValue="0"/>
    </cacheField>
    <cacheField name="20132" numFmtId="0">
      <sharedItems containsSemiMixedTypes="0" containsString="0" containsNumber="1" minValue="0" maxValue="298.47137430000004"/>
    </cacheField>
    <cacheField name="20142" numFmtId="0">
      <sharedItems containsSemiMixedTypes="0" containsString="0" containsNumber="1" minValue="0" maxValue="2346.163329"/>
    </cacheField>
    <cacheField name="20152" numFmtId="0">
      <sharedItems containsSemiMixedTypes="0" containsString="0" containsNumber="1" minValue="0" maxValue="2345.7468399999998"/>
    </cacheField>
    <cacheField name="20162" numFmtId="0">
      <sharedItems containsSemiMixedTypes="0" containsString="0" containsNumber="1" minValue="0" maxValue="2345.7468399999998"/>
    </cacheField>
    <cacheField name="20172" numFmtId="0">
      <sharedItems containsSemiMixedTypes="0" containsString="0" containsNumber="1" minValue="0" maxValue="2318.3559810000002"/>
    </cacheField>
    <cacheField name="20182" numFmtId="0">
      <sharedItems containsSemiMixedTypes="0" containsString="0" containsNumber="1" minValue="0" maxValue="2318.3559810000002"/>
    </cacheField>
    <cacheField name="20192" numFmtId="0">
      <sharedItems containsSemiMixedTypes="0" containsString="0" containsNumber="1" minValue="0" maxValue="2318.3559810000002"/>
    </cacheField>
    <cacheField name="20202" numFmtId="0">
      <sharedItems containsSemiMixedTypes="0" containsString="0" containsNumber="1" minValue="0" maxValue="2285.4502179999999"/>
    </cacheField>
    <cacheField name="20212" numFmtId="0">
      <sharedItems containsSemiMixedTypes="0" containsString="0" containsNumber="1" minValue="0" maxValue="2285.4502179999999"/>
    </cacheField>
    <cacheField name="20222" numFmtId="0">
      <sharedItems containsSemiMixedTypes="0" containsString="0" containsNumber="1" minValue="0" maxValue="2077.3338600000002"/>
    </cacheField>
    <cacheField name="20232" numFmtId="0">
      <sharedItems containsSemiMixedTypes="0" containsString="0" containsNumber="1" minValue="0" maxValue="1882.2966370000001"/>
    </cacheField>
    <cacheField name="20242" numFmtId="0">
      <sharedItems containsSemiMixedTypes="0" containsString="0" containsNumber="1" minValue="0" maxValue="1596.429574"/>
    </cacheField>
    <cacheField name="20252" numFmtId="0">
      <sharedItems containsSemiMixedTypes="0" containsString="0" containsNumber="1" minValue="0" maxValue="1401.160333"/>
    </cacheField>
    <cacheField name="20262" numFmtId="0">
      <sharedItems containsSemiMixedTypes="0" containsString="0" containsNumber="1" minValue="0" maxValue="648.78524040000002"/>
    </cacheField>
    <cacheField name="20272" numFmtId="0">
      <sharedItems containsSemiMixedTypes="0" containsString="0" containsNumber="1" minValue="0" maxValue="639.49469160000001"/>
    </cacheField>
    <cacheField name="20282" numFmtId="0">
      <sharedItems containsSemiMixedTypes="0" containsString="0" containsNumber="1" minValue="0" maxValue="639.49469160000001"/>
    </cacheField>
    <cacheField name="20292" numFmtId="0">
      <sharedItems containsSemiMixedTypes="0" containsString="0" containsNumber="1" minValue="0" maxValue="638.59059310000009"/>
    </cacheField>
    <cacheField name="20302" numFmtId="0">
      <sharedItems containsSemiMixedTypes="0" containsString="0" containsNumber="1" minValue="0" maxValue="519.13219779999997"/>
    </cacheField>
    <cacheField name="20312" numFmtId="0">
      <sharedItems containsSemiMixedTypes="0" containsString="0" containsNumber="1" minValue="0" maxValue="519.13219779999997"/>
    </cacheField>
    <cacheField name="20322" numFmtId="0">
      <sharedItems containsSemiMixedTypes="0" containsString="0" containsNumber="1" minValue="0" maxValue="519.13219779999997"/>
    </cacheField>
    <cacheField name="20332" numFmtId="0">
      <sharedItems containsSemiMixedTypes="0" containsString="0" containsNumber="1" minValue="0" maxValue="519.13219779999997"/>
    </cacheField>
    <cacheField name="20342" numFmtId="0">
      <sharedItems containsSemiMixedTypes="0" containsString="0" containsNumber="1" minValue="0" maxValue="1.266"/>
    </cacheField>
    <cacheField name="20352" numFmtId="0">
      <sharedItems containsSemiMixedTypes="0" containsString="0" containsNumber="1" containsInteger="1" minValue="0" maxValue="0"/>
    </cacheField>
    <cacheField name="20362" numFmtId="0">
      <sharedItems containsSemiMixedTypes="0" containsString="0" containsNumber="1" containsInteger="1" minValue="0" maxValue="0"/>
    </cacheField>
    <cacheField name="20372" numFmtId="0">
      <sharedItems containsSemiMixedTypes="0" containsString="0" containsNumber="1" containsInteger="1" minValue="0" maxValue="0"/>
    </cacheField>
    <cacheField name="20382" numFmtId="0">
      <sharedItems containsSemiMixedTypes="0" containsString="0" containsNumber="1" containsInteger="1" minValue="0" maxValue="0"/>
    </cacheField>
    <cacheField name="20392" numFmtId="0">
      <sharedItems containsSemiMixedTypes="0" containsString="0" containsNumber="1" containsInteger="1" minValue="0" maxValue="0"/>
    </cacheField>
    <cacheField name="20402"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s v="LDC"/>
    <x v="0"/>
    <s v="Business"/>
    <x v="0"/>
    <s v="Whitby Hydro Electric Corporation"/>
    <s v="Commercial"/>
    <s v="EE"/>
    <s v="Dx"/>
    <n v="2014"/>
    <s v="n/a"/>
    <s v="Projects"/>
    <n v="232"/>
    <n v="199.85445469999999"/>
    <n v="779547.71539999999"/>
    <n v="0"/>
    <n v="0"/>
    <n v="0"/>
    <n v="0.19985445469999999"/>
    <n v="0.19896491459999999"/>
    <n v="0.17456773039999998"/>
    <n v="0.1429186163"/>
    <n v="0.1429186163"/>
    <n v="0.1429186163"/>
    <n v="0.1429186163"/>
    <n v="0.14106447750000001"/>
    <n v="0.14106447750000001"/>
    <n v="0.14106447750000001"/>
    <n v="0.13870423969999998"/>
    <n v="3.045640136E-2"/>
    <n v="0"/>
    <n v="0"/>
    <n v="0"/>
    <n v="0"/>
    <n v="0"/>
    <n v="0"/>
    <n v="0"/>
    <n v="0"/>
    <n v="0"/>
    <n v="0"/>
    <n v="0"/>
    <n v="0"/>
    <n v="0"/>
    <n v="0"/>
    <n v="0"/>
    <n v="0"/>
    <n v="0"/>
    <n v="0"/>
    <n v="779.54771540000002"/>
    <n v="776.20679710000002"/>
    <n v="675.99129859999994"/>
    <n v="565.22873970000001"/>
    <n v="565.22873970000001"/>
    <n v="565.22873970000001"/>
    <n v="565.22873970000001"/>
    <n v="563.37592219999999"/>
    <n v="563.37592219999999"/>
    <n v="563.37592219999999"/>
    <n v="541.61209359999998"/>
    <n v="104.7824882"/>
    <n v="0"/>
    <n v="0"/>
    <n v="0"/>
    <n v="0"/>
    <n v="0"/>
    <n v="0"/>
    <n v="0"/>
    <n v="0"/>
    <n v="0"/>
    <n v="0"/>
    <n v="0"/>
    <n v="0"/>
    <n v="0"/>
    <n v="0"/>
    <n v="0"/>
  </r>
  <r>
    <s v="LDC"/>
    <x v="1"/>
    <s v="Business"/>
    <x v="1"/>
    <s v="Whitby Hydro Electric Corporation"/>
    <s v="Commercial"/>
    <s v="EE"/>
    <s v="Dx"/>
    <n v="2014"/>
    <s v="n/a"/>
    <s v="Audit"/>
    <n v="7"/>
    <n v="93.568513609999997"/>
    <n v="456914.99040000001"/>
    <n v="0"/>
    <n v="0"/>
    <n v="0"/>
    <n v="9.3568513610000001E-2"/>
    <n v="9.3568513610000001E-2"/>
    <n v="9.3568513610000001E-2"/>
    <n v="9.3568513610000001E-2"/>
    <n v="0"/>
    <n v="0"/>
    <n v="0"/>
    <n v="0"/>
    <n v="0"/>
    <n v="0"/>
    <n v="0"/>
    <n v="0"/>
    <n v="0"/>
    <n v="0"/>
    <n v="0"/>
    <n v="0"/>
    <n v="0"/>
    <n v="0"/>
    <n v="0"/>
    <n v="0"/>
    <n v="0"/>
    <n v="0"/>
    <n v="0"/>
    <n v="0"/>
    <n v="0"/>
    <n v="0"/>
    <n v="0"/>
    <n v="0"/>
    <n v="0"/>
    <n v="0"/>
    <n v="456.91499040000002"/>
    <n v="456.91499040000002"/>
    <n v="456.91499040000002"/>
    <n v="456.91499040000002"/>
    <n v="0"/>
    <n v="0"/>
    <n v="0"/>
    <n v="0"/>
    <n v="0"/>
    <n v="0"/>
    <n v="0"/>
    <n v="0"/>
    <n v="0"/>
    <n v="0"/>
    <n v="0"/>
    <n v="0"/>
    <n v="0"/>
    <n v="0"/>
    <n v="0"/>
    <n v="0"/>
    <n v="0"/>
    <n v="0"/>
    <n v="0"/>
    <n v="0"/>
    <n v="0"/>
    <n v="0"/>
    <n v="0"/>
  </r>
  <r>
    <s v="LDC"/>
    <x v="1"/>
    <s v="Business"/>
    <x v="2"/>
    <s v="Whitby Hydro Electric Corporation"/>
    <s v="Commercial"/>
    <s v="EE"/>
    <s v="Dx"/>
    <n v="2013"/>
    <s v="n/a"/>
    <s v=""/>
    <n v="1"/>
    <n v="1.325698753"/>
    <n v="21325.68"/>
    <n v="0"/>
    <n v="0"/>
    <n v="1.325698753E-3"/>
    <n v="1.325698753E-3"/>
    <n v="1.325698753E-3"/>
    <n v="1.325698753E-3"/>
    <n v="1.325698753E-3"/>
    <n v="1.325698753E-3"/>
    <n v="1.325698753E-3"/>
    <n v="1.325698753E-3"/>
    <n v="1.325698753E-3"/>
    <n v="1.325698753E-3"/>
    <n v="1.325698753E-3"/>
    <n v="1.325698753E-3"/>
    <n v="1.325698753E-3"/>
    <n v="1.325698753E-3"/>
    <n v="1.325698753E-3"/>
    <n v="0"/>
    <n v="0"/>
    <n v="0"/>
    <n v="0"/>
    <n v="0"/>
    <n v="0"/>
    <n v="0"/>
    <n v="0"/>
    <n v="0"/>
    <n v="0"/>
    <n v="0"/>
    <n v="0"/>
    <n v="0"/>
    <n v="0"/>
    <n v="0"/>
    <n v="10.662840000000001"/>
    <n v="10.662840000000001"/>
    <n v="10.662840000000001"/>
    <n v="10.662840000000001"/>
    <n v="10.662840000000001"/>
    <n v="10.662840000000001"/>
    <n v="10.662840000000001"/>
    <n v="10.662840000000001"/>
    <n v="10.662840000000001"/>
    <n v="10.662840000000001"/>
    <n v="10.662840000000001"/>
    <n v="10.662840000000001"/>
    <n v="10.662840000000001"/>
    <n v="10.662840000000001"/>
    <n v="10.662840000000001"/>
    <n v="0"/>
    <n v="0"/>
    <n v="0"/>
    <n v="0"/>
    <n v="0"/>
    <n v="0"/>
    <n v="0"/>
    <n v="0"/>
    <n v="0"/>
    <n v="0"/>
    <n v="0"/>
    <n v="0"/>
    <n v="0"/>
  </r>
  <r>
    <s v="LDC"/>
    <x v="1"/>
    <s v="Business"/>
    <x v="2"/>
    <s v="Whitby Hydro Electric Corporation"/>
    <s v="Commercial"/>
    <s v="EE"/>
    <s v="Dx"/>
    <n v="2014"/>
    <s v="n/a"/>
    <s v=""/>
    <n v="2"/>
    <n v="33.562511999999998"/>
    <n v="165882.53520000001"/>
    <n v="0"/>
    <n v="0"/>
    <n v="0"/>
    <n v="3.3562511999999996E-2"/>
    <n v="3.3562511999999996E-2"/>
    <n v="3.3562511999999996E-2"/>
    <n v="3.3562511999999996E-2"/>
    <n v="3.3562511999999996E-2"/>
    <n v="3.3562511999999996E-2"/>
    <n v="3.3562511999999996E-2"/>
    <n v="3.3562511999999996E-2"/>
    <n v="3.3562511999999996E-2"/>
    <n v="3.3562511999999996E-2"/>
    <n v="2.997E-2"/>
    <n v="2.997E-2"/>
    <n v="2.997E-2"/>
    <n v="2.997E-2"/>
    <n v="2.997E-2"/>
    <n v="0"/>
    <n v="0"/>
    <n v="0"/>
    <n v="0"/>
    <n v="0"/>
    <n v="0"/>
    <n v="0"/>
    <n v="0"/>
    <n v="0"/>
    <n v="0"/>
    <n v="0"/>
    <n v="0"/>
    <n v="0"/>
    <n v="0"/>
    <n v="0"/>
    <n v="165.88253520000001"/>
    <n v="165.88253520000001"/>
    <n v="165.88253520000001"/>
    <n v="165.88253520000001"/>
    <n v="165.88253520000001"/>
    <n v="165.88253520000001"/>
    <n v="165.88253520000001"/>
    <n v="165.88253520000001"/>
    <n v="165.88253520000001"/>
    <n v="165.88253520000001"/>
    <n v="143.52498"/>
    <n v="143.52498"/>
    <n v="143.52498"/>
    <n v="143.52498"/>
    <n v="143.52498"/>
    <n v="0"/>
    <n v="0"/>
    <n v="0"/>
    <n v="0"/>
    <n v="0"/>
    <n v="0"/>
    <n v="0"/>
    <n v="0"/>
    <n v="0"/>
    <n v="0"/>
    <n v="0"/>
    <n v="0"/>
  </r>
  <r>
    <s v="LDC"/>
    <x v="1"/>
    <s v="Business"/>
    <x v="3"/>
    <s v="Whitby Hydro Electric Corporation"/>
    <s v="Commercial"/>
    <s v="EE"/>
    <s v="Dx"/>
    <n v="2012"/>
    <s v="n/a"/>
    <s v="Projects"/>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r>
    <s v="LDC"/>
    <x v="1"/>
    <s v="Business"/>
    <x v="3"/>
    <s v="Whitby Hydro Electric Corporation"/>
    <s v="Commercial"/>
    <s v="EE"/>
    <s v="Dx"/>
    <n v="2013"/>
    <s v="n/a"/>
    <s v="Projects"/>
    <n v="11"/>
    <n v="98.921217240000004"/>
    <n v="589361.49280000001"/>
    <n v="0"/>
    <n v="0"/>
    <n v="0.1010009769"/>
    <n v="9.8921217239999998E-2"/>
    <n v="9.8849480869999992E-2"/>
    <n v="9.8849480869999992E-2"/>
    <n v="9.8387009129999994E-2"/>
    <n v="9.7723202679999996E-2"/>
    <n v="9.7723202679999996E-2"/>
    <n v="9.7482047170000002E-2"/>
    <n v="9.5004730039999999E-2"/>
    <n v="9.0165743140000004E-2"/>
    <n v="8.1554164240000004E-2"/>
    <n v="7.9554632269999995E-2"/>
    <n v="7.5220611409999999E-2"/>
    <n v="7.0202318099999994E-2"/>
    <n v="7.0202318099999994E-2"/>
    <n v="5.6838566479999998E-2"/>
    <n v="1.5326174910000002E-3"/>
    <n v="1.433416022E-3"/>
    <n v="1.433416022E-3"/>
    <n v="1.433416022E-3"/>
    <n v="0"/>
    <n v="0"/>
    <n v="0"/>
    <n v="0"/>
    <n v="0"/>
    <n v="0"/>
    <n v="0"/>
    <n v="0"/>
    <n v="0"/>
    <n v="0"/>
    <n v="298.47137430000004"/>
    <n v="290.89011859999999"/>
    <n v="290.64022570000003"/>
    <n v="290.64022570000003"/>
    <n v="289.02921070000002"/>
    <n v="284.64937739999999"/>
    <n v="284.64937739999999"/>
    <n v="283.2253796"/>
    <n v="272.6509289"/>
    <n v="240.72301329999999"/>
    <n v="179.5991611"/>
    <n v="167.79213630000001"/>
    <n v="149.04401720000001"/>
    <n v="130.70418119999999"/>
    <n v="130.70418119999999"/>
    <n v="105.68910430000001"/>
    <n v="1.3855553999999999"/>
    <n v="1.012774624"/>
    <n v="1.012774624"/>
    <n v="1.012774624"/>
    <n v="0"/>
    <n v="0"/>
    <n v="0"/>
    <n v="0"/>
    <n v="0"/>
    <n v="0"/>
    <n v="0"/>
    <n v="0"/>
  </r>
  <r>
    <s v="LDC"/>
    <x v="1"/>
    <s v="Business"/>
    <x v="3"/>
    <s v="Whitby Hydro Electric Corporation"/>
    <s v="Commercial"/>
    <s v="EE"/>
    <s v="Dx"/>
    <n v="2014"/>
    <s v="n/a"/>
    <s v="Projects"/>
    <n v="75"/>
    <n v="295.05080329999998"/>
    <n v="2346163.3289999999"/>
    <n v="0"/>
    <n v="0"/>
    <n v="0"/>
    <n v="0.2950508033"/>
    <n v="0.29493124269999998"/>
    <n v="0.29493124269999998"/>
    <n v="0.28709418199999998"/>
    <n v="0.28709418199999998"/>
    <n v="0.28709418199999998"/>
    <n v="0.28213911919999995"/>
    <n v="0.28213911919999995"/>
    <n v="0.25466678310000002"/>
    <n v="0.23367473050000001"/>
    <n v="0.19823196469999999"/>
    <n v="0.1787073344"/>
    <n v="3.3620175969999999E-2"/>
    <n v="3.0556452749999997E-2"/>
    <n v="3.0556452749999997E-2"/>
    <n v="2.594177798E-2"/>
    <n v="1.049002877E-2"/>
    <n v="1.049002877E-2"/>
    <n v="1.049002877E-2"/>
    <n v="1.049002877E-2"/>
    <n v="0"/>
    <n v="0"/>
    <n v="0"/>
    <n v="0"/>
    <n v="0"/>
    <n v="0"/>
    <n v="0"/>
    <n v="0"/>
    <n v="0"/>
    <n v="0"/>
    <n v="2346.163329"/>
    <n v="2345.7468399999998"/>
    <n v="2345.7468399999998"/>
    <n v="2318.3559810000002"/>
    <n v="2318.3559810000002"/>
    <n v="2318.3559810000002"/>
    <n v="2285.4502179999999"/>
    <n v="2285.4502179999999"/>
    <n v="2077.3338600000002"/>
    <n v="1882.2966370000001"/>
    <n v="1596.429574"/>
    <n v="1401.160333"/>
    <n v="274.02268400000003"/>
    <n v="263.35023920000003"/>
    <n v="263.35023920000003"/>
    <n v="212.2251746"/>
    <n v="26.898709060000002"/>
    <n v="26.898709060000002"/>
    <n v="26.898709060000002"/>
    <n v="26.898709060000002"/>
    <n v="0"/>
    <n v="0"/>
    <n v="0"/>
    <n v="0"/>
    <n v="0"/>
    <n v="0"/>
    <n v="0"/>
  </r>
  <r>
    <s v="LDC"/>
    <x v="2"/>
    <s v="Consumer"/>
    <x v="4"/>
    <s v="Whitby Hydro Electric Corporation"/>
    <s v="Residential"/>
    <s v="EE"/>
    <s v="Dx"/>
    <n v="2014"/>
    <s v="Dehumidifier Load Shape"/>
    <s v="Appliances"/>
    <n v="42"/>
    <n v="8.7021521600000007"/>
    <n v="15516.47487"/>
    <n v="0"/>
    <n v="0"/>
    <n v="0"/>
    <n v="8.7021521600000006E-3"/>
    <n v="8.7021521600000006E-3"/>
    <n v="8.7021521600000006E-3"/>
    <n v="8.7021521600000006E-3"/>
    <n v="0"/>
    <n v="0"/>
    <n v="0"/>
    <n v="0"/>
    <n v="0"/>
    <n v="0"/>
    <n v="0"/>
    <n v="0"/>
    <n v="0"/>
    <n v="0"/>
    <n v="0"/>
    <n v="0"/>
    <n v="0"/>
    <n v="0"/>
    <n v="0"/>
    <n v="0"/>
    <n v="0"/>
    <n v="0"/>
    <n v="0"/>
    <n v="0"/>
    <n v="0"/>
    <n v="0"/>
    <n v="0"/>
    <n v="0"/>
    <n v="0"/>
    <n v="0"/>
    <n v="15.51647487"/>
    <n v="15.51647487"/>
    <n v="15.51647487"/>
    <n v="15.51647487"/>
    <n v="0"/>
    <n v="0"/>
    <n v="0"/>
    <n v="0"/>
    <n v="0"/>
    <n v="0"/>
    <n v="0"/>
    <n v="0"/>
    <n v="0"/>
    <n v="0"/>
    <n v="0"/>
    <n v="0"/>
    <n v="0"/>
    <n v="0"/>
    <n v="0"/>
    <n v="0"/>
    <n v="0"/>
    <n v="0"/>
    <n v="0"/>
    <n v="0"/>
    <n v="0"/>
    <n v="0"/>
    <n v="0"/>
  </r>
  <r>
    <s v="LDC"/>
    <x v="2"/>
    <s v="Consumer"/>
    <x v="5"/>
    <s v="Whitby Hydro Electric Corporation"/>
    <s v="Residential"/>
    <s v="EE"/>
    <s v="Dx"/>
    <n v="2014"/>
    <s v="n/a"/>
    <s v="Appliances"/>
    <n v="2"/>
    <n v="0.23350859500000001"/>
    <n v="208.81609320000001"/>
    <n v="0"/>
    <n v="0"/>
    <n v="0"/>
    <n v="2.3350859500000001E-4"/>
    <n v="2.3350859500000001E-4"/>
    <n v="2.3350859500000001E-4"/>
    <n v="0"/>
    <n v="0"/>
    <n v="0"/>
    <n v="0"/>
    <n v="0"/>
    <n v="0"/>
    <n v="0"/>
    <n v="0"/>
    <n v="0"/>
    <n v="0"/>
    <n v="0"/>
    <n v="0"/>
    <n v="0"/>
    <n v="0"/>
    <n v="0"/>
    <n v="0"/>
    <n v="0"/>
    <n v="0"/>
    <n v="0"/>
    <n v="0"/>
    <n v="0"/>
    <n v="0"/>
    <n v="0"/>
    <n v="0"/>
    <n v="0"/>
    <n v="0"/>
    <n v="0"/>
    <n v="0.20881609320000002"/>
    <n v="0.20881609320000002"/>
    <n v="0.20881609320000002"/>
    <n v="0"/>
    <n v="0"/>
    <n v="0"/>
    <n v="0"/>
    <n v="0"/>
    <n v="0"/>
    <n v="0"/>
    <n v="0"/>
    <n v="0"/>
    <n v="0"/>
    <n v="0"/>
    <n v="0"/>
    <n v="0"/>
    <n v="0"/>
    <n v="0"/>
    <n v="0"/>
    <n v="0"/>
    <n v="0"/>
    <n v="0"/>
    <n v="0"/>
    <n v="0"/>
    <n v="0"/>
    <n v="0"/>
    <n v="0"/>
  </r>
  <r>
    <s v="LDC"/>
    <x v="2"/>
    <s v="Consumer"/>
    <x v="5"/>
    <s v="Whitby Hydro Electric Corporation"/>
    <s v="Residential"/>
    <s v="EE"/>
    <s v="Dx"/>
    <n v="2014"/>
    <s v="n/a"/>
    <s v="Appliances"/>
    <n v="1"/>
    <n v="0.17698983400000001"/>
    <n v="315.58380820000002"/>
    <n v="0"/>
    <n v="0"/>
    <n v="0"/>
    <n v="1.7698983400000001E-4"/>
    <n v="1.7698983400000001E-4"/>
    <n v="1.7698983400000001E-4"/>
    <n v="1.7698983400000001E-4"/>
    <n v="0"/>
    <n v="0"/>
    <n v="0"/>
    <n v="0"/>
    <n v="0"/>
    <n v="0"/>
    <n v="0"/>
    <n v="0"/>
    <n v="0"/>
    <n v="0"/>
    <n v="0"/>
    <n v="0"/>
    <n v="0"/>
    <n v="0"/>
    <n v="0"/>
    <n v="0"/>
    <n v="0"/>
    <n v="0"/>
    <n v="0"/>
    <n v="0"/>
    <n v="0"/>
    <n v="0"/>
    <n v="0"/>
    <n v="0"/>
    <n v="0"/>
    <n v="0"/>
    <n v="0.31558380820000004"/>
    <n v="0.31558380820000004"/>
    <n v="0.31558380820000004"/>
    <n v="0.31558380820000004"/>
    <n v="0"/>
    <n v="0"/>
    <n v="0"/>
    <n v="0"/>
    <n v="0"/>
    <n v="0"/>
    <n v="0"/>
    <n v="0"/>
    <n v="0"/>
    <n v="0"/>
    <n v="0"/>
    <n v="0"/>
    <n v="0"/>
    <n v="0"/>
    <n v="0"/>
    <n v="0"/>
    <n v="0"/>
    <n v="0"/>
    <n v="0"/>
    <n v="0"/>
    <n v="0"/>
    <n v="0"/>
    <n v="0"/>
  </r>
  <r>
    <s v="LDC"/>
    <x v="2"/>
    <s v="Consumer"/>
    <x v="5"/>
    <s v="Whitby Hydro Electric Corporation"/>
    <s v="Residential"/>
    <s v="EE"/>
    <s v="Dx"/>
    <n v="2014"/>
    <s v="n/a"/>
    <s v="Appliances"/>
    <n v="37.034603487525153"/>
    <n v="2.5789923168035234"/>
    <n v="18673.370697660241"/>
    <n v="0"/>
    <n v="0"/>
    <n v="0"/>
    <n v="2.5789923168035235E-3"/>
    <n v="2.5789923168035235E-3"/>
    <n v="2.5789923168035235E-3"/>
    <n v="2.5789923168035235E-3"/>
    <n v="0"/>
    <n v="0"/>
    <n v="0"/>
    <n v="0"/>
    <n v="0"/>
    <n v="0"/>
    <n v="0"/>
    <n v="0"/>
    <n v="0"/>
    <n v="0"/>
    <n v="0"/>
    <n v="0"/>
    <n v="0"/>
    <n v="0"/>
    <n v="0"/>
    <n v="0"/>
    <n v="0"/>
    <n v="0"/>
    <n v="0"/>
    <n v="0"/>
    <n v="0"/>
    <n v="0"/>
    <n v="0"/>
    <n v="0"/>
    <n v="0"/>
    <n v="0"/>
    <n v="18.673370697660239"/>
    <n v="18.673370697660239"/>
    <n v="18.673370697660239"/>
    <n v="18.673370697660239"/>
    <n v="0"/>
    <n v="0"/>
    <n v="0"/>
    <n v="0"/>
    <n v="0"/>
    <n v="0"/>
    <n v="0"/>
    <n v="0"/>
    <n v="0"/>
    <n v="0"/>
    <n v="0"/>
    <n v="0"/>
    <n v="0"/>
    <n v="0"/>
    <n v="0"/>
    <n v="0"/>
    <n v="0"/>
    <n v="0"/>
    <n v="0"/>
    <n v="0"/>
    <n v="0"/>
    <n v="0"/>
    <n v="0"/>
  </r>
  <r>
    <s v="LDC"/>
    <x v="2"/>
    <s v="Consumer"/>
    <x v="5"/>
    <s v="Whitby Hydro Electric Corporation"/>
    <s v="Residential"/>
    <s v="EE"/>
    <s v="Dx"/>
    <n v="2014"/>
    <s v="n/a"/>
    <s v="Appliances"/>
    <n v="70.08650871881288"/>
    <n v="4.2045977624726323"/>
    <n v="28609.682625422112"/>
    <n v="0"/>
    <n v="0"/>
    <n v="0"/>
    <n v="4.2045977624726319E-3"/>
    <n v="4.2045977624726319E-3"/>
    <n v="4.2045977624726319E-3"/>
    <n v="4.2045977624726319E-3"/>
    <n v="4.2045977624726319E-3"/>
    <n v="0"/>
    <n v="0"/>
    <n v="0"/>
    <n v="0"/>
    <n v="0"/>
    <n v="0"/>
    <n v="0"/>
    <n v="0"/>
    <n v="0"/>
    <n v="0"/>
    <n v="0"/>
    <n v="0"/>
    <n v="0"/>
    <n v="0"/>
    <n v="0"/>
    <n v="0"/>
    <n v="0"/>
    <n v="0"/>
    <n v="0"/>
    <n v="0"/>
    <n v="0"/>
    <n v="0"/>
    <n v="0"/>
    <n v="0"/>
    <n v="0"/>
    <n v="28.609682625422113"/>
    <n v="28.609682625422113"/>
    <n v="28.609682625422113"/>
    <n v="28.609682625422113"/>
    <n v="28.609682625422113"/>
    <n v="0"/>
    <n v="0"/>
    <n v="0"/>
    <n v="0"/>
    <n v="0"/>
    <n v="0"/>
    <n v="0"/>
    <n v="0"/>
    <n v="0"/>
    <n v="0"/>
    <n v="0"/>
    <n v="0"/>
    <n v="0"/>
    <n v="0"/>
    <n v="0"/>
    <n v="0"/>
    <n v="0"/>
    <n v="0"/>
    <n v="0"/>
    <n v="0"/>
    <n v="0"/>
    <n v="0"/>
  </r>
  <r>
    <s v="LDC"/>
    <x v="2"/>
    <s v="Consumer"/>
    <x v="6"/>
    <s v="Whitby Hydro Electric Corporation"/>
    <s v="Residential"/>
    <s v="EE"/>
    <s v="Dx"/>
    <n v="2014"/>
    <s v="Custom loadshapes for clotheslines, outdoor timers and power bars based on survey results."/>
    <s v="measures"/>
    <n v="41738.303569999996"/>
    <n v="69.582491730000001"/>
    <n v="1063216.1089999999"/>
    <n v="0"/>
    <n v="0"/>
    <n v="0"/>
    <n v="6.9582491730000001E-2"/>
    <n v="6.0737963440000001E-2"/>
    <n v="5.6128685019999999E-2"/>
    <n v="5.6128685019999999E-2"/>
    <n v="5.6128685019999999E-2"/>
    <n v="5.6128685019999999E-2"/>
    <n v="5.6128685019999999E-2"/>
    <n v="5.6086706350000001E-2"/>
    <n v="5.6086706350000001E-2"/>
    <n v="5.2360839740000005E-2"/>
    <n v="4.7651579720000004E-2"/>
    <n v="4.0365281660000002E-2"/>
    <n v="4.0365281660000002E-2"/>
    <n v="4.0171044770000004E-2"/>
    <n v="4.0171044770000004E-2"/>
    <n v="4.008899263E-2"/>
    <n v="3.2589717229999995E-2"/>
    <n v="3.2589717229999995E-2"/>
    <n v="3.2589717229999995E-2"/>
    <n v="3.2589717229999995E-2"/>
    <n v="0"/>
    <n v="0"/>
    <n v="0"/>
    <n v="0"/>
    <n v="0"/>
    <n v="0"/>
    <n v="0"/>
    <n v="0"/>
    <n v="0"/>
    <n v="0"/>
    <n v="1063.216109"/>
    <n v="922.32874360000005"/>
    <n v="848.90604960000007"/>
    <n v="848.90604960000007"/>
    <n v="848.90604960000007"/>
    <n v="848.90604960000007"/>
    <n v="848.90604960000007"/>
    <n v="848.53831639999999"/>
    <n v="848.53831639999999"/>
    <n v="789.18777619999992"/>
    <n v="767.2408061000001"/>
    <n v="648.78524040000002"/>
    <n v="648.78524040000002"/>
    <n v="639.49469160000001"/>
    <n v="639.49469160000001"/>
    <n v="638.59059310000009"/>
    <n v="519.13219779999997"/>
    <n v="519.13219779999997"/>
    <n v="519.13219779999997"/>
    <n v="519.13219779999997"/>
    <n v="0"/>
    <n v="0"/>
    <n v="0"/>
    <n v="0"/>
    <n v="0"/>
    <n v="0"/>
    <n v="0"/>
  </r>
  <r>
    <s v="LDC"/>
    <x v="2"/>
    <s v="Consumer"/>
    <x v="7"/>
    <s v="Whitby Hydro Electric Corporation"/>
    <s v="Residential"/>
    <s v="EE"/>
    <s v="Dx"/>
    <n v="2013"/>
    <s v="Custom loadshapes for clotheslines, outdoor timers and power bars based on survey results."/>
    <s v="measures"/>
    <n v="9.0844234959999994"/>
    <n v="0"/>
    <n v="204"/>
    <n v="0"/>
    <n v="0"/>
    <n v="1.4E-5"/>
    <n v="1.4E-5"/>
    <n v="1.4E-5"/>
    <n v="1.2E-5"/>
    <n v="1.2E-5"/>
    <n v="1.2E-5"/>
    <n v="1.2E-5"/>
    <n v="1.2E-5"/>
    <n v="1.0000000000000001E-5"/>
    <n v="1.0000000000000001E-5"/>
    <n v="7.9999999999999996E-6"/>
    <n v="7.9999999999999996E-6"/>
    <n v="7.9999999999999996E-6"/>
    <n v="7.9999999999999996E-6"/>
    <n v="7.9999999999999996E-6"/>
    <n v="7.9999999999999996E-6"/>
    <n v="3.9999999999999998E-6"/>
    <n v="3.9999999999999998E-6"/>
    <n v="3.9999999999999998E-6"/>
    <n v="3.9999999999999998E-6"/>
    <n v="0"/>
    <n v="0"/>
    <n v="0"/>
    <n v="0"/>
    <n v="0"/>
    <n v="0"/>
    <n v="0"/>
    <n v="0"/>
    <n v="0"/>
    <n v="0"/>
    <n v="0.20399999999999999"/>
    <n v="0.20399999999999999"/>
    <n v="0.19400000000000001"/>
    <n v="0.16800000000000001"/>
    <n v="0.16800000000000001"/>
    <n v="0.16800000000000001"/>
    <n v="0.16800000000000001"/>
    <n v="0.16800000000000001"/>
    <n v="0.14099999999999999"/>
    <n v="0.14099999999999999"/>
    <n v="0.13400000000000001"/>
    <n v="0.13400000000000001"/>
    <n v="0.13400000000000001"/>
    <n v="0.13400000000000001"/>
    <n v="0.13400000000000001"/>
    <n v="0.13400000000000001"/>
    <n v="7.0000000000000007E-2"/>
    <n v="7.0000000000000007E-2"/>
    <n v="7.0000000000000007E-2"/>
    <n v="7.0000000000000007E-2"/>
    <n v="0"/>
    <n v="0"/>
    <n v="0"/>
    <n v="0"/>
    <n v="0"/>
    <n v="0"/>
    <n v="0"/>
    <n v="0"/>
  </r>
  <r>
    <s v="LDC"/>
    <x v="2"/>
    <s v="Consumer"/>
    <x v="7"/>
    <s v="Whitby Hydro Electric Corporation"/>
    <s v="Residential"/>
    <s v="EE"/>
    <s v="Dx"/>
    <n v="2014"/>
    <s v="Custom loadshapes for clotheslines, outdoor timers and power bars based on survey results."/>
    <s v="measures"/>
    <n v="9005.2950380000002"/>
    <n v="18.318523890000002"/>
    <n v="245066.6292"/>
    <n v="0"/>
    <n v="0"/>
    <n v="0"/>
    <n v="1.8318523890000001E-2"/>
    <n v="1.7261716329999999E-2"/>
    <n v="1.6749156159999997E-2"/>
    <n v="1.6749156159999997E-2"/>
    <n v="1.6749156159999997E-2"/>
    <n v="1.6749156159999997E-2"/>
    <n v="1.6749156159999997E-2"/>
    <n v="1.669736674E-2"/>
    <n v="1.669736674E-2"/>
    <n v="1.468712495E-2"/>
    <n v="1.0674784269999999E-2"/>
    <n v="1.067452143E-2"/>
    <n v="1.067452143E-2"/>
    <n v="1.0653441080000001E-2"/>
    <n v="1.0653441080000001E-2"/>
    <n v="1.0635075339999999E-2"/>
    <n v="4.7878682780000004E-3"/>
    <n v="4.7878682780000004E-3"/>
    <n v="4.7878682780000004E-3"/>
    <n v="4.7878682780000004E-3"/>
    <n v="0"/>
    <n v="0"/>
    <n v="0"/>
    <n v="0"/>
    <n v="0"/>
    <n v="0"/>
    <n v="0"/>
    <n v="0"/>
    <n v="0"/>
    <n v="0"/>
    <n v="245.06662919999999"/>
    <n v="228.23680619999999"/>
    <n v="220.07647660000001"/>
    <n v="220.07647660000001"/>
    <n v="220.07647660000001"/>
    <n v="220.07647660000001"/>
    <n v="220.07647660000001"/>
    <n v="219.5994896"/>
    <n v="219.5994896"/>
    <n v="187.57769479999999"/>
    <n v="172.78140759999999"/>
    <n v="170.61534320000001"/>
    <n v="170.61534320000001"/>
    <n v="169.59449140000001"/>
    <n v="169.59449140000001"/>
    <n v="169.39212700000002"/>
    <n v="76.267509919999995"/>
    <n v="76.267509919999995"/>
    <n v="76.267509919999995"/>
    <n v="76.267509919999995"/>
    <n v="0"/>
    <n v="0"/>
    <n v="0"/>
    <n v="0"/>
    <n v="0"/>
    <n v="0"/>
    <n v="0"/>
  </r>
  <r>
    <s v="LDC"/>
    <x v="2"/>
    <s v="Home Assistance"/>
    <x v="8"/>
    <s v="Whitby Hydro Electric Corporation"/>
    <s v="Residential"/>
    <s v="EE"/>
    <s v="Dx"/>
    <n v="2014"/>
    <s v="n/a"/>
    <s v="Homes"/>
    <n v="263"/>
    <n v="8.7178315620000006"/>
    <n v="197956.12359999999"/>
    <n v="0"/>
    <n v="0"/>
    <n v="0"/>
    <n v="8.728413309E-3"/>
    <n v="8.7178315620000009E-3"/>
    <n v="8.2548981820000002E-3"/>
    <n v="8.0271527439999997E-3"/>
    <n v="7.8031554229999996E-3"/>
    <n v="7.8031554229999996E-3"/>
    <n v="7.7720854089999994E-3"/>
    <n v="7.7720854089999994E-3"/>
    <n v="6.0223349580000004E-3"/>
    <n v="5.8135349549999996E-3"/>
    <n v="5.8101766780000001E-3"/>
    <n v="5.8101766780000001E-3"/>
    <n v="5.667099781E-3"/>
    <n v="5.667099781E-3"/>
    <n v="1.7180000199999999E-4"/>
    <n v="1.7180000199999999E-4"/>
    <n v="1.7180000199999999E-4"/>
    <n v="1.7180000199999999E-4"/>
    <n v="1.7180000199999999E-4"/>
    <n v="1.7180000199999999E-4"/>
    <n v="1.7180000199999999E-4"/>
    <n v="0"/>
    <n v="0"/>
    <n v="0"/>
    <n v="0"/>
    <n v="0"/>
    <n v="0"/>
    <n v="0"/>
    <n v="0"/>
    <n v="0"/>
    <n v="99.080249219999999"/>
    <n v="98.875874490000001"/>
    <n v="89.998820860000009"/>
    <n v="85.633254620000002"/>
    <n v="81.339971909999988"/>
    <n v="81.339971909999988"/>
    <n v="80.743934909999993"/>
    <n v="80.743934909999993"/>
    <n v="47.19177741"/>
    <n v="46.99677741"/>
    <n v="46.922615449999995"/>
    <n v="46.922615449999995"/>
    <n v="46.447000000000003"/>
    <n v="46.447000000000003"/>
    <n v="1.266"/>
    <n v="1.266"/>
    <n v="1.266"/>
    <n v="1.266"/>
    <n v="1.266"/>
    <n v="1.266"/>
    <n v="1.266"/>
    <n v="0"/>
    <n v="0"/>
    <n v="0"/>
    <n v="0"/>
    <n v="0"/>
    <n v="0"/>
  </r>
  <r>
    <s v="LDC"/>
    <x v="2"/>
    <s v="Consumer"/>
    <x v="9"/>
    <s v="Whitby Hydro Electric Corporation"/>
    <s v="Residential"/>
    <s v="DR"/>
    <s v="Dx"/>
    <n v="2013"/>
    <s v="Blended Load Shape used for furnaces"/>
    <s v="Equipment"/>
    <n v="56"/>
    <n v="11.778405764999999"/>
    <n v="40896.006047999996"/>
    <n v="0"/>
    <n v="0"/>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1.1778405764999998E-2"/>
    <n v="9.4657312139999998E-3"/>
    <n v="0"/>
    <n v="0"/>
    <n v="0"/>
    <n v="0"/>
    <n v="0"/>
    <n v="0"/>
    <n v="0"/>
    <n v="0"/>
    <n v="0"/>
    <n v="0"/>
    <n v="0"/>
    <n v="20.448003029700001"/>
    <n v="20.448003029700001"/>
    <n v="20.448003029700001"/>
    <n v="20.448003029700001"/>
    <n v="20.448003029700001"/>
    <n v="20.448003029700001"/>
    <n v="20.448003029700001"/>
    <n v="20.448003029700001"/>
    <n v="20.448003029700001"/>
    <n v="20.448003029700001"/>
    <n v="20.448003029700001"/>
    <n v="20.448003029700001"/>
    <n v="20.448003029700001"/>
    <n v="20.448003029700001"/>
    <n v="20.448003029700001"/>
    <n v="20.448003029700001"/>
    <n v="20.448003029700001"/>
    <n v="20.448003029700001"/>
    <n v="18.379883590000002"/>
    <n v="0"/>
    <n v="0"/>
    <n v="0"/>
    <n v="0"/>
    <n v="0"/>
    <n v="0"/>
    <n v="0"/>
    <n v="0"/>
    <n v="0"/>
  </r>
  <r>
    <s v="LDC"/>
    <x v="2"/>
    <s v="Consumer"/>
    <x v="9"/>
    <s v="Whitby Hydro Electric Corporation"/>
    <s v="Residential"/>
    <s v="EE"/>
    <s v="Dx"/>
    <n v="2014"/>
    <s v="n/a"/>
    <s v="Equipment"/>
    <n v="1399"/>
    <n v="280.76822601100002"/>
    <n v="518947.36750400002"/>
    <n v="0"/>
    <n v="0"/>
    <n v="0"/>
    <n v="0.28076822601100004"/>
    <n v="0.28076822601100004"/>
    <n v="0.28076822601100004"/>
    <n v="0.28076822601100004"/>
    <n v="0.28076822601100004"/>
    <n v="0.28076822601100004"/>
    <n v="0.28076822601100004"/>
    <n v="0.28076822601100004"/>
    <n v="0.28076822601100004"/>
    <n v="0.28076822601100004"/>
    <n v="0.28076822601100004"/>
    <n v="0.28076822601100004"/>
    <n v="0.28076822601100004"/>
    <n v="0.28076822601100004"/>
    <n v="0.28076822601100004"/>
    <n v="0.28076822601100004"/>
    <n v="0.28076822601100004"/>
    <n v="0.28076822601100004"/>
    <n v="0.25252014779999998"/>
    <n v="0"/>
    <n v="0"/>
    <n v="0"/>
    <n v="0"/>
    <n v="0"/>
    <n v="0"/>
    <n v="0"/>
    <n v="0"/>
    <n v="0"/>
    <n v="0"/>
    <n v="0"/>
    <n v="518.947367504"/>
    <n v="518.947367504"/>
    <n v="518.947367504"/>
    <n v="518.947367504"/>
    <n v="518.947367504"/>
    <n v="518.947367504"/>
    <n v="518.947367504"/>
    <n v="518.947367504"/>
    <n v="518.947367504"/>
    <n v="518.947367504"/>
    <n v="518.947367504"/>
    <n v="518.947367504"/>
    <n v="518.947367504"/>
    <n v="518.947367504"/>
    <n v="518.947367504"/>
    <n v="518.947367504"/>
    <n v="518.947367504"/>
    <n v="518.947367504"/>
    <n v="493.68639870000004"/>
    <n v="0"/>
    <n v="0"/>
    <n v="0"/>
    <n v="0"/>
    <n v="0"/>
    <n v="0"/>
    <n v="0"/>
    <n v="0"/>
  </r>
  <r>
    <s v="LDC"/>
    <x v="2"/>
    <s v="Consumer"/>
    <x v="10"/>
    <s v="Whitby Hydro Electric Corporation"/>
    <s v="Residential"/>
    <s v="EE"/>
    <s v="Dx"/>
    <n v="2013"/>
    <s v="n/a"/>
    <s v="Homes"/>
    <n v="22"/>
    <n v="1.3513500000000001"/>
    <n v="41322.758399999999"/>
    <n v="0"/>
    <n v="0"/>
    <n v="1.3513500000000001E-3"/>
    <n v="1.3513500000000001E-3"/>
    <n v="1.3513500000000001E-3"/>
    <n v="1.3513500000000001E-3"/>
    <n v="1.3513500000000001E-3"/>
    <n v="1.3513500000000001E-3"/>
    <n v="1.3513500000000001E-3"/>
    <n v="1.3513500000000001E-3"/>
    <n v="1.3513500000000001E-3"/>
    <n v="1.3513500000000001E-3"/>
    <n v="1.3513500000000001E-3"/>
    <n v="1.3513500000000001E-3"/>
    <n v="6.7567500000000004E-4"/>
    <n v="0"/>
    <n v="0"/>
    <n v="0"/>
    <n v="0"/>
    <n v="0"/>
    <n v="0"/>
    <n v="0"/>
    <n v="0"/>
    <n v="0"/>
    <n v="0"/>
    <n v="0"/>
    <n v="0"/>
    <n v="0"/>
    <n v="0"/>
    <n v="0"/>
    <n v="0"/>
    <n v="0"/>
    <n v="20.661379199999999"/>
    <n v="20.661379199999999"/>
    <n v="20.661379199999999"/>
    <n v="20.661379199999999"/>
    <n v="20.661379199999999"/>
    <n v="20.661379199999999"/>
    <n v="20.661379199999999"/>
    <n v="20.661379199999999"/>
    <n v="20.661379199999999"/>
    <n v="20.661379199999999"/>
    <n v="20.661379199999999"/>
    <n v="20.661379199999999"/>
    <n v="10.330689599999999"/>
    <n v="0"/>
    <n v="0"/>
    <n v="0"/>
    <n v="0"/>
    <n v="0"/>
    <n v="0"/>
    <n v="0"/>
    <n v="0"/>
    <n v="0"/>
    <n v="0"/>
    <n v="0"/>
    <n v="0"/>
    <n v="0"/>
    <n v="0"/>
    <n v="0"/>
  </r>
  <r>
    <s v="LDC"/>
    <x v="1"/>
    <s v="Industrial"/>
    <x v="11"/>
    <s v="Whitby Hydro Electric Corporation"/>
    <s v="Industrial"/>
    <s v="EE"/>
    <s v="Dx"/>
    <n v="2013"/>
    <s v="n/a"/>
    <s v="Projects"/>
    <n v="2"/>
    <n v="54.26"/>
    <n v="296696"/>
    <n v="0"/>
    <n v="0"/>
    <n v="5.4259999999999996E-2"/>
    <n v="5.4259999999999996E-2"/>
    <n v="5.4259999999999996E-2"/>
    <n v="5.4259999999999996E-2"/>
    <n v="5.4259999999999996E-2"/>
    <n v="0"/>
    <n v="0"/>
    <n v="0"/>
    <n v="0"/>
    <n v="0"/>
    <n v="0"/>
    <n v="0"/>
    <n v="0"/>
    <n v="0"/>
    <n v="0"/>
    <n v="0"/>
    <n v="0"/>
    <n v="0"/>
    <n v="0"/>
    <n v="0"/>
    <n v="0"/>
    <n v="0"/>
    <n v="0"/>
    <n v="0"/>
    <n v="0"/>
    <n v="0"/>
    <n v="0"/>
    <n v="0"/>
    <n v="0"/>
    <n v="0"/>
    <n v="148.34800000000001"/>
    <n v="148.34800000000001"/>
    <n v="148.34800000000001"/>
    <n v="148.34800000000001"/>
    <n v="148.34800000000001"/>
    <n v="0"/>
    <n v="0"/>
    <n v="0"/>
    <n v="0"/>
    <n v="0"/>
    <n v="0"/>
    <n v="0"/>
    <n v="0"/>
    <n v="0"/>
    <n v="0"/>
    <n v="0"/>
    <n v="0"/>
    <n v="0"/>
    <n v="0"/>
    <n v="0"/>
    <n v="0"/>
    <n v="0"/>
    <n v="0"/>
    <n v="0"/>
    <n v="0"/>
    <n v="0"/>
    <n v="0"/>
    <n v="0"/>
  </r>
  <r>
    <s v="LDC"/>
    <x v="2"/>
    <s v="Other"/>
    <x v="12"/>
    <s v="Whitby Hydro Electric Corporation"/>
    <s v="Other"/>
    <s v="DR"/>
    <s v="Dx"/>
    <n v="2014"/>
    <s v="n/a"/>
    <s v="n/a"/>
    <m/>
    <n v="449.0617135"/>
    <n v="0"/>
    <n v="0"/>
    <n v="0"/>
    <n v="0"/>
    <n v="0.4490617135000000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r>
    <s v="Tier 1"/>
    <x v="1"/>
    <s v="Business"/>
    <x v="13"/>
    <s v="Whitby Hydro Electric Corporation"/>
    <s v="Commercial"/>
    <s v="DR"/>
    <s v="Dx"/>
    <n v="2014"/>
    <s v="n/a"/>
    <s v="Facilities"/>
    <n v="1"/>
    <m/>
    <m/>
    <n v="0"/>
    <n v="0"/>
    <n v="0"/>
    <n v="7.6376970000000002E-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r>
    <s v="Tier 1"/>
    <x v="2"/>
    <s v="Consumer"/>
    <x v="14"/>
    <s v="Whitby Hydro Electric Corporation"/>
    <s v="Residential"/>
    <s v="DR"/>
    <s v="Dx"/>
    <n v="2012"/>
    <s v="n/a"/>
    <s v="Devices"/>
    <n v="863"/>
    <m/>
    <m/>
    <n v="0"/>
    <n v="0"/>
    <n v="0"/>
    <n v="0.44599689999999997"/>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r>
    <s v="Tier 1"/>
    <x v="2"/>
    <s v="Consumer"/>
    <x v="14"/>
    <s v="Whitby Hydro Electric Corporation"/>
    <s v="Residential"/>
    <s v="DR"/>
    <s v="Dx"/>
    <n v="2013"/>
    <s v="n/a"/>
    <s v="Devices"/>
    <n v="2437"/>
    <m/>
    <m/>
    <n v="0"/>
    <n v="0"/>
    <n v="0"/>
    <n v="1.259278000000000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r>
    <s v="Tier 1"/>
    <x v="2"/>
    <s v="Consumer"/>
    <x v="14"/>
    <s v="Whitby Hydro Electric Corporation"/>
    <s v="Residential"/>
    <s v="DR"/>
    <s v="Dx"/>
    <n v="2014"/>
    <s v="n/a"/>
    <s v="Devices"/>
    <n v="662"/>
    <m/>
    <m/>
    <n v="0"/>
    <n v="0"/>
    <n v="0"/>
    <n v="0.3420184"/>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r>
    <s v="Tier 1"/>
    <x v="1"/>
    <s v="Industrial"/>
    <x v="13"/>
    <s v="Whitby Hydro Electric Corporation"/>
    <s v="Industrial"/>
    <s v="DR"/>
    <s v="Dx"/>
    <n v="2014"/>
    <s v="n/a"/>
    <s v="Facilities"/>
    <n v="2"/>
    <m/>
    <m/>
    <n v="0"/>
    <n v="0"/>
    <n v="0"/>
    <n v="0.44838139999999999"/>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K22" firstHeaderRow="0" firstDataRow="1" firstDataCol="1"/>
  <pivotFields count="74">
    <pivotField showAll="0"/>
    <pivotField axis="axisRow" showAll="0">
      <items count="4">
        <item x="0"/>
        <item x="1"/>
        <item x="2"/>
        <item t="default"/>
      </items>
    </pivotField>
    <pivotField showAll="0"/>
    <pivotField axis="axisRow" showAll="0">
      <items count="17">
        <item x="4"/>
        <item x="5"/>
        <item x="6"/>
        <item x="7"/>
        <item m="1" x="15"/>
        <item x="13"/>
        <item x="0"/>
        <item x="1"/>
        <item x="2"/>
        <item x="8"/>
        <item x="9"/>
        <item x="11"/>
        <item x="14"/>
        <item x="10"/>
        <item x="3"/>
        <item x="12"/>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3"/>
  </rowFields>
  <rowItems count="19">
    <i>
      <x/>
    </i>
    <i r="1">
      <x v="6"/>
    </i>
    <i>
      <x v="1"/>
    </i>
    <i r="1">
      <x v="5"/>
    </i>
    <i r="1">
      <x v="7"/>
    </i>
    <i r="1">
      <x v="8"/>
    </i>
    <i r="1">
      <x v="11"/>
    </i>
    <i r="1">
      <x v="14"/>
    </i>
    <i>
      <x v="2"/>
    </i>
    <i r="1">
      <x/>
    </i>
    <i r="1">
      <x v="1"/>
    </i>
    <i r="1">
      <x v="2"/>
    </i>
    <i r="1">
      <x v="3"/>
    </i>
    <i r="1">
      <x v="9"/>
    </i>
    <i r="1">
      <x v="10"/>
    </i>
    <i r="1">
      <x v="12"/>
    </i>
    <i r="1">
      <x v="13"/>
    </i>
    <i r="1">
      <x v="15"/>
    </i>
    <i t="grand">
      <x/>
    </i>
  </rowItems>
  <colFields count="1">
    <field x="-2"/>
  </colFields>
  <colItems count="10">
    <i>
      <x/>
    </i>
    <i i="1">
      <x v="1"/>
    </i>
    <i i="2">
      <x v="2"/>
    </i>
    <i i="3">
      <x v="3"/>
    </i>
    <i i="4">
      <x v="4"/>
    </i>
    <i i="5">
      <x v="5"/>
    </i>
    <i i="6">
      <x v="6"/>
    </i>
    <i i="7">
      <x v="7"/>
    </i>
    <i i="8">
      <x v="8"/>
    </i>
    <i i="9">
      <x v="9"/>
    </i>
  </colItems>
  <dataFields count="10">
    <dataField name="Sum of 2011" fld="14" baseField="0" baseItem="0"/>
    <dataField name="Sum of 2012" fld="15" baseField="0" baseItem="0"/>
    <dataField name="Sum of 2013" fld="16" baseField="0" baseItem="0"/>
    <dataField name="Sum of 2014" fld="17" baseField="0" baseItem="0"/>
    <dataField name="Sum of 2015" fld="18" baseField="0" baseItem="0"/>
    <dataField name="Sum of 20112" fld="44" baseField="0" baseItem="0"/>
    <dataField name="Sum of 20122" fld="45" baseField="0" baseItem="0"/>
    <dataField name="Sum of 20132" fld="46" baseField="0" baseItem="0"/>
    <dataField name="Sum of 20142" fld="47" baseField="0" baseItem="0"/>
    <dataField name="Sum of 20152" fld="48" baseField="0" baseItem="0"/>
  </dataFields>
  <formats count="3">
    <format dxfId="2">
      <pivotArea collapsedLevelsAreSubtotals="1" fieldPosition="0">
        <references count="2">
          <reference field="4294967294" count="5" selected="0">
            <x v="5"/>
            <x v="6"/>
            <x v="7"/>
            <x v="8"/>
            <x v="9"/>
          </reference>
          <reference field="1" count="1">
            <x v="0"/>
          </reference>
        </references>
      </pivotArea>
    </format>
    <format dxfId="1">
      <pivotArea collapsedLevelsAreSubtotals="1" fieldPosition="0">
        <references count="2">
          <reference field="4294967294" count="5" selected="0">
            <x v="5"/>
            <x v="6"/>
            <x v="7"/>
            <x v="8"/>
            <x v="9"/>
          </reference>
          <reference field="1" count="1">
            <x v="2"/>
          </reference>
        </references>
      </pivotArea>
    </format>
    <format dxfId="0">
      <pivotArea collapsedLevelsAreSubtotals="1" fieldPosition="0">
        <references count="2">
          <reference field="4294967294" count="5" selected="0">
            <x v="0"/>
            <x v="1"/>
            <x v="2"/>
            <x v="3"/>
            <x v="4"/>
          </reference>
          <reference field="1"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6.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abSelected="1" workbookViewId="0">
      <selection activeCell="I27" sqref="I27"/>
    </sheetView>
  </sheetViews>
  <sheetFormatPr defaultRowHeight="15"/>
  <cols>
    <col min="1" max="1" width="29.5703125" style="7" customWidth="1"/>
    <col min="2" max="2" width="9.140625" style="7"/>
    <col min="3" max="3" width="14.140625" style="7" customWidth="1"/>
    <col min="4" max="4" width="11.5703125" style="7" bestFit="1" customWidth="1"/>
    <col min="5" max="8" width="9.140625" style="7"/>
    <col min="9" max="9" width="14.42578125" style="7" bestFit="1" customWidth="1"/>
    <col min="10" max="16384" width="9.140625" style="7"/>
  </cols>
  <sheetData>
    <row r="2" spans="1:9">
      <c r="A2" s="689" t="s">
        <v>308</v>
      </c>
      <c r="B2" s="690"/>
      <c r="C2" s="691"/>
      <c r="D2" s="690"/>
      <c r="E2" s="690"/>
      <c r="F2" s="690"/>
      <c r="G2" s="690"/>
      <c r="H2" s="690"/>
      <c r="I2" s="692"/>
    </row>
    <row r="3" spans="1:9">
      <c r="A3" s="690"/>
      <c r="B3" s="690"/>
      <c r="C3" s="691"/>
      <c r="D3" s="690"/>
      <c r="E3" s="690"/>
      <c r="F3" s="690"/>
      <c r="G3" s="690"/>
      <c r="H3" s="690"/>
      <c r="I3" s="692"/>
    </row>
    <row r="4" spans="1:9">
      <c r="A4" s="690"/>
      <c r="B4" s="690"/>
      <c r="C4" s="691"/>
      <c r="D4" s="690"/>
      <c r="E4" s="690"/>
      <c r="F4" s="690"/>
      <c r="G4" s="690"/>
      <c r="H4" s="690"/>
      <c r="I4" s="692"/>
    </row>
    <row r="5" spans="1:9">
      <c r="A5" s="708" t="s">
        <v>248</v>
      </c>
      <c r="B5" s="710"/>
      <c r="C5" s="712" t="s">
        <v>304</v>
      </c>
      <c r="D5" s="714" t="s">
        <v>301</v>
      </c>
      <c r="E5" s="714"/>
      <c r="F5" s="714"/>
      <c r="G5" s="715"/>
      <c r="H5" s="716" t="s">
        <v>302</v>
      </c>
      <c r="I5" s="706" t="s">
        <v>238</v>
      </c>
    </row>
    <row r="6" spans="1:9">
      <c r="A6" s="709"/>
      <c r="B6" s="711"/>
      <c r="C6" s="713"/>
      <c r="D6" s="693" t="s">
        <v>239</v>
      </c>
      <c r="E6" s="693" t="s">
        <v>240</v>
      </c>
      <c r="F6" s="693" t="s">
        <v>241</v>
      </c>
      <c r="G6" s="693" t="s">
        <v>242</v>
      </c>
      <c r="H6" s="717"/>
      <c r="I6" s="707"/>
    </row>
    <row r="7" spans="1:9">
      <c r="A7" s="694" t="s">
        <v>243</v>
      </c>
      <c r="B7" s="694" t="s">
        <v>244</v>
      </c>
      <c r="C7" s="695">
        <f>+'LRAM calc by program'!C15</f>
        <v>41313.382229700001</v>
      </c>
      <c r="D7" s="694">
        <f>+'LRAM calc by program'!D7</f>
        <v>1.44E-2</v>
      </c>
      <c r="E7" s="694">
        <f>+'LRAM calc by program'!E7</f>
        <v>0</v>
      </c>
      <c r="F7" s="694">
        <f>+'LRAM calc by program'!F7</f>
        <v>0</v>
      </c>
      <c r="G7" s="694">
        <f t="shared" ref="G7:G8" si="0">SUM(D7:F7)</f>
        <v>1.44E-2</v>
      </c>
      <c r="H7" s="696">
        <v>1</v>
      </c>
      <c r="I7" s="696">
        <f>C7*G7*H7</f>
        <v>594.91270410768004</v>
      </c>
    </row>
    <row r="8" spans="1:9">
      <c r="A8" s="694" t="s">
        <v>245</v>
      </c>
      <c r="B8" s="694" t="s">
        <v>244</v>
      </c>
      <c r="C8" s="695">
        <f>+'LRAM calc by program'!C18</f>
        <v>0</v>
      </c>
      <c r="D8" s="694">
        <f>+'LRAM calc by program'!D18</f>
        <v>1.9699999999999999E-2</v>
      </c>
      <c r="E8" s="694">
        <f>+'LRAM calc by program'!E18</f>
        <v>0</v>
      </c>
      <c r="F8" s="694">
        <f>+'LRAM calc by program'!F18</f>
        <v>0</v>
      </c>
      <c r="G8" s="694">
        <f t="shared" si="0"/>
        <v>1.9699999999999999E-2</v>
      </c>
      <c r="H8" s="696">
        <v>1</v>
      </c>
      <c r="I8" s="696">
        <f>C8*G8*H8</f>
        <v>0</v>
      </c>
    </row>
    <row r="9" spans="1:9">
      <c r="A9" s="694" t="s">
        <v>246</v>
      </c>
      <c r="B9" s="694" t="s">
        <v>247</v>
      </c>
      <c r="C9" s="695">
        <f>+'LRAM calc by program'!C26</f>
        <v>156.58667565300001</v>
      </c>
      <c r="D9" s="694">
        <f>+'LRAM calc by program'!D21</f>
        <v>3.9830999999999999</v>
      </c>
      <c r="E9" s="694">
        <f>+'LRAM calc by program'!E21</f>
        <v>0</v>
      </c>
      <c r="F9" s="694">
        <f>+'LRAM calc by program'!F21</f>
        <v>0</v>
      </c>
      <c r="G9" s="694">
        <f>SUM(D9:F9)</f>
        <v>3.9830999999999999</v>
      </c>
      <c r="H9" s="696">
        <v>12</v>
      </c>
      <c r="I9" s="696">
        <f>C9*G9*H9</f>
        <v>7484.4046535215712</v>
      </c>
    </row>
    <row r="10" spans="1:9">
      <c r="A10" s="690"/>
      <c r="B10" s="690"/>
      <c r="C10" s="691"/>
      <c r="D10" s="690"/>
      <c r="E10" s="690"/>
      <c r="F10" s="690"/>
      <c r="G10" s="690"/>
      <c r="H10" s="690"/>
      <c r="I10" s="692"/>
    </row>
    <row r="11" spans="1:9" ht="15.75" thickBot="1">
      <c r="A11" s="697" t="s">
        <v>305</v>
      </c>
      <c r="B11" s="698"/>
      <c r="C11" s="699"/>
      <c r="D11" s="698"/>
      <c r="E11" s="698"/>
      <c r="F11" s="698"/>
      <c r="G11" s="698"/>
      <c r="H11" s="698"/>
      <c r="I11" s="700">
        <f>SUM(I7:I10)</f>
        <v>8079.3173576292511</v>
      </c>
    </row>
    <row r="12" spans="1:9" ht="15.75" thickTop="1">
      <c r="A12" s="690"/>
      <c r="B12" s="690"/>
      <c r="C12" s="691"/>
      <c r="D12" s="690"/>
      <c r="E12" s="690"/>
      <c r="F12" s="690"/>
      <c r="G12" s="690"/>
      <c r="H12" s="690"/>
      <c r="I12" s="692"/>
    </row>
    <row r="13" spans="1:9">
      <c r="A13" s="690"/>
      <c r="B13" s="690"/>
      <c r="C13" s="691"/>
      <c r="D13" s="690"/>
      <c r="E13" s="690"/>
      <c r="F13" s="690"/>
      <c r="G13" s="690"/>
      <c r="H13" s="690"/>
      <c r="I13" s="692"/>
    </row>
    <row r="14" spans="1:9">
      <c r="A14" s="708" t="s">
        <v>249</v>
      </c>
      <c r="B14" s="710"/>
      <c r="C14" s="712" t="s">
        <v>304</v>
      </c>
      <c r="D14" s="714" t="s">
        <v>301</v>
      </c>
      <c r="E14" s="714"/>
      <c r="F14" s="714"/>
      <c r="G14" s="715"/>
      <c r="H14" s="716" t="s">
        <v>302</v>
      </c>
      <c r="I14" s="706" t="s">
        <v>238</v>
      </c>
    </row>
    <row r="15" spans="1:9">
      <c r="A15" s="709"/>
      <c r="B15" s="711"/>
      <c r="C15" s="713"/>
      <c r="D15" s="693" t="s">
        <v>239</v>
      </c>
      <c r="E15" s="693" t="s">
        <v>240</v>
      </c>
      <c r="F15" s="693" t="s">
        <v>241</v>
      </c>
      <c r="G15" s="693" t="s">
        <v>242</v>
      </c>
      <c r="H15" s="717"/>
      <c r="I15" s="707"/>
    </row>
    <row r="16" spans="1:9">
      <c r="A16" s="694" t="s">
        <v>243</v>
      </c>
      <c r="B16" s="694" t="s">
        <v>244</v>
      </c>
      <c r="C16" s="695">
        <f>+'LRAM calc by program'!C43</f>
        <v>2030947.6652481821</v>
      </c>
      <c r="D16" s="694">
        <f>+'LRAM calc by program'!D35</f>
        <v>1.46E-2</v>
      </c>
      <c r="E16" s="694">
        <f>+'LRAM calc by program'!E35</f>
        <v>0</v>
      </c>
      <c r="F16" s="694">
        <f>+'LRAM calc by program'!F35</f>
        <v>0</v>
      </c>
      <c r="G16" s="694">
        <f t="shared" ref="G16:G17" si="1">SUM(D16:F16)</f>
        <v>1.46E-2</v>
      </c>
      <c r="H16" s="696">
        <v>1</v>
      </c>
      <c r="I16" s="696">
        <f>C16*G16*H16-0.01</f>
        <v>29651.825912623463</v>
      </c>
    </row>
    <row r="17" spans="1:9">
      <c r="A17" s="694" t="s">
        <v>245</v>
      </c>
      <c r="B17" s="694" t="s">
        <v>244</v>
      </c>
      <c r="C17" s="695">
        <f>+'LRAM calc by program'!C46</f>
        <v>779547.71539999999</v>
      </c>
      <c r="D17" s="694">
        <f>+'LRAM calc by program'!D46</f>
        <v>0.02</v>
      </c>
      <c r="E17" s="694">
        <f>+'LRAM calc by program'!E46</f>
        <v>0</v>
      </c>
      <c r="F17" s="694">
        <f>+'LRAM calc by program'!F46</f>
        <v>0</v>
      </c>
      <c r="G17" s="694">
        <f t="shared" si="1"/>
        <v>0.02</v>
      </c>
      <c r="H17" s="696">
        <v>1</v>
      </c>
      <c r="I17" s="696">
        <f>C17*G17*H17</f>
        <v>15590.954308</v>
      </c>
    </row>
    <row r="18" spans="1:9">
      <c r="A18" s="694" t="s">
        <v>246</v>
      </c>
      <c r="B18" s="694" t="s">
        <v>247</v>
      </c>
      <c r="C18" s="695">
        <f>+'LRAM calc by program'!C54</f>
        <v>1101.4471149030001</v>
      </c>
      <c r="D18" s="694">
        <f>+'LRAM calc by program'!D49</f>
        <v>4.0388999999999999</v>
      </c>
      <c r="E18" s="694">
        <f>+'LRAM calc by program'!E49</f>
        <v>0</v>
      </c>
      <c r="F18" s="694">
        <f>+'LRAM calc by program'!F49</f>
        <v>0</v>
      </c>
      <c r="G18" s="694">
        <f>SUM(D18:F18)</f>
        <v>4.0388999999999999</v>
      </c>
      <c r="H18" s="696">
        <f>+'LRAM calc by program'!L54</f>
        <v>6.2828844392092673</v>
      </c>
      <c r="I18" s="696">
        <f>C18*G18*H18+3.82</f>
        <v>27954.078061464723</v>
      </c>
    </row>
    <row r="19" spans="1:9">
      <c r="A19" s="690"/>
      <c r="B19" s="690"/>
      <c r="C19" s="691"/>
      <c r="D19" s="690"/>
      <c r="E19" s="690"/>
      <c r="F19" s="690"/>
      <c r="G19" s="690"/>
      <c r="H19" s="690"/>
      <c r="I19" s="692"/>
    </row>
    <row r="20" spans="1:9" ht="15.75" thickBot="1">
      <c r="A20" s="697" t="s">
        <v>306</v>
      </c>
      <c r="B20" s="698"/>
      <c r="C20" s="699"/>
      <c r="D20" s="698"/>
      <c r="E20" s="698"/>
      <c r="F20" s="698"/>
      <c r="G20" s="698"/>
      <c r="H20" s="698"/>
      <c r="I20" s="700">
        <f>SUM(I16:I19)</f>
        <v>73196.858282088186</v>
      </c>
    </row>
    <row r="21" spans="1:9" ht="15.75" thickTop="1">
      <c r="A21" s="690"/>
      <c r="B21" s="690"/>
      <c r="C21" s="691"/>
      <c r="D21" s="690"/>
      <c r="E21" s="690"/>
      <c r="F21" s="690"/>
      <c r="G21" s="690"/>
      <c r="H21" s="690"/>
      <c r="I21" s="692"/>
    </row>
    <row r="22" spans="1:9">
      <c r="A22" s="690"/>
      <c r="B22" s="690"/>
      <c r="C22" s="691"/>
      <c r="D22" s="690"/>
      <c r="E22" s="690"/>
      <c r="F22" s="690"/>
      <c r="G22" s="690"/>
      <c r="H22" s="690"/>
      <c r="I22" s="692"/>
    </row>
    <row r="23" spans="1:9">
      <c r="A23" s="708" t="s">
        <v>250</v>
      </c>
      <c r="B23" s="710"/>
      <c r="C23" s="712" t="s">
        <v>304</v>
      </c>
      <c r="D23" s="714" t="s">
        <v>301</v>
      </c>
      <c r="E23" s="714"/>
      <c r="F23" s="714"/>
      <c r="G23" s="715"/>
      <c r="H23" s="716" t="s">
        <v>302</v>
      </c>
      <c r="I23" s="706" t="s">
        <v>238</v>
      </c>
    </row>
    <row r="24" spans="1:9">
      <c r="A24" s="709"/>
      <c r="B24" s="711"/>
      <c r="C24" s="713"/>
      <c r="D24" s="693" t="s">
        <v>239</v>
      </c>
      <c r="E24" s="693" t="s">
        <v>240</v>
      </c>
      <c r="F24" s="693" t="s">
        <v>241</v>
      </c>
      <c r="G24" s="693" t="s">
        <v>242</v>
      </c>
      <c r="H24" s="717"/>
      <c r="I24" s="707"/>
    </row>
    <row r="25" spans="1:9">
      <c r="A25" s="694" t="s">
        <v>243</v>
      </c>
      <c r="B25" s="694" t="s">
        <v>244</v>
      </c>
      <c r="C25" s="695">
        <f>+'LRAM calc by program'!C70</f>
        <v>1873016.1021181825</v>
      </c>
      <c r="D25" s="694">
        <f>+'LRAM calc by program'!D62</f>
        <v>1.4800000000000001E-2</v>
      </c>
      <c r="E25" s="694">
        <f>+'LRAM calc by program'!E62</f>
        <v>0</v>
      </c>
      <c r="F25" s="694">
        <f>+'LRAM calc by program'!F62</f>
        <v>0</v>
      </c>
      <c r="G25" s="694">
        <f t="shared" ref="G25:G26" si="2">SUM(D25:F25)</f>
        <v>1.4800000000000001E-2</v>
      </c>
      <c r="H25" s="696">
        <v>1</v>
      </c>
      <c r="I25" s="696">
        <f>C25*G25*H25-0.02</f>
        <v>27720.618311349102</v>
      </c>
    </row>
    <row r="26" spans="1:9">
      <c r="A26" s="694" t="s">
        <v>245</v>
      </c>
      <c r="B26" s="694" t="s">
        <v>244</v>
      </c>
      <c r="C26" s="695">
        <f>+'LRAM calc by program'!C73</f>
        <v>776206.79709999997</v>
      </c>
      <c r="D26" s="694">
        <f>+'LRAM calc by program'!D73</f>
        <v>2.0299999999999999E-2</v>
      </c>
      <c r="E26" s="694">
        <f>+'LRAM calc by program'!E73</f>
        <v>0</v>
      </c>
      <c r="F26" s="694">
        <f>+'LRAM calc by program'!F73</f>
        <v>0</v>
      </c>
      <c r="G26" s="694">
        <f t="shared" si="2"/>
        <v>2.0299999999999999E-2</v>
      </c>
      <c r="H26" s="696">
        <v>1</v>
      </c>
      <c r="I26" s="696">
        <f>C26*G26*H26</f>
        <v>15756.997981129998</v>
      </c>
    </row>
    <row r="27" spans="1:9">
      <c r="A27" s="694" t="s">
        <v>246</v>
      </c>
      <c r="B27" s="694" t="s">
        <v>247</v>
      </c>
      <c r="C27" s="695">
        <f>+'LRAM calc by program'!C81</f>
        <v>576.49744793299988</v>
      </c>
      <c r="D27" s="694">
        <f>+'LRAM calc by program'!D76</f>
        <v>4.0914000000000001</v>
      </c>
      <c r="E27" s="694">
        <f>+'LRAM calc by program'!E76</f>
        <v>0</v>
      </c>
      <c r="F27" s="694">
        <f>+'LRAM calc by program'!F76</f>
        <v>0</v>
      </c>
      <c r="G27" s="694">
        <f>SUM(D27:F27)</f>
        <v>4.0914000000000001</v>
      </c>
      <c r="H27" s="696">
        <v>12</v>
      </c>
      <c r="I27" s="696">
        <f>C27*G27*H27</f>
        <v>28304.179901676911</v>
      </c>
    </row>
    <row r="28" spans="1:9">
      <c r="A28" s="690"/>
      <c r="B28" s="690"/>
      <c r="C28" s="691"/>
      <c r="D28" s="690"/>
      <c r="E28" s="690"/>
      <c r="F28" s="690"/>
      <c r="G28" s="690"/>
      <c r="H28" s="690"/>
      <c r="I28" s="692"/>
    </row>
    <row r="29" spans="1:9" ht="15.75" thickBot="1">
      <c r="A29" s="697" t="s">
        <v>307</v>
      </c>
      <c r="B29" s="698"/>
      <c r="C29" s="699"/>
      <c r="D29" s="698"/>
      <c r="E29" s="698"/>
      <c r="F29" s="698"/>
      <c r="G29" s="698"/>
      <c r="H29" s="698"/>
      <c r="I29" s="700">
        <f>SUM(I25:I28)</f>
        <v>71781.796194156006</v>
      </c>
    </row>
    <row r="30" spans="1:9" ht="15.75" thickTop="1"/>
  </sheetData>
  <mergeCells count="18">
    <mergeCell ref="I23:I24"/>
    <mergeCell ref="A14:A15"/>
    <mergeCell ref="B14:B15"/>
    <mergeCell ref="C14:C15"/>
    <mergeCell ref="D14:G14"/>
    <mergeCell ref="H14:H15"/>
    <mergeCell ref="I14:I15"/>
    <mergeCell ref="A23:A24"/>
    <mergeCell ref="B23:B24"/>
    <mergeCell ref="C23:C24"/>
    <mergeCell ref="D23:G23"/>
    <mergeCell ref="H23:H24"/>
    <mergeCell ref="I5:I6"/>
    <mergeCell ref="A5:A6"/>
    <mergeCell ref="B5:B6"/>
    <mergeCell ref="C5:C6"/>
    <mergeCell ref="D5:G5"/>
    <mergeCell ref="H5:H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2:BN75"/>
  <sheetViews>
    <sheetView topLeftCell="A7" zoomScale="80" zoomScaleNormal="80" workbookViewId="0">
      <selection activeCell="E8" sqref="E8"/>
    </sheetView>
  </sheetViews>
  <sheetFormatPr defaultRowHeight="15"/>
  <cols>
    <col min="1" max="1" width="4.28515625" style="7" bestFit="1" customWidth="1"/>
    <col min="2" max="2" width="44.7109375" style="7" bestFit="1" customWidth="1"/>
    <col min="3" max="3" width="10.5703125" style="7" bestFit="1" customWidth="1"/>
    <col min="4" max="4" width="1.5703125" style="7" customWidth="1"/>
    <col min="5" max="8" width="9.140625" style="7"/>
    <col min="9" max="9" width="1.5703125" style="7" customWidth="1"/>
    <col min="10" max="13" width="9.140625" style="7"/>
    <col min="14" max="17" width="9.28515625" style="7" bestFit="1" customWidth="1"/>
    <col min="18" max="21" width="9.28515625" style="7" customWidth="1"/>
    <col min="22" max="22" width="1.5703125" style="7" customWidth="1"/>
    <col min="23" max="28" width="9.140625" style="7"/>
    <col min="29" max="29" width="1.7109375" style="7" customWidth="1"/>
    <col min="30" max="31" width="9.140625" style="7"/>
    <col min="32" max="33" width="1.5703125" style="7" customWidth="1"/>
    <col min="34" max="37" width="9.140625" style="7" customWidth="1"/>
    <col min="38" max="38" width="1.5703125" style="7" customWidth="1"/>
    <col min="39" max="42" width="10.85546875" style="7" bestFit="1" customWidth="1"/>
    <col min="43" max="50" width="10.85546875" style="7" customWidth="1"/>
    <col min="51" max="51" width="1.5703125" style="7" customWidth="1"/>
    <col min="52" max="53" width="10.85546875" style="7" bestFit="1" customWidth="1"/>
    <col min="54" max="54" width="12" style="7" bestFit="1" customWidth="1"/>
    <col min="55" max="57" width="10.85546875" style="7" customWidth="1"/>
    <col min="58" max="58" width="1.5703125" style="7" customWidth="1"/>
    <col min="59" max="60" width="12" style="7" bestFit="1" customWidth="1"/>
    <col min="61" max="62" width="1.5703125" style="7" customWidth="1"/>
    <col min="63" max="63" width="12.28515625" style="7" bestFit="1" customWidth="1"/>
    <col min="64" max="64" width="22" style="7" customWidth="1"/>
    <col min="65" max="65" width="13.140625" style="7" customWidth="1"/>
    <col min="66" max="66" width="12" style="7" customWidth="1"/>
    <col min="67" max="16384" width="9.140625" style="7"/>
  </cols>
  <sheetData>
    <row r="2" spans="2:66">
      <c r="E2" s="775" t="s">
        <v>86</v>
      </c>
      <c r="F2" s="776"/>
      <c r="G2" s="776"/>
      <c r="H2" s="777"/>
      <c r="J2" s="764" t="s">
        <v>87</v>
      </c>
      <c r="K2" s="765"/>
      <c r="L2" s="765"/>
      <c r="M2" s="765"/>
      <c r="N2" s="765"/>
      <c r="O2" s="765"/>
      <c r="P2" s="765"/>
      <c r="Q2" s="765"/>
      <c r="R2" s="765"/>
      <c r="S2" s="765"/>
      <c r="T2" s="765"/>
      <c r="U2" s="765"/>
      <c r="V2" s="765"/>
      <c r="W2" s="765"/>
      <c r="X2" s="765"/>
      <c r="Y2" s="765"/>
      <c r="Z2" s="765"/>
      <c r="AA2" s="765"/>
      <c r="AB2" s="765"/>
      <c r="AC2" s="765"/>
      <c r="AD2" s="765"/>
      <c r="AE2" s="765"/>
      <c r="AF2" s="765"/>
      <c r="AH2" s="764" t="s">
        <v>96</v>
      </c>
      <c r="AI2" s="765"/>
      <c r="AJ2" s="765"/>
      <c r="AK2" s="765"/>
      <c r="AM2" s="759" t="s">
        <v>89</v>
      </c>
      <c r="AN2" s="760"/>
      <c r="AO2" s="760"/>
      <c r="AP2" s="760"/>
      <c r="AQ2" s="760"/>
      <c r="AR2" s="760"/>
      <c r="AS2" s="760"/>
      <c r="AT2" s="760"/>
      <c r="AU2" s="760"/>
      <c r="AV2" s="760"/>
      <c r="AW2" s="760"/>
      <c r="AX2" s="760"/>
      <c r="AY2" s="760"/>
      <c r="AZ2" s="760"/>
      <c r="BA2" s="760"/>
      <c r="BB2" s="760"/>
      <c r="BC2" s="760"/>
      <c r="BD2" s="760"/>
      <c r="BE2" s="760"/>
      <c r="BF2" s="760"/>
      <c r="BG2" s="760"/>
      <c r="BH2" s="760"/>
      <c r="BI2" s="760"/>
      <c r="BK2" s="759" t="s">
        <v>90</v>
      </c>
      <c r="BL2" s="760"/>
      <c r="BM2" s="760"/>
      <c r="BN2" s="761"/>
    </row>
    <row r="3" spans="2:66" ht="15" customHeight="1">
      <c r="B3" s="740" t="s">
        <v>0</v>
      </c>
      <c r="C3" s="805" t="s">
        <v>63</v>
      </c>
      <c r="D3" s="9"/>
      <c r="E3" s="742" t="s">
        <v>99</v>
      </c>
      <c r="F3" s="743"/>
      <c r="G3" s="743"/>
      <c r="H3" s="744"/>
      <c r="I3" s="126"/>
      <c r="J3" s="766" t="s">
        <v>162</v>
      </c>
      <c r="K3" s="767"/>
      <c r="L3" s="767"/>
      <c r="M3" s="768"/>
      <c r="N3" s="803" t="s">
        <v>161</v>
      </c>
      <c r="O3" s="751"/>
      <c r="P3" s="751"/>
      <c r="Q3" s="752"/>
      <c r="R3" s="803" t="s">
        <v>215</v>
      </c>
      <c r="S3" s="751"/>
      <c r="T3" s="751"/>
      <c r="U3" s="752"/>
      <c r="V3" s="10"/>
      <c r="W3" s="769" t="s">
        <v>160</v>
      </c>
      <c r="X3" s="770"/>
      <c r="Y3" s="771"/>
      <c r="Z3" s="769" t="s">
        <v>217</v>
      </c>
      <c r="AA3" s="770"/>
      <c r="AB3" s="771"/>
      <c r="AC3" s="1"/>
      <c r="AD3" s="769" t="s">
        <v>98</v>
      </c>
      <c r="AE3" s="771"/>
      <c r="AF3" s="1"/>
      <c r="AH3" s="748" t="s">
        <v>97</v>
      </c>
      <c r="AI3" s="743"/>
      <c r="AJ3" s="743"/>
      <c r="AK3" s="762"/>
      <c r="AM3" s="766" t="s">
        <v>162</v>
      </c>
      <c r="AN3" s="767"/>
      <c r="AO3" s="767"/>
      <c r="AP3" s="768"/>
      <c r="AQ3" s="766" t="s">
        <v>161</v>
      </c>
      <c r="AR3" s="767"/>
      <c r="AS3" s="767"/>
      <c r="AT3" s="768"/>
      <c r="AU3" s="766" t="s">
        <v>215</v>
      </c>
      <c r="AV3" s="767"/>
      <c r="AW3" s="767"/>
      <c r="AX3" s="768"/>
      <c r="AY3" s="10"/>
      <c r="AZ3" s="750" t="s">
        <v>160</v>
      </c>
      <c r="BA3" s="751"/>
      <c r="BB3" s="752"/>
      <c r="BC3" s="750" t="s">
        <v>217</v>
      </c>
      <c r="BD3" s="751"/>
      <c r="BE3" s="752"/>
      <c r="BF3" s="1"/>
      <c r="BG3" s="769" t="s">
        <v>98</v>
      </c>
      <c r="BH3" s="771"/>
      <c r="BI3" s="1"/>
      <c r="BK3" s="766" t="s">
        <v>91</v>
      </c>
      <c r="BL3" s="767"/>
      <c r="BM3" s="767"/>
      <c r="BN3" s="774"/>
    </row>
    <row r="4" spans="2:66" ht="16.5" customHeight="1">
      <c r="B4" s="740"/>
      <c r="C4" s="806"/>
      <c r="D4" s="9"/>
      <c r="E4" s="745"/>
      <c r="F4" s="746"/>
      <c r="G4" s="746"/>
      <c r="H4" s="747"/>
      <c r="I4" s="126"/>
      <c r="J4" s="749"/>
      <c r="K4" s="746"/>
      <c r="L4" s="746"/>
      <c r="M4" s="747"/>
      <c r="N4" s="804"/>
      <c r="O4" s="754"/>
      <c r="P4" s="754"/>
      <c r="Q4" s="755"/>
      <c r="R4" s="804"/>
      <c r="S4" s="754"/>
      <c r="T4" s="754"/>
      <c r="U4" s="755"/>
      <c r="V4" s="10"/>
      <c r="W4" s="753"/>
      <c r="X4" s="754"/>
      <c r="Y4" s="755"/>
      <c r="Z4" s="753"/>
      <c r="AA4" s="754"/>
      <c r="AB4" s="755"/>
      <c r="AC4" s="1"/>
      <c r="AD4" s="753"/>
      <c r="AE4" s="755"/>
      <c r="AF4" s="1"/>
      <c r="AH4" s="749"/>
      <c r="AI4" s="746"/>
      <c r="AJ4" s="746"/>
      <c r="AK4" s="763"/>
      <c r="AM4" s="749"/>
      <c r="AN4" s="746"/>
      <c r="AO4" s="746"/>
      <c r="AP4" s="747"/>
      <c r="AQ4" s="749"/>
      <c r="AR4" s="746"/>
      <c r="AS4" s="746"/>
      <c r="AT4" s="747"/>
      <c r="AU4" s="749"/>
      <c r="AV4" s="746"/>
      <c r="AW4" s="746"/>
      <c r="AX4" s="747"/>
      <c r="AY4" s="10"/>
      <c r="AZ4" s="753"/>
      <c r="BA4" s="754"/>
      <c r="BB4" s="755"/>
      <c r="BC4" s="753"/>
      <c r="BD4" s="754"/>
      <c r="BE4" s="755"/>
      <c r="BF4" s="1"/>
      <c r="BG4" s="753"/>
      <c r="BH4" s="755"/>
      <c r="BI4" s="1"/>
      <c r="BK4" s="749"/>
      <c r="BL4" s="746"/>
      <c r="BM4" s="746"/>
      <c r="BN4" s="763"/>
    </row>
    <row r="5" spans="2:66">
      <c r="B5" s="740"/>
      <c r="C5" s="807"/>
      <c r="D5" s="9"/>
      <c r="E5" s="14">
        <v>2011</v>
      </c>
      <c r="F5" s="15">
        <v>2012</v>
      </c>
      <c r="G5" s="15">
        <v>2013</v>
      </c>
      <c r="H5" s="16">
        <v>2014</v>
      </c>
      <c r="I5" s="9"/>
      <c r="J5" s="17">
        <v>2011</v>
      </c>
      <c r="K5" s="15">
        <v>2012</v>
      </c>
      <c r="L5" s="15">
        <v>2013</v>
      </c>
      <c r="M5" s="16">
        <v>2014</v>
      </c>
      <c r="N5" s="17">
        <v>2011</v>
      </c>
      <c r="O5" s="15">
        <v>2012</v>
      </c>
      <c r="P5" s="15">
        <v>2013</v>
      </c>
      <c r="Q5" s="16">
        <v>2014</v>
      </c>
      <c r="R5" s="502">
        <v>2011</v>
      </c>
      <c r="S5" s="17">
        <v>2012</v>
      </c>
      <c r="T5" s="15">
        <v>2013</v>
      </c>
      <c r="U5" s="18">
        <v>2014</v>
      </c>
      <c r="V5" s="10"/>
      <c r="W5" s="17">
        <v>2012</v>
      </c>
      <c r="X5" s="15">
        <v>2013</v>
      </c>
      <c r="Y5" s="18">
        <v>2014</v>
      </c>
      <c r="Z5" s="17">
        <v>2012</v>
      </c>
      <c r="AA5" s="15">
        <v>2013</v>
      </c>
      <c r="AB5" s="18">
        <v>2014</v>
      </c>
      <c r="AD5" s="17">
        <v>2013</v>
      </c>
      <c r="AE5" s="18">
        <v>2014</v>
      </c>
      <c r="AH5" s="147">
        <v>2011</v>
      </c>
      <c r="AI5" s="148">
        <v>2012</v>
      </c>
      <c r="AJ5" s="148">
        <v>2013</v>
      </c>
      <c r="AK5" s="149">
        <v>2014</v>
      </c>
      <c r="AM5" s="17">
        <v>2011</v>
      </c>
      <c r="AN5" s="15">
        <v>2012</v>
      </c>
      <c r="AO5" s="15">
        <v>2013</v>
      </c>
      <c r="AP5" s="16">
        <v>2014</v>
      </c>
      <c r="AQ5" s="15">
        <v>2011</v>
      </c>
      <c r="AR5" s="17">
        <v>2012</v>
      </c>
      <c r="AS5" s="15">
        <v>2013</v>
      </c>
      <c r="AT5" s="18">
        <v>2014</v>
      </c>
      <c r="AU5" s="15">
        <v>2011</v>
      </c>
      <c r="AV5" s="17">
        <v>2012</v>
      </c>
      <c r="AW5" s="15">
        <v>2013</v>
      </c>
      <c r="AX5" s="18">
        <v>2014</v>
      </c>
      <c r="AY5" s="10"/>
      <c r="AZ5" s="17">
        <v>2012</v>
      </c>
      <c r="BA5" s="15">
        <v>2013</v>
      </c>
      <c r="BB5" s="18">
        <v>2014</v>
      </c>
      <c r="BC5" s="17">
        <v>2012</v>
      </c>
      <c r="BD5" s="15">
        <v>2013</v>
      </c>
      <c r="BE5" s="18">
        <v>2014</v>
      </c>
      <c r="BF5" s="1"/>
      <c r="BG5" s="17">
        <v>2013</v>
      </c>
      <c r="BH5" s="18">
        <v>2014</v>
      </c>
      <c r="BK5" s="17">
        <v>2011</v>
      </c>
      <c r="BL5" s="15">
        <v>2012</v>
      </c>
      <c r="BM5" s="15">
        <v>2013</v>
      </c>
      <c r="BN5" s="18">
        <v>2014</v>
      </c>
    </row>
    <row r="6" spans="2:66" ht="6" customHeight="1">
      <c r="B6" s="11"/>
      <c r="C6" s="11"/>
      <c r="D6" s="9"/>
      <c r="E6" s="11"/>
      <c r="F6" s="11"/>
      <c r="G6" s="11"/>
      <c r="H6" s="11"/>
      <c r="I6" s="9"/>
      <c r="J6" s="11"/>
      <c r="K6" s="11"/>
      <c r="L6" s="11"/>
      <c r="M6" s="11"/>
      <c r="N6" s="11"/>
      <c r="O6" s="11"/>
      <c r="P6" s="11"/>
      <c r="Q6" s="11"/>
      <c r="R6" s="11"/>
      <c r="S6" s="11"/>
      <c r="T6" s="11"/>
      <c r="U6" s="11"/>
      <c r="V6" s="10"/>
      <c r="W6" s="20"/>
      <c r="X6" s="20"/>
      <c r="Y6" s="20"/>
      <c r="Z6" s="20"/>
      <c r="AA6" s="20"/>
      <c r="AB6" s="20"/>
      <c r="AD6" s="20"/>
      <c r="AE6" s="20"/>
      <c r="AM6" s="11"/>
      <c r="AN6" s="11"/>
      <c r="AO6" s="11"/>
      <c r="AP6" s="11"/>
      <c r="AQ6" s="11"/>
      <c r="AR6" s="11"/>
      <c r="AS6" s="11"/>
      <c r="AT6" s="11"/>
      <c r="AU6" s="11"/>
      <c r="AV6" s="11"/>
      <c r="AW6" s="11"/>
      <c r="AX6" s="11"/>
      <c r="AY6" s="10"/>
      <c r="AZ6" s="20"/>
      <c r="BA6" s="20"/>
      <c r="BB6" s="20"/>
      <c r="BC6" s="20"/>
      <c r="BD6" s="20"/>
      <c r="BE6" s="20"/>
      <c r="BF6" s="1"/>
      <c r="BG6" s="20"/>
      <c r="BH6" s="20"/>
      <c r="BK6" s="11"/>
      <c r="BL6" s="11"/>
      <c r="BM6" s="11"/>
      <c r="BN6" s="11"/>
    </row>
    <row r="7" spans="2:66">
      <c r="B7" s="24" t="s">
        <v>1</v>
      </c>
      <c r="C7" s="26"/>
      <c r="D7" s="9"/>
      <c r="E7" s="137"/>
      <c r="F7" s="22"/>
      <c r="G7" s="22"/>
      <c r="H7" s="138"/>
      <c r="I7" s="9"/>
      <c r="J7" s="122"/>
      <c r="K7" s="123"/>
      <c r="L7" s="123"/>
      <c r="M7" s="124"/>
      <c r="N7" s="122"/>
      <c r="O7" s="123"/>
      <c r="P7" s="123"/>
      <c r="Q7" s="124"/>
      <c r="R7" s="800"/>
      <c r="S7" s="801"/>
      <c r="T7" s="801"/>
      <c r="U7" s="802"/>
      <c r="V7" s="10"/>
      <c r="W7" s="122"/>
      <c r="X7" s="123"/>
      <c r="Y7" s="124"/>
      <c r="Z7" s="122"/>
      <c r="AA7" s="123"/>
      <c r="AB7" s="124"/>
      <c r="AD7" s="122"/>
      <c r="AE7" s="124"/>
      <c r="AH7" s="24"/>
      <c r="AI7" s="25"/>
      <c r="AJ7" s="25"/>
      <c r="AK7" s="26"/>
      <c r="AM7" s="122"/>
      <c r="AN7" s="123"/>
      <c r="AO7" s="123"/>
      <c r="AP7" s="567"/>
      <c r="AQ7" s="569"/>
      <c r="AR7" s="123"/>
      <c r="AS7" s="123"/>
      <c r="AT7" s="567"/>
      <c r="AU7" s="569"/>
      <c r="AV7" s="123"/>
      <c r="AW7" s="123"/>
      <c r="AX7" s="124"/>
      <c r="AY7" s="10"/>
      <c r="AZ7" s="122"/>
      <c r="BA7" s="123"/>
      <c r="BB7" s="124"/>
      <c r="BC7" s="122"/>
      <c r="BD7" s="123"/>
      <c r="BE7" s="124"/>
      <c r="BF7" s="1"/>
      <c r="BG7" s="122"/>
      <c r="BH7" s="124"/>
      <c r="BK7" s="122"/>
      <c r="BL7" s="123"/>
      <c r="BM7" s="123"/>
      <c r="BN7" s="124"/>
    </row>
    <row r="8" spans="2:66">
      <c r="B8" s="28" t="s">
        <v>2</v>
      </c>
      <c r="C8" s="29" t="s">
        <v>27</v>
      </c>
      <c r="D8" s="9"/>
      <c r="E8" s="34">
        <v>0</v>
      </c>
      <c r="F8" s="130">
        <v>0</v>
      </c>
      <c r="G8" s="130">
        <v>0</v>
      </c>
      <c r="H8" s="139"/>
      <c r="I8" s="33"/>
      <c r="J8" s="34">
        <v>0</v>
      </c>
      <c r="K8" s="30">
        <v>0</v>
      </c>
      <c r="L8" s="130">
        <v>0</v>
      </c>
      <c r="M8" s="139">
        <v>0</v>
      </c>
      <c r="N8" s="314">
        <v>0</v>
      </c>
      <c r="O8" s="314">
        <v>0</v>
      </c>
      <c r="P8" s="314">
        <v>0</v>
      </c>
      <c r="Q8" s="314">
        <v>0</v>
      </c>
      <c r="R8" s="34">
        <v>0</v>
      </c>
      <c r="S8" s="34">
        <v>0</v>
      </c>
      <c r="T8" s="34">
        <v>0</v>
      </c>
      <c r="U8" s="34">
        <v>0</v>
      </c>
      <c r="V8" s="35"/>
      <c r="W8" s="34">
        <v>0</v>
      </c>
      <c r="X8" s="30">
        <v>0</v>
      </c>
      <c r="Y8" s="131">
        <v>0</v>
      </c>
      <c r="Z8" s="34">
        <v>0</v>
      </c>
      <c r="AA8" s="34">
        <v>0</v>
      </c>
      <c r="AB8" s="34">
        <v>0</v>
      </c>
      <c r="AD8" s="34">
        <v>0</v>
      </c>
      <c r="AE8" s="34">
        <v>0</v>
      </c>
      <c r="AH8" s="34">
        <v>0</v>
      </c>
      <c r="AI8" s="30">
        <v>0</v>
      </c>
      <c r="AJ8" s="130">
        <v>0</v>
      </c>
      <c r="AK8" s="131"/>
      <c r="AM8" s="34">
        <v>0</v>
      </c>
      <c r="AN8" s="30">
        <v>0</v>
      </c>
      <c r="AO8" s="130">
        <v>0</v>
      </c>
      <c r="AP8" s="131">
        <v>0</v>
      </c>
      <c r="AQ8" s="30">
        <v>0</v>
      </c>
      <c r="AR8" s="30">
        <v>0</v>
      </c>
      <c r="AS8" s="30">
        <v>0</v>
      </c>
      <c r="AT8" s="30">
        <v>0</v>
      </c>
      <c r="AU8" s="30">
        <v>0</v>
      </c>
      <c r="AV8" s="30">
        <v>0</v>
      </c>
      <c r="AW8" s="30">
        <v>0</v>
      </c>
      <c r="AX8" s="30">
        <v>0</v>
      </c>
      <c r="AY8" s="35"/>
      <c r="AZ8" s="34">
        <v>0</v>
      </c>
      <c r="BA8" s="130">
        <v>0</v>
      </c>
      <c r="BB8" s="131">
        <v>0</v>
      </c>
      <c r="BC8" s="34">
        <v>0</v>
      </c>
      <c r="BD8" s="34">
        <v>0</v>
      </c>
      <c r="BE8" s="34">
        <v>0</v>
      </c>
      <c r="BF8" s="1"/>
      <c r="BG8" s="34">
        <v>0</v>
      </c>
      <c r="BH8" s="34">
        <v>0</v>
      </c>
      <c r="BK8" s="34">
        <v>0</v>
      </c>
      <c r="BL8" s="30">
        <v>0</v>
      </c>
      <c r="BM8" s="30">
        <v>0</v>
      </c>
      <c r="BN8" s="131"/>
    </row>
    <row r="9" spans="2:66">
      <c r="B9" s="28" t="s">
        <v>3</v>
      </c>
      <c r="C9" s="38" t="s">
        <v>27</v>
      </c>
      <c r="D9" s="9"/>
      <c r="E9" s="34">
        <v>0</v>
      </c>
      <c r="F9" s="130">
        <v>0</v>
      </c>
      <c r="G9" s="130">
        <v>0</v>
      </c>
      <c r="H9" s="140"/>
      <c r="I9" s="33"/>
      <c r="J9" s="34">
        <v>0</v>
      </c>
      <c r="K9" s="30">
        <v>0</v>
      </c>
      <c r="L9" s="130">
        <v>0</v>
      </c>
      <c r="M9" s="139">
        <v>0</v>
      </c>
      <c r="N9" s="314">
        <v>0</v>
      </c>
      <c r="O9" s="314">
        <v>0</v>
      </c>
      <c r="P9" s="314">
        <v>0</v>
      </c>
      <c r="Q9" s="314">
        <v>0</v>
      </c>
      <c r="R9" s="34">
        <v>0</v>
      </c>
      <c r="S9" s="34">
        <v>0</v>
      </c>
      <c r="T9" s="34">
        <v>0</v>
      </c>
      <c r="U9" s="34">
        <v>0</v>
      </c>
      <c r="V9" s="35"/>
      <c r="W9" s="34">
        <v>0</v>
      </c>
      <c r="X9" s="30">
        <v>0</v>
      </c>
      <c r="Y9" s="131">
        <v>0</v>
      </c>
      <c r="Z9" s="34">
        <v>0</v>
      </c>
      <c r="AA9" s="34">
        <v>0</v>
      </c>
      <c r="AB9" s="34">
        <v>0</v>
      </c>
      <c r="AD9" s="34">
        <v>0</v>
      </c>
      <c r="AE9" s="34">
        <v>0</v>
      </c>
      <c r="AH9" s="34">
        <v>0</v>
      </c>
      <c r="AI9" s="30">
        <v>0</v>
      </c>
      <c r="AJ9" s="130">
        <v>0</v>
      </c>
      <c r="AK9" s="131"/>
      <c r="AM9" s="34">
        <v>0</v>
      </c>
      <c r="AN9" s="30">
        <v>0</v>
      </c>
      <c r="AO9" s="130">
        <v>0</v>
      </c>
      <c r="AP9" s="131">
        <v>0</v>
      </c>
      <c r="AQ9" s="30">
        <v>0</v>
      </c>
      <c r="AR9" s="30">
        <v>0</v>
      </c>
      <c r="AS9" s="30">
        <v>0</v>
      </c>
      <c r="AT9" s="30">
        <v>0</v>
      </c>
      <c r="AU9" s="30">
        <v>0</v>
      </c>
      <c r="AV9" s="30">
        <v>0</v>
      </c>
      <c r="AW9" s="30">
        <v>0</v>
      </c>
      <c r="AX9" s="30">
        <v>0</v>
      </c>
      <c r="AY9" s="35"/>
      <c r="AZ9" s="34">
        <v>0</v>
      </c>
      <c r="BA9" s="130">
        <v>0</v>
      </c>
      <c r="BB9" s="131">
        <v>0</v>
      </c>
      <c r="BC9" s="34">
        <v>0</v>
      </c>
      <c r="BD9" s="34">
        <v>0</v>
      </c>
      <c r="BE9" s="34">
        <v>0</v>
      </c>
      <c r="BF9" s="1"/>
      <c r="BG9" s="34">
        <v>0</v>
      </c>
      <c r="BH9" s="34">
        <v>0</v>
      </c>
      <c r="BK9" s="34">
        <v>0</v>
      </c>
      <c r="BL9" s="30">
        <v>0</v>
      </c>
      <c r="BM9" s="30">
        <v>0</v>
      </c>
      <c r="BN9" s="131"/>
    </row>
    <row r="10" spans="2:66">
      <c r="B10" s="28" t="s">
        <v>4</v>
      </c>
      <c r="C10" s="38" t="s">
        <v>28</v>
      </c>
      <c r="D10" s="9"/>
      <c r="E10" s="34">
        <v>-18839.000000000007</v>
      </c>
      <c r="F10" s="130">
        <v>2318.9999999999995</v>
      </c>
      <c r="G10" s="130">
        <v>4705</v>
      </c>
      <c r="H10" s="140"/>
      <c r="I10" s="33"/>
      <c r="J10" s="34">
        <v>-5278.052826000051</v>
      </c>
      <c r="K10" s="30">
        <v>-5278.052826000051</v>
      </c>
      <c r="L10" s="130">
        <v>-5278.052826000051</v>
      </c>
      <c r="M10" s="139">
        <v>-5278.052826000051</v>
      </c>
      <c r="N10" s="314">
        <v>6.5784039140000008</v>
      </c>
      <c r="O10" s="314">
        <v>6.5784039140000008</v>
      </c>
      <c r="P10" s="314">
        <v>6.5784039140000008</v>
      </c>
      <c r="Q10" s="314">
        <v>6.5784039140000008</v>
      </c>
      <c r="R10" s="34">
        <v>1.3545576690000001</v>
      </c>
      <c r="S10" s="34">
        <v>1.3545576690000001</v>
      </c>
      <c r="T10" s="34">
        <v>1.3545576690000001</v>
      </c>
      <c r="U10" s="34">
        <v>1.3545576690000001</v>
      </c>
      <c r="V10" s="35"/>
      <c r="W10" s="34">
        <v>452.15980871799991</v>
      </c>
      <c r="X10" s="30">
        <v>452.15980871799991</v>
      </c>
      <c r="Y10" s="131">
        <v>452.15980871799991</v>
      </c>
      <c r="Z10" s="34">
        <v>26.866538594999994</v>
      </c>
      <c r="AA10" s="34">
        <v>26.866538594999994</v>
      </c>
      <c r="AB10" s="34">
        <v>26.866538594999994</v>
      </c>
      <c r="AD10" s="34">
        <v>1036.6673944439992</v>
      </c>
      <c r="AE10" s="34">
        <v>1036.6673944439992</v>
      </c>
      <c r="AH10" s="34">
        <v>-5270.1198644170508</v>
      </c>
      <c r="AI10" s="30">
        <v>-4791.093517104051</v>
      </c>
      <c r="AJ10" s="130">
        <v>-3754.426122660052</v>
      </c>
      <c r="AK10" s="131"/>
      <c r="AM10" s="34">
        <v>-9721816.8134822249</v>
      </c>
      <c r="AN10" s="30">
        <v>-9721816.8134822249</v>
      </c>
      <c r="AO10" s="130">
        <v>-9721816.8134822249</v>
      </c>
      <c r="AP10" s="131">
        <v>-9721816.8134822249</v>
      </c>
      <c r="AQ10" s="30">
        <v>12316.353377179001</v>
      </c>
      <c r="AR10" s="30">
        <v>12316.353377179001</v>
      </c>
      <c r="AS10" s="30">
        <v>12316.353377179001</v>
      </c>
      <c r="AT10" s="30">
        <v>12316.353377179001</v>
      </c>
      <c r="AU10" s="30">
        <v>2498.0365034349998</v>
      </c>
      <c r="AV10" s="30">
        <v>2498.0365034349998</v>
      </c>
      <c r="AW10" s="30">
        <v>2498.0365034349998</v>
      </c>
      <c r="AX10" s="30">
        <v>2498.0365034349998</v>
      </c>
      <c r="AY10" s="35"/>
      <c r="AZ10" s="34">
        <v>907735.12117520242</v>
      </c>
      <c r="BA10" s="130">
        <v>907735.12117520242</v>
      </c>
      <c r="BB10" s="131">
        <v>907735.12117520242</v>
      </c>
      <c r="BC10" s="34">
        <v>47777.1235954</v>
      </c>
      <c r="BD10" s="34">
        <v>47777.1235954</v>
      </c>
      <c r="BE10" s="34">
        <v>47777.1235954</v>
      </c>
      <c r="BF10" s="1"/>
      <c r="BG10" s="34">
        <v>1838408.4083442891</v>
      </c>
      <c r="BH10" s="34">
        <v>1838408.4083442891</v>
      </c>
      <c r="BK10" s="34">
        <v>-38828009.69440645</v>
      </c>
      <c r="BL10" s="30">
        <v>-35961472.960094646</v>
      </c>
      <c r="BM10" s="30">
        <v>-32284656.143406067</v>
      </c>
      <c r="BN10" s="131"/>
    </row>
    <row r="11" spans="2:66">
      <c r="B11" s="42" t="s">
        <v>5</v>
      </c>
      <c r="C11" s="38" t="s">
        <v>65</v>
      </c>
      <c r="D11" s="9"/>
      <c r="E11" s="34">
        <v>8216.0000000000309</v>
      </c>
      <c r="F11" s="130">
        <v>0</v>
      </c>
      <c r="G11" s="130">
        <v>1050.1165223529997</v>
      </c>
      <c r="H11" s="140"/>
      <c r="I11" s="33"/>
      <c r="J11" s="34">
        <v>16.098991732325242</v>
      </c>
      <c r="K11" s="30">
        <v>16.098991732325242</v>
      </c>
      <c r="L11" s="130">
        <v>16.098991732325242</v>
      </c>
      <c r="M11" s="139">
        <v>16.098991732325242</v>
      </c>
      <c r="N11" s="314">
        <v>0</v>
      </c>
      <c r="O11" s="314">
        <v>0</v>
      </c>
      <c r="P11" s="314">
        <v>0</v>
      </c>
      <c r="Q11" s="314">
        <v>0</v>
      </c>
      <c r="R11" s="34">
        <v>0</v>
      </c>
      <c r="S11" s="34">
        <v>0</v>
      </c>
      <c r="T11" s="34">
        <v>0</v>
      </c>
      <c r="U11" s="34">
        <v>0</v>
      </c>
      <c r="V11" s="35"/>
      <c r="W11" s="34">
        <v>0</v>
      </c>
      <c r="X11" s="30">
        <v>0</v>
      </c>
      <c r="Y11" s="131">
        <v>0</v>
      </c>
      <c r="Z11" s="34">
        <v>0</v>
      </c>
      <c r="AA11" s="34">
        <v>0</v>
      </c>
      <c r="AB11" s="34">
        <v>0</v>
      </c>
      <c r="AD11" s="34">
        <v>1.6649999999999996</v>
      </c>
      <c r="AE11" s="34">
        <v>1.6649999999999996</v>
      </c>
      <c r="AH11" s="34">
        <v>16.098991732325242</v>
      </c>
      <c r="AI11" s="30">
        <v>16.098991732325242</v>
      </c>
      <c r="AJ11" s="130">
        <v>17.763991732325241</v>
      </c>
      <c r="AK11" s="131"/>
      <c r="AM11" s="34">
        <v>275655.1362540648</v>
      </c>
      <c r="AN11" s="30">
        <v>275655.1362540648</v>
      </c>
      <c r="AO11" s="130">
        <v>275655.1362540648</v>
      </c>
      <c r="AP11" s="131">
        <v>275655.1362540648</v>
      </c>
      <c r="AQ11" s="30">
        <v>0</v>
      </c>
      <c r="AR11" s="30">
        <v>0</v>
      </c>
      <c r="AS11" s="30">
        <v>0</v>
      </c>
      <c r="AT11" s="30">
        <v>0</v>
      </c>
      <c r="AU11" s="30">
        <v>0</v>
      </c>
      <c r="AV11" s="30">
        <v>0</v>
      </c>
      <c r="AW11" s="30">
        <v>0</v>
      </c>
      <c r="AX11" s="30">
        <v>0</v>
      </c>
      <c r="AY11" s="35"/>
      <c r="AZ11" s="34">
        <v>0</v>
      </c>
      <c r="BA11" s="130">
        <v>0</v>
      </c>
      <c r="BB11" s="131">
        <v>0</v>
      </c>
      <c r="BC11" s="34">
        <v>0</v>
      </c>
      <c r="BD11" s="34">
        <v>0</v>
      </c>
      <c r="BE11" s="34">
        <v>0</v>
      </c>
      <c r="BF11" s="1"/>
      <c r="BG11" s="34">
        <v>23571</v>
      </c>
      <c r="BH11" s="34">
        <v>23571</v>
      </c>
      <c r="BK11" s="34">
        <v>1102620.5450162592</v>
      </c>
      <c r="BL11" s="30">
        <v>1102620.5450162592</v>
      </c>
      <c r="BM11" s="30">
        <v>1149762.5450162592</v>
      </c>
      <c r="BN11" s="131"/>
    </row>
    <row r="12" spans="2:66">
      <c r="B12" s="42" t="s">
        <v>6</v>
      </c>
      <c r="C12" s="38" t="s">
        <v>65</v>
      </c>
      <c r="D12" s="9"/>
      <c r="E12" s="34">
        <v>81816.999999999811</v>
      </c>
      <c r="F12" s="130">
        <v>0</v>
      </c>
      <c r="G12" s="130">
        <v>0</v>
      </c>
      <c r="H12" s="140"/>
      <c r="I12" s="33"/>
      <c r="J12" s="34">
        <v>107.86407136477204</v>
      </c>
      <c r="K12" s="30">
        <v>107.86407136477204</v>
      </c>
      <c r="L12" s="130">
        <v>107.86407136477204</v>
      </c>
      <c r="M12" s="139">
        <v>107.86407136477204</v>
      </c>
      <c r="N12" s="314">
        <v>0</v>
      </c>
      <c r="O12" s="314">
        <v>0</v>
      </c>
      <c r="P12" s="314">
        <v>0</v>
      </c>
      <c r="Q12" s="314">
        <v>0</v>
      </c>
      <c r="R12" s="34">
        <v>0</v>
      </c>
      <c r="S12" s="34">
        <v>0</v>
      </c>
      <c r="T12" s="34">
        <v>0</v>
      </c>
      <c r="U12" s="34">
        <v>0</v>
      </c>
      <c r="V12" s="35"/>
      <c r="W12" s="34">
        <v>0</v>
      </c>
      <c r="X12" s="30">
        <v>0</v>
      </c>
      <c r="Y12" s="131">
        <v>0</v>
      </c>
      <c r="Z12" s="34">
        <v>0</v>
      </c>
      <c r="AA12" s="34">
        <v>0</v>
      </c>
      <c r="AB12" s="34">
        <v>0</v>
      </c>
      <c r="AD12" s="34">
        <v>0</v>
      </c>
      <c r="AE12" s="34">
        <v>0</v>
      </c>
      <c r="AH12" s="34">
        <v>107.86407136477204</v>
      </c>
      <c r="AI12" s="30">
        <v>107.86407136477204</v>
      </c>
      <c r="AJ12" s="130">
        <v>107.86407136477204</v>
      </c>
      <c r="AK12" s="131"/>
      <c r="AM12" s="34">
        <v>2183390.7742427257</v>
      </c>
      <c r="AN12" s="30">
        <v>2183390.7742427257</v>
      </c>
      <c r="AO12" s="130">
        <v>2183390.7742427257</v>
      </c>
      <c r="AP12" s="131">
        <v>2183390.7742427257</v>
      </c>
      <c r="AQ12" s="30">
        <v>0</v>
      </c>
      <c r="AR12" s="30">
        <v>0</v>
      </c>
      <c r="AS12" s="30">
        <v>0</v>
      </c>
      <c r="AT12" s="30">
        <v>0</v>
      </c>
      <c r="AU12" s="30">
        <v>0</v>
      </c>
      <c r="AV12" s="30">
        <v>0</v>
      </c>
      <c r="AW12" s="30">
        <v>0</v>
      </c>
      <c r="AX12" s="30">
        <v>0</v>
      </c>
      <c r="AY12" s="35"/>
      <c r="AZ12" s="34">
        <v>0</v>
      </c>
      <c r="BA12" s="130">
        <v>0</v>
      </c>
      <c r="BB12" s="131">
        <v>0</v>
      </c>
      <c r="BC12" s="34">
        <v>0</v>
      </c>
      <c r="BD12" s="34">
        <v>0</v>
      </c>
      <c r="BE12" s="34">
        <v>0</v>
      </c>
      <c r="BF12" s="1"/>
      <c r="BG12" s="34">
        <v>0</v>
      </c>
      <c r="BH12" s="34">
        <v>0</v>
      </c>
      <c r="BK12" s="34">
        <v>8733563.0969709028</v>
      </c>
      <c r="BL12" s="30">
        <v>8733563.0969709028</v>
      </c>
      <c r="BM12" s="30">
        <v>8733563.0969709028</v>
      </c>
      <c r="BN12" s="131"/>
    </row>
    <row r="13" spans="2:66">
      <c r="B13" s="42" t="s">
        <v>7</v>
      </c>
      <c r="C13" s="38" t="s">
        <v>65</v>
      </c>
      <c r="D13" s="9"/>
      <c r="E13" s="34">
        <v>0</v>
      </c>
      <c r="F13" s="130">
        <v>0</v>
      </c>
      <c r="G13" s="130">
        <v>0</v>
      </c>
      <c r="H13" s="140"/>
      <c r="I13" s="33"/>
      <c r="J13" s="34">
        <v>0</v>
      </c>
      <c r="K13" s="30">
        <v>0</v>
      </c>
      <c r="L13" s="130">
        <v>0</v>
      </c>
      <c r="M13" s="139">
        <v>0</v>
      </c>
      <c r="N13" s="314">
        <v>0</v>
      </c>
      <c r="O13" s="314">
        <v>0</v>
      </c>
      <c r="P13" s="314">
        <v>0</v>
      </c>
      <c r="Q13" s="314">
        <v>0</v>
      </c>
      <c r="R13" s="34">
        <v>0</v>
      </c>
      <c r="S13" s="34">
        <v>0</v>
      </c>
      <c r="T13" s="34">
        <v>0</v>
      </c>
      <c r="U13" s="34">
        <v>0</v>
      </c>
      <c r="V13" s="35"/>
      <c r="W13" s="34">
        <v>0</v>
      </c>
      <c r="X13" s="30">
        <v>0</v>
      </c>
      <c r="Y13" s="131">
        <v>0</v>
      </c>
      <c r="Z13" s="34">
        <v>0</v>
      </c>
      <c r="AA13" s="34">
        <v>0</v>
      </c>
      <c r="AB13" s="34">
        <v>0</v>
      </c>
      <c r="AD13" s="34">
        <v>0</v>
      </c>
      <c r="AE13" s="34">
        <v>0</v>
      </c>
      <c r="AH13" s="34">
        <v>0</v>
      </c>
      <c r="AI13" s="30">
        <v>0</v>
      </c>
      <c r="AJ13" s="130">
        <v>0</v>
      </c>
      <c r="AK13" s="131"/>
      <c r="AM13" s="34">
        <v>0</v>
      </c>
      <c r="AN13" s="30">
        <v>0</v>
      </c>
      <c r="AO13" s="130">
        <v>0</v>
      </c>
      <c r="AP13" s="131">
        <v>0</v>
      </c>
      <c r="AQ13" s="30">
        <v>0</v>
      </c>
      <c r="AR13" s="30">
        <v>0</v>
      </c>
      <c r="AS13" s="30">
        <v>0</v>
      </c>
      <c r="AT13" s="30">
        <v>0</v>
      </c>
      <c r="AU13" s="30">
        <v>0</v>
      </c>
      <c r="AV13" s="30">
        <v>0</v>
      </c>
      <c r="AW13" s="30">
        <v>0</v>
      </c>
      <c r="AX13" s="30">
        <v>0</v>
      </c>
      <c r="AY13" s="35"/>
      <c r="AZ13" s="34">
        <v>0</v>
      </c>
      <c r="BA13" s="130">
        <v>0</v>
      </c>
      <c r="BB13" s="131">
        <v>0</v>
      </c>
      <c r="BC13" s="34">
        <v>0</v>
      </c>
      <c r="BD13" s="34">
        <v>0</v>
      </c>
      <c r="BE13" s="34">
        <v>0</v>
      </c>
      <c r="BF13" s="1"/>
      <c r="BG13" s="34">
        <v>0</v>
      </c>
      <c r="BH13" s="34">
        <v>0</v>
      </c>
      <c r="BK13" s="34">
        <v>0</v>
      </c>
      <c r="BL13" s="30">
        <v>0</v>
      </c>
      <c r="BM13" s="30">
        <v>0</v>
      </c>
      <c r="BN13" s="131"/>
    </row>
    <row r="14" spans="2:66">
      <c r="B14" s="43" t="s">
        <v>37</v>
      </c>
      <c r="C14" s="44" t="s">
        <v>29</v>
      </c>
      <c r="D14" s="45"/>
      <c r="E14" s="34">
        <v>0</v>
      </c>
      <c r="F14" s="130">
        <v>0</v>
      </c>
      <c r="G14" s="130">
        <v>0</v>
      </c>
      <c r="H14" s="125"/>
      <c r="I14" s="45"/>
      <c r="J14" s="48">
        <v>0</v>
      </c>
      <c r="K14" s="46">
        <v>0</v>
      </c>
      <c r="L14" s="46">
        <v>0</v>
      </c>
      <c r="M14" s="125">
        <v>0</v>
      </c>
      <c r="N14" s="314">
        <v>0</v>
      </c>
      <c r="O14" s="314">
        <v>0</v>
      </c>
      <c r="P14" s="314">
        <v>0</v>
      </c>
      <c r="Q14" s="314">
        <v>0</v>
      </c>
      <c r="R14" s="34">
        <v>0</v>
      </c>
      <c r="S14" s="34">
        <v>0</v>
      </c>
      <c r="T14" s="34">
        <v>0</v>
      </c>
      <c r="U14" s="34">
        <v>0</v>
      </c>
      <c r="V14" s="10"/>
      <c r="W14" s="557">
        <v>0</v>
      </c>
      <c r="X14" s="558">
        <v>0</v>
      </c>
      <c r="Y14" s="560">
        <v>0</v>
      </c>
      <c r="Z14" s="34">
        <v>0</v>
      </c>
      <c r="AA14" s="34">
        <v>0</v>
      </c>
      <c r="AB14" s="34">
        <v>0</v>
      </c>
      <c r="AD14" s="34">
        <v>0</v>
      </c>
      <c r="AE14" s="34">
        <v>0</v>
      </c>
      <c r="AH14" s="34">
        <v>0</v>
      </c>
      <c r="AI14" s="30">
        <v>0</v>
      </c>
      <c r="AJ14" s="130">
        <v>0</v>
      </c>
      <c r="AK14" s="47"/>
      <c r="AM14" s="557">
        <v>0</v>
      </c>
      <c r="AN14" s="558">
        <v>0</v>
      </c>
      <c r="AO14" s="558">
        <v>0</v>
      </c>
      <c r="AP14" s="560">
        <v>0</v>
      </c>
      <c r="AQ14" s="558">
        <v>0</v>
      </c>
      <c r="AR14" s="558">
        <v>0</v>
      </c>
      <c r="AS14" s="558">
        <v>0</v>
      </c>
      <c r="AT14" s="558">
        <v>0</v>
      </c>
      <c r="AU14" s="30">
        <v>0</v>
      </c>
      <c r="AV14" s="30">
        <v>0</v>
      </c>
      <c r="AW14" s="30">
        <v>0</v>
      </c>
      <c r="AX14" s="30">
        <v>0</v>
      </c>
      <c r="AY14" s="121"/>
      <c r="AZ14" s="557">
        <v>0</v>
      </c>
      <c r="BA14" s="558">
        <v>0</v>
      </c>
      <c r="BB14" s="560">
        <v>0</v>
      </c>
      <c r="BC14" s="34">
        <v>0</v>
      </c>
      <c r="BD14" s="34">
        <v>0</v>
      </c>
      <c r="BE14" s="34">
        <v>0</v>
      </c>
      <c r="BF14" s="1"/>
      <c r="BG14" s="34">
        <v>0</v>
      </c>
      <c r="BH14" s="34">
        <v>0</v>
      </c>
      <c r="BK14" s="34">
        <v>0</v>
      </c>
      <c r="BL14" s="30">
        <v>0</v>
      </c>
      <c r="BM14" s="30">
        <v>0</v>
      </c>
      <c r="BN14" s="47"/>
    </row>
    <row r="15" spans="2:66">
      <c r="B15" s="42" t="s">
        <v>67</v>
      </c>
      <c r="C15" s="38" t="s">
        <v>29</v>
      </c>
      <c r="D15" s="9"/>
      <c r="E15" s="34">
        <v>0</v>
      </c>
      <c r="F15" s="130">
        <v>0</v>
      </c>
      <c r="G15" s="130">
        <v>0</v>
      </c>
      <c r="H15" s="141"/>
      <c r="I15" s="33"/>
      <c r="J15" s="34">
        <v>0</v>
      </c>
      <c r="K15" s="30">
        <v>0</v>
      </c>
      <c r="L15" s="130">
        <v>0</v>
      </c>
      <c r="M15" s="139">
        <v>0</v>
      </c>
      <c r="N15" s="314">
        <v>0</v>
      </c>
      <c r="O15" s="314">
        <v>0</v>
      </c>
      <c r="P15" s="314">
        <v>0</v>
      </c>
      <c r="Q15" s="314">
        <v>0</v>
      </c>
      <c r="R15" s="34">
        <v>0</v>
      </c>
      <c r="S15" s="34">
        <v>0</v>
      </c>
      <c r="T15" s="34">
        <v>0</v>
      </c>
      <c r="U15" s="34">
        <v>0</v>
      </c>
      <c r="V15" s="35"/>
      <c r="W15" s="34">
        <v>0</v>
      </c>
      <c r="X15" s="30">
        <v>0</v>
      </c>
      <c r="Y15" s="131">
        <v>0</v>
      </c>
      <c r="Z15" s="34">
        <v>0</v>
      </c>
      <c r="AA15" s="34">
        <v>0</v>
      </c>
      <c r="AB15" s="34">
        <v>0</v>
      </c>
      <c r="AD15" s="34">
        <v>0</v>
      </c>
      <c r="AE15" s="34">
        <v>0</v>
      </c>
      <c r="AH15" s="34">
        <v>0</v>
      </c>
      <c r="AI15" s="30">
        <v>0</v>
      </c>
      <c r="AJ15" s="130">
        <v>0</v>
      </c>
      <c r="AK15" s="131"/>
      <c r="AM15" s="34">
        <v>0</v>
      </c>
      <c r="AN15" s="30">
        <v>0</v>
      </c>
      <c r="AO15" s="130">
        <v>0</v>
      </c>
      <c r="AP15" s="131">
        <v>0</v>
      </c>
      <c r="AQ15" s="30">
        <v>0</v>
      </c>
      <c r="AR15" s="30">
        <v>0</v>
      </c>
      <c r="AS15" s="30">
        <v>0</v>
      </c>
      <c r="AT15" s="30">
        <v>0</v>
      </c>
      <c r="AU15" s="30">
        <v>0</v>
      </c>
      <c r="AV15" s="30">
        <v>0</v>
      </c>
      <c r="AW15" s="30">
        <v>0</v>
      </c>
      <c r="AX15" s="30">
        <v>0</v>
      </c>
      <c r="AY15" s="35"/>
      <c r="AZ15" s="34">
        <v>0</v>
      </c>
      <c r="BA15" s="130">
        <v>0</v>
      </c>
      <c r="BB15" s="131">
        <v>0</v>
      </c>
      <c r="BC15" s="34">
        <v>0</v>
      </c>
      <c r="BD15" s="34">
        <v>0</v>
      </c>
      <c r="BE15" s="34">
        <v>0</v>
      </c>
      <c r="BF15" s="1"/>
      <c r="BG15" s="34">
        <v>0</v>
      </c>
      <c r="BH15" s="34">
        <v>0</v>
      </c>
      <c r="BK15" s="34">
        <v>0</v>
      </c>
      <c r="BL15" s="30">
        <v>0</v>
      </c>
      <c r="BM15" s="30">
        <v>0</v>
      </c>
      <c r="BN15" s="131"/>
    </row>
    <row r="16" spans="2:66">
      <c r="B16" s="51" t="s">
        <v>8</v>
      </c>
      <c r="C16" s="52" t="s">
        <v>44</v>
      </c>
      <c r="D16" s="9"/>
      <c r="E16" s="34">
        <v>20</v>
      </c>
      <c r="F16" s="130">
        <v>2</v>
      </c>
      <c r="G16" s="130">
        <v>193</v>
      </c>
      <c r="H16" s="142"/>
      <c r="I16" s="33"/>
      <c r="J16" s="34">
        <v>1.2642795838958039</v>
      </c>
      <c r="K16" s="30">
        <v>1.2642795838958039</v>
      </c>
      <c r="L16" s="130">
        <v>1.2642795838958039</v>
      </c>
      <c r="M16" s="139">
        <v>1.2642795838958039</v>
      </c>
      <c r="N16" s="314">
        <v>0</v>
      </c>
      <c r="O16" s="314">
        <v>0</v>
      </c>
      <c r="P16" s="314">
        <v>0</v>
      </c>
      <c r="Q16" s="314">
        <v>0</v>
      </c>
      <c r="R16" s="34">
        <v>8.2026000000000002E-2</v>
      </c>
      <c r="S16" s="34">
        <v>8.2026000000000002E-2</v>
      </c>
      <c r="T16" s="34">
        <v>8.2026000000000002E-2</v>
      </c>
      <c r="U16" s="34">
        <v>8.2026000000000002E-2</v>
      </c>
      <c r="V16" s="35"/>
      <c r="W16" s="34">
        <v>0</v>
      </c>
      <c r="X16" s="30">
        <v>0</v>
      </c>
      <c r="Y16" s="131">
        <v>0</v>
      </c>
      <c r="Z16" s="34">
        <v>0.58694159999999995</v>
      </c>
      <c r="AA16" s="34">
        <v>0.58694159999999995</v>
      </c>
      <c r="AB16" s="34">
        <v>0.58694159999999995</v>
      </c>
      <c r="AD16" s="34">
        <v>72.311095890000004</v>
      </c>
      <c r="AE16" s="34">
        <v>72.311095890000004</v>
      </c>
      <c r="AH16" s="34">
        <v>1.3463055838958038</v>
      </c>
      <c r="AI16" s="30">
        <v>1.9332471838958036</v>
      </c>
      <c r="AJ16" s="130">
        <v>74.244343073895806</v>
      </c>
      <c r="AK16" s="131"/>
      <c r="AM16" s="34">
        <v>13767.219866028885</v>
      </c>
      <c r="AN16" s="30">
        <v>13767.219866028885</v>
      </c>
      <c r="AO16" s="130">
        <v>13767.219866028885</v>
      </c>
      <c r="AP16" s="131">
        <v>13767.219866028885</v>
      </c>
      <c r="AQ16" s="30">
        <v>0</v>
      </c>
      <c r="AR16" s="30">
        <v>0</v>
      </c>
      <c r="AS16" s="30">
        <v>0</v>
      </c>
      <c r="AT16" s="30">
        <v>0</v>
      </c>
      <c r="AU16" s="30">
        <v>899.68899999999996</v>
      </c>
      <c r="AV16" s="30">
        <v>899.68899999999996</v>
      </c>
      <c r="AW16" s="30">
        <v>899.68899999999996</v>
      </c>
      <c r="AX16" s="30">
        <v>899.68899999999996</v>
      </c>
      <c r="AY16" s="35"/>
      <c r="AZ16" s="34">
        <v>0</v>
      </c>
      <c r="BA16" s="130">
        <v>0</v>
      </c>
      <c r="BB16" s="131">
        <v>0</v>
      </c>
      <c r="BC16" s="34">
        <v>984.54719999999998</v>
      </c>
      <c r="BD16" s="34">
        <v>984.54719999999998</v>
      </c>
      <c r="BE16" s="34">
        <v>984.54719999999998</v>
      </c>
      <c r="BF16" s="1"/>
      <c r="BG16" s="34">
        <v>441937.72201900004</v>
      </c>
      <c r="BH16" s="34">
        <v>441937.72201900004</v>
      </c>
      <c r="BK16" s="34">
        <v>58667.635464115534</v>
      </c>
      <c r="BL16" s="30">
        <v>61621.277064115537</v>
      </c>
      <c r="BM16" s="30">
        <v>945496.72110211558</v>
      </c>
      <c r="BN16" s="131"/>
    </row>
    <row r="17" spans="2:66">
      <c r="B17" s="115" t="s">
        <v>9</v>
      </c>
      <c r="C17" s="116"/>
      <c r="D17" s="9"/>
      <c r="E17" s="143"/>
      <c r="F17" s="55"/>
      <c r="G17" s="55"/>
      <c r="H17" s="144"/>
      <c r="I17" s="33"/>
      <c r="J17" s="57">
        <v>-5152.8254833190585</v>
      </c>
      <c r="K17" s="57">
        <v>-5152.8254833190585</v>
      </c>
      <c r="L17" s="57">
        <v>-5152.8254833190585</v>
      </c>
      <c r="M17" s="57">
        <v>-5152.8254833190585</v>
      </c>
      <c r="N17" s="503">
        <v>6.5784039140000008</v>
      </c>
      <c r="O17" s="503">
        <v>6.5784039140000008</v>
      </c>
      <c r="P17" s="503">
        <v>6.5784039140000008</v>
      </c>
      <c r="Q17" s="503">
        <v>6.5784039140000008</v>
      </c>
      <c r="R17" s="57">
        <v>1.436583669</v>
      </c>
      <c r="S17" s="57">
        <v>1.436583669</v>
      </c>
      <c r="T17" s="57">
        <v>1.436583669</v>
      </c>
      <c r="U17" s="57">
        <v>1.436583669</v>
      </c>
      <c r="V17" s="35"/>
      <c r="W17" s="57">
        <v>452.15980871799991</v>
      </c>
      <c r="X17" s="57">
        <v>452.15980871799991</v>
      </c>
      <c r="Y17" s="57">
        <v>452.15980871799991</v>
      </c>
      <c r="Z17" s="57">
        <v>27.453480194999994</v>
      </c>
      <c r="AA17" s="57">
        <v>27.453480194999994</v>
      </c>
      <c r="AB17" s="57">
        <v>27.453480194999994</v>
      </c>
      <c r="AD17" s="57">
        <v>1110.6434903339991</v>
      </c>
      <c r="AE17" s="57">
        <v>1110.6434903339991</v>
      </c>
      <c r="AH17" s="57">
        <v>-5144.8104957360583</v>
      </c>
      <c r="AI17" s="57">
        <v>-4665.197206823058</v>
      </c>
      <c r="AJ17" s="57">
        <v>-3554.5537164890588</v>
      </c>
      <c r="AK17" s="57"/>
      <c r="AM17" s="57">
        <v>-7249003.683119406</v>
      </c>
      <c r="AN17" s="57">
        <v>-7249003.683119406</v>
      </c>
      <c r="AO17" s="57">
        <v>-7249003.683119406</v>
      </c>
      <c r="AP17" s="57">
        <v>-7249003.683119406</v>
      </c>
      <c r="AQ17" s="57">
        <v>12316.353377179001</v>
      </c>
      <c r="AR17" s="57">
        <v>12316.353377179001</v>
      </c>
      <c r="AS17" s="57">
        <v>12316.353377179001</v>
      </c>
      <c r="AT17" s="57">
        <v>12316.353377179001</v>
      </c>
      <c r="AU17" s="57">
        <v>3397.7255034349996</v>
      </c>
      <c r="AV17" s="57">
        <v>3397.7255034349996</v>
      </c>
      <c r="AW17" s="57">
        <v>3397.7255034349996</v>
      </c>
      <c r="AX17" s="57">
        <v>3397.7255034349996</v>
      </c>
      <c r="AY17" s="35"/>
      <c r="AZ17" s="57">
        <v>907735.12117520242</v>
      </c>
      <c r="BA17" s="57">
        <v>907735.12117520242</v>
      </c>
      <c r="BB17" s="57">
        <v>907735.12117520242</v>
      </c>
      <c r="BC17" s="57">
        <v>48761.670795400001</v>
      </c>
      <c r="BD17" s="57">
        <v>48761.670795400001</v>
      </c>
      <c r="BE17" s="57">
        <v>48761.670795400001</v>
      </c>
      <c r="BF17" s="1"/>
      <c r="BG17" s="57">
        <v>2303917.1303632893</v>
      </c>
      <c r="BH17" s="57">
        <v>2303917.1303632893</v>
      </c>
      <c r="BK17" s="57">
        <v>-28933158.416955173</v>
      </c>
      <c r="BL17" s="57">
        <v>-26063668.041043371</v>
      </c>
      <c r="BM17" s="57">
        <v>-21664975.108225435</v>
      </c>
      <c r="BN17" s="58"/>
    </row>
    <row r="18" spans="2:66" ht="6" customHeight="1">
      <c r="B18" s="61"/>
      <c r="C18" s="62"/>
      <c r="D18" s="9"/>
      <c r="E18" s="62"/>
      <c r="F18" s="62"/>
      <c r="G18" s="62"/>
      <c r="H18" s="62"/>
      <c r="I18" s="33"/>
      <c r="J18" s="63"/>
      <c r="K18" s="63"/>
      <c r="L18" s="63"/>
      <c r="M18" s="63"/>
      <c r="N18" s="63"/>
      <c r="O18" s="63"/>
      <c r="P18" s="63"/>
      <c r="Q18" s="63"/>
      <c r="R18" s="63"/>
      <c r="S18" s="63"/>
      <c r="T18" s="63"/>
      <c r="U18" s="63"/>
      <c r="V18" s="35"/>
      <c r="W18" s="63"/>
      <c r="X18" s="63"/>
      <c r="Y18" s="63"/>
      <c r="Z18" s="63"/>
      <c r="AA18" s="63"/>
      <c r="AB18" s="63"/>
      <c r="AD18" s="63"/>
      <c r="AE18" s="63"/>
      <c r="AH18" s="63"/>
      <c r="AI18" s="30"/>
      <c r="AJ18" s="63"/>
      <c r="AK18" s="63"/>
      <c r="AM18" s="63"/>
      <c r="AN18" s="63"/>
      <c r="AO18" s="63"/>
      <c r="AP18" s="63"/>
      <c r="AQ18" s="63"/>
      <c r="AR18" s="63"/>
      <c r="AS18" s="63"/>
      <c r="AT18" s="63"/>
      <c r="AU18" s="63"/>
      <c r="AV18" s="63"/>
      <c r="AW18" s="63"/>
      <c r="AX18" s="63"/>
      <c r="AY18" s="35"/>
      <c r="AZ18" s="63"/>
      <c r="BA18" s="63"/>
      <c r="BB18" s="63"/>
      <c r="BC18" s="63"/>
      <c r="BD18" s="63"/>
      <c r="BE18" s="63"/>
      <c r="BF18" s="1"/>
      <c r="BG18" s="63"/>
      <c r="BH18" s="63"/>
      <c r="BK18" s="63"/>
      <c r="BL18" s="63"/>
      <c r="BM18" s="63"/>
      <c r="BN18" s="63"/>
    </row>
    <row r="19" spans="2:66">
      <c r="B19" s="24" t="s">
        <v>10</v>
      </c>
      <c r="C19" s="26"/>
      <c r="D19" s="9"/>
      <c r="E19" s="137"/>
      <c r="F19" s="22"/>
      <c r="G19" s="22"/>
      <c r="H19" s="138"/>
      <c r="I19" s="33"/>
      <c r="J19" s="122"/>
      <c r="K19" s="123"/>
      <c r="L19" s="123"/>
      <c r="M19" s="124"/>
      <c r="N19" s="122"/>
      <c r="O19" s="123"/>
      <c r="P19" s="123"/>
      <c r="Q19" s="124"/>
      <c r="R19" s="800"/>
      <c r="S19" s="801"/>
      <c r="T19" s="801"/>
      <c r="U19" s="802"/>
      <c r="V19" s="35"/>
      <c r="W19" s="122"/>
      <c r="X19" s="123"/>
      <c r="Y19" s="567"/>
      <c r="Z19" s="122"/>
      <c r="AA19" s="123"/>
      <c r="AB19" s="124"/>
      <c r="AD19" s="122"/>
      <c r="AE19" s="26"/>
      <c r="AH19" s="24"/>
      <c r="AI19" s="24"/>
      <c r="AJ19" s="25"/>
      <c r="AK19" s="26"/>
      <c r="AM19" s="122"/>
      <c r="AN19" s="123"/>
      <c r="AO19" s="123"/>
      <c r="AP19" s="567"/>
      <c r="AQ19" s="569"/>
      <c r="AR19" s="123"/>
      <c r="AS19" s="123"/>
      <c r="AT19" s="567"/>
      <c r="AU19" s="569"/>
      <c r="AV19" s="123"/>
      <c r="AW19" s="123"/>
      <c r="AX19" s="124"/>
      <c r="AY19" s="35"/>
      <c r="AZ19" s="120"/>
      <c r="BA19" s="123"/>
      <c r="BB19" s="567"/>
      <c r="BC19" s="122"/>
      <c r="BD19" s="123"/>
      <c r="BE19" s="124"/>
      <c r="BF19" s="1"/>
      <c r="BG19" s="122"/>
      <c r="BH19" s="26"/>
      <c r="BK19" s="552"/>
      <c r="BL19" s="576"/>
      <c r="BM19" s="576"/>
      <c r="BN19" s="26"/>
    </row>
    <row r="20" spans="2:66">
      <c r="B20" s="66" t="s">
        <v>68</v>
      </c>
      <c r="C20" s="67" t="s">
        <v>30</v>
      </c>
      <c r="D20" s="9"/>
      <c r="E20" s="34">
        <v>312</v>
      </c>
      <c r="F20" s="130">
        <v>876</v>
      </c>
      <c r="G20" s="130">
        <v>961</v>
      </c>
      <c r="H20" s="139"/>
      <c r="I20" s="33"/>
      <c r="J20" s="34">
        <v>3204.0845804725759</v>
      </c>
      <c r="K20" s="30">
        <v>3204.0845804725759</v>
      </c>
      <c r="L20" s="130">
        <v>3204.0845804725759</v>
      </c>
      <c r="M20" s="139">
        <v>3082.607377675622</v>
      </c>
      <c r="N20" s="314">
        <v>0</v>
      </c>
      <c r="O20" s="314">
        <v>0</v>
      </c>
      <c r="P20" s="314">
        <v>0</v>
      </c>
      <c r="Q20" s="314">
        <v>0</v>
      </c>
      <c r="R20" s="34">
        <v>4.3142466979999998</v>
      </c>
      <c r="S20" s="34">
        <v>4.3142466979999998</v>
      </c>
      <c r="T20" s="34">
        <v>4.3142466979999998</v>
      </c>
      <c r="U20" s="34">
        <v>4.3142466979999998</v>
      </c>
      <c r="V20" s="35"/>
      <c r="W20" s="34">
        <v>4442.7789503339973</v>
      </c>
      <c r="X20" s="30">
        <v>4442.7789503339973</v>
      </c>
      <c r="Y20" s="131">
        <v>4363.868750364998</v>
      </c>
      <c r="Z20" s="34">
        <v>2790.5299999999997</v>
      </c>
      <c r="AA20" s="34">
        <v>2790.5299999999997</v>
      </c>
      <c r="AB20" s="34">
        <v>2764.2200000000003</v>
      </c>
      <c r="AD20" s="34">
        <v>11960.950645246996</v>
      </c>
      <c r="AE20" s="34">
        <v>11840.923780046996</v>
      </c>
      <c r="AH20" s="34">
        <v>3086.9216243736219</v>
      </c>
      <c r="AI20" s="30">
        <v>10215.01037473862</v>
      </c>
      <c r="AJ20" s="130">
        <v>22055.934154785617</v>
      </c>
      <c r="AK20" s="131"/>
      <c r="AM20" s="34">
        <v>16216164.712135779</v>
      </c>
      <c r="AN20" s="30">
        <v>16216164.712135779</v>
      </c>
      <c r="AO20" s="130">
        <v>16216164.712135779</v>
      </c>
      <c r="AP20" s="131">
        <v>15750179.684308695</v>
      </c>
      <c r="AQ20" s="30">
        <v>0</v>
      </c>
      <c r="AR20" s="30">
        <v>0</v>
      </c>
      <c r="AS20" s="30">
        <v>0</v>
      </c>
      <c r="AT20" s="30">
        <v>0</v>
      </c>
      <c r="AU20" s="30">
        <v>49964.289190000003</v>
      </c>
      <c r="AV20" s="30">
        <v>49964.289190000003</v>
      </c>
      <c r="AW20" s="30">
        <v>49964.289190000003</v>
      </c>
      <c r="AX20" s="30">
        <v>49964.289190000003</v>
      </c>
      <c r="AY20" s="35"/>
      <c r="AZ20" s="34">
        <v>28739634.797646903</v>
      </c>
      <c r="BA20" s="130">
        <v>28739634.797646903</v>
      </c>
      <c r="BB20" s="131">
        <v>28470495.043758254</v>
      </c>
      <c r="BC20" s="34">
        <v>13758417.689999998</v>
      </c>
      <c r="BD20" s="34">
        <v>13758417.689999998</v>
      </c>
      <c r="BE20" s="34">
        <v>13669439.130000001</v>
      </c>
      <c r="BF20" s="1"/>
      <c r="BG20" s="34">
        <v>78146280.371691719</v>
      </c>
      <c r="BH20" s="34">
        <v>77664535.871841714</v>
      </c>
      <c r="BK20" s="34">
        <v>64598530.977476038</v>
      </c>
      <c r="BL20" s="30">
        <v>191734570.12652808</v>
      </c>
      <c r="BM20" s="30">
        <v>347545386.37006152</v>
      </c>
      <c r="BN20" s="131"/>
    </row>
    <row r="21" spans="2:66">
      <c r="B21" s="68" t="s">
        <v>45</v>
      </c>
      <c r="C21" s="69" t="s">
        <v>30</v>
      </c>
      <c r="D21" s="9"/>
      <c r="E21" s="34">
        <v>444</v>
      </c>
      <c r="F21" s="130">
        <v>197</v>
      </c>
      <c r="G21" s="130">
        <v>51</v>
      </c>
      <c r="H21" s="140"/>
      <c r="I21" s="33"/>
      <c r="J21" s="34">
        <v>500.79268854598433</v>
      </c>
      <c r="K21" s="30">
        <v>500.43115650287109</v>
      </c>
      <c r="L21" s="130">
        <v>495.17131921932935</v>
      </c>
      <c r="M21" s="139">
        <v>371.61640963707418</v>
      </c>
      <c r="N21" s="314">
        <v>0</v>
      </c>
      <c r="O21" s="314">
        <v>0</v>
      </c>
      <c r="P21" s="314">
        <v>0</v>
      </c>
      <c r="Q21" s="314">
        <v>0</v>
      </c>
      <c r="R21" s="34">
        <v>0</v>
      </c>
      <c r="S21" s="34">
        <v>0</v>
      </c>
      <c r="T21" s="34">
        <v>0</v>
      </c>
      <c r="U21" s="34">
        <v>0</v>
      </c>
      <c r="V21" s="35"/>
      <c r="W21" s="34">
        <v>204.45792902600004</v>
      </c>
      <c r="X21" s="30">
        <v>204.45792902600004</v>
      </c>
      <c r="Y21" s="131">
        <v>202.80981036600005</v>
      </c>
      <c r="Z21" s="34">
        <v>0</v>
      </c>
      <c r="AA21" s="34">
        <v>0</v>
      </c>
      <c r="AB21" s="34">
        <v>0</v>
      </c>
      <c r="AD21" s="34">
        <v>45.957342123999993</v>
      </c>
      <c r="AE21" s="34">
        <v>45.957342123999993</v>
      </c>
      <c r="AH21" s="34">
        <v>371.61640963707418</v>
      </c>
      <c r="AI21" s="30">
        <v>574.42622000307426</v>
      </c>
      <c r="AJ21" s="130">
        <v>620.38356212707424</v>
      </c>
      <c r="AK21" s="131"/>
      <c r="AM21" s="34">
        <v>1250387.815541531</v>
      </c>
      <c r="AN21" s="30">
        <v>1249171.235526205</v>
      </c>
      <c r="AO21" s="130">
        <v>1234337.6971168364</v>
      </c>
      <c r="AP21" s="131">
        <v>891048.53921655123</v>
      </c>
      <c r="AQ21" s="30">
        <v>0</v>
      </c>
      <c r="AR21" s="30">
        <v>0</v>
      </c>
      <c r="AS21" s="30">
        <v>0</v>
      </c>
      <c r="AT21" s="30">
        <v>0</v>
      </c>
      <c r="AU21" s="30">
        <v>0</v>
      </c>
      <c r="AV21" s="30">
        <v>0</v>
      </c>
      <c r="AW21" s="30">
        <v>0</v>
      </c>
      <c r="AX21" s="30">
        <v>0</v>
      </c>
      <c r="AY21" s="35"/>
      <c r="AZ21" s="34">
        <v>736540.95824280498</v>
      </c>
      <c r="BA21" s="130">
        <v>736540.95824280498</v>
      </c>
      <c r="BB21" s="131">
        <v>730781.66863768292</v>
      </c>
      <c r="BC21" s="34">
        <v>0</v>
      </c>
      <c r="BD21" s="34">
        <v>0</v>
      </c>
      <c r="BE21" s="34">
        <v>0</v>
      </c>
      <c r="BF21" s="1"/>
      <c r="BG21" s="34">
        <v>164667.18928279105</v>
      </c>
      <c r="BH21" s="34">
        <v>164667.18928279105</v>
      </c>
      <c r="BK21" s="34">
        <v>4624945.2874011239</v>
      </c>
      <c r="BL21" s="30">
        <v>6828808.872524417</v>
      </c>
      <c r="BM21" s="30">
        <v>7158143.2510899995</v>
      </c>
      <c r="BN21" s="131"/>
    </row>
    <row r="22" spans="2:66">
      <c r="B22" s="68" t="s">
        <v>69</v>
      </c>
      <c r="C22" s="69" t="s">
        <v>31</v>
      </c>
      <c r="D22" s="9"/>
      <c r="E22" s="34">
        <v>0</v>
      </c>
      <c r="F22" s="130">
        <v>0</v>
      </c>
      <c r="G22" s="130">
        <v>0</v>
      </c>
      <c r="H22" s="140"/>
      <c r="I22" s="33"/>
      <c r="J22" s="34">
        <v>0</v>
      </c>
      <c r="K22" s="30">
        <v>0</v>
      </c>
      <c r="L22" s="130">
        <v>0</v>
      </c>
      <c r="M22" s="139">
        <v>0</v>
      </c>
      <c r="N22" s="314">
        <v>0</v>
      </c>
      <c r="O22" s="314">
        <v>0</v>
      </c>
      <c r="P22" s="314">
        <v>0</v>
      </c>
      <c r="Q22" s="314">
        <v>0</v>
      </c>
      <c r="R22" s="34">
        <v>0</v>
      </c>
      <c r="S22" s="34">
        <v>0</v>
      </c>
      <c r="T22" s="34">
        <v>0</v>
      </c>
      <c r="U22" s="34">
        <v>0</v>
      </c>
      <c r="V22" s="35"/>
      <c r="W22" s="34">
        <v>0</v>
      </c>
      <c r="X22" s="30">
        <v>0</v>
      </c>
      <c r="Y22" s="131">
        <v>0</v>
      </c>
      <c r="Z22" s="34">
        <v>0</v>
      </c>
      <c r="AA22" s="34">
        <v>0</v>
      </c>
      <c r="AB22" s="34">
        <v>0</v>
      </c>
      <c r="AD22" s="34">
        <v>0</v>
      </c>
      <c r="AE22" s="34">
        <v>0</v>
      </c>
      <c r="AH22" s="34">
        <v>0</v>
      </c>
      <c r="AI22" s="30">
        <v>0</v>
      </c>
      <c r="AJ22" s="130">
        <v>0</v>
      </c>
      <c r="AK22" s="131"/>
      <c r="AM22" s="34">
        <v>0</v>
      </c>
      <c r="AN22" s="30">
        <v>0</v>
      </c>
      <c r="AO22" s="130">
        <v>0</v>
      </c>
      <c r="AP22" s="131">
        <v>0</v>
      </c>
      <c r="AQ22" s="30">
        <v>0</v>
      </c>
      <c r="AR22" s="30">
        <v>0</v>
      </c>
      <c r="AS22" s="30">
        <v>0</v>
      </c>
      <c r="AT22" s="30">
        <v>0</v>
      </c>
      <c r="AU22" s="30">
        <v>0</v>
      </c>
      <c r="AV22" s="30">
        <v>0</v>
      </c>
      <c r="AW22" s="30">
        <v>0</v>
      </c>
      <c r="AX22" s="30">
        <v>0</v>
      </c>
      <c r="AY22" s="35"/>
      <c r="AZ22" s="34">
        <v>0</v>
      </c>
      <c r="BA22" s="130">
        <v>0</v>
      </c>
      <c r="BB22" s="131">
        <v>0</v>
      </c>
      <c r="BC22" s="34">
        <v>0</v>
      </c>
      <c r="BD22" s="34">
        <v>0</v>
      </c>
      <c r="BE22" s="34">
        <v>0</v>
      </c>
      <c r="BF22" s="1"/>
      <c r="BG22" s="34">
        <v>0</v>
      </c>
      <c r="BH22" s="34">
        <v>0</v>
      </c>
      <c r="BK22" s="34">
        <v>0</v>
      </c>
      <c r="BL22" s="30">
        <v>0</v>
      </c>
      <c r="BM22" s="30">
        <v>0</v>
      </c>
      <c r="BN22" s="131"/>
    </row>
    <row r="23" spans="2:66">
      <c r="B23" s="70" t="s">
        <v>70</v>
      </c>
      <c r="C23" s="69" t="s">
        <v>31</v>
      </c>
      <c r="D23" s="9"/>
      <c r="E23" s="34">
        <v>15</v>
      </c>
      <c r="F23" s="130">
        <v>29</v>
      </c>
      <c r="G23" s="130">
        <v>72</v>
      </c>
      <c r="H23" s="140"/>
      <c r="I23" s="33"/>
      <c r="J23" s="34">
        <v>827.96965999999998</v>
      </c>
      <c r="K23" s="30">
        <v>827.96965999999998</v>
      </c>
      <c r="L23" s="130">
        <v>827.96965999999998</v>
      </c>
      <c r="M23" s="139">
        <v>827.96965999999998</v>
      </c>
      <c r="N23" s="314">
        <v>0</v>
      </c>
      <c r="O23" s="314">
        <v>0</v>
      </c>
      <c r="P23" s="314">
        <v>0</v>
      </c>
      <c r="Q23" s="314">
        <v>0</v>
      </c>
      <c r="R23" s="34">
        <v>21.678465322999998</v>
      </c>
      <c r="S23" s="34">
        <v>21.678465322999998</v>
      </c>
      <c r="T23" s="34">
        <v>21.678465322999998</v>
      </c>
      <c r="U23" s="34">
        <v>21.678465322999998</v>
      </c>
      <c r="V23" s="35"/>
      <c r="W23" s="34">
        <v>0</v>
      </c>
      <c r="X23" s="30">
        <v>0</v>
      </c>
      <c r="Y23" s="131">
        <v>0</v>
      </c>
      <c r="Z23" s="34">
        <v>1303.7170049840001</v>
      </c>
      <c r="AA23" s="34">
        <v>1303.7170049840001</v>
      </c>
      <c r="AB23" s="34">
        <v>1310.1598084840002</v>
      </c>
      <c r="AD23" s="34">
        <v>2241.412505235</v>
      </c>
      <c r="AE23" s="34">
        <v>2241.412505235</v>
      </c>
      <c r="AH23" s="34">
        <v>849.64812532299993</v>
      </c>
      <c r="AI23" s="30">
        <v>2159.8079338070002</v>
      </c>
      <c r="AJ23" s="130">
        <v>4401.2204390420002</v>
      </c>
      <c r="AK23" s="131"/>
      <c r="AM23" s="34">
        <v>3520620.4639999992</v>
      </c>
      <c r="AN23" s="30">
        <v>3520620.4639999992</v>
      </c>
      <c r="AO23" s="130">
        <v>3520620.4639999992</v>
      </c>
      <c r="AP23" s="131">
        <v>3520620.4639999992</v>
      </c>
      <c r="AQ23" s="30">
        <v>0</v>
      </c>
      <c r="AR23" s="30">
        <v>0</v>
      </c>
      <c r="AS23" s="30">
        <v>0</v>
      </c>
      <c r="AT23" s="30">
        <v>0</v>
      </c>
      <c r="AU23" s="30">
        <v>83932.691779999994</v>
      </c>
      <c r="AV23" s="30">
        <v>83932.691779999994</v>
      </c>
      <c r="AW23" s="30">
        <v>83932.691779999994</v>
      </c>
      <c r="AX23" s="30">
        <v>83932.691779999994</v>
      </c>
      <c r="AY23" s="35"/>
      <c r="AZ23" s="34">
        <v>0</v>
      </c>
      <c r="BA23" s="130">
        <v>0</v>
      </c>
      <c r="BB23" s="131">
        <v>0</v>
      </c>
      <c r="BC23" s="34">
        <v>4825773.5572929997</v>
      </c>
      <c r="BD23" s="34">
        <v>4825773.5572929997</v>
      </c>
      <c r="BE23" s="34">
        <v>4845098.6052929992</v>
      </c>
      <c r="BF23" s="1"/>
      <c r="BG23" s="34">
        <v>8636179.0021240003</v>
      </c>
      <c r="BH23" s="34">
        <v>8636179.0021240003</v>
      </c>
      <c r="BK23" s="34">
        <v>14418212.623119999</v>
      </c>
      <c r="BL23" s="30">
        <v>28914858.342998996</v>
      </c>
      <c r="BM23" s="30">
        <v>46187216.347246997</v>
      </c>
      <c r="BN23" s="131"/>
    </row>
    <row r="24" spans="2:66">
      <c r="B24" s="70" t="s">
        <v>32</v>
      </c>
      <c r="C24" s="69" t="s">
        <v>33</v>
      </c>
      <c r="D24" s="9"/>
      <c r="E24" s="34">
        <v>119</v>
      </c>
      <c r="F24" s="130">
        <v>77</v>
      </c>
      <c r="G24" s="130">
        <v>270</v>
      </c>
      <c r="H24" s="140"/>
      <c r="I24" s="33"/>
      <c r="J24" s="34">
        <v>481.47724054952494</v>
      </c>
      <c r="K24" s="30">
        <v>481.47724054952494</v>
      </c>
      <c r="L24" s="130">
        <v>481.47724054952494</v>
      </c>
      <c r="M24" s="139">
        <v>481.47724054952494</v>
      </c>
      <c r="N24" s="314">
        <v>10.354349258999999</v>
      </c>
      <c r="O24" s="314">
        <v>10.354349258999999</v>
      </c>
      <c r="P24" s="314">
        <v>10.354349258999999</v>
      </c>
      <c r="Q24" s="314">
        <v>10.354349258999999</v>
      </c>
      <c r="R24" s="34">
        <v>111.76108323199998</v>
      </c>
      <c r="S24" s="34">
        <v>111.76108323199998</v>
      </c>
      <c r="T24" s="34">
        <v>111.76108323199998</v>
      </c>
      <c r="U24" s="34">
        <v>111.76108323199998</v>
      </c>
      <c r="V24" s="35"/>
      <c r="W24" s="34">
        <v>336.51635092700002</v>
      </c>
      <c r="X24" s="30">
        <v>336.51635092700002</v>
      </c>
      <c r="Y24" s="131">
        <v>336.51635092700002</v>
      </c>
      <c r="Z24" s="34">
        <v>102.76787502300002</v>
      </c>
      <c r="AA24" s="34">
        <v>102.76787502300002</v>
      </c>
      <c r="AB24" s="34">
        <v>102.76787502300002</v>
      </c>
      <c r="AD24" s="34">
        <v>2382.8654109219992</v>
      </c>
      <c r="AE24" s="34">
        <v>2382.8654109219992</v>
      </c>
      <c r="AH24" s="34">
        <v>603.59267304052491</v>
      </c>
      <c r="AI24" s="30">
        <v>1042.876898990525</v>
      </c>
      <c r="AJ24" s="130">
        <v>3425.7423099125244</v>
      </c>
      <c r="AK24" s="131"/>
      <c r="AM24" s="34">
        <v>2341391.6650183662</v>
      </c>
      <c r="AN24" s="30">
        <v>2341391.6650183662</v>
      </c>
      <c r="AO24" s="130">
        <v>2341391.6650183662</v>
      </c>
      <c r="AP24" s="131">
        <v>2341391.6650183662</v>
      </c>
      <c r="AQ24" s="30">
        <v>50352.508925126</v>
      </c>
      <c r="AR24" s="30">
        <v>50352.508925126</v>
      </c>
      <c r="AS24" s="30">
        <v>50352.508925126</v>
      </c>
      <c r="AT24" s="30">
        <v>50352.508925126</v>
      </c>
      <c r="AU24" s="30">
        <v>553445.27831885312</v>
      </c>
      <c r="AV24" s="30">
        <v>553445.27831885312</v>
      </c>
      <c r="AW24" s="30">
        <v>553445.27831885312</v>
      </c>
      <c r="AX24" s="30">
        <v>553445.27831885312</v>
      </c>
      <c r="AY24" s="35"/>
      <c r="AZ24" s="34">
        <v>1636456.5400665987</v>
      </c>
      <c r="BA24" s="130">
        <v>1636456.5400665987</v>
      </c>
      <c r="BB24" s="131">
        <v>1636456.5400665987</v>
      </c>
      <c r="BC24" s="34">
        <v>508910.55762036191</v>
      </c>
      <c r="BD24" s="34">
        <v>508910.55762036191</v>
      </c>
      <c r="BE24" s="34">
        <v>508910.55762036191</v>
      </c>
      <c r="BF24" s="1"/>
      <c r="BG24" s="34">
        <v>13100634.876082018</v>
      </c>
      <c r="BH24" s="34">
        <v>13100634.876082018</v>
      </c>
      <c r="BK24" s="34">
        <v>11780757.809049383</v>
      </c>
      <c r="BL24" s="30">
        <v>18216859.102110263</v>
      </c>
      <c r="BM24" s="30">
        <v>44418128.854274303</v>
      </c>
      <c r="BN24" s="131"/>
    </row>
    <row r="25" spans="2:66">
      <c r="B25" s="43" t="s">
        <v>93</v>
      </c>
      <c r="C25" s="44" t="s">
        <v>29</v>
      </c>
      <c r="D25" s="45"/>
      <c r="E25" s="34">
        <v>0</v>
      </c>
      <c r="F25" s="130">
        <v>0</v>
      </c>
      <c r="G25" s="130">
        <v>0</v>
      </c>
      <c r="H25" s="125"/>
      <c r="I25" s="45"/>
      <c r="J25" s="48">
        <v>0</v>
      </c>
      <c r="K25" s="46">
        <v>0</v>
      </c>
      <c r="L25" s="46">
        <v>0</v>
      </c>
      <c r="M25" s="125">
        <v>0</v>
      </c>
      <c r="N25" s="314">
        <v>0</v>
      </c>
      <c r="O25" s="314">
        <v>0</v>
      </c>
      <c r="P25" s="314">
        <v>0</v>
      </c>
      <c r="Q25" s="314">
        <v>0</v>
      </c>
      <c r="R25" s="34">
        <v>0</v>
      </c>
      <c r="S25" s="34">
        <v>0</v>
      </c>
      <c r="T25" s="34">
        <v>0</v>
      </c>
      <c r="U25" s="34">
        <v>0</v>
      </c>
      <c r="V25" s="10"/>
      <c r="W25" s="557">
        <v>0</v>
      </c>
      <c r="X25" s="558">
        <v>0</v>
      </c>
      <c r="Y25" s="560">
        <v>0</v>
      </c>
      <c r="Z25" s="34">
        <v>0</v>
      </c>
      <c r="AA25" s="34">
        <v>0</v>
      </c>
      <c r="AB25" s="34">
        <v>0</v>
      </c>
      <c r="AD25" s="34">
        <v>0</v>
      </c>
      <c r="AE25" s="34">
        <v>0</v>
      </c>
      <c r="AH25" s="34">
        <v>0</v>
      </c>
      <c r="AI25" s="30">
        <v>0</v>
      </c>
      <c r="AJ25" s="130">
        <v>0</v>
      </c>
      <c r="AK25" s="47"/>
      <c r="AM25" s="557">
        <v>0</v>
      </c>
      <c r="AN25" s="558">
        <v>0</v>
      </c>
      <c r="AO25" s="558">
        <v>0</v>
      </c>
      <c r="AP25" s="560">
        <v>0</v>
      </c>
      <c r="AQ25" s="558">
        <v>0</v>
      </c>
      <c r="AR25" s="558">
        <v>0</v>
      </c>
      <c r="AS25" s="558">
        <v>0</v>
      </c>
      <c r="AT25" s="558">
        <v>0</v>
      </c>
      <c r="AU25" s="30">
        <v>0</v>
      </c>
      <c r="AV25" s="30">
        <v>0</v>
      </c>
      <c r="AW25" s="30">
        <v>0</v>
      </c>
      <c r="AX25" s="30">
        <v>0</v>
      </c>
      <c r="AY25" s="121"/>
      <c r="AZ25" s="557">
        <v>0</v>
      </c>
      <c r="BA25" s="558">
        <v>0</v>
      </c>
      <c r="BB25" s="560">
        <v>0</v>
      </c>
      <c r="BC25" s="34">
        <v>0</v>
      </c>
      <c r="BD25" s="34">
        <v>0</v>
      </c>
      <c r="BE25" s="34">
        <v>0</v>
      </c>
      <c r="BF25" s="1"/>
      <c r="BG25" s="34">
        <v>0</v>
      </c>
      <c r="BH25" s="34">
        <v>0</v>
      </c>
      <c r="BK25" s="34">
        <v>0</v>
      </c>
      <c r="BL25" s="30">
        <v>0</v>
      </c>
      <c r="BM25" s="30">
        <v>0</v>
      </c>
      <c r="BN25" s="47"/>
    </row>
    <row r="26" spans="2:66">
      <c r="B26" s="68" t="s">
        <v>72</v>
      </c>
      <c r="C26" s="69" t="s">
        <v>29</v>
      </c>
      <c r="D26" s="9"/>
      <c r="E26" s="34">
        <v>0</v>
      </c>
      <c r="F26" s="130">
        <v>0</v>
      </c>
      <c r="G26" s="130">
        <v>0</v>
      </c>
      <c r="H26" s="140"/>
      <c r="I26" s="33"/>
      <c r="J26" s="34">
        <v>0</v>
      </c>
      <c r="K26" s="30">
        <v>0</v>
      </c>
      <c r="L26" s="130">
        <v>0</v>
      </c>
      <c r="M26" s="139">
        <v>0</v>
      </c>
      <c r="N26" s="314">
        <v>0</v>
      </c>
      <c r="O26" s="314">
        <v>0</v>
      </c>
      <c r="P26" s="314">
        <v>0</v>
      </c>
      <c r="Q26" s="314">
        <v>0</v>
      </c>
      <c r="R26" s="34">
        <v>0</v>
      </c>
      <c r="S26" s="34">
        <v>0</v>
      </c>
      <c r="T26" s="34">
        <v>0</v>
      </c>
      <c r="U26" s="34">
        <v>0</v>
      </c>
      <c r="V26" s="35"/>
      <c r="W26" s="34">
        <v>0</v>
      </c>
      <c r="X26" s="30">
        <v>0</v>
      </c>
      <c r="Y26" s="131">
        <v>0</v>
      </c>
      <c r="Z26" s="34">
        <v>0</v>
      </c>
      <c r="AA26" s="34">
        <v>0</v>
      </c>
      <c r="AB26" s="34">
        <v>0</v>
      </c>
      <c r="AD26" s="34">
        <v>0</v>
      </c>
      <c r="AE26" s="34">
        <v>0</v>
      </c>
      <c r="AH26" s="34">
        <v>0</v>
      </c>
      <c r="AI26" s="30">
        <v>0</v>
      </c>
      <c r="AJ26" s="130">
        <v>0</v>
      </c>
      <c r="AK26" s="131"/>
      <c r="AM26" s="34">
        <v>0</v>
      </c>
      <c r="AN26" s="30">
        <v>0</v>
      </c>
      <c r="AO26" s="130">
        <v>0</v>
      </c>
      <c r="AP26" s="131">
        <v>0</v>
      </c>
      <c r="AQ26" s="30">
        <v>0</v>
      </c>
      <c r="AR26" s="30">
        <v>0</v>
      </c>
      <c r="AS26" s="30">
        <v>0</v>
      </c>
      <c r="AT26" s="30">
        <v>0</v>
      </c>
      <c r="AU26" s="30">
        <v>0</v>
      </c>
      <c r="AV26" s="30">
        <v>0</v>
      </c>
      <c r="AW26" s="30">
        <v>0</v>
      </c>
      <c r="AX26" s="30">
        <v>0</v>
      </c>
      <c r="AY26" s="35"/>
      <c r="AZ26" s="34">
        <v>0</v>
      </c>
      <c r="BA26" s="130">
        <v>0</v>
      </c>
      <c r="BB26" s="131">
        <v>0</v>
      </c>
      <c r="BC26" s="34">
        <v>0</v>
      </c>
      <c r="BD26" s="34">
        <v>0</v>
      </c>
      <c r="BE26" s="34">
        <v>0</v>
      </c>
      <c r="BF26" s="1"/>
      <c r="BG26" s="34">
        <v>0</v>
      </c>
      <c r="BH26" s="34">
        <v>0</v>
      </c>
      <c r="BK26" s="34">
        <v>0</v>
      </c>
      <c r="BL26" s="30">
        <v>0</v>
      </c>
      <c r="BM26" s="30">
        <v>0</v>
      </c>
      <c r="BN26" s="131"/>
    </row>
    <row r="27" spans="2:66">
      <c r="B27" s="43" t="s">
        <v>92</v>
      </c>
      <c r="C27" s="44" t="s">
        <v>34</v>
      </c>
      <c r="D27" s="45"/>
      <c r="E27" s="34">
        <v>0</v>
      </c>
      <c r="F27" s="130">
        <v>0</v>
      </c>
      <c r="G27" s="130">
        <v>0</v>
      </c>
      <c r="H27" s="125"/>
      <c r="I27" s="45"/>
      <c r="J27" s="48">
        <v>0</v>
      </c>
      <c r="K27" s="46">
        <v>0</v>
      </c>
      <c r="L27" s="46">
        <v>0</v>
      </c>
      <c r="M27" s="125">
        <v>0</v>
      </c>
      <c r="N27" s="314">
        <v>0</v>
      </c>
      <c r="O27" s="314">
        <v>0</v>
      </c>
      <c r="P27" s="314">
        <v>0</v>
      </c>
      <c r="Q27" s="314">
        <v>0</v>
      </c>
      <c r="R27" s="34">
        <v>0</v>
      </c>
      <c r="S27" s="34">
        <v>0</v>
      </c>
      <c r="T27" s="34">
        <v>0</v>
      </c>
      <c r="U27" s="34">
        <v>0</v>
      </c>
      <c r="V27" s="10"/>
      <c r="W27" s="557">
        <v>0</v>
      </c>
      <c r="X27" s="558">
        <v>0</v>
      </c>
      <c r="Y27" s="560">
        <v>0</v>
      </c>
      <c r="Z27" s="34">
        <v>0</v>
      </c>
      <c r="AA27" s="34">
        <v>0</v>
      </c>
      <c r="AB27" s="34">
        <v>0</v>
      </c>
      <c r="AD27" s="34">
        <v>0</v>
      </c>
      <c r="AE27" s="34">
        <v>0</v>
      </c>
      <c r="AH27" s="34">
        <v>0</v>
      </c>
      <c r="AI27" s="30">
        <v>0</v>
      </c>
      <c r="AJ27" s="130">
        <v>0</v>
      </c>
      <c r="AK27" s="47"/>
      <c r="AM27" s="557">
        <v>0</v>
      </c>
      <c r="AN27" s="558">
        <v>0</v>
      </c>
      <c r="AO27" s="558">
        <v>0</v>
      </c>
      <c r="AP27" s="560">
        <v>0</v>
      </c>
      <c r="AQ27" s="558">
        <v>0</v>
      </c>
      <c r="AR27" s="558">
        <v>0</v>
      </c>
      <c r="AS27" s="558">
        <v>0</v>
      </c>
      <c r="AT27" s="558">
        <v>0</v>
      </c>
      <c r="AU27" s="30">
        <v>0</v>
      </c>
      <c r="AV27" s="30">
        <v>0</v>
      </c>
      <c r="AW27" s="30">
        <v>0</v>
      </c>
      <c r="AX27" s="30">
        <v>0</v>
      </c>
      <c r="AY27" s="121"/>
      <c r="AZ27" s="557">
        <v>0</v>
      </c>
      <c r="BA27" s="558">
        <v>0</v>
      </c>
      <c r="BB27" s="560">
        <v>0</v>
      </c>
      <c r="BC27" s="34">
        <v>0</v>
      </c>
      <c r="BD27" s="34">
        <v>0</v>
      </c>
      <c r="BE27" s="34">
        <v>0</v>
      </c>
      <c r="BF27" s="1"/>
      <c r="BG27" s="34">
        <v>0</v>
      </c>
      <c r="BH27" s="34">
        <v>0</v>
      </c>
      <c r="BK27" s="34">
        <v>0</v>
      </c>
      <c r="BL27" s="30">
        <v>0</v>
      </c>
      <c r="BM27" s="30">
        <v>0</v>
      </c>
      <c r="BN27" s="47"/>
    </row>
    <row r="28" spans="2:66">
      <c r="B28" s="115" t="s">
        <v>13</v>
      </c>
      <c r="C28" s="116"/>
      <c r="D28" s="9"/>
      <c r="E28" s="143"/>
      <c r="F28" s="55"/>
      <c r="G28" s="55"/>
      <c r="H28" s="144"/>
      <c r="I28" s="33"/>
      <c r="J28" s="57">
        <v>5014.3241695680854</v>
      </c>
      <c r="K28" s="57">
        <v>5013.9626375249718</v>
      </c>
      <c r="L28" s="57">
        <v>5008.7028002414299</v>
      </c>
      <c r="M28" s="57">
        <v>4763.6706878622208</v>
      </c>
      <c r="N28" s="57">
        <v>10.354349258999999</v>
      </c>
      <c r="O28" s="57">
        <v>10.354349258999999</v>
      </c>
      <c r="P28" s="57">
        <v>10.354349258999999</v>
      </c>
      <c r="Q28" s="57">
        <v>10.354349258999999</v>
      </c>
      <c r="R28" s="57">
        <v>137.75379525299996</v>
      </c>
      <c r="S28" s="57">
        <v>137.75379525299996</v>
      </c>
      <c r="T28" s="57">
        <v>137.75379525299996</v>
      </c>
      <c r="U28" s="57">
        <v>137.75379525299996</v>
      </c>
      <c r="V28" s="35"/>
      <c r="W28" s="57">
        <v>4983.7532302869968</v>
      </c>
      <c r="X28" s="57">
        <v>4983.7532302869968</v>
      </c>
      <c r="Y28" s="57">
        <v>4903.1949116579981</v>
      </c>
      <c r="Z28" s="57">
        <v>4197.0148800070001</v>
      </c>
      <c r="AA28" s="57">
        <v>4197.0148800070001</v>
      </c>
      <c r="AB28" s="57">
        <v>4177.1476835070007</v>
      </c>
      <c r="AD28" s="57">
        <v>16631.185903527996</v>
      </c>
      <c r="AE28" s="57">
        <v>16511.159038327998</v>
      </c>
      <c r="AH28" s="57">
        <v>4911.7788323742207</v>
      </c>
      <c r="AI28" s="57">
        <v>13992.121427539219</v>
      </c>
      <c r="AJ28" s="57">
        <v>30503.280465867218</v>
      </c>
      <c r="AK28" s="57"/>
      <c r="AM28" s="57">
        <v>23328564.656695671</v>
      </c>
      <c r="AN28" s="57">
        <v>23327348.076680347</v>
      </c>
      <c r="AO28" s="57">
        <v>23312514.538270976</v>
      </c>
      <c r="AP28" s="57">
        <v>22503240.352543611</v>
      </c>
      <c r="AQ28" s="57">
        <v>50352.508925126</v>
      </c>
      <c r="AR28" s="57">
        <v>50352.508925126</v>
      </c>
      <c r="AS28" s="57">
        <v>50352.508925126</v>
      </c>
      <c r="AT28" s="57">
        <v>50352.508925126</v>
      </c>
      <c r="AU28" s="57">
        <v>687342.25928885315</v>
      </c>
      <c r="AV28" s="57">
        <v>687342.25928885315</v>
      </c>
      <c r="AW28" s="57">
        <v>687342.25928885315</v>
      </c>
      <c r="AX28" s="57">
        <v>687342.25928885315</v>
      </c>
      <c r="AY28" s="35"/>
      <c r="AZ28" s="57">
        <v>31112632.295956306</v>
      </c>
      <c r="BA28" s="57">
        <v>31112632.295956306</v>
      </c>
      <c r="BB28" s="57">
        <v>30837733.252462536</v>
      </c>
      <c r="BC28" s="57">
        <v>19093101.804913357</v>
      </c>
      <c r="BD28" s="57">
        <v>19093101.804913357</v>
      </c>
      <c r="BE28" s="57">
        <v>19023448.292913362</v>
      </c>
      <c r="BF28" s="1"/>
      <c r="BG28" s="57">
        <v>100047761.43918052</v>
      </c>
      <c r="BH28" s="57">
        <v>99566016.939330518</v>
      </c>
      <c r="BK28" s="57">
        <v>95422446.697046533</v>
      </c>
      <c r="BL28" s="57">
        <v>245695096.44416177</v>
      </c>
      <c r="BM28" s="57">
        <v>385148443.84707683</v>
      </c>
      <c r="BN28" s="58"/>
    </row>
    <row r="29" spans="2:66" ht="6" customHeight="1">
      <c r="B29" s="72"/>
      <c r="C29" s="73"/>
      <c r="D29" s="9"/>
      <c r="E29" s="73"/>
      <c r="F29" s="73"/>
      <c r="G29" s="73"/>
      <c r="H29" s="73"/>
      <c r="I29" s="33"/>
      <c r="J29" s="71"/>
      <c r="K29" s="71"/>
      <c r="L29" s="71"/>
      <c r="M29" s="71"/>
      <c r="N29" s="71"/>
      <c r="O29" s="71"/>
      <c r="P29" s="71"/>
      <c r="Q29" s="71"/>
      <c r="R29" s="71"/>
      <c r="S29" s="71"/>
      <c r="T29" s="71"/>
      <c r="U29" s="71"/>
      <c r="V29" s="35"/>
      <c r="W29" s="71"/>
      <c r="X29" s="71"/>
      <c r="Y29" s="71"/>
      <c r="Z29" s="71"/>
      <c r="AA29" s="71"/>
      <c r="AB29" s="71"/>
      <c r="AD29" s="71"/>
      <c r="AE29" s="71"/>
      <c r="AH29" s="71"/>
      <c r="AI29" s="30"/>
      <c r="AJ29" s="71"/>
      <c r="AK29" s="71"/>
      <c r="AM29" s="71"/>
      <c r="AN29" s="71"/>
      <c r="AO29" s="71"/>
      <c r="AP29" s="71"/>
      <c r="AQ29" s="71"/>
      <c r="AR29" s="71"/>
      <c r="AS29" s="71"/>
      <c r="AT29" s="71"/>
      <c r="AU29" s="71"/>
      <c r="AV29" s="71"/>
      <c r="AW29" s="71"/>
      <c r="AX29" s="71"/>
      <c r="AY29" s="35"/>
      <c r="AZ29" s="71"/>
      <c r="BA29" s="71"/>
      <c r="BB29" s="71"/>
      <c r="BC29" s="71"/>
      <c r="BD29" s="71"/>
      <c r="BE29" s="71"/>
      <c r="BF29" s="1"/>
      <c r="BG29" s="71"/>
      <c r="BH29" s="71"/>
      <c r="BK29" s="71"/>
      <c r="BL29" s="71"/>
      <c r="BM29" s="71"/>
      <c r="BN29" s="71"/>
    </row>
    <row r="30" spans="2:66">
      <c r="B30" s="24" t="s">
        <v>14</v>
      </c>
      <c r="C30" s="26"/>
      <c r="D30" s="9"/>
      <c r="E30" s="137"/>
      <c r="F30" s="22"/>
      <c r="G30" s="22"/>
      <c r="H30" s="138"/>
      <c r="I30" s="33"/>
      <c r="J30" s="122"/>
      <c r="K30" s="123"/>
      <c r="L30" s="123"/>
      <c r="M30" s="124"/>
      <c r="N30" s="122"/>
      <c r="O30" s="123"/>
      <c r="P30" s="123"/>
      <c r="Q30" s="124"/>
      <c r="R30" s="800"/>
      <c r="S30" s="801"/>
      <c r="T30" s="801"/>
      <c r="U30" s="802"/>
      <c r="V30" s="35"/>
      <c r="W30" s="122"/>
      <c r="X30" s="123"/>
      <c r="Y30" s="567"/>
      <c r="Z30" s="122"/>
      <c r="AA30" s="123"/>
      <c r="AB30" s="124"/>
      <c r="AD30" s="122"/>
      <c r="AE30" s="26"/>
      <c r="AH30" s="24"/>
      <c r="AI30" s="24"/>
      <c r="AJ30" s="25"/>
      <c r="AK30" s="26"/>
      <c r="AM30" s="122"/>
      <c r="AN30" s="123"/>
      <c r="AO30" s="123"/>
      <c r="AP30" s="567"/>
      <c r="AQ30" s="569"/>
      <c r="AR30" s="123"/>
      <c r="AS30" s="123"/>
      <c r="AT30" s="567"/>
      <c r="AU30" s="569"/>
      <c r="AV30" s="123"/>
      <c r="AW30" s="123"/>
      <c r="AX30" s="124"/>
      <c r="AY30" s="35"/>
      <c r="AZ30" s="122"/>
      <c r="BA30" s="123"/>
      <c r="BB30" s="567"/>
      <c r="BC30" s="122"/>
      <c r="BD30" s="123"/>
      <c r="BE30" s="124"/>
      <c r="BF30" s="1"/>
      <c r="BG30" s="122"/>
      <c r="BH30" s="26"/>
      <c r="BK30" s="552"/>
      <c r="BL30" s="576"/>
      <c r="BM30" s="576"/>
      <c r="BN30" s="26"/>
    </row>
    <row r="31" spans="2:66">
      <c r="B31" s="28" t="s">
        <v>15</v>
      </c>
      <c r="C31" s="29" t="s">
        <v>30</v>
      </c>
      <c r="D31" s="9"/>
      <c r="E31" s="34">
        <v>0</v>
      </c>
      <c r="F31" s="130">
        <v>0</v>
      </c>
      <c r="G31" s="130">
        <v>2</v>
      </c>
      <c r="H31" s="139"/>
      <c r="I31" s="33"/>
      <c r="J31" s="34">
        <v>0</v>
      </c>
      <c r="K31" s="30">
        <v>0</v>
      </c>
      <c r="L31" s="130">
        <v>0</v>
      </c>
      <c r="M31" s="139">
        <v>0</v>
      </c>
      <c r="N31" s="314">
        <v>0</v>
      </c>
      <c r="O31" s="314">
        <v>0</v>
      </c>
      <c r="P31" s="314">
        <v>0</v>
      </c>
      <c r="Q31" s="314">
        <v>0</v>
      </c>
      <c r="R31" s="34">
        <v>0</v>
      </c>
      <c r="S31" s="34">
        <v>0</v>
      </c>
      <c r="T31" s="34">
        <v>0</v>
      </c>
      <c r="U31" s="34">
        <v>0</v>
      </c>
      <c r="V31" s="35"/>
      <c r="W31" s="34">
        <v>0</v>
      </c>
      <c r="X31" s="30">
        <v>0</v>
      </c>
      <c r="Y31" s="131">
        <v>0</v>
      </c>
      <c r="Z31" s="34">
        <v>0</v>
      </c>
      <c r="AA31" s="34">
        <v>0</v>
      </c>
      <c r="AB31" s="34">
        <v>0</v>
      </c>
      <c r="AD31" s="34">
        <v>324.10734932000003</v>
      </c>
      <c r="AE31" s="34">
        <v>324.10734932000003</v>
      </c>
      <c r="AH31" s="34">
        <v>0</v>
      </c>
      <c r="AI31" s="30">
        <v>0</v>
      </c>
      <c r="AJ31" s="130">
        <v>324.10734932000003</v>
      </c>
      <c r="AK31" s="131"/>
      <c r="AM31" s="34">
        <v>0</v>
      </c>
      <c r="AN31" s="30">
        <v>0</v>
      </c>
      <c r="AO31" s="130">
        <v>0</v>
      </c>
      <c r="AP31" s="131">
        <v>0</v>
      </c>
      <c r="AQ31" s="30">
        <v>0</v>
      </c>
      <c r="AR31" s="30">
        <v>0</v>
      </c>
      <c r="AS31" s="30">
        <v>0</v>
      </c>
      <c r="AT31" s="30">
        <v>0</v>
      </c>
      <c r="AU31" s="30">
        <v>0</v>
      </c>
      <c r="AV31" s="30">
        <v>0</v>
      </c>
      <c r="AW31" s="30">
        <v>0</v>
      </c>
      <c r="AX31" s="30">
        <v>0</v>
      </c>
      <c r="AY31" s="35"/>
      <c r="AZ31" s="34">
        <v>0</v>
      </c>
      <c r="BA31" s="130">
        <v>0</v>
      </c>
      <c r="BB31" s="131">
        <v>0</v>
      </c>
      <c r="BC31" s="34">
        <v>0</v>
      </c>
      <c r="BD31" s="34">
        <v>0</v>
      </c>
      <c r="BE31" s="34">
        <v>0</v>
      </c>
      <c r="BF31" s="1"/>
      <c r="BG31" s="34">
        <v>968659.04999999993</v>
      </c>
      <c r="BH31" s="34">
        <v>968659.04999999993</v>
      </c>
      <c r="BK31" s="34">
        <v>0</v>
      </c>
      <c r="BL31" s="30">
        <v>0</v>
      </c>
      <c r="BM31" s="30">
        <v>1937318.0999999999</v>
      </c>
      <c r="BN31" s="131"/>
    </row>
    <row r="32" spans="2:66">
      <c r="B32" s="42" t="s">
        <v>16</v>
      </c>
      <c r="C32" s="38" t="s">
        <v>30</v>
      </c>
      <c r="D32" s="9"/>
      <c r="E32" s="34">
        <v>0</v>
      </c>
      <c r="F32" s="130">
        <v>1</v>
      </c>
      <c r="G32" s="130">
        <v>3</v>
      </c>
      <c r="H32" s="140"/>
      <c r="I32" s="33"/>
      <c r="J32" s="34">
        <v>0</v>
      </c>
      <c r="K32" s="30">
        <v>0</v>
      </c>
      <c r="L32" s="130">
        <v>0</v>
      </c>
      <c r="M32" s="139">
        <v>0</v>
      </c>
      <c r="N32" s="314">
        <v>0</v>
      </c>
      <c r="O32" s="314">
        <v>0</v>
      </c>
      <c r="P32" s="314">
        <v>0</v>
      </c>
      <c r="Q32" s="314">
        <v>0</v>
      </c>
      <c r="R32" s="34">
        <v>0</v>
      </c>
      <c r="S32" s="34">
        <v>0</v>
      </c>
      <c r="T32" s="34">
        <v>0</v>
      </c>
      <c r="U32" s="34">
        <v>0</v>
      </c>
      <c r="V32" s="35"/>
      <c r="W32" s="34">
        <v>0</v>
      </c>
      <c r="X32" s="30">
        <v>0</v>
      </c>
      <c r="Y32" s="131">
        <v>0</v>
      </c>
      <c r="Z32" s="34">
        <v>0</v>
      </c>
      <c r="AA32" s="34">
        <v>0</v>
      </c>
      <c r="AB32" s="34">
        <v>0</v>
      </c>
      <c r="AD32" s="34">
        <v>54.26</v>
      </c>
      <c r="AE32" s="34">
        <v>54.26</v>
      </c>
      <c r="AH32" s="34">
        <v>0</v>
      </c>
      <c r="AI32" s="30">
        <v>0</v>
      </c>
      <c r="AJ32" s="130">
        <v>54.26</v>
      </c>
      <c r="AK32" s="131"/>
      <c r="AM32" s="34">
        <v>0</v>
      </c>
      <c r="AN32" s="30">
        <v>0</v>
      </c>
      <c r="AO32" s="130">
        <v>0</v>
      </c>
      <c r="AP32" s="131">
        <v>0</v>
      </c>
      <c r="AQ32" s="30">
        <v>0</v>
      </c>
      <c r="AR32" s="30">
        <v>0</v>
      </c>
      <c r="AS32" s="30">
        <v>0</v>
      </c>
      <c r="AT32" s="30">
        <v>0</v>
      </c>
      <c r="AU32" s="30">
        <v>0</v>
      </c>
      <c r="AV32" s="30">
        <v>0</v>
      </c>
      <c r="AW32" s="30">
        <v>0</v>
      </c>
      <c r="AX32" s="30">
        <v>0</v>
      </c>
      <c r="AY32" s="35"/>
      <c r="AZ32" s="34">
        <v>0</v>
      </c>
      <c r="BA32" s="130">
        <v>0</v>
      </c>
      <c r="BB32" s="131">
        <v>0</v>
      </c>
      <c r="BC32" s="34">
        <v>528000</v>
      </c>
      <c r="BD32" s="34">
        <v>528000</v>
      </c>
      <c r="BE32" s="34">
        <v>528000</v>
      </c>
      <c r="BF32" s="1"/>
      <c r="BG32" s="34">
        <v>639348</v>
      </c>
      <c r="BH32" s="34">
        <v>639348</v>
      </c>
      <c r="BK32" s="34">
        <v>0</v>
      </c>
      <c r="BL32" s="30">
        <v>1584000</v>
      </c>
      <c r="BM32" s="30">
        <v>2862696</v>
      </c>
      <c r="BN32" s="131"/>
    </row>
    <row r="33" spans="2:66">
      <c r="B33" s="42" t="s">
        <v>17</v>
      </c>
      <c r="C33" s="38" t="s">
        <v>30</v>
      </c>
      <c r="D33" s="9"/>
      <c r="E33" s="34">
        <v>1</v>
      </c>
      <c r="F33" s="130">
        <v>93</v>
      </c>
      <c r="G33" s="130">
        <v>101</v>
      </c>
      <c r="H33" s="140"/>
      <c r="I33" s="33"/>
      <c r="J33" s="34">
        <v>0</v>
      </c>
      <c r="K33" s="30">
        <v>0</v>
      </c>
      <c r="L33" s="130">
        <v>0</v>
      </c>
      <c r="M33" s="139">
        <v>0</v>
      </c>
      <c r="N33" s="314">
        <v>0</v>
      </c>
      <c r="O33" s="314">
        <v>0</v>
      </c>
      <c r="P33" s="314">
        <v>0</v>
      </c>
      <c r="Q33" s="314">
        <v>0</v>
      </c>
      <c r="R33" s="34">
        <v>26.504999999999999</v>
      </c>
      <c r="S33" s="34">
        <v>26.504999999999999</v>
      </c>
      <c r="T33" s="34">
        <v>26.504999999999999</v>
      </c>
      <c r="U33" s="34">
        <v>26.504999999999999</v>
      </c>
      <c r="V33" s="35"/>
      <c r="W33" s="34">
        <v>67.796999999999997</v>
      </c>
      <c r="X33" s="30">
        <v>0</v>
      </c>
      <c r="Y33" s="131">
        <v>0</v>
      </c>
      <c r="Z33" s="34">
        <v>998.76505499999996</v>
      </c>
      <c r="AA33" s="34">
        <v>963.71635500000002</v>
      </c>
      <c r="AB33" s="34">
        <v>871.87000500000011</v>
      </c>
      <c r="AD33" s="34">
        <v>2395.3784434999998</v>
      </c>
      <c r="AE33" s="34">
        <v>3446.2872215000011</v>
      </c>
      <c r="AH33" s="34">
        <v>26.504999999999999</v>
      </c>
      <c r="AI33" s="30">
        <v>898.3750050000001</v>
      </c>
      <c r="AJ33" s="130">
        <v>4344.6622265000015</v>
      </c>
      <c r="AK33" s="131"/>
      <c r="AM33" s="34">
        <v>0</v>
      </c>
      <c r="AN33" s="30">
        <v>0</v>
      </c>
      <c r="AO33" s="130">
        <v>0</v>
      </c>
      <c r="AP33" s="131">
        <v>0</v>
      </c>
      <c r="AQ33" s="30">
        <v>0</v>
      </c>
      <c r="AR33" s="30">
        <v>0</v>
      </c>
      <c r="AS33" s="30">
        <v>0</v>
      </c>
      <c r="AT33" s="30">
        <v>0</v>
      </c>
      <c r="AU33" s="30">
        <v>241515</v>
      </c>
      <c r="AV33" s="30">
        <v>241515</v>
      </c>
      <c r="AW33" s="30">
        <v>241515</v>
      </c>
      <c r="AX33" s="30">
        <v>241515</v>
      </c>
      <c r="AY33" s="35"/>
      <c r="AZ33" s="34">
        <v>719235.45</v>
      </c>
      <c r="BA33" s="130">
        <v>0</v>
      </c>
      <c r="BB33" s="131">
        <v>0</v>
      </c>
      <c r="BC33" s="34">
        <v>7547605.057000001</v>
      </c>
      <c r="BD33" s="34">
        <v>8071206.0669999998</v>
      </c>
      <c r="BE33" s="34">
        <v>7269115.2670000009</v>
      </c>
      <c r="BF33" s="1"/>
      <c r="BG33" s="34">
        <v>25814852.700679991</v>
      </c>
      <c r="BH33" s="34">
        <v>31465414.244580004</v>
      </c>
      <c r="BK33" s="34">
        <v>966060</v>
      </c>
      <c r="BL33" s="30">
        <v>24573221.841000002</v>
      </c>
      <c r="BM33" s="30">
        <v>81853488.786259994</v>
      </c>
      <c r="BN33" s="131"/>
    </row>
    <row r="34" spans="2:66">
      <c r="B34" s="76" t="s">
        <v>94</v>
      </c>
      <c r="C34" s="38" t="s">
        <v>30</v>
      </c>
      <c r="D34" s="9"/>
      <c r="E34" s="34">
        <v>0</v>
      </c>
      <c r="F34" s="130">
        <v>0</v>
      </c>
      <c r="G34" s="130">
        <v>0</v>
      </c>
      <c r="H34" s="140"/>
      <c r="I34" s="33"/>
      <c r="J34" s="34">
        <v>0</v>
      </c>
      <c r="K34" s="30">
        <v>0</v>
      </c>
      <c r="L34" s="130">
        <v>0</v>
      </c>
      <c r="M34" s="139">
        <v>0</v>
      </c>
      <c r="N34" s="314">
        <v>0</v>
      </c>
      <c r="O34" s="314">
        <v>0</v>
      </c>
      <c r="P34" s="314">
        <v>0</v>
      </c>
      <c r="Q34" s="314">
        <v>0</v>
      </c>
      <c r="R34" s="34">
        <v>0</v>
      </c>
      <c r="S34" s="34">
        <v>0</v>
      </c>
      <c r="T34" s="34">
        <v>0</v>
      </c>
      <c r="U34" s="34">
        <v>0</v>
      </c>
      <c r="V34" s="35"/>
      <c r="W34" s="34">
        <v>0</v>
      </c>
      <c r="X34" s="30">
        <v>0</v>
      </c>
      <c r="Y34" s="131">
        <v>0</v>
      </c>
      <c r="Z34" s="34">
        <v>0</v>
      </c>
      <c r="AA34" s="34">
        <v>0</v>
      </c>
      <c r="AB34" s="34">
        <v>0</v>
      </c>
      <c r="AC34" s="5"/>
      <c r="AD34" s="34">
        <v>0</v>
      </c>
      <c r="AE34" s="34">
        <v>0</v>
      </c>
      <c r="AF34" s="5"/>
      <c r="AH34" s="34">
        <v>0</v>
      </c>
      <c r="AI34" s="30">
        <v>0</v>
      </c>
      <c r="AJ34" s="130">
        <v>0</v>
      </c>
      <c r="AK34" s="131"/>
      <c r="AM34" s="34">
        <v>0</v>
      </c>
      <c r="AN34" s="30">
        <v>0</v>
      </c>
      <c r="AO34" s="130">
        <v>0</v>
      </c>
      <c r="AP34" s="131">
        <v>0</v>
      </c>
      <c r="AQ34" s="30">
        <v>0</v>
      </c>
      <c r="AR34" s="30">
        <v>0</v>
      </c>
      <c r="AS34" s="30">
        <v>0</v>
      </c>
      <c r="AT34" s="30">
        <v>0</v>
      </c>
      <c r="AU34" s="30">
        <v>0</v>
      </c>
      <c r="AV34" s="30">
        <v>0</v>
      </c>
      <c r="AW34" s="30">
        <v>0</v>
      </c>
      <c r="AX34" s="30">
        <v>0</v>
      </c>
      <c r="AY34" s="35"/>
      <c r="AZ34" s="34">
        <v>0</v>
      </c>
      <c r="BA34" s="130">
        <v>0</v>
      </c>
      <c r="BB34" s="131">
        <v>0</v>
      </c>
      <c r="BC34" s="34">
        <v>0</v>
      </c>
      <c r="BD34" s="34">
        <v>0</v>
      </c>
      <c r="BE34" s="34">
        <v>0</v>
      </c>
      <c r="BF34" s="1"/>
      <c r="BG34" s="34">
        <v>0</v>
      </c>
      <c r="BH34" s="34">
        <v>0</v>
      </c>
      <c r="BI34" s="5"/>
      <c r="BK34" s="34">
        <v>0</v>
      </c>
      <c r="BL34" s="30">
        <v>0</v>
      </c>
      <c r="BM34" s="30">
        <v>0</v>
      </c>
      <c r="BN34" s="131"/>
    </row>
    <row r="35" spans="2:66">
      <c r="B35" s="43" t="s">
        <v>12</v>
      </c>
      <c r="C35" s="44" t="s">
        <v>34</v>
      </c>
      <c r="D35" s="45"/>
      <c r="E35" s="34">
        <v>0</v>
      </c>
      <c r="F35" s="130">
        <v>0</v>
      </c>
      <c r="G35" s="130">
        <v>0</v>
      </c>
      <c r="H35" s="125"/>
      <c r="I35" s="45"/>
      <c r="J35" s="48">
        <v>0</v>
      </c>
      <c r="K35" s="46">
        <v>0</v>
      </c>
      <c r="L35" s="46">
        <v>0</v>
      </c>
      <c r="M35" s="125">
        <v>0</v>
      </c>
      <c r="N35" s="314">
        <v>0</v>
      </c>
      <c r="O35" s="314">
        <v>0</v>
      </c>
      <c r="P35" s="314">
        <v>0</v>
      </c>
      <c r="Q35" s="314">
        <v>0</v>
      </c>
      <c r="R35" s="34">
        <v>0</v>
      </c>
      <c r="S35" s="34">
        <v>0</v>
      </c>
      <c r="T35" s="34">
        <v>0</v>
      </c>
      <c r="U35" s="34">
        <v>0</v>
      </c>
      <c r="V35" s="10"/>
      <c r="W35" s="557">
        <v>0</v>
      </c>
      <c r="X35" s="558">
        <v>0</v>
      </c>
      <c r="Y35" s="560">
        <v>0</v>
      </c>
      <c r="Z35" s="34">
        <v>0</v>
      </c>
      <c r="AA35" s="34">
        <v>0</v>
      </c>
      <c r="AB35" s="34">
        <v>0</v>
      </c>
      <c r="AC35" s="5"/>
      <c r="AD35" s="34">
        <v>0</v>
      </c>
      <c r="AE35" s="34">
        <v>0</v>
      </c>
      <c r="AH35" s="34">
        <v>0</v>
      </c>
      <c r="AI35" s="30">
        <v>0</v>
      </c>
      <c r="AJ35" s="130">
        <v>0</v>
      </c>
      <c r="AK35" s="47"/>
      <c r="AM35" s="557">
        <v>0</v>
      </c>
      <c r="AN35" s="558">
        <v>0</v>
      </c>
      <c r="AO35" s="558">
        <v>0</v>
      </c>
      <c r="AP35" s="560">
        <v>0</v>
      </c>
      <c r="AQ35" s="558">
        <v>0</v>
      </c>
      <c r="AR35" s="558">
        <v>0</v>
      </c>
      <c r="AS35" s="558">
        <v>0</v>
      </c>
      <c r="AT35" s="558">
        <v>0</v>
      </c>
      <c r="AU35" s="30">
        <v>0</v>
      </c>
      <c r="AV35" s="30">
        <v>0</v>
      </c>
      <c r="AW35" s="30">
        <v>0</v>
      </c>
      <c r="AX35" s="30">
        <v>0</v>
      </c>
      <c r="AY35" s="121"/>
      <c r="AZ35" s="557">
        <v>0</v>
      </c>
      <c r="BA35" s="558">
        <v>0</v>
      </c>
      <c r="BB35" s="560">
        <v>0</v>
      </c>
      <c r="BC35" s="34">
        <v>0</v>
      </c>
      <c r="BD35" s="34">
        <v>0</v>
      </c>
      <c r="BE35" s="34">
        <v>0</v>
      </c>
      <c r="BF35" s="1"/>
      <c r="BG35" s="34">
        <v>0</v>
      </c>
      <c r="BH35" s="34">
        <v>0</v>
      </c>
      <c r="BK35" s="34">
        <v>0</v>
      </c>
      <c r="BL35" s="30">
        <v>0</v>
      </c>
      <c r="BM35" s="30">
        <v>0</v>
      </c>
      <c r="BN35" s="47"/>
    </row>
    <row r="36" spans="2:66">
      <c r="B36" s="115" t="s">
        <v>18</v>
      </c>
      <c r="C36" s="116"/>
      <c r="D36" s="9"/>
      <c r="E36" s="143"/>
      <c r="F36" s="55"/>
      <c r="G36" s="55"/>
      <c r="H36" s="144"/>
      <c r="I36" s="33"/>
      <c r="J36" s="57">
        <v>0</v>
      </c>
      <c r="K36" s="57">
        <v>0</v>
      </c>
      <c r="L36" s="57">
        <v>0</v>
      </c>
      <c r="M36" s="57">
        <v>0</v>
      </c>
      <c r="N36" s="57">
        <v>0</v>
      </c>
      <c r="O36" s="57">
        <v>0</v>
      </c>
      <c r="P36" s="57">
        <v>0</v>
      </c>
      <c r="Q36" s="57">
        <v>0</v>
      </c>
      <c r="R36" s="57">
        <v>26.504999999999999</v>
      </c>
      <c r="S36" s="57">
        <v>26.504999999999999</v>
      </c>
      <c r="T36" s="57">
        <v>26.504999999999999</v>
      </c>
      <c r="U36" s="57">
        <v>26.504999999999999</v>
      </c>
      <c r="V36" s="35"/>
      <c r="W36" s="57">
        <v>67.796999999999997</v>
      </c>
      <c r="X36" s="57">
        <v>0</v>
      </c>
      <c r="Y36" s="57">
        <v>0</v>
      </c>
      <c r="Z36" s="57">
        <v>998.76505499999996</v>
      </c>
      <c r="AA36" s="57">
        <v>963.71635500000002</v>
      </c>
      <c r="AB36" s="57">
        <v>871.87000500000011</v>
      </c>
      <c r="AC36" s="5"/>
      <c r="AD36" s="57">
        <v>2773.7457928199997</v>
      </c>
      <c r="AE36" s="57">
        <v>3824.654570820001</v>
      </c>
      <c r="AH36" s="57">
        <v>26.504999999999999</v>
      </c>
      <c r="AI36" s="57">
        <v>898.3750050000001</v>
      </c>
      <c r="AJ36" s="57">
        <v>4723.0295758200018</v>
      </c>
      <c r="AK36" s="57"/>
      <c r="AM36" s="57">
        <v>0</v>
      </c>
      <c r="AN36" s="57">
        <v>0</v>
      </c>
      <c r="AO36" s="57">
        <v>0</v>
      </c>
      <c r="AP36" s="57">
        <v>0</v>
      </c>
      <c r="AQ36" s="57">
        <v>0</v>
      </c>
      <c r="AR36" s="57">
        <v>0</v>
      </c>
      <c r="AS36" s="57">
        <v>0</v>
      </c>
      <c r="AT36" s="57">
        <v>0</v>
      </c>
      <c r="AU36" s="57">
        <v>241515</v>
      </c>
      <c r="AV36" s="57">
        <v>241515</v>
      </c>
      <c r="AW36" s="57">
        <v>241515</v>
      </c>
      <c r="AX36" s="57">
        <v>241515</v>
      </c>
      <c r="AY36" s="35"/>
      <c r="AZ36" s="57">
        <v>719235.45</v>
      </c>
      <c r="BA36" s="57">
        <v>0</v>
      </c>
      <c r="BB36" s="57">
        <v>0</v>
      </c>
      <c r="BC36" s="57">
        <v>8075605.057000001</v>
      </c>
      <c r="BD36" s="57">
        <v>8599206.0669999998</v>
      </c>
      <c r="BE36" s="57">
        <v>7797115.2670000009</v>
      </c>
      <c r="BF36" s="1"/>
      <c r="BG36" s="57">
        <v>27422859.750679992</v>
      </c>
      <c r="BH36" s="57">
        <v>33073421.294580005</v>
      </c>
      <c r="BK36" s="57">
        <v>966060</v>
      </c>
      <c r="BL36" s="57">
        <v>26157221.841000002</v>
      </c>
      <c r="BM36" s="57">
        <v>61215516.49526</v>
      </c>
      <c r="BN36" s="58"/>
    </row>
    <row r="37" spans="2:66" ht="6" customHeight="1">
      <c r="B37" s="77"/>
      <c r="C37" s="78"/>
      <c r="D37" s="9"/>
      <c r="E37" s="62"/>
      <c r="F37" s="62"/>
      <c r="G37" s="62"/>
      <c r="H37" s="62"/>
      <c r="I37" s="33"/>
      <c r="J37" s="63"/>
      <c r="K37" s="63"/>
      <c r="L37" s="63"/>
      <c r="M37" s="63"/>
      <c r="N37" s="63"/>
      <c r="O37" s="63"/>
      <c r="P37" s="63"/>
      <c r="Q37" s="63"/>
      <c r="R37" s="63"/>
      <c r="S37" s="63"/>
      <c r="T37" s="63"/>
      <c r="U37" s="63"/>
      <c r="V37" s="35"/>
      <c r="W37" s="63"/>
      <c r="X37" s="63"/>
      <c r="Y37" s="63"/>
      <c r="Z37" s="63"/>
      <c r="AA37" s="63"/>
      <c r="AB37" s="63"/>
      <c r="AC37" s="5"/>
      <c r="AD37" s="63"/>
      <c r="AE37" s="63"/>
      <c r="AH37" s="63"/>
      <c r="AI37" s="30"/>
      <c r="AJ37" s="63"/>
      <c r="AK37" s="63"/>
      <c r="AM37" s="63"/>
      <c r="AN37" s="63"/>
      <c r="AO37" s="63"/>
      <c r="AP37" s="63"/>
      <c r="AQ37" s="63"/>
      <c r="AR37" s="63"/>
      <c r="AS37" s="63"/>
      <c r="AT37" s="63"/>
      <c r="AU37" s="63"/>
      <c r="AV37" s="63"/>
      <c r="AW37" s="63"/>
      <c r="AX37" s="63"/>
      <c r="AY37" s="35"/>
      <c r="AZ37" s="63"/>
      <c r="BA37" s="63"/>
      <c r="BB37" s="63"/>
      <c r="BC37" s="63"/>
      <c r="BD37" s="63"/>
      <c r="BE37" s="63"/>
      <c r="BF37" s="1"/>
      <c r="BG37" s="63"/>
      <c r="BH37" s="63"/>
      <c r="BK37" s="63"/>
      <c r="BL37" s="63"/>
      <c r="BM37" s="63"/>
      <c r="BN37" s="63"/>
    </row>
    <row r="38" spans="2:66">
      <c r="B38" s="24" t="s">
        <v>19</v>
      </c>
      <c r="C38" s="26"/>
      <c r="D38" s="9"/>
      <c r="E38" s="21"/>
      <c r="F38" s="22"/>
      <c r="G38" s="22"/>
      <c r="H38" s="23"/>
      <c r="I38" s="33"/>
      <c r="J38" s="122"/>
      <c r="K38" s="123"/>
      <c r="L38" s="123"/>
      <c r="M38" s="124"/>
      <c r="N38" s="122"/>
      <c r="O38" s="123"/>
      <c r="P38" s="123"/>
      <c r="Q38" s="124"/>
      <c r="R38" s="800"/>
      <c r="S38" s="801"/>
      <c r="T38" s="801"/>
      <c r="U38" s="802"/>
      <c r="V38" s="35"/>
      <c r="W38" s="122"/>
      <c r="X38" s="123"/>
      <c r="Y38" s="567"/>
      <c r="Z38" s="122"/>
      <c r="AA38" s="123"/>
      <c r="AB38" s="124"/>
      <c r="AC38" s="5"/>
      <c r="AD38" s="122"/>
      <c r="AE38" s="26"/>
      <c r="AH38" s="24"/>
      <c r="AI38" s="24"/>
      <c r="AJ38" s="24"/>
      <c r="AK38" s="26"/>
      <c r="AM38" s="122"/>
      <c r="AN38" s="123"/>
      <c r="AO38" s="123"/>
      <c r="AP38" s="567"/>
      <c r="AQ38" s="569"/>
      <c r="AR38" s="123"/>
      <c r="AS38" s="123"/>
      <c r="AT38" s="567"/>
      <c r="AU38" s="569"/>
      <c r="AV38" s="123"/>
      <c r="AW38" s="123"/>
      <c r="AX38" s="124"/>
      <c r="AY38" s="35"/>
      <c r="AZ38" s="122"/>
      <c r="BA38" s="123"/>
      <c r="BB38" s="567"/>
      <c r="BC38" s="122"/>
      <c r="BD38" s="123"/>
      <c r="BE38" s="124"/>
      <c r="BF38" s="1"/>
      <c r="BG38" s="122"/>
      <c r="BH38" s="26"/>
      <c r="BK38" s="553"/>
      <c r="BL38" s="577"/>
      <c r="BM38" s="577"/>
      <c r="BN38" s="26"/>
    </row>
    <row r="39" spans="2:66">
      <c r="B39" s="79" t="s">
        <v>19</v>
      </c>
      <c r="C39" s="80" t="s">
        <v>44</v>
      </c>
      <c r="D39" s="9"/>
      <c r="E39" s="34">
        <v>0</v>
      </c>
      <c r="F39" s="130">
        <v>887</v>
      </c>
      <c r="G39" s="130">
        <v>2898</v>
      </c>
      <c r="H39" s="136"/>
      <c r="I39" s="33"/>
      <c r="J39" s="34">
        <v>0</v>
      </c>
      <c r="K39" s="30">
        <v>0</v>
      </c>
      <c r="L39" s="130">
        <v>0</v>
      </c>
      <c r="M39" s="139">
        <v>0</v>
      </c>
      <c r="N39" s="314">
        <v>0</v>
      </c>
      <c r="O39" s="314">
        <v>0</v>
      </c>
      <c r="P39" s="314">
        <v>0</v>
      </c>
      <c r="Q39" s="314">
        <v>0</v>
      </c>
      <c r="R39" s="34">
        <v>0</v>
      </c>
      <c r="S39" s="34">
        <v>0</v>
      </c>
      <c r="T39" s="34">
        <v>0</v>
      </c>
      <c r="U39" s="34">
        <v>0</v>
      </c>
      <c r="V39" s="35"/>
      <c r="W39" s="34">
        <v>0</v>
      </c>
      <c r="X39" s="30">
        <v>0</v>
      </c>
      <c r="Y39" s="131">
        <v>0</v>
      </c>
      <c r="Z39" s="34">
        <v>222.08680520100006</v>
      </c>
      <c r="AA39" s="34">
        <v>222.08680520100006</v>
      </c>
      <c r="AB39" s="34">
        <v>221.25882622800006</v>
      </c>
      <c r="AD39" s="34">
        <v>791.2163435330001</v>
      </c>
      <c r="AE39" s="34">
        <v>788.01142206700001</v>
      </c>
      <c r="AH39" s="34">
        <v>0</v>
      </c>
      <c r="AI39" s="30">
        <v>221.25882622800006</v>
      </c>
      <c r="AJ39" s="130">
        <v>1009.2702482950001</v>
      </c>
      <c r="AK39" s="131"/>
      <c r="AM39" s="34">
        <v>0</v>
      </c>
      <c r="AN39" s="30">
        <v>0</v>
      </c>
      <c r="AO39" s="130">
        <v>0</v>
      </c>
      <c r="AP39" s="131">
        <v>0</v>
      </c>
      <c r="AQ39" s="30">
        <v>0</v>
      </c>
      <c r="AR39" s="30">
        <v>0</v>
      </c>
      <c r="AS39" s="30">
        <v>0</v>
      </c>
      <c r="AT39" s="30">
        <v>0</v>
      </c>
      <c r="AU39" s="30">
        <v>0</v>
      </c>
      <c r="AV39" s="30">
        <v>0</v>
      </c>
      <c r="AW39" s="30">
        <v>0</v>
      </c>
      <c r="AX39" s="30">
        <v>0</v>
      </c>
      <c r="AY39" s="35"/>
      <c r="AZ39" s="34">
        <v>0</v>
      </c>
      <c r="BA39" s="130">
        <v>0</v>
      </c>
      <c r="BB39" s="131">
        <v>0</v>
      </c>
      <c r="BC39" s="34">
        <v>1316748.8576880002</v>
      </c>
      <c r="BD39" s="34">
        <v>1316748.8576880002</v>
      </c>
      <c r="BE39" s="34">
        <v>1300625.0571259998</v>
      </c>
      <c r="BF39" s="1"/>
      <c r="BG39" s="34">
        <v>4321794.2309772009</v>
      </c>
      <c r="BH39" s="34">
        <v>4259382.6036753999</v>
      </c>
      <c r="BK39" s="34">
        <v>0</v>
      </c>
      <c r="BL39" s="30">
        <v>3934122.7725020004</v>
      </c>
      <c r="BM39" s="30">
        <v>12515299.6071546</v>
      </c>
      <c r="BN39" s="131"/>
    </row>
    <row r="40" spans="2:66">
      <c r="B40" s="115" t="s">
        <v>20</v>
      </c>
      <c r="C40" s="116"/>
      <c r="D40" s="9"/>
      <c r="E40" s="54"/>
      <c r="F40" s="55"/>
      <c r="G40" s="55"/>
      <c r="H40" s="56"/>
      <c r="I40" s="33"/>
      <c r="J40" s="57">
        <v>0</v>
      </c>
      <c r="K40" s="57">
        <v>0</v>
      </c>
      <c r="L40" s="57">
        <v>0</v>
      </c>
      <c r="M40" s="57">
        <v>0</v>
      </c>
      <c r="N40" s="57">
        <v>0</v>
      </c>
      <c r="O40" s="57">
        <v>0</v>
      </c>
      <c r="P40" s="57">
        <v>0</v>
      </c>
      <c r="Q40" s="57">
        <v>0</v>
      </c>
      <c r="R40" s="57">
        <v>0</v>
      </c>
      <c r="S40" s="57">
        <v>0</v>
      </c>
      <c r="T40" s="57">
        <v>0</v>
      </c>
      <c r="U40" s="57">
        <v>0</v>
      </c>
      <c r="V40" s="35"/>
      <c r="W40" s="57">
        <v>0</v>
      </c>
      <c r="X40" s="57">
        <v>0</v>
      </c>
      <c r="Y40" s="57">
        <v>0</v>
      </c>
      <c r="Z40" s="57">
        <v>222.08680520100006</v>
      </c>
      <c r="AA40" s="57">
        <v>222.08680520100006</v>
      </c>
      <c r="AB40" s="57">
        <v>221.25882622800006</v>
      </c>
      <c r="AD40" s="57">
        <v>791.2163435330001</v>
      </c>
      <c r="AE40" s="57">
        <v>788.01142206700001</v>
      </c>
      <c r="AH40" s="57">
        <v>0</v>
      </c>
      <c r="AI40" s="57">
        <v>221.25882622800006</v>
      </c>
      <c r="AJ40" s="57">
        <v>1009.2702482950001</v>
      </c>
      <c r="AK40" s="57"/>
      <c r="AM40" s="57">
        <v>0</v>
      </c>
      <c r="AN40" s="57">
        <v>0</v>
      </c>
      <c r="AO40" s="57">
        <v>0</v>
      </c>
      <c r="AP40" s="57">
        <v>0</v>
      </c>
      <c r="AQ40" s="57">
        <v>0</v>
      </c>
      <c r="AR40" s="57">
        <v>0</v>
      </c>
      <c r="AS40" s="57">
        <v>0</v>
      </c>
      <c r="AT40" s="57">
        <v>0</v>
      </c>
      <c r="AU40" s="57">
        <v>0</v>
      </c>
      <c r="AV40" s="57">
        <v>0</v>
      </c>
      <c r="AW40" s="57">
        <v>0</v>
      </c>
      <c r="AX40" s="57">
        <v>0</v>
      </c>
      <c r="AY40" s="35"/>
      <c r="AZ40" s="57">
        <v>0</v>
      </c>
      <c r="BA40" s="57">
        <v>0</v>
      </c>
      <c r="BB40" s="57">
        <v>0</v>
      </c>
      <c r="BC40" s="57">
        <v>1316748.8576880002</v>
      </c>
      <c r="BD40" s="57">
        <v>1316748.8576880002</v>
      </c>
      <c r="BE40" s="57">
        <v>1300625.0571259998</v>
      </c>
      <c r="BF40" s="1"/>
      <c r="BG40" s="57">
        <v>4321794.2309772009</v>
      </c>
      <c r="BH40" s="57">
        <v>4259382.6036753999</v>
      </c>
      <c r="BK40" s="57">
        <v>0</v>
      </c>
      <c r="BL40" s="57">
        <v>3934122.7725020004</v>
      </c>
      <c r="BM40" s="57">
        <v>8581176.8346526008</v>
      </c>
      <c r="BN40" s="58"/>
    </row>
    <row r="41" spans="2:66" ht="6" customHeight="1">
      <c r="B41" s="84"/>
      <c r="C41" s="85"/>
      <c r="D41" s="9"/>
      <c r="E41" s="85"/>
      <c r="F41" s="85"/>
      <c r="G41" s="85"/>
      <c r="H41" s="85"/>
      <c r="I41" s="33"/>
      <c r="J41" s="60"/>
      <c r="K41" s="60"/>
      <c r="L41" s="60"/>
      <c r="M41" s="60"/>
      <c r="N41" s="60"/>
      <c r="O41" s="60"/>
      <c r="P41" s="60"/>
      <c r="Q41" s="60"/>
      <c r="R41" s="60"/>
      <c r="S41" s="63"/>
      <c r="T41" s="60"/>
      <c r="U41" s="60"/>
      <c r="V41" s="35"/>
      <c r="W41" s="63"/>
      <c r="X41" s="60"/>
      <c r="Y41" s="60"/>
      <c r="Z41" s="63"/>
      <c r="AA41" s="60"/>
      <c r="AB41" s="60"/>
      <c r="AD41" s="63"/>
      <c r="AE41" s="60"/>
      <c r="AH41" s="60"/>
      <c r="AI41" s="30"/>
      <c r="AJ41" s="60"/>
      <c r="AK41" s="60"/>
      <c r="AM41" s="60"/>
      <c r="AN41" s="60"/>
      <c r="AO41" s="60"/>
      <c r="AP41" s="60"/>
      <c r="AQ41" s="60"/>
      <c r="AR41" s="60"/>
      <c r="AS41" s="60"/>
      <c r="AT41" s="60"/>
      <c r="AU41" s="60"/>
      <c r="AV41" s="60"/>
      <c r="AW41" s="60"/>
      <c r="AX41" s="60"/>
      <c r="AY41" s="35"/>
      <c r="AZ41" s="63"/>
      <c r="BA41" s="60"/>
      <c r="BB41" s="60"/>
      <c r="BC41" s="63"/>
      <c r="BD41" s="60"/>
      <c r="BE41" s="60"/>
      <c r="BF41" s="1"/>
      <c r="BG41" s="63"/>
      <c r="BH41" s="60"/>
      <c r="BK41" s="60"/>
      <c r="BL41" s="60"/>
      <c r="BM41" s="60"/>
      <c r="BN41" s="60"/>
    </row>
    <row r="42" spans="2:66">
      <c r="B42" s="24" t="s">
        <v>132</v>
      </c>
      <c r="C42" s="26"/>
      <c r="D42" s="9"/>
      <c r="E42" s="21"/>
      <c r="F42" s="22"/>
      <c r="G42" s="22"/>
      <c r="H42" s="23"/>
      <c r="I42" s="33"/>
      <c r="J42" s="122"/>
      <c r="K42" s="123"/>
      <c r="L42" s="123"/>
      <c r="M42" s="124"/>
      <c r="N42" s="122"/>
      <c r="O42" s="123"/>
      <c r="P42" s="123"/>
      <c r="Q42" s="124"/>
      <c r="R42" s="800"/>
      <c r="S42" s="801"/>
      <c r="T42" s="801"/>
      <c r="U42" s="802"/>
      <c r="V42" s="35"/>
      <c r="W42" s="122"/>
      <c r="X42" s="123"/>
      <c r="Y42" s="567"/>
      <c r="Z42" s="122"/>
      <c r="AA42" s="123"/>
      <c r="AB42" s="124"/>
      <c r="AD42" s="122"/>
      <c r="AE42" s="26"/>
      <c r="AH42" s="24"/>
      <c r="AI42" s="24"/>
      <c r="AJ42" s="25"/>
      <c r="AK42" s="26"/>
      <c r="AM42" s="122"/>
      <c r="AN42" s="123"/>
      <c r="AO42" s="123"/>
      <c r="AP42" s="567"/>
      <c r="AQ42" s="569"/>
      <c r="AR42" s="123"/>
      <c r="AS42" s="123"/>
      <c r="AT42" s="567"/>
      <c r="AU42" s="569"/>
      <c r="AV42" s="123"/>
      <c r="AW42" s="123"/>
      <c r="AX42" s="124"/>
      <c r="AY42" s="35"/>
      <c r="AZ42" s="122"/>
      <c r="BA42" s="123"/>
      <c r="BB42" s="567"/>
      <c r="BC42" s="122"/>
      <c r="BD42" s="123"/>
      <c r="BE42" s="124"/>
      <c r="BF42" s="1"/>
      <c r="BG42" s="122"/>
      <c r="BH42" s="26"/>
      <c r="BK42" s="553"/>
      <c r="BL42" s="577"/>
      <c r="BM42" s="577"/>
      <c r="BN42" s="26"/>
    </row>
    <row r="43" spans="2:66" ht="15.75" customHeight="1">
      <c r="B43" s="28" t="s">
        <v>138</v>
      </c>
      <c r="C43" s="29" t="s">
        <v>44</v>
      </c>
      <c r="D43" s="9"/>
      <c r="E43" s="34">
        <v>0</v>
      </c>
      <c r="F43" s="130">
        <v>0</v>
      </c>
      <c r="G43" s="130">
        <v>133</v>
      </c>
      <c r="H43" s="32"/>
      <c r="I43" s="33"/>
      <c r="J43" s="34">
        <v>0</v>
      </c>
      <c r="K43" s="30">
        <v>0</v>
      </c>
      <c r="L43" s="31">
        <v>0</v>
      </c>
      <c r="M43" s="32">
        <v>0</v>
      </c>
      <c r="N43" s="314">
        <v>0</v>
      </c>
      <c r="O43" s="314">
        <v>0</v>
      </c>
      <c r="P43" s="314">
        <v>0</v>
      </c>
      <c r="Q43" s="314">
        <v>0</v>
      </c>
      <c r="R43" s="34">
        <v>0</v>
      </c>
      <c r="S43" s="34">
        <v>0</v>
      </c>
      <c r="T43" s="34">
        <v>0</v>
      </c>
      <c r="U43" s="34">
        <v>0</v>
      </c>
      <c r="V43" s="35"/>
      <c r="W43" s="34">
        <v>0</v>
      </c>
      <c r="X43" s="130">
        <v>0</v>
      </c>
      <c r="Y43" s="131">
        <v>0</v>
      </c>
      <c r="Z43" s="34">
        <v>0</v>
      </c>
      <c r="AA43" s="34">
        <v>0</v>
      </c>
      <c r="AB43" s="34">
        <v>0</v>
      </c>
      <c r="AD43" s="34">
        <v>134.351414546</v>
      </c>
      <c r="AE43" s="34">
        <v>134.351414546</v>
      </c>
      <c r="AF43" s="90"/>
      <c r="AH43" s="34">
        <v>0</v>
      </c>
      <c r="AI43" s="30">
        <v>0</v>
      </c>
      <c r="AJ43" s="130">
        <v>134.351414546</v>
      </c>
      <c r="AK43" s="32"/>
      <c r="AM43" s="34">
        <v>0</v>
      </c>
      <c r="AN43" s="30">
        <v>0</v>
      </c>
      <c r="AO43" s="31">
        <v>0</v>
      </c>
      <c r="AP43" s="32">
        <v>0</v>
      </c>
      <c r="AQ43" s="30">
        <v>0</v>
      </c>
      <c r="AR43" s="30">
        <v>0</v>
      </c>
      <c r="AS43" s="30">
        <v>0</v>
      </c>
      <c r="AT43" s="30">
        <v>0</v>
      </c>
      <c r="AU43" s="30">
        <v>0</v>
      </c>
      <c r="AV43" s="30">
        <v>0</v>
      </c>
      <c r="AW43" s="30">
        <v>0</v>
      </c>
      <c r="AX43" s="30">
        <v>0</v>
      </c>
      <c r="AY43" s="35"/>
      <c r="AZ43" s="34">
        <v>0</v>
      </c>
      <c r="BA43" s="130">
        <v>0</v>
      </c>
      <c r="BB43" s="131">
        <v>0</v>
      </c>
      <c r="BC43" s="34">
        <v>0</v>
      </c>
      <c r="BD43" s="34">
        <v>0</v>
      </c>
      <c r="BE43" s="34">
        <v>0</v>
      </c>
      <c r="BF43" s="1"/>
      <c r="BG43" s="34">
        <v>563714.88346862805</v>
      </c>
      <c r="BH43" s="34">
        <v>563714.88346862805</v>
      </c>
      <c r="BI43" s="90"/>
      <c r="BK43" s="34">
        <v>0</v>
      </c>
      <c r="BL43" s="30">
        <v>0</v>
      </c>
      <c r="BM43" s="30">
        <v>1127429.7669372561</v>
      </c>
      <c r="BN43" s="32"/>
    </row>
    <row r="44" spans="2:66" ht="15.75" customHeight="1">
      <c r="B44" s="42" t="s">
        <v>137</v>
      </c>
      <c r="C44" s="38" t="s">
        <v>30</v>
      </c>
      <c r="D44" s="9"/>
      <c r="E44" s="34">
        <v>0</v>
      </c>
      <c r="F44" s="130">
        <v>0</v>
      </c>
      <c r="G44" s="130">
        <v>0</v>
      </c>
      <c r="H44" s="41"/>
      <c r="I44" s="33"/>
      <c r="J44" s="34"/>
      <c r="K44" s="30"/>
      <c r="L44" s="31"/>
      <c r="M44" s="32"/>
      <c r="N44" s="314">
        <v>0</v>
      </c>
      <c r="O44" s="314">
        <v>0</v>
      </c>
      <c r="P44" s="314">
        <v>0</v>
      </c>
      <c r="Q44" s="314">
        <v>0</v>
      </c>
      <c r="R44" s="34">
        <v>0</v>
      </c>
      <c r="S44" s="34">
        <v>0</v>
      </c>
      <c r="T44" s="34">
        <v>0</v>
      </c>
      <c r="U44" s="34">
        <v>0</v>
      </c>
      <c r="V44" s="35"/>
      <c r="W44" s="34">
        <v>0</v>
      </c>
      <c r="X44" s="130">
        <v>0</v>
      </c>
      <c r="Y44" s="131">
        <v>0</v>
      </c>
      <c r="Z44" s="34">
        <v>0</v>
      </c>
      <c r="AA44" s="34">
        <v>0</v>
      </c>
      <c r="AB44" s="34">
        <v>0</v>
      </c>
      <c r="AD44" s="34">
        <v>0</v>
      </c>
      <c r="AE44" s="34">
        <v>0</v>
      </c>
      <c r="AF44" s="90"/>
      <c r="AH44" s="34">
        <v>0</v>
      </c>
      <c r="AI44" s="30">
        <v>0</v>
      </c>
      <c r="AJ44" s="130">
        <v>0</v>
      </c>
      <c r="AK44" s="32"/>
      <c r="AM44" s="34"/>
      <c r="AN44" s="30"/>
      <c r="AO44" s="31"/>
      <c r="AP44" s="32"/>
      <c r="AQ44" s="30">
        <v>0</v>
      </c>
      <c r="AR44" s="30">
        <v>0</v>
      </c>
      <c r="AS44" s="30">
        <v>0</v>
      </c>
      <c r="AT44" s="30">
        <v>0</v>
      </c>
      <c r="AU44" s="30">
        <v>0</v>
      </c>
      <c r="AV44" s="30">
        <v>0</v>
      </c>
      <c r="AW44" s="30">
        <v>0</v>
      </c>
      <c r="AX44" s="30">
        <v>0</v>
      </c>
      <c r="AY44" s="35"/>
      <c r="AZ44" s="194"/>
      <c r="BA44" s="30"/>
      <c r="BB44" s="145"/>
      <c r="BC44" s="34">
        <v>0</v>
      </c>
      <c r="BD44" s="34">
        <v>0</v>
      </c>
      <c r="BE44" s="34">
        <v>0</v>
      </c>
      <c r="BF44" s="1"/>
      <c r="BG44" s="34">
        <v>0</v>
      </c>
      <c r="BH44" s="34">
        <v>0</v>
      </c>
      <c r="BI44" s="90"/>
      <c r="BK44" s="34">
        <v>0</v>
      </c>
      <c r="BL44" s="30">
        <v>0</v>
      </c>
      <c r="BM44" s="30">
        <v>0</v>
      </c>
      <c r="BN44" s="32"/>
    </row>
    <row r="45" spans="2:66">
      <c r="B45" s="115" t="s">
        <v>133</v>
      </c>
      <c r="C45" s="116"/>
      <c r="D45" s="9"/>
      <c r="E45" s="54"/>
      <c r="F45" s="55"/>
      <c r="G45" s="55"/>
      <c r="H45" s="56"/>
      <c r="I45" s="33"/>
      <c r="J45" s="57">
        <v>0</v>
      </c>
      <c r="K45" s="57">
        <v>0</v>
      </c>
      <c r="L45" s="57">
        <v>0</v>
      </c>
      <c r="M45" s="57">
        <v>0</v>
      </c>
      <c r="N45" s="57">
        <v>0</v>
      </c>
      <c r="O45" s="57">
        <v>0</v>
      </c>
      <c r="P45" s="57">
        <v>0</v>
      </c>
      <c r="Q45" s="57">
        <v>0</v>
      </c>
      <c r="R45" s="57">
        <v>0</v>
      </c>
      <c r="S45" s="57">
        <v>0</v>
      </c>
      <c r="T45" s="57">
        <v>0</v>
      </c>
      <c r="U45" s="57">
        <v>0</v>
      </c>
      <c r="V45" s="35"/>
      <c r="W45" s="57">
        <v>0</v>
      </c>
      <c r="X45" s="57">
        <v>0</v>
      </c>
      <c r="Y45" s="57">
        <v>0</v>
      </c>
      <c r="Z45" s="57">
        <v>0</v>
      </c>
      <c r="AA45" s="57">
        <v>0</v>
      </c>
      <c r="AB45" s="57">
        <v>0</v>
      </c>
      <c r="AD45" s="57">
        <v>134.351414546</v>
      </c>
      <c r="AE45" s="57">
        <v>134.351414546</v>
      </c>
      <c r="AH45" s="57">
        <v>0</v>
      </c>
      <c r="AI45" s="57">
        <v>0</v>
      </c>
      <c r="AJ45" s="57">
        <v>134.351414546</v>
      </c>
      <c r="AK45" s="57"/>
      <c r="AM45" s="57">
        <v>0</v>
      </c>
      <c r="AN45" s="57">
        <v>0</v>
      </c>
      <c r="AO45" s="57">
        <v>0</v>
      </c>
      <c r="AP45" s="57">
        <v>0</v>
      </c>
      <c r="AQ45" s="57">
        <v>0</v>
      </c>
      <c r="AR45" s="57">
        <v>0</v>
      </c>
      <c r="AS45" s="57">
        <v>0</v>
      </c>
      <c r="AT45" s="57">
        <v>0</v>
      </c>
      <c r="AU45" s="57">
        <v>0</v>
      </c>
      <c r="AV45" s="57">
        <v>0</v>
      </c>
      <c r="AW45" s="57">
        <v>0</v>
      </c>
      <c r="AX45" s="57">
        <v>0</v>
      </c>
      <c r="AY45" s="35"/>
      <c r="AZ45" s="57">
        <v>0</v>
      </c>
      <c r="BA45" s="57">
        <v>0</v>
      </c>
      <c r="BB45" s="57">
        <v>0</v>
      </c>
      <c r="BC45" s="57">
        <v>0</v>
      </c>
      <c r="BD45" s="57">
        <v>0</v>
      </c>
      <c r="BE45" s="57">
        <v>0</v>
      </c>
      <c r="BF45" s="1"/>
      <c r="BG45" s="57">
        <v>563714.88346862805</v>
      </c>
      <c r="BH45" s="57">
        <v>563714.88346862805</v>
      </c>
      <c r="BK45" s="57">
        <v>0</v>
      </c>
      <c r="BL45" s="57">
        <v>0</v>
      </c>
      <c r="BM45" s="57">
        <v>1127429.7669372561</v>
      </c>
      <c r="BN45" s="58"/>
    </row>
    <row r="46" spans="2:66" ht="6" customHeight="1">
      <c r="B46" s="84"/>
      <c r="C46" s="85"/>
      <c r="D46" s="9"/>
      <c r="E46" s="85"/>
      <c r="F46" s="85"/>
      <c r="G46" s="85"/>
      <c r="H46" s="85"/>
      <c r="I46" s="33"/>
      <c r="J46" s="60"/>
      <c r="K46" s="60"/>
      <c r="L46" s="60"/>
      <c r="M46" s="60"/>
      <c r="N46" s="60"/>
      <c r="O46" s="60"/>
      <c r="P46" s="60"/>
      <c r="Q46" s="60"/>
      <c r="R46" s="60"/>
      <c r="S46" s="63"/>
      <c r="T46" s="60"/>
      <c r="U46" s="60"/>
      <c r="V46" s="35"/>
      <c r="W46" s="63"/>
      <c r="X46" s="60"/>
      <c r="Y46" s="60"/>
      <c r="Z46" s="63"/>
      <c r="AA46" s="60"/>
      <c r="AB46" s="60"/>
      <c r="AD46" s="63"/>
      <c r="AE46" s="60"/>
      <c r="AH46" s="60"/>
      <c r="AI46" s="30"/>
      <c r="AJ46" s="60"/>
      <c r="AK46" s="60"/>
      <c r="AM46" s="60"/>
      <c r="AN46" s="60"/>
      <c r="AO46" s="60"/>
      <c r="AP46" s="60"/>
      <c r="AQ46" s="60"/>
      <c r="AR46" s="60"/>
      <c r="AS46" s="60"/>
      <c r="AT46" s="60"/>
      <c r="AU46" s="60"/>
      <c r="AV46" s="60"/>
      <c r="AW46" s="60"/>
      <c r="AX46" s="60"/>
      <c r="AY46" s="35"/>
      <c r="AZ46" s="63"/>
      <c r="BA46" s="60"/>
      <c r="BB46" s="60"/>
      <c r="BC46" s="63"/>
      <c r="BD46" s="60"/>
      <c r="BE46" s="60"/>
      <c r="BF46" s="1"/>
      <c r="BG46" s="63"/>
      <c r="BH46" s="60"/>
      <c r="BK46" s="60"/>
      <c r="BL46" s="60"/>
      <c r="BM46" s="60"/>
      <c r="BN46" s="60"/>
    </row>
    <row r="47" spans="2:66">
      <c r="B47" s="24" t="s">
        <v>21</v>
      </c>
      <c r="C47" s="26"/>
      <c r="D47" s="9"/>
      <c r="E47" s="137"/>
      <c r="F47" s="22"/>
      <c r="G47" s="22"/>
      <c r="H47" s="138"/>
      <c r="I47" s="33"/>
      <c r="J47" s="122"/>
      <c r="K47" s="123"/>
      <c r="L47" s="123"/>
      <c r="M47" s="124"/>
      <c r="N47" s="122"/>
      <c r="O47" s="123"/>
      <c r="P47" s="123"/>
      <c r="Q47" s="124"/>
      <c r="R47" s="800"/>
      <c r="S47" s="801"/>
      <c r="T47" s="801"/>
      <c r="U47" s="802"/>
      <c r="V47" s="35"/>
      <c r="W47" s="122"/>
      <c r="X47" s="123"/>
      <c r="Y47" s="567"/>
      <c r="Z47" s="122"/>
      <c r="AA47" s="123"/>
      <c r="AB47" s="124"/>
      <c r="AD47" s="122"/>
      <c r="AE47" s="26"/>
      <c r="AH47" s="24"/>
      <c r="AI47" s="24"/>
      <c r="AJ47" s="24"/>
      <c r="AK47" s="26"/>
      <c r="AM47" s="122"/>
      <c r="AN47" s="123"/>
      <c r="AO47" s="123"/>
      <c r="AP47" s="567"/>
      <c r="AQ47" s="569"/>
      <c r="AR47" s="123"/>
      <c r="AS47" s="123"/>
      <c r="AT47" s="567"/>
      <c r="AU47" s="569"/>
      <c r="AV47" s="123"/>
      <c r="AW47" s="123"/>
      <c r="AX47" s="124"/>
      <c r="AY47" s="35"/>
      <c r="AZ47" s="122"/>
      <c r="BA47" s="123"/>
      <c r="BB47" s="567"/>
      <c r="BC47" s="122"/>
      <c r="BD47" s="123"/>
      <c r="BE47" s="124"/>
      <c r="BF47" s="1"/>
      <c r="BG47" s="122"/>
      <c r="BH47" s="26"/>
      <c r="BK47" s="553"/>
      <c r="BL47" s="577"/>
      <c r="BM47" s="577"/>
      <c r="BN47" s="26"/>
    </row>
    <row r="48" spans="2:66">
      <c r="B48" s="28" t="s">
        <v>95</v>
      </c>
      <c r="C48" s="29" t="s">
        <v>30</v>
      </c>
      <c r="D48" s="9"/>
      <c r="E48" s="34">
        <v>12</v>
      </c>
      <c r="F48" s="130">
        <v>0</v>
      </c>
      <c r="G48" s="130">
        <v>0</v>
      </c>
      <c r="H48" s="139"/>
      <c r="I48" s="33"/>
      <c r="J48" s="34">
        <v>138.19966159999998</v>
      </c>
      <c r="K48" s="30">
        <v>138.19966159999998</v>
      </c>
      <c r="L48" s="130">
        <v>138.19966159999998</v>
      </c>
      <c r="M48" s="139">
        <v>138.19966159999998</v>
      </c>
      <c r="N48" s="314">
        <v>0</v>
      </c>
      <c r="O48" s="314">
        <v>0</v>
      </c>
      <c r="P48" s="314">
        <v>0</v>
      </c>
      <c r="Q48" s="314">
        <v>0</v>
      </c>
      <c r="R48" s="34">
        <v>0</v>
      </c>
      <c r="S48" s="34">
        <v>0</v>
      </c>
      <c r="T48" s="34">
        <v>0</v>
      </c>
      <c r="U48" s="34">
        <v>0</v>
      </c>
      <c r="V48" s="35"/>
      <c r="W48" s="34">
        <v>0</v>
      </c>
      <c r="X48" s="30">
        <v>0</v>
      </c>
      <c r="Y48" s="131">
        <v>0</v>
      </c>
      <c r="Z48" s="34">
        <v>0</v>
      </c>
      <c r="AA48" s="34">
        <v>0</v>
      </c>
      <c r="AB48" s="34">
        <v>0</v>
      </c>
      <c r="AD48" s="34">
        <v>0</v>
      </c>
      <c r="AE48" s="34">
        <v>0</v>
      </c>
      <c r="AH48" s="34">
        <v>138.19966159999998</v>
      </c>
      <c r="AI48" s="30">
        <v>138.19966159999998</v>
      </c>
      <c r="AJ48" s="130">
        <v>138.19966159999998</v>
      </c>
      <c r="AK48" s="131"/>
      <c r="AM48" s="34">
        <v>545536.18667547998</v>
      </c>
      <c r="AN48" s="30">
        <v>545536.18667547998</v>
      </c>
      <c r="AO48" s="130">
        <v>545536.18667547998</v>
      </c>
      <c r="AP48" s="131">
        <v>545536.18667547998</v>
      </c>
      <c r="AQ48" s="30">
        <v>0</v>
      </c>
      <c r="AR48" s="30">
        <v>0</v>
      </c>
      <c r="AS48" s="30">
        <v>0</v>
      </c>
      <c r="AT48" s="30">
        <v>0</v>
      </c>
      <c r="AU48" s="30">
        <v>0</v>
      </c>
      <c r="AV48" s="30">
        <v>0</v>
      </c>
      <c r="AW48" s="30">
        <v>0</v>
      </c>
      <c r="AX48" s="30">
        <v>0</v>
      </c>
      <c r="AY48" s="35"/>
      <c r="AZ48" s="34">
        <v>0</v>
      </c>
      <c r="BA48" s="130">
        <v>0</v>
      </c>
      <c r="BB48" s="131">
        <v>0</v>
      </c>
      <c r="BC48" s="34">
        <v>0</v>
      </c>
      <c r="BD48" s="34">
        <v>0</v>
      </c>
      <c r="BE48" s="34">
        <v>0</v>
      </c>
      <c r="BF48" s="1"/>
      <c r="BG48" s="34">
        <v>0</v>
      </c>
      <c r="BH48" s="34">
        <v>0</v>
      </c>
      <c r="BK48" s="34">
        <v>2182144.7467019199</v>
      </c>
      <c r="BL48" s="30">
        <v>2182144.7467019199</v>
      </c>
      <c r="BM48" s="30">
        <v>2182144.7467019199</v>
      </c>
      <c r="BN48" s="131"/>
    </row>
    <row r="49" spans="1:66">
      <c r="B49" s="42" t="s">
        <v>23</v>
      </c>
      <c r="C49" s="38" t="s">
        <v>30</v>
      </c>
      <c r="D49" s="9"/>
      <c r="E49" s="34">
        <v>37.356045829391697</v>
      </c>
      <c r="F49" s="130">
        <v>4</v>
      </c>
      <c r="G49" s="130">
        <v>15</v>
      </c>
      <c r="H49" s="140"/>
      <c r="I49" s="33"/>
      <c r="J49" s="34">
        <v>1406.6692453630787</v>
      </c>
      <c r="K49" s="30">
        <v>1406.6692453630787</v>
      </c>
      <c r="L49" s="130">
        <v>1406.6692453630787</v>
      </c>
      <c r="M49" s="139">
        <v>1406.6692453630787</v>
      </c>
      <c r="N49" s="314">
        <v>0</v>
      </c>
      <c r="O49" s="314">
        <v>0</v>
      </c>
      <c r="P49" s="314">
        <v>0</v>
      </c>
      <c r="Q49" s="314">
        <v>0</v>
      </c>
      <c r="R49" s="34">
        <v>99.966000000000008</v>
      </c>
      <c r="S49" s="34">
        <v>99.966000000000008</v>
      </c>
      <c r="T49" s="34">
        <v>99.966000000000008</v>
      </c>
      <c r="U49" s="34">
        <v>99.966000000000008</v>
      </c>
      <c r="V49" s="35"/>
      <c r="W49" s="34">
        <v>0</v>
      </c>
      <c r="X49" s="30">
        <v>0</v>
      </c>
      <c r="Y49" s="131">
        <v>0</v>
      </c>
      <c r="Z49" s="34">
        <v>363.255</v>
      </c>
      <c r="AA49" s="34">
        <v>363.255</v>
      </c>
      <c r="AB49" s="34">
        <v>363.255</v>
      </c>
      <c r="AD49" s="34">
        <v>-183.56000000000003</v>
      </c>
      <c r="AE49" s="34">
        <v>-183.56000000000003</v>
      </c>
      <c r="AH49" s="34">
        <v>1506.6352453630789</v>
      </c>
      <c r="AI49" s="30">
        <v>1869.890245363079</v>
      </c>
      <c r="AJ49" s="130">
        <v>1686.330245363079</v>
      </c>
      <c r="AK49" s="131"/>
      <c r="AM49" s="34">
        <v>2065200.0681847744</v>
      </c>
      <c r="AN49" s="30">
        <v>2065200.0681847744</v>
      </c>
      <c r="AO49" s="130">
        <v>2065200.0681847744</v>
      </c>
      <c r="AP49" s="131">
        <v>2065200.0681847744</v>
      </c>
      <c r="AQ49" s="30">
        <v>0</v>
      </c>
      <c r="AR49" s="30">
        <v>0</v>
      </c>
      <c r="AS49" s="30">
        <v>0</v>
      </c>
      <c r="AT49" s="30">
        <v>0</v>
      </c>
      <c r="AU49" s="30">
        <v>333741.076</v>
      </c>
      <c r="AV49" s="30">
        <v>333741.076</v>
      </c>
      <c r="AW49" s="30">
        <v>333741.076</v>
      </c>
      <c r="AX49" s="30">
        <v>333741.076</v>
      </c>
      <c r="AY49" s="35"/>
      <c r="AZ49" s="34">
        <v>0</v>
      </c>
      <c r="BA49" s="130">
        <v>0</v>
      </c>
      <c r="BB49" s="131">
        <v>0</v>
      </c>
      <c r="BC49" s="34">
        <v>2832532.78</v>
      </c>
      <c r="BD49" s="34">
        <v>2832532.78</v>
      </c>
      <c r="BE49" s="34">
        <v>2832532.78</v>
      </c>
      <c r="BF49" s="1"/>
      <c r="BG49" s="34">
        <v>-993596.15999999992</v>
      </c>
      <c r="BH49" s="34">
        <v>-993596.15999999992</v>
      </c>
      <c r="BK49" s="34">
        <v>9595764.5767390952</v>
      </c>
      <c r="BL49" s="30">
        <v>18093362.916739095</v>
      </c>
      <c r="BM49" s="30">
        <v>16106170.596739095</v>
      </c>
      <c r="BN49" s="131"/>
    </row>
    <row r="50" spans="1:66">
      <c r="B50" s="42" t="s">
        <v>24</v>
      </c>
      <c r="C50" s="38" t="s">
        <v>30</v>
      </c>
      <c r="D50" s="9"/>
      <c r="E50" s="34">
        <v>0</v>
      </c>
      <c r="F50" s="130">
        <v>15</v>
      </c>
      <c r="G50" s="130">
        <v>4</v>
      </c>
      <c r="H50" s="140"/>
      <c r="I50" s="33"/>
      <c r="J50" s="34">
        <v>0</v>
      </c>
      <c r="K50" s="30">
        <v>0</v>
      </c>
      <c r="L50" s="130">
        <v>0</v>
      </c>
      <c r="M50" s="139">
        <v>0</v>
      </c>
      <c r="N50" s="314">
        <v>0</v>
      </c>
      <c r="O50" s="314">
        <v>0</v>
      </c>
      <c r="P50" s="314">
        <v>0</v>
      </c>
      <c r="Q50" s="314">
        <v>0</v>
      </c>
      <c r="R50" s="34">
        <v>0</v>
      </c>
      <c r="S50" s="34">
        <v>0</v>
      </c>
      <c r="T50" s="34">
        <v>0</v>
      </c>
      <c r="U50" s="34">
        <v>0</v>
      </c>
      <c r="V50" s="35"/>
      <c r="W50" s="34">
        <v>0</v>
      </c>
      <c r="X50" s="30">
        <v>0</v>
      </c>
      <c r="Y50" s="131">
        <v>0</v>
      </c>
      <c r="Z50" s="34">
        <v>672.13783000000001</v>
      </c>
      <c r="AA50" s="34">
        <v>672.13783000000001</v>
      </c>
      <c r="AB50" s="34">
        <v>672.13783000000001</v>
      </c>
      <c r="AD50" s="34">
        <v>185.08199500000001</v>
      </c>
      <c r="AE50" s="34">
        <v>185.08199500000001</v>
      </c>
      <c r="AH50" s="34">
        <v>0</v>
      </c>
      <c r="AI50" s="30">
        <v>672.13783000000001</v>
      </c>
      <c r="AJ50" s="130">
        <v>857.21982500000001</v>
      </c>
      <c r="AK50" s="131"/>
      <c r="AM50" s="34">
        <v>0</v>
      </c>
      <c r="AN50" s="30">
        <v>0</v>
      </c>
      <c r="AO50" s="130">
        <v>0</v>
      </c>
      <c r="AP50" s="131">
        <v>0</v>
      </c>
      <c r="AQ50" s="30">
        <v>0</v>
      </c>
      <c r="AR50" s="30">
        <v>0</v>
      </c>
      <c r="AS50" s="30">
        <v>0</v>
      </c>
      <c r="AT50" s="30">
        <v>0</v>
      </c>
      <c r="AU50" s="30">
        <v>0</v>
      </c>
      <c r="AV50" s="30">
        <v>0</v>
      </c>
      <c r="AW50" s="30">
        <v>0</v>
      </c>
      <c r="AX50" s="30">
        <v>0</v>
      </c>
      <c r="AY50" s="35"/>
      <c r="AZ50" s="34">
        <v>0</v>
      </c>
      <c r="BA50" s="130">
        <v>0</v>
      </c>
      <c r="BB50" s="131">
        <v>0</v>
      </c>
      <c r="BC50" s="34">
        <v>4523517.2130000005</v>
      </c>
      <c r="BD50" s="34">
        <v>4523517.2130000005</v>
      </c>
      <c r="BE50" s="34">
        <v>4523517.2130000005</v>
      </c>
      <c r="BF50" s="1"/>
      <c r="BG50" s="34">
        <v>1324387.7290000001</v>
      </c>
      <c r="BH50" s="34">
        <v>1324387.7290000001</v>
      </c>
      <c r="BK50" s="34">
        <v>0</v>
      </c>
      <c r="BL50" s="30">
        <v>13570551.639000002</v>
      </c>
      <c r="BM50" s="30">
        <v>16219327.097000003</v>
      </c>
      <c r="BN50" s="131"/>
    </row>
    <row r="51" spans="1:66">
      <c r="B51" s="42" t="s">
        <v>25</v>
      </c>
      <c r="C51" s="38" t="s">
        <v>30</v>
      </c>
      <c r="D51" s="9"/>
      <c r="E51" s="34">
        <v>0</v>
      </c>
      <c r="F51" s="130">
        <v>0</v>
      </c>
      <c r="G51" s="130">
        <v>0</v>
      </c>
      <c r="H51" s="140"/>
      <c r="I51" s="33"/>
      <c r="J51" s="34">
        <v>0</v>
      </c>
      <c r="K51" s="30">
        <v>0</v>
      </c>
      <c r="L51" s="130">
        <v>0</v>
      </c>
      <c r="M51" s="139">
        <v>0</v>
      </c>
      <c r="N51" s="314">
        <v>0</v>
      </c>
      <c r="O51" s="314">
        <v>0</v>
      </c>
      <c r="P51" s="314">
        <v>0</v>
      </c>
      <c r="Q51" s="314">
        <v>0</v>
      </c>
      <c r="R51" s="34">
        <v>0</v>
      </c>
      <c r="S51" s="34">
        <v>0</v>
      </c>
      <c r="T51" s="34">
        <v>0</v>
      </c>
      <c r="U51" s="34">
        <v>0</v>
      </c>
      <c r="V51" s="35"/>
      <c r="W51" s="34">
        <v>0</v>
      </c>
      <c r="X51" s="30">
        <v>0</v>
      </c>
      <c r="Y51" s="131">
        <v>0</v>
      </c>
      <c r="Z51" s="34">
        <v>0</v>
      </c>
      <c r="AA51" s="34">
        <v>0</v>
      </c>
      <c r="AB51" s="34">
        <v>0</v>
      </c>
      <c r="AD51" s="34">
        <v>0</v>
      </c>
      <c r="AE51" s="34">
        <v>0</v>
      </c>
      <c r="AH51" s="34">
        <v>0</v>
      </c>
      <c r="AI51" s="30">
        <v>0</v>
      </c>
      <c r="AJ51" s="130">
        <v>0</v>
      </c>
      <c r="AK51" s="131"/>
      <c r="AM51" s="34">
        <v>0</v>
      </c>
      <c r="AN51" s="30">
        <v>0</v>
      </c>
      <c r="AO51" s="130">
        <v>0</v>
      </c>
      <c r="AP51" s="131">
        <v>0</v>
      </c>
      <c r="AQ51" s="30">
        <v>0</v>
      </c>
      <c r="AR51" s="30">
        <v>0</v>
      </c>
      <c r="AS51" s="30">
        <v>0</v>
      </c>
      <c r="AT51" s="30">
        <v>0</v>
      </c>
      <c r="AU51" s="30">
        <v>0</v>
      </c>
      <c r="AV51" s="30">
        <v>0</v>
      </c>
      <c r="AW51" s="30">
        <v>0</v>
      </c>
      <c r="AX51" s="30">
        <v>0</v>
      </c>
      <c r="AY51" s="35"/>
      <c r="AZ51" s="34">
        <v>0</v>
      </c>
      <c r="BA51" s="130">
        <v>0</v>
      </c>
      <c r="BB51" s="131">
        <v>0</v>
      </c>
      <c r="BC51" s="34">
        <v>0</v>
      </c>
      <c r="BD51" s="34">
        <v>0</v>
      </c>
      <c r="BE51" s="34">
        <v>0</v>
      </c>
      <c r="BF51" s="1"/>
      <c r="BG51" s="34">
        <v>0</v>
      </c>
      <c r="BH51" s="34">
        <v>0</v>
      </c>
      <c r="BK51" s="34">
        <v>0</v>
      </c>
      <c r="BL51" s="30">
        <v>0</v>
      </c>
      <c r="BM51" s="30">
        <v>0</v>
      </c>
      <c r="BN51" s="131"/>
    </row>
    <row r="52" spans="1:66">
      <c r="B52" s="79" t="s">
        <v>74</v>
      </c>
      <c r="C52" s="80" t="s">
        <v>30</v>
      </c>
      <c r="D52" s="9"/>
      <c r="E52" s="34">
        <v>0</v>
      </c>
      <c r="F52" s="130">
        <v>0</v>
      </c>
      <c r="G52" s="130">
        <v>0</v>
      </c>
      <c r="H52" s="145"/>
      <c r="I52" s="33"/>
      <c r="J52" s="34">
        <v>0</v>
      </c>
      <c r="K52" s="30">
        <v>0</v>
      </c>
      <c r="L52" s="130">
        <v>0</v>
      </c>
      <c r="M52" s="139">
        <v>0</v>
      </c>
      <c r="N52" s="314">
        <v>0</v>
      </c>
      <c r="O52" s="314">
        <v>0</v>
      </c>
      <c r="P52" s="314">
        <v>0</v>
      </c>
      <c r="Q52" s="314">
        <v>0</v>
      </c>
      <c r="R52" s="34">
        <v>0</v>
      </c>
      <c r="S52" s="34">
        <v>0</v>
      </c>
      <c r="T52" s="34">
        <v>0</v>
      </c>
      <c r="U52" s="34">
        <v>0</v>
      </c>
      <c r="V52" s="35"/>
      <c r="W52" s="34">
        <v>0</v>
      </c>
      <c r="X52" s="30">
        <v>0</v>
      </c>
      <c r="Y52" s="131">
        <v>0</v>
      </c>
      <c r="Z52" s="34">
        <v>0</v>
      </c>
      <c r="AA52" s="34">
        <v>0</v>
      </c>
      <c r="AB52" s="34">
        <v>0</v>
      </c>
      <c r="AD52" s="34">
        <v>0</v>
      </c>
      <c r="AE52" s="34">
        <v>0</v>
      </c>
      <c r="AH52" s="34">
        <v>0</v>
      </c>
      <c r="AI52" s="30">
        <v>0</v>
      </c>
      <c r="AJ52" s="130">
        <v>0</v>
      </c>
      <c r="AK52" s="131"/>
      <c r="AM52" s="34">
        <v>0</v>
      </c>
      <c r="AN52" s="30">
        <v>0</v>
      </c>
      <c r="AO52" s="130">
        <v>0</v>
      </c>
      <c r="AP52" s="131">
        <v>0</v>
      </c>
      <c r="AQ52" s="30">
        <v>0</v>
      </c>
      <c r="AR52" s="30">
        <v>0</v>
      </c>
      <c r="AS52" s="30">
        <v>0</v>
      </c>
      <c r="AT52" s="30">
        <v>0</v>
      </c>
      <c r="AU52" s="30">
        <v>0</v>
      </c>
      <c r="AV52" s="30">
        <v>0</v>
      </c>
      <c r="AW52" s="30">
        <v>0</v>
      </c>
      <c r="AX52" s="30">
        <v>0</v>
      </c>
      <c r="AY52" s="35"/>
      <c r="AZ52" s="34">
        <v>0</v>
      </c>
      <c r="BA52" s="130">
        <v>0</v>
      </c>
      <c r="BB52" s="131">
        <v>0</v>
      </c>
      <c r="BC52" s="34">
        <v>0</v>
      </c>
      <c r="BD52" s="34">
        <v>0</v>
      </c>
      <c r="BE52" s="34">
        <v>0</v>
      </c>
      <c r="BF52" s="1"/>
      <c r="BG52" s="34">
        <v>0</v>
      </c>
      <c r="BH52" s="34">
        <v>0</v>
      </c>
      <c r="BK52" s="34">
        <v>0</v>
      </c>
      <c r="BL52" s="30">
        <v>0</v>
      </c>
      <c r="BM52" s="30">
        <v>0</v>
      </c>
      <c r="BN52" s="131"/>
    </row>
    <row r="53" spans="1:66">
      <c r="B53" s="115" t="s">
        <v>26</v>
      </c>
      <c r="C53" s="116"/>
      <c r="D53" s="9"/>
      <c r="E53" s="143"/>
      <c r="F53" s="55"/>
      <c r="G53" s="55"/>
      <c r="H53" s="144"/>
      <c r="I53" s="33"/>
      <c r="J53" s="57">
        <v>1544.8689069630786</v>
      </c>
      <c r="K53" s="57">
        <v>1544.8689069630786</v>
      </c>
      <c r="L53" s="57">
        <v>1544.8689069630786</v>
      </c>
      <c r="M53" s="57">
        <v>1544.8689069630786</v>
      </c>
      <c r="N53" s="57">
        <v>0</v>
      </c>
      <c r="O53" s="57">
        <v>0</v>
      </c>
      <c r="P53" s="57">
        <v>0</v>
      </c>
      <c r="Q53" s="57">
        <v>0</v>
      </c>
      <c r="R53" s="57">
        <v>99.966000000000008</v>
      </c>
      <c r="S53" s="57">
        <v>99.966000000000008</v>
      </c>
      <c r="T53" s="57">
        <v>99.966000000000008</v>
      </c>
      <c r="U53" s="57">
        <v>99.966000000000008</v>
      </c>
      <c r="V53" s="35"/>
      <c r="W53" s="57">
        <v>0</v>
      </c>
      <c r="X53" s="57">
        <v>0</v>
      </c>
      <c r="Y53" s="57">
        <v>0</v>
      </c>
      <c r="Z53" s="57">
        <v>1035.39283</v>
      </c>
      <c r="AA53" s="57">
        <v>1035.39283</v>
      </c>
      <c r="AB53" s="57">
        <v>1035.39283</v>
      </c>
      <c r="AD53" s="57">
        <v>1.5219949999999756</v>
      </c>
      <c r="AE53" s="57">
        <v>1.5219949999999756</v>
      </c>
      <c r="AH53" s="57">
        <v>1644.8349069630788</v>
      </c>
      <c r="AI53" s="57">
        <v>2680.2277369630788</v>
      </c>
      <c r="AJ53" s="57">
        <v>2681.7497319630788</v>
      </c>
      <c r="AK53" s="57"/>
      <c r="AM53" s="57">
        <v>2610736.2548602545</v>
      </c>
      <c r="AN53" s="57">
        <v>2610736.2548602545</v>
      </c>
      <c r="AO53" s="57">
        <v>2610736.2548602545</v>
      </c>
      <c r="AP53" s="57">
        <v>2610736.2548602545</v>
      </c>
      <c r="AQ53" s="57">
        <v>0</v>
      </c>
      <c r="AR53" s="57">
        <v>0</v>
      </c>
      <c r="AS53" s="57">
        <v>0</v>
      </c>
      <c r="AT53" s="57">
        <v>0</v>
      </c>
      <c r="AU53" s="57">
        <v>333741.076</v>
      </c>
      <c r="AV53" s="57">
        <v>333741.076</v>
      </c>
      <c r="AW53" s="57">
        <v>333741.076</v>
      </c>
      <c r="AX53" s="57">
        <v>333741.076</v>
      </c>
      <c r="AY53" s="35"/>
      <c r="AZ53" s="57">
        <v>0</v>
      </c>
      <c r="BA53" s="57">
        <v>0</v>
      </c>
      <c r="BB53" s="57">
        <v>0</v>
      </c>
      <c r="BC53" s="57">
        <v>7356049.9930000007</v>
      </c>
      <c r="BD53" s="57">
        <v>7356049.9930000007</v>
      </c>
      <c r="BE53" s="57">
        <v>7356049.9930000007</v>
      </c>
      <c r="BF53" s="1"/>
      <c r="BG53" s="57">
        <v>330791.56900000013</v>
      </c>
      <c r="BH53" s="57">
        <v>330791.56900000013</v>
      </c>
      <c r="BK53" s="57">
        <v>11777909.323441016</v>
      </c>
      <c r="BL53" s="57">
        <v>33846059.302441016</v>
      </c>
      <c r="BM53" s="57">
        <v>11104528.157441018</v>
      </c>
      <c r="BN53" s="58"/>
    </row>
    <row r="54" spans="1:66" ht="4.5" customHeight="1">
      <c r="A54" s="87"/>
      <c r="B54" s="88"/>
      <c r="C54" s="9"/>
      <c r="D54" s="89"/>
      <c r="E54" s="89"/>
      <c r="F54" s="89"/>
      <c r="G54" s="89"/>
      <c r="H54" s="33"/>
      <c r="I54" s="74"/>
      <c r="J54" s="74"/>
      <c r="K54" s="74"/>
      <c r="L54" s="74"/>
      <c r="M54" s="35"/>
      <c r="N54" s="74"/>
      <c r="O54" s="74"/>
      <c r="P54" s="74"/>
      <c r="Q54" s="35"/>
      <c r="R54" s="35"/>
      <c r="S54" s="90"/>
      <c r="T54" s="90"/>
      <c r="U54" s="90"/>
      <c r="V54" s="90"/>
      <c r="W54" s="90"/>
      <c r="X54" s="90"/>
      <c r="Y54" s="90"/>
      <c r="Z54" s="90"/>
      <c r="AA54" s="90"/>
      <c r="AB54" s="90"/>
      <c r="AD54" s="64"/>
      <c r="AE54" s="64"/>
      <c r="AF54" s="11"/>
      <c r="AI54" s="30"/>
      <c r="BF54" s="1"/>
      <c r="BK54" s="573"/>
      <c r="BL54" s="573"/>
      <c r="BM54" s="573"/>
    </row>
    <row r="55" spans="1:66" ht="12.75" customHeight="1">
      <c r="B55" s="24" t="s">
        <v>116</v>
      </c>
      <c r="C55" s="26"/>
      <c r="D55" s="9"/>
      <c r="E55" s="21"/>
      <c r="F55" s="22"/>
      <c r="G55" s="22"/>
      <c r="H55" s="23"/>
      <c r="I55" s="33"/>
      <c r="J55" s="24"/>
      <c r="K55" s="25"/>
      <c r="L55" s="25"/>
      <c r="M55" s="26"/>
      <c r="N55" s="24"/>
      <c r="O55" s="25"/>
      <c r="P55" s="25"/>
      <c r="Q55" s="26"/>
      <c r="R55" s="800"/>
      <c r="S55" s="801"/>
      <c r="T55" s="801"/>
      <c r="U55" s="802"/>
      <c r="V55" s="35"/>
      <c r="W55" s="122"/>
      <c r="X55" s="123"/>
      <c r="Y55" s="567"/>
      <c r="Z55" s="122"/>
      <c r="AA55" s="123"/>
      <c r="AB55" s="124"/>
      <c r="AD55" s="122"/>
      <c r="AE55" s="26"/>
      <c r="AF55" s="240"/>
      <c r="AH55" s="24"/>
      <c r="AI55" s="24"/>
      <c r="AJ55" s="24"/>
      <c r="AK55" s="26"/>
      <c r="AM55" s="122"/>
      <c r="AN55" s="123"/>
      <c r="AO55" s="123"/>
      <c r="AP55" s="567"/>
      <c r="AQ55" s="569"/>
      <c r="AR55" s="123"/>
      <c r="AS55" s="123"/>
      <c r="AT55" s="567"/>
      <c r="AU55" s="569"/>
      <c r="AV55" s="123"/>
      <c r="AW55" s="123"/>
      <c r="AX55" s="124"/>
      <c r="AY55" s="35"/>
      <c r="AZ55" s="122"/>
      <c r="BA55" s="123"/>
      <c r="BB55" s="567"/>
      <c r="BC55" s="122"/>
      <c r="BD55" s="123"/>
      <c r="BE55" s="124"/>
      <c r="BF55" s="1"/>
      <c r="BG55" s="122"/>
      <c r="BH55" s="124"/>
      <c r="BI55" s="240"/>
      <c r="BK55" s="553"/>
      <c r="BL55" s="577"/>
      <c r="BM55" s="577"/>
      <c r="BN55" s="26"/>
    </row>
    <row r="56" spans="1:66" ht="15.75" customHeight="1">
      <c r="B56" s="28" t="s">
        <v>117</v>
      </c>
      <c r="C56" s="29" t="s">
        <v>30</v>
      </c>
      <c r="D56" s="9"/>
      <c r="E56" s="34">
        <v>33</v>
      </c>
      <c r="F56" s="130">
        <v>55</v>
      </c>
      <c r="G56" s="130">
        <v>33</v>
      </c>
      <c r="H56" s="140"/>
      <c r="I56" s="33"/>
      <c r="J56" s="34">
        <v>0</v>
      </c>
      <c r="K56" s="30">
        <v>0</v>
      </c>
      <c r="L56" s="130">
        <v>0</v>
      </c>
      <c r="M56" s="139">
        <v>0</v>
      </c>
      <c r="N56" s="314">
        <v>623.87400000000002</v>
      </c>
      <c r="O56" s="314">
        <v>623.87400000000002</v>
      </c>
      <c r="P56" s="314">
        <v>623.87400000000002</v>
      </c>
      <c r="Q56" s="314">
        <v>623.87400000000002</v>
      </c>
      <c r="R56" s="34">
        <v>1152.4149</v>
      </c>
      <c r="S56" s="34">
        <v>1152.4149</v>
      </c>
      <c r="T56" s="34">
        <v>1152.4149</v>
      </c>
      <c r="U56" s="34">
        <v>1152.4149</v>
      </c>
      <c r="V56" s="35"/>
      <c r="W56" s="34">
        <v>824.23299999999995</v>
      </c>
      <c r="X56" s="30">
        <v>824.23299999999995</v>
      </c>
      <c r="Y56" s="131">
        <v>824.23299999999995</v>
      </c>
      <c r="Z56" s="34">
        <v>2888.0738999999999</v>
      </c>
      <c r="AA56" s="34">
        <v>2888.0738999999999</v>
      </c>
      <c r="AB56" s="34">
        <v>2888.0738999999999</v>
      </c>
      <c r="AC56" s="90"/>
      <c r="AD56" s="34">
        <v>2020.3136999999999</v>
      </c>
      <c r="AE56" s="34">
        <v>2020.3136999999999</v>
      </c>
      <c r="AF56" s="90"/>
      <c r="AH56" s="34">
        <v>1776.2889</v>
      </c>
      <c r="AI56" s="30">
        <v>5488.5957999999991</v>
      </c>
      <c r="AJ56" s="130">
        <v>7508.9094999999988</v>
      </c>
      <c r="AK56" s="140"/>
      <c r="AM56" s="34"/>
      <c r="AN56" s="30"/>
      <c r="AO56" s="130"/>
      <c r="AP56" s="131"/>
      <c r="AQ56" s="30">
        <v>1673711.8399999999</v>
      </c>
      <c r="AR56" s="30">
        <v>1673711.8399999999</v>
      </c>
      <c r="AS56" s="30">
        <v>1673711.8399999999</v>
      </c>
      <c r="AT56" s="30">
        <v>1673711.8399999999</v>
      </c>
      <c r="AU56" s="30">
        <v>6053861.1526799994</v>
      </c>
      <c r="AV56" s="30">
        <v>6053861.1526799994</v>
      </c>
      <c r="AW56" s="30">
        <v>6053861.1526799994</v>
      </c>
      <c r="AX56" s="30">
        <v>6053861.1526799994</v>
      </c>
      <c r="AY56" s="35"/>
      <c r="AZ56" s="34">
        <v>9927472.7399999984</v>
      </c>
      <c r="BA56" s="130">
        <v>9927472.7399999984</v>
      </c>
      <c r="BB56" s="131">
        <v>9927472.7399999984</v>
      </c>
      <c r="BC56" s="34">
        <v>1554214.5235000001</v>
      </c>
      <c r="BD56" s="34">
        <v>1554214.5235000001</v>
      </c>
      <c r="BE56" s="34">
        <v>1554214.5235000001</v>
      </c>
      <c r="BF56" s="1"/>
      <c r="BG56" s="34">
        <v>10688563.616679998</v>
      </c>
      <c r="BH56" s="34">
        <v>10688563.616679998</v>
      </c>
      <c r="BI56" s="90"/>
      <c r="BK56" s="34">
        <v>30910291.970719993</v>
      </c>
      <c r="BL56" s="30">
        <v>65355353.761219986</v>
      </c>
      <c r="BM56" s="30">
        <v>86732480.994579986</v>
      </c>
      <c r="BN56" s="140"/>
    </row>
    <row r="57" spans="1:66" ht="15.75" customHeight="1">
      <c r="B57" s="42" t="s">
        <v>118</v>
      </c>
      <c r="C57" s="38" t="s">
        <v>44</v>
      </c>
      <c r="D57" s="9"/>
      <c r="E57" s="34">
        <v>0</v>
      </c>
      <c r="F57" s="130">
        <v>0</v>
      </c>
      <c r="G57" s="130">
        <v>0</v>
      </c>
      <c r="H57" s="145"/>
      <c r="I57" s="33"/>
      <c r="J57" s="34">
        <v>0</v>
      </c>
      <c r="K57" s="30">
        <v>0</v>
      </c>
      <c r="L57" s="130">
        <v>0</v>
      </c>
      <c r="M57" s="139">
        <v>0</v>
      </c>
      <c r="N57" s="314">
        <v>0</v>
      </c>
      <c r="O57" s="314">
        <v>0</v>
      </c>
      <c r="P57" s="314">
        <v>0</v>
      </c>
      <c r="Q57" s="314">
        <v>0</v>
      </c>
      <c r="R57" s="34">
        <v>0</v>
      </c>
      <c r="S57" s="34">
        <v>0</v>
      </c>
      <c r="T57" s="34">
        <v>0</v>
      </c>
      <c r="U57" s="34">
        <v>0</v>
      </c>
      <c r="V57" s="35"/>
      <c r="W57" s="34">
        <v>0</v>
      </c>
      <c r="X57" s="30">
        <v>0</v>
      </c>
      <c r="Y57" s="131">
        <v>0</v>
      </c>
      <c r="Z57" s="34">
        <v>0</v>
      </c>
      <c r="AA57" s="34">
        <v>0</v>
      </c>
      <c r="AB57" s="34">
        <v>0</v>
      </c>
      <c r="AC57" s="90"/>
      <c r="AD57" s="34">
        <v>0</v>
      </c>
      <c r="AE57" s="34">
        <v>0</v>
      </c>
      <c r="AF57" s="90"/>
      <c r="AH57" s="34">
        <v>0</v>
      </c>
      <c r="AI57" s="30">
        <v>0</v>
      </c>
      <c r="AJ57" s="130">
        <v>0</v>
      </c>
      <c r="AK57" s="145"/>
      <c r="AM57" s="34"/>
      <c r="AN57" s="30"/>
      <c r="AO57" s="130"/>
      <c r="AP57" s="131"/>
      <c r="AQ57" s="30">
        <v>0</v>
      </c>
      <c r="AR57" s="30">
        <v>0</v>
      </c>
      <c r="AS57" s="30">
        <v>0</v>
      </c>
      <c r="AT57" s="30">
        <v>0</v>
      </c>
      <c r="AU57" s="30">
        <v>0</v>
      </c>
      <c r="AV57" s="30">
        <v>0</v>
      </c>
      <c r="AW57" s="30">
        <v>0</v>
      </c>
      <c r="AX57" s="30">
        <v>0</v>
      </c>
      <c r="AY57" s="35"/>
      <c r="AZ57" s="34">
        <v>0</v>
      </c>
      <c r="BA57" s="130">
        <v>0</v>
      </c>
      <c r="BB57" s="131">
        <v>0</v>
      </c>
      <c r="BC57" s="34">
        <v>0</v>
      </c>
      <c r="BD57" s="34">
        <v>0</v>
      </c>
      <c r="BE57" s="34">
        <v>0</v>
      </c>
      <c r="BF57" s="1"/>
      <c r="BG57" s="34">
        <v>0</v>
      </c>
      <c r="BH57" s="34">
        <v>0</v>
      </c>
      <c r="BI57" s="90"/>
      <c r="BK57" s="34">
        <v>0</v>
      </c>
      <c r="BL57" s="30">
        <v>0</v>
      </c>
      <c r="BM57" s="30">
        <v>0</v>
      </c>
      <c r="BN57" s="145"/>
    </row>
    <row r="58" spans="1:66">
      <c r="B58" s="115" t="s">
        <v>119</v>
      </c>
      <c r="C58" s="116"/>
      <c r="D58" s="9"/>
      <c r="E58" s="54"/>
      <c r="F58" s="55"/>
      <c r="G58" s="55"/>
      <c r="H58" s="56"/>
      <c r="I58" s="33"/>
      <c r="J58" s="57">
        <v>0</v>
      </c>
      <c r="K58" s="57">
        <v>0</v>
      </c>
      <c r="L58" s="57">
        <v>0</v>
      </c>
      <c r="M58" s="57">
        <v>0</v>
      </c>
      <c r="N58" s="504">
        <v>623.87400000000002</v>
      </c>
      <c r="O58" s="504">
        <v>623.87400000000002</v>
      </c>
      <c r="P58" s="504">
        <v>623.87400000000002</v>
      </c>
      <c r="Q58" s="504">
        <v>623.87400000000002</v>
      </c>
      <c r="R58" s="57">
        <v>1152.4149</v>
      </c>
      <c r="S58" s="57">
        <v>1152.4149</v>
      </c>
      <c r="T58" s="57">
        <v>1152.4149</v>
      </c>
      <c r="U58" s="57">
        <v>1152.4149</v>
      </c>
      <c r="V58" s="35"/>
      <c r="W58" s="57">
        <v>824.23299999999995</v>
      </c>
      <c r="X58" s="57">
        <v>824.23299999999995</v>
      </c>
      <c r="Y58" s="57">
        <v>824.23299999999995</v>
      </c>
      <c r="Z58" s="57">
        <v>2888.0738999999999</v>
      </c>
      <c r="AA58" s="57">
        <v>2888.0738999999999</v>
      </c>
      <c r="AB58" s="57">
        <v>2888.0738999999999</v>
      </c>
      <c r="AC58" s="90"/>
      <c r="AD58" s="57">
        <v>2020.3136999999999</v>
      </c>
      <c r="AE58" s="57">
        <v>2020.3136999999999</v>
      </c>
      <c r="AF58" s="241"/>
      <c r="AH58" s="503">
        <v>1776.2889</v>
      </c>
      <c r="AI58" s="503">
        <v>5488.5957999999991</v>
      </c>
      <c r="AJ58" s="503">
        <v>7508.9094999999988</v>
      </c>
      <c r="AK58" s="58"/>
      <c r="AM58" s="57">
        <v>0</v>
      </c>
      <c r="AN58" s="57">
        <v>0</v>
      </c>
      <c r="AO58" s="57">
        <v>0</v>
      </c>
      <c r="AP58" s="57">
        <v>0</v>
      </c>
      <c r="AQ58" s="57">
        <v>1673711.8399999999</v>
      </c>
      <c r="AR58" s="57">
        <v>1673711.8399999999</v>
      </c>
      <c r="AS58" s="57">
        <v>1673711.8399999999</v>
      </c>
      <c r="AT58" s="57">
        <v>1673711.8399999999</v>
      </c>
      <c r="AU58" s="57">
        <v>6053861.1526799994</v>
      </c>
      <c r="AV58" s="57">
        <v>6053861.1526799994</v>
      </c>
      <c r="AW58" s="57">
        <v>6053861.1526799994</v>
      </c>
      <c r="AX58" s="57">
        <v>6053861.1526799994</v>
      </c>
      <c r="AY58" s="35"/>
      <c r="AZ58" s="57">
        <v>9927472.7399999984</v>
      </c>
      <c r="BA58" s="57">
        <v>9927472.7399999984</v>
      </c>
      <c r="BB58" s="57">
        <v>9927472.7399999984</v>
      </c>
      <c r="BC58" s="57">
        <v>1554214.5235000001</v>
      </c>
      <c r="BD58" s="57">
        <v>1554214.5235000001</v>
      </c>
      <c r="BE58" s="57">
        <v>1554214.5235000001</v>
      </c>
      <c r="BF58" s="1"/>
      <c r="BG58" s="57">
        <v>10688563.616679998</v>
      </c>
      <c r="BH58" s="57">
        <v>10688563.616679998</v>
      </c>
      <c r="BI58" s="241"/>
      <c r="BK58" s="57">
        <v>30910291.970719993</v>
      </c>
      <c r="BL58" s="57">
        <v>65355353.761219986</v>
      </c>
      <c r="BM58" s="57">
        <v>86732480.994579986</v>
      </c>
      <c r="BN58" s="58"/>
    </row>
    <row r="59" spans="1:66" ht="6" customHeight="1">
      <c r="B59" s="87"/>
      <c r="C59" s="88"/>
      <c r="D59" s="9"/>
      <c r="E59" s="89"/>
      <c r="F59" s="89"/>
      <c r="G59" s="89"/>
      <c r="H59" s="89"/>
      <c r="I59" s="33"/>
      <c r="J59" s="74"/>
      <c r="K59" s="74"/>
      <c r="L59" s="74"/>
      <c r="M59" s="74"/>
      <c r="N59" s="74"/>
      <c r="O59" s="74"/>
      <c r="P59" s="74"/>
      <c r="Q59" s="74"/>
      <c r="R59" s="74"/>
      <c r="S59" s="90"/>
      <c r="T59" s="74"/>
      <c r="U59" s="74"/>
      <c r="V59" s="35"/>
      <c r="W59" s="90"/>
      <c r="X59" s="74"/>
      <c r="Y59" s="74"/>
      <c r="Z59" s="90"/>
      <c r="AA59" s="74"/>
      <c r="AB59" s="74"/>
      <c r="AC59" s="90"/>
      <c r="AD59" s="90"/>
      <c r="AE59" s="74"/>
      <c r="AH59" s="74"/>
      <c r="AI59" s="74"/>
      <c r="AJ59" s="74"/>
      <c r="AK59" s="74"/>
      <c r="AM59" s="74"/>
      <c r="AN59" s="74"/>
      <c r="AO59" s="74"/>
      <c r="AP59" s="74"/>
      <c r="AQ59" s="74"/>
      <c r="AR59" s="74"/>
      <c r="AS59" s="74"/>
      <c r="AT59" s="74"/>
      <c r="AU59" s="74"/>
      <c r="AV59" s="74"/>
      <c r="AW59" s="74"/>
      <c r="AX59" s="74"/>
      <c r="AY59" s="35"/>
      <c r="AZ59" s="90"/>
      <c r="BA59" s="74"/>
      <c r="BB59" s="74"/>
      <c r="BC59" s="90"/>
      <c r="BD59" s="74"/>
      <c r="BE59" s="74"/>
      <c r="BF59" s="1"/>
      <c r="BG59" s="90"/>
      <c r="BH59" s="74"/>
      <c r="BK59" s="74"/>
      <c r="BL59" s="74"/>
      <c r="BM59" s="74"/>
      <c r="BN59" s="74"/>
    </row>
    <row r="60" spans="1:66">
      <c r="B60" s="538" t="s">
        <v>166</v>
      </c>
      <c r="C60" s="539"/>
      <c r="D60" s="101"/>
      <c r="E60" s="756"/>
      <c r="F60" s="757"/>
      <c r="G60" s="757"/>
      <c r="H60" s="758"/>
      <c r="I60" s="102"/>
      <c r="J60" s="158">
        <v>1406.3675932121055</v>
      </c>
      <c r="K60" s="158">
        <v>1406.0060611689919</v>
      </c>
      <c r="L60" s="158">
        <v>1400.74622388545</v>
      </c>
      <c r="M60" s="158">
        <v>1155.7141115062409</v>
      </c>
      <c r="N60" s="158"/>
      <c r="O60" s="158"/>
      <c r="P60" s="158"/>
      <c r="Q60" s="158"/>
      <c r="R60" s="158"/>
      <c r="S60" s="158"/>
      <c r="T60" s="158"/>
      <c r="U60" s="158"/>
      <c r="V60" s="35"/>
      <c r="W60" s="158"/>
      <c r="X60" s="158"/>
      <c r="Y60" s="158"/>
      <c r="Z60" s="158"/>
      <c r="AA60" s="158"/>
      <c r="AB60" s="158"/>
      <c r="AC60" s="90"/>
      <c r="AD60" s="158"/>
      <c r="AE60" s="159"/>
      <c r="AF60" s="4"/>
      <c r="AG60" s="4"/>
      <c r="AH60" s="158">
        <v>1155.7141115062409</v>
      </c>
      <c r="AI60" s="158"/>
      <c r="AJ60" s="158"/>
      <c r="AK60" s="159"/>
      <c r="AL60" s="4"/>
      <c r="AM60" s="158">
        <v>18690297.228436522</v>
      </c>
      <c r="AN60" s="158">
        <v>18689080.648421198</v>
      </c>
      <c r="AO60" s="158">
        <v>18674247.110011827</v>
      </c>
      <c r="AP60" s="158">
        <v>17864972.924284462</v>
      </c>
      <c r="AQ60" s="158"/>
      <c r="AR60" s="158"/>
      <c r="AS60" s="158"/>
      <c r="AT60" s="158"/>
      <c r="AU60" s="158"/>
      <c r="AV60" s="158"/>
      <c r="AW60" s="158"/>
      <c r="AX60" s="158"/>
      <c r="AY60" s="35"/>
      <c r="AZ60" s="158"/>
      <c r="BA60" s="158"/>
      <c r="BB60" s="158"/>
      <c r="BC60" s="158"/>
      <c r="BD60" s="158"/>
      <c r="BE60" s="158"/>
      <c r="BF60" s="1"/>
      <c r="BG60" s="158"/>
      <c r="BH60" s="159"/>
      <c r="BI60" s="4"/>
      <c r="BJ60" s="4"/>
      <c r="BK60" s="554">
        <v>73918597.911154002</v>
      </c>
      <c r="BL60" s="554">
        <v>73918597.911154002</v>
      </c>
      <c r="BM60" s="554">
        <v>73918597.911154002</v>
      </c>
      <c r="BN60" s="158"/>
    </row>
    <row r="61" spans="1:66">
      <c r="B61" s="538" t="s">
        <v>167</v>
      </c>
      <c r="C61" s="539"/>
      <c r="D61" s="101"/>
      <c r="E61" s="505"/>
      <c r="F61" s="506"/>
      <c r="G61" s="506"/>
      <c r="H61" s="507"/>
      <c r="I61" s="102"/>
      <c r="J61" s="158"/>
      <c r="K61" s="158"/>
      <c r="L61" s="158"/>
      <c r="M61" s="158"/>
      <c r="N61" s="158">
        <v>640.80675317300006</v>
      </c>
      <c r="O61" s="158">
        <v>640.80675317300006</v>
      </c>
      <c r="P61" s="158">
        <v>640.80675317300006</v>
      </c>
      <c r="Q61" s="158">
        <v>640.80675317300006</v>
      </c>
      <c r="R61" s="158"/>
      <c r="S61" s="158"/>
      <c r="T61" s="158"/>
      <c r="U61" s="158"/>
      <c r="V61" s="35"/>
      <c r="W61" s="158"/>
      <c r="X61" s="158"/>
      <c r="Y61" s="158"/>
      <c r="Z61" s="158"/>
      <c r="AA61" s="158"/>
      <c r="AB61" s="158"/>
      <c r="AC61" s="4"/>
      <c r="AD61" s="158"/>
      <c r="AE61" s="159"/>
      <c r="AF61" s="4"/>
      <c r="AG61" s="4"/>
      <c r="AH61" s="158">
        <v>640.80675317300006</v>
      </c>
      <c r="AI61" s="158"/>
      <c r="AJ61" s="158"/>
      <c r="AK61" s="159"/>
      <c r="AL61" s="4"/>
      <c r="AM61" s="158"/>
      <c r="AN61" s="158"/>
      <c r="AO61" s="158"/>
      <c r="AP61" s="158"/>
      <c r="AQ61" s="158">
        <v>1736380.7023023048</v>
      </c>
      <c r="AR61" s="158">
        <v>1736380.7023023048</v>
      </c>
      <c r="AS61" s="158">
        <v>1736380.7023023048</v>
      </c>
      <c r="AT61" s="158">
        <v>1736380.7023023048</v>
      </c>
      <c r="AU61" s="158"/>
      <c r="AV61" s="158"/>
      <c r="AW61" s="158"/>
      <c r="AX61" s="158"/>
      <c r="AY61" s="35"/>
      <c r="AZ61" s="158"/>
      <c r="BA61" s="158"/>
      <c r="BB61" s="158"/>
      <c r="BC61" s="158"/>
      <c r="BD61" s="158"/>
      <c r="BE61" s="158"/>
      <c r="BF61" s="1"/>
      <c r="BG61" s="158"/>
      <c r="BH61" s="159"/>
      <c r="BI61" s="4"/>
      <c r="BJ61" s="4"/>
      <c r="BK61" s="554">
        <v>6945522.8092092192</v>
      </c>
      <c r="BL61" s="554">
        <v>6945522.8092092192</v>
      </c>
      <c r="BM61" s="554">
        <v>6945522.8092092192</v>
      </c>
      <c r="BN61" s="159"/>
    </row>
    <row r="62" spans="1:66">
      <c r="B62" s="538" t="s">
        <v>179</v>
      </c>
      <c r="C62" s="539"/>
      <c r="D62" s="101"/>
      <c r="E62" s="549"/>
      <c r="F62" s="550"/>
      <c r="G62" s="550"/>
      <c r="H62" s="551"/>
      <c r="I62" s="102"/>
      <c r="J62" s="158"/>
      <c r="K62" s="158"/>
      <c r="L62" s="158"/>
      <c r="M62" s="158"/>
      <c r="N62" s="158"/>
      <c r="O62" s="158"/>
      <c r="P62" s="158"/>
      <c r="Q62" s="158"/>
      <c r="R62" s="158">
        <v>1418.0762789219998</v>
      </c>
      <c r="S62" s="158">
        <v>1418.0762789219998</v>
      </c>
      <c r="T62" s="158">
        <v>1418.0762789219998</v>
      </c>
      <c r="U62" s="158">
        <v>1418.0762789219998</v>
      </c>
      <c r="V62" s="35"/>
      <c r="W62" s="158"/>
      <c r="X62" s="158"/>
      <c r="Y62" s="158"/>
      <c r="Z62" s="158"/>
      <c r="AA62" s="158"/>
      <c r="AB62" s="158"/>
      <c r="AC62" s="4"/>
      <c r="AD62" s="158"/>
      <c r="AE62" s="159"/>
      <c r="AF62" s="4"/>
      <c r="AG62" s="4"/>
      <c r="AH62" s="158">
        <v>1418.0762789219998</v>
      </c>
      <c r="AI62" s="158"/>
      <c r="AJ62" s="158"/>
      <c r="AK62" s="159"/>
      <c r="AL62" s="4"/>
      <c r="AM62" s="158"/>
      <c r="AN62" s="158"/>
      <c r="AO62" s="158"/>
      <c r="AP62" s="158"/>
      <c r="AQ62" s="158"/>
      <c r="AR62" s="158"/>
      <c r="AS62" s="158"/>
      <c r="AT62" s="158"/>
      <c r="AU62" s="158">
        <v>7319857.2134722881</v>
      </c>
      <c r="AV62" s="158">
        <v>7319857.2134722881</v>
      </c>
      <c r="AW62" s="158">
        <v>7319857.2134722881</v>
      </c>
      <c r="AX62" s="158">
        <v>7319857.2134722881</v>
      </c>
      <c r="AY62" s="35"/>
      <c r="AZ62" s="158"/>
      <c r="BA62" s="158"/>
      <c r="BB62" s="158"/>
      <c r="BC62" s="158"/>
      <c r="BD62" s="158"/>
      <c r="BE62" s="158"/>
      <c r="BF62" s="1"/>
      <c r="BG62" s="158"/>
      <c r="BH62" s="159"/>
      <c r="BI62" s="4"/>
      <c r="BJ62" s="4"/>
      <c r="BK62" s="554">
        <v>29279428.853889152</v>
      </c>
      <c r="BL62" s="554">
        <v>29279428.853889152</v>
      </c>
      <c r="BM62" s="554">
        <v>29279428.853889152</v>
      </c>
      <c r="BN62" s="159"/>
    </row>
    <row r="63" spans="1:66">
      <c r="B63" s="538" t="s">
        <v>168</v>
      </c>
      <c r="C63" s="539"/>
      <c r="D63" s="101"/>
      <c r="E63" s="756"/>
      <c r="F63" s="757"/>
      <c r="G63" s="757"/>
      <c r="H63" s="758"/>
      <c r="I63" s="102"/>
      <c r="J63" s="158"/>
      <c r="K63" s="158"/>
      <c r="L63" s="158"/>
      <c r="M63" s="158"/>
      <c r="N63" s="158"/>
      <c r="O63" s="158"/>
      <c r="P63" s="158"/>
      <c r="Q63" s="158"/>
      <c r="R63" s="158"/>
      <c r="S63" s="158"/>
      <c r="T63" s="158"/>
      <c r="U63" s="158"/>
      <c r="V63" s="35"/>
      <c r="W63" s="158">
        <v>6327.9430390049965</v>
      </c>
      <c r="X63" s="158">
        <v>6260.146039004997</v>
      </c>
      <c r="Y63" s="158">
        <v>6179.5877203759983</v>
      </c>
      <c r="Z63" s="158"/>
      <c r="AA63" s="158"/>
      <c r="AB63" s="158"/>
      <c r="AC63" s="4"/>
      <c r="AD63" s="158"/>
      <c r="AE63" s="159"/>
      <c r="AF63" s="4"/>
      <c r="AG63" s="4"/>
      <c r="AH63" s="158"/>
      <c r="AI63" s="158">
        <v>6179.5877203759983</v>
      </c>
      <c r="AJ63" s="158"/>
      <c r="AK63" s="159"/>
      <c r="AL63" s="4"/>
      <c r="AM63" s="158"/>
      <c r="AN63" s="158"/>
      <c r="AO63" s="158"/>
      <c r="AP63" s="158"/>
      <c r="AQ63" s="158"/>
      <c r="AR63" s="158"/>
      <c r="AS63" s="158"/>
      <c r="AT63" s="158"/>
      <c r="AU63" s="158"/>
      <c r="AV63" s="158"/>
      <c r="AW63" s="158"/>
      <c r="AX63" s="158"/>
      <c r="AY63" s="35"/>
      <c r="AZ63" s="158">
        <v>42667075.607131511</v>
      </c>
      <c r="BA63" s="158">
        <v>41947840.157131508</v>
      </c>
      <c r="BB63" s="158">
        <v>41672941.113637738</v>
      </c>
      <c r="BC63" s="158"/>
      <c r="BD63" s="158"/>
      <c r="BE63" s="158"/>
      <c r="BF63" s="1"/>
      <c r="BG63" s="158"/>
      <c r="BH63" s="159"/>
      <c r="BI63" s="4"/>
      <c r="BJ63" s="4"/>
      <c r="BK63" s="554">
        <v>0</v>
      </c>
      <c r="BL63" s="554">
        <v>126287856.87790075</v>
      </c>
      <c r="BM63" s="554">
        <v>126287856.87790075</v>
      </c>
      <c r="BN63" s="159"/>
    </row>
    <row r="64" spans="1:66">
      <c r="B64" s="538" t="s">
        <v>180</v>
      </c>
      <c r="C64" s="539"/>
      <c r="D64" s="101"/>
      <c r="E64" s="544"/>
      <c r="F64" s="550"/>
      <c r="G64" s="550"/>
      <c r="H64" s="545"/>
      <c r="I64" s="102"/>
      <c r="J64" s="158"/>
      <c r="K64" s="158"/>
      <c r="L64" s="158"/>
      <c r="M64" s="158"/>
      <c r="N64" s="158"/>
      <c r="O64" s="158"/>
      <c r="P64" s="158"/>
      <c r="Q64" s="158"/>
      <c r="R64" s="158"/>
      <c r="S64" s="158"/>
      <c r="T64" s="158"/>
      <c r="U64" s="158"/>
      <c r="V64" s="35"/>
      <c r="W64" s="158"/>
      <c r="X64" s="158"/>
      <c r="Y64" s="158"/>
      <c r="Z64" s="158">
        <v>9368.7869504030004</v>
      </c>
      <c r="AA64" s="158">
        <v>9333.7382504029993</v>
      </c>
      <c r="AB64" s="158">
        <v>9221.1967249299996</v>
      </c>
      <c r="AC64" s="4"/>
      <c r="AD64" s="158"/>
      <c r="AE64" s="159"/>
      <c r="AF64" s="4"/>
      <c r="AG64" s="4"/>
      <c r="AH64" s="158"/>
      <c r="AI64" s="158">
        <v>9221.1967249299996</v>
      </c>
      <c r="AJ64" s="158"/>
      <c r="AK64" s="158"/>
      <c r="AL64" s="4"/>
      <c r="AM64" s="158"/>
      <c r="AN64" s="158"/>
      <c r="AO64" s="158"/>
      <c r="AP64" s="158"/>
      <c r="AQ64" s="158"/>
      <c r="AR64" s="158"/>
      <c r="AS64" s="158"/>
      <c r="AT64" s="158"/>
      <c r="AU64" s="158"/>
      <c r="AV64" s="158"/>
      <c r="AW64" s="158"/>
      <c r="AX64" s="158"/>
      <c r="AY64" s="35"/>
      <c r="AZ64" s="158"/>
      <c r="BA64" s="158"/>
      <c r="BB64" s="158"/>
      <c r="BC64" s="158">
        <v>37444481.906896763</v>
      </c>
      <c r="BD64" s="158">
        <v>37968082.916896753</v>
      </c>
      <c r="BE64" s="158">
        <v>37080214.804334767</v>
      </c>
      <c r="BF64" s="1"/>
      <c r="BG64" s="158"/>
      <c r="BH64" s="159"/>
      <c r="BI64" s="4"/>
      <c r="BJ64" s="4"/>
      <c r="BK64" s="554">
        <v>0</v>
      </c>
      <c r="BL64" s="554">
        <v>112492779.62812829</v>
      </c>
      <c r="BM64" s="554">
        <v>112492779.62812829</v>
      </c>
      <c r="BN64" s="158"/>
    </row>
    <row r="65" spans="2:66">
      <c r="B65" s="538" t="s">
        <v>181</v>
      </c>
      <c r="C65" s="539"/>
      <c r="D65" s="101"/>
      <c r="E65" s="544"/>
      <c r="F65" s="550"/>
      <c r="G65" s="550"/>
      <c r="H65" s="545"/>
      <c r="I65" s="102"/>
      <c r="J65" s="158"/>
      <c r="K65" s="158"/>
      <c r="L65" s="158"/>
      <c r="M65" s="158"/>
      <c r="N65" s="158"/>
      <c r="O65" s="158"/>
      <c r="P65" s="158"/>
      <c r="Q65" s="158"/>
      <c r="R65" s="158"/>
      <c r="S65" s="158"/>
      <c r="T65" s="158"/>
      <c r="U65" s="158"/>
      <c r="V65" s="35"/>
      <c r="W65" s="158"/>
      <c r="X65" s="158"/>
      <c r="Y65" s="158"/>
      <c r="Z65" s="158"/>
      <c r="AA65" s="158"/>
      <c r="AB65" s="158"/>
      <c r="AC65" s="4"/>
      <c r="AD65" s="158">
        <v>23462.97863976099</v>
      </c>
      <c r="AE65" s="158">
        <v>24390.655631094993</v>
      </c>
      <c r="AF65" s="4"/>
      <c r="AG65" s="4"/>
      <c r="AH65" s="158"/>
      <c r="AI65" s="158"/>
      <c r="AJ65" s="158">
        <v>24390.655631094993</v>
      </c>
      <c r="AK65" s="158"/>
      <c r="AL65" s="4"/>
      <c r="AM65" s="158"/>
      <c r="AN65" s="158"/>
      <c r="AO65" s="158"/>
      <c r="AP65" s="158"/>
      <c r="AQ65" s="158"/>
      <c r="AR65" s="158"/>
      <c r="AS65" s="158"/>
      <c r="AT65" s="158"/>
      <c r="AU65" s="158"/>
      <c r="AV65" s="158"/>
      <c r="AW65" s="158"/>
      <c r="AX65" s="158"/>
      <c r="AY65" s="35"/>
      <c r="AZ65" s="158"/>
      <c r="BA65" s="158"/>
      <c r="BB65" s="158"/>
      <c r="BC65" s="158"/>
      <c r="BD65" s="158"/>
      <c r="BE65" s="158"/>
      <c r="BF65" s="1"/>
      <c r="BG65" s="158">
        <v>145679402.62034965</v>
      </c>
      <c r="BH65" s="158">
        <v>150785808.03709784</v>
      </c>
      <c r="BI65" s="4"/>
      <c r="BJ65" s="4"/>
      <c r="BK65" s="554">
        <v>0</v>
      </c>
      <c r="BL65" s="554">
        <v>0</v>
      </c>
      <c r="BM65" s="554">
        <v>296465210.65744746</v>
      </c>
      <c r="BN65" s="158"/>
    </row>
    <row r="66" spans="2:66" ht="5.25" customHeight="1">
      <c r="B66" s="87"/>
      <c r="C66" s="88"/>
      <c r="D66" s="9"/>
      <c r="E66" s="575"/>
      <c r="F66" s="575"/>
      <c r="G66" s="575"/>
      <c r="H66" s="575"/>
      <c r="I66" s="33"/>
      <c r="J66" s="155"/>
      <c r="K66" s="155"/>
      <c r="L66" s="155"/>
      <c r="M66" s="155"/>
      <c r="N66" s="155"/>
      <c r="O66" s="155"/>
      <c r="P66" s="155"/>
      <c r="Q66" s="155"/>
      <c r="R66" s="155"/>
      <c r="S66" s="157"/>
      <c r="T66" s="155"/>
      <c r="U66" s="155"/>
      <c r="V66" s="35"/>
      <c r="W66" s="157"/>
      <c r="X66" s="155"/>
      <c r="Y66" s="155"/>
      <c r="Z66" s="157"/>
      <c r="AA66" s="155"/>
      <c r="AB66" s="155"/>
      <c r="AC66" s="4"/>
      <c r="AD66" s="157"/>
      <c r="AE66" s="155"/>
      <c r="AF66" s="4"/>
      <c r="AG66" s="4"/>
      <c r="AH66" s="155"/>
      <c r="AI66" s="155"/>
      <c r="AJ66" s="155"/>
      <c r="AK66" s="155"/>
      <c r="AL66" s="4"/>
      <c r="AM66" s="155"/>
      <c r="AN66" s="155"/>
      <c r="AO66" s="155"/>
      <c r="AP66" s="155"/>
      <c r="AQ66" s="155"/>
      <c r="AR66" s="155"/>
      <c r="AS66" s="155"/>
      <c r="AT66" s="155"/>
      <c r="AU66" s="155"/>
      <c r="AV66" s="155"/>
      <c r="AW66" s="155"/>
      <c r="AX66" s="155"/>
      <c r="AY66" s="35"/>
      <c r="AZ66" s="157"/>
      <c r="BA66" s="155"/>
      <c r="BB66" s="155"/>
      <c r="BC66" s="157"/>
      <c r="BD66" s="155"/>
      <c r="BE66" s="155"/>
      <c r="BF66" s="1"/>
      <c r="BG66" s="157"/>
      <c r="BH66" s="155"/>
      <c r="BI66" s="4"/>
      <c r="BJ66" s="4"/>
      <c r="BK66" s="74"/>
      <c r="BL66" s="74"/>
      <c r="BM66" s="74"/>
      <c r="BN66" s="155"/>
    </row>
    <row r="67" spans="2:66">
      <c r="B67" s="115" t="s">
        <v>75</v>
      </c>
      <c r="C67" s="116"/>
      <c r="D67" s="9"/>
      <c r="E67" s="91"/>
      <c r="F67" s="92"/>
      <c r="G67" s="92"/>
      <c r="H67" s="93"/>
      <c r="I67" s="33"/>
      <c r="J67" s="153">
        <v>1406.3675932121052</v>
      </c>
      <c r="K67" s="153">
        <v>1406.0060611689921</v>
      </c>
      <c r="L67" s="153">
        <v>1400.7462238854503</v>
      </c>
      <c r="M67" s="153">
        <v>1155.7141115062414</v>
      </c>
      <c r="N67" s="470">
        <v>640.80675317300006</v>
      </c>
      <c r="O67" s="470">
        <v>640.80675317300006</v>
      </c>
      <c r="P67" s="470">
        <v>640.80675317300006</v>
      </c>
      <c r="Q67" s="470">
        <v>640.80675317300006</v>
      </c>
      <c r="R67" s="153">
        <v>1418.076278922</v>
      </c>
      <c r="S67" s="153">
        <v>1418.076278922</v>
      </c>
      <c r="T67" s="153">
        <v>1418.076278922</v>
      </c>
      <c r="U67" s="153">
        <v>1418.076278922</v>
      </c>
      <c r="V67" s="35"/>
      <c r="W67" s="153">
        <v>6327.9430390049965</v>
      </c>
      <c r="X67" s="153">
        <v>6260.146039004997</v>
      </c>
      <c r="Y67" s="153">
        <v>6179.5877203759983</v>
      </c>
      <c r="Z67" s="153">
        <v>9368.7869504029986</v>
      </c>
      <c r="AA67" s="153">
        <v>9333.7382504029993</v>
      </c>
      <c r="AB67" s="153">
        <v>9221.1967249299996</v>
      </c>
      <c r="AC67" s="4"/>
      <c r="AD67" s="153">
        <v>23462.97863976099</v>
      </c>
      <c r="AE67" s="153">
        <v>24390.655631094993</v>
      </c>
      <c r="AF67" s="4"/>
      <c r="AG67" s="4"/>
      <c r="AH67" s="153">
        <v>3214.5971436012414</v>
      </c>
      <c r="AI67" s="153">
        <v>18615.381588907239</v>
      </c>
      <c r="AJ67" s="153">
        <v>43006.037220002239</v>
      </c>
      <c r="AK67" s="153">
        <v>0</v>
      </c>
      <c r="AL67" s="4"/>
      <c r="AM67" s="153">
        <v>18690297.228436522</v>
      </c>
      <c r="AN67" s="153">
        <v>18689080.648421198</v>
      </c>
      <c r="AO67" s="153">
        <v>18674247.110011831</v>
      </c>
      <c r="AP67" s="153">
        <v>17864972.924284458</v>
      </c>
      <c r="AQ67" s="153">
        <v>1736380.7023023048</v>
      </c>
      <c r="AR67" s="153">
        <v>1736380.7023023048</v>
      </c>
      <c r="AS67" s="153">
        <v>1736380.7023023048</v>
      </c>
      <c r="AT67" s="153">
        <v>1736380.7023023048</v>
      </c>
      <c r="AU67" s="153">
        <v>7319857.2134722881</v>
      </c>
      <c r="AV67" s="153">
        <v>7319857.2134722881</v>
      </c>
      <c r="AW67" s="153">
        <v>7319857.2134722881</v>
      </c>
      <c r="AX67" s="153">
        <v>7319857.2134722881</v>
      </c>
      <c r="AY67" s="35"/>
      <c r="AZ67" s="153">
        <v>42667075.607131511</v>
      </c>
      <c r="BA67" s="153">
        <v>41947840.157131508</v>
      </c>
      <c r="BB67" s="153">
        <v>41672941.113637738</v>
      </c>
      <c r="BC67" s="153">
        <v>37444481.906896763</v>
      </c>
      <c r="BD67" s="153">
        <v>37968082.916896768</v>
      </c>
      <c r="BE67" s="153">
        <v>37080214.804334767</v>
      </c>
      <c r="BF67" s="1"/>
      <c r="BG67" s="153">
        <v>145679402.62034962</v>
      </c>
      <c r="BH67" s="153">
        <v>150785808.03709784</v>
      </c>
      <c r="BI67" s="4"/>
      <c r="BJ67" s="4"/>
      <c r="BK67" s="57">
        <v>110143549.5742524</v>
      </c>
      <c r="BL67" s="57">
        <v>348924186.08028138</v>
      </c>
      <c r="BM67" s="57">
        <v>645389396.73772895</v>
      </c>
      <c r="BN67" s="153"/>
    </row>
    <row r="68" spans="2:66">
      <c r="B68" s="115" t="s">
        <v>76</v>
      </c>
      <c r="C68" s="116"/>
      <c r="D68" s="9"/>
      <c r="E68" s="91"/>
      <c r="F68" s="92"/>
      <c r="G68" s="92"/>
      <c r="H68" s="93"/>
      <c r="I68" s="33"/>
      <c r="J68" s="153">
        <v>0</v>
      </c>
      <c r="K68" s="153">
        <v>0</v>
      </c>
      <c r="L68" s="153">
        <v>0</v>
      </c>
      <c r="M68" s="153">
        <v>0</v>
      </c>
      <c r="N68" s="153">
        <v>0</v>
      </c>
      <c r="O68" s="153">
        <v>0</v>
      </c>
      <c r="P68" s="153">
        <v>0</v>
      </c>
      <c r="Q68" s="153">
        <v>0</v>
      </c>
      <c r="R68" s="153">
        <v>0</v>
      </c>
      <c r="S68" s="153">
        <v>0</v>
      </c>
      <c r="T68" s="153">
        <v>0</v>
      </c>
      <c r="U68" s="153">
        <v>0</v>
      </c>
      <c r="V68" s="35"/>
      <c r="W68" s="153">
        <v>0</v>
      </c>
      <c r="X68" s="153">
        <v>0</v>
      </c>
      <c r="Y68" s="153">
        <v>0</v>
      </c>
      <c r="Z68" s="153">
        <v>0</v>
      </c>
      <c r="AA68" s="153">
        <v>0</v>
      </c>
      <c r="AB68" s="153">
        <v>0</v>
      </c>
      <c r="AC68" s="4"/>
      <c r="AD68" s="153">
        <v>0</v>
      </c>
      <c r="AE68" s="153">
        <v>0</v>
      </c>
      <c r="AF68" s="4"/>
      <c r="AG68" s="4"/>
      <c r="AH68" s="153">
        <v>0</v>
      </c>
      <c r="AI68" s="153">
        <v>0</v>
      </c>
      <c r="AJ68" s="153">
        <v>0</v>
      </c>
      <c r="AK68" s="153">
        <v>0</v>
      </c>
      <c r="AL68" s="4"/>
      <c r="AM68" s="153">
        <v>0</v>
      </c>
      <c r="AN68" s="153">
        <v>0</v>
      </c>
      <c r="AO68" s="153">
        <v>0</v>
      </c>
      <c r="AP68" s="153">
        <v>0</v>
      </c>
      <c r="AQ68" s="153">
        <v>0</v>
      </c>
      <c r="AR68" s="153">
        <v>0</v>
      </c>
      <c r="AS68" s="153">
        <v>0</v>
      </c>
      <c r="AT68" s="153">
        <v>0</v>
      </c>
      <c r="AU68" s="153">
        <v>0</v>
      </c>
      <c r="AV68" s="153">
        <v>0</v>
      </c>
      <c r="AW68" s="153">
        <v>0</v>
      </c>
      <c r="AX68" s="153">
        <v>0</v>
      </c>
      <c r="AY68" s="35"/>
      <c r="AZ68" s="153">
        <v>0</v>
      </c>
      <c r="BA68" s="153">
        <v>0</v>
      </c>
      <c r="BB68" s="153">
        <v>0</v>
      </c>
      <c r="BC68" s="153">
        <v>0</v>
      </c>
      <c r="BD68" s="153">
        <v>0</v>
      </c>
      <c r="BE68" s="153">
        <v>0</v>
      </c>
      <c r="BF68" s="1"/>
      <c r="BG68" s="153">
        <v>0</v>
      </c>
      <c r="BH68" s="153">
        <v>0</v>
      </c>
      <c r="BI68" s="4"/>
      <c r="BJ68" s="4"/>
      <c r="BK68" s="57">
        <v>0</v>
      </c>
      <c r="BL68" s="57">
        <v>0</v>
      </c>
      <c r="BM68" s="57">
        <v>0</v>
      </c>
      <c r="BN68" s="153"/>
    </row>
    <row r="69" spans="2:66">
      <c r="B69" s="115" t="s">
        <v>177</v>
      </c>
      <c r="C69" s="116"/>
      <c r="D69" s="9"/>
      <c r="E69" s="91"/>
      <c r="F69" s="92"/>
      <c r="G69" s="92"/>
      <c r="H69" s="93"/>
      <c r="I69" s="33"/>
      <c r="J69" s="153">
        <v>1406.3675932121055</v>
      </c>
      <c r="K69" s="153">
        <v>1406.0060611689919</v>
      </c>
      <c r="L69" s="153">
        <v>1400.74622388545</v>
      </c>
      <c r="M69" s="153">
        <v>1155.7141115062409</v>
      </c>
      <c r="N69" s="153">
        <v>640.80675317300006</v>
      </c>
      <c r="O69" s="153">
        <v>640.80675317300006</v>
      </c>
      <c r="P69" s="153">
        <v>640.80675317300006</v>
      </c>
      <c r="Q69" s="153">
        <v>640.80675317300006</v>
      </c>
      <c r="R69" s="153">
        <v>1418.0762789219998</v>
      </c>
      <c r="S69" s="153">
        <v>1418.0762789219998</v>
      </c>
      <c r="T69" s="153">
        <v>1418.0762789219998</v>
      </c>
      <c r="U69" s="153">
        <v>1418.0762789219998</v>
      </c>
      <c r="V69" s="35"/>
      <c r="W69" s="153">
        <v>6327.9430390049965</v>
      </c>
      <c r="X69" s="153">
        <v>6260.146039004997</v>
      </c>
      <c r="Y69" s="153">
        <v>6179.5877203759983</v>
      </c>
      <c r="Z69" s="153">
        <v>9368.7869504030004</v>
      </c>
      <c r="AA69" s="153">
        <v>9333.7382504029993</v>
      </c>
      <c r="AB69" s="153">
        <v>9221.1967249299996</v>
      </c>
      <c r="AC69" s="4"/>
      <c r="AD69" s="153">
        <v>23462.97863976099</v>
      </c>
      <c r="AE69" s="153">
        <v>24390.655631094993</v>
      </c>
      <c r="AF69" s="4"/>
      <c r="AG69" s="4"/>
      <c r="AH69" s="153">
        <v>3214.5971436012405</v>
      </c>
      <c r="AI69" s="153">
        <v>15400.784445305999</v>
      </c>
      <c r="AJ69" s="153">
        <v>24390.655631094993</v>
      </c>
      <c r="AK69" s="153">
        <v>0</v>
      </c>
      <c r="AL69" s="4"/>
      <c r="AM69" s="153">
        <v>18690297.228436522</v>
      </c>
      <c r="AN69" s="153">
        <v>18689080.648421198</v>
      </c>
      <c r="AO69" s="153">
        <v>18674247.110011827</v>
      </c>
      <c r="AP69" s="153">
        <v>17864972.924284462</v>
      </c>
      <c r="AQ69" s="153">
        <v>1736380.7023023048</v>
      </c>
      <c r="AR69" s="153">
        <v>1736380.7023023048</v>
      </c>
      <c r="AS69" s="153">
        <v>1736380.7023023048</v>
      </c>
      <c r="AT69" s="153">
        <v>1736380.7023023048</v>
      </c>
      <c r="AU69" s="153">
        <v>7319857.2134722881</v>
      </c>
      <c r="AV69" s="153">
        <v>7319857.2134722881</v>
      </c>
      <c r="AW69" s="153">
        <v>7319857.2134722881</v>
      </c>
      <c r="AX69" s="153">
        <v>7319857.2134722881</v>
      </c>
      <c r="AY69" s="35"/>
      <c r="AZ69" s="153">
        <v>42667075.607131511</v>
      </c>
      <c r="BA69" s="153">
        <v>41947840.157131508</v>
      </c>
      <c r="BB69" s="153">
        <v>41672941.113637738</v>
      </c>
      <c r="BC69" s="153">
        <v>37444481.906896763</v>
      </c>
      <c r="BD69" s="153">
        <v>37968082.916896753</v>
      </c>
      <c r="BE69" s="153">
        <v>37080214.804334767</v>
      </c>
      <c r="BF69" s="1"/>
      <c r="BG69" s="153">
        <v>145679402.62034965</v>
      </c>
      <c r="BH69" s="153">
        <v>150785808.03709784</v>
      </c>
      <c r="BI69" s="4"/>
      <c r="BJ69" s="4"/>
      <c r="BK69" s="57">
        <v>110143549.57425237</v>
      </c>
      <c r="BL69" s="57">
        <v>348924186.08028138</v>
      </c>
      <c r="BM69" s="57">
        <v>645389396.73772883</v>
      </c>
      <c r="BN69" s="153"/>
    </row>
    <row r="70" spans="2:66">
      <c r="AC70" s="4"/>
      <c r="AY70" s="35"/>
      <c r="BF70" s="1"/>
      <c r="BI70" s="4"/>
      <c r="BJ70" s="4"/>
    </row>
    <row r="71" spans="2:66">
      <c r="J71" s="244">
        <v>0</v>
      </c>
      <c r="K71" s="244">
        <v>0</v>
      </c>
      <c r="L71" s="244">
        <v>0</v>
      </c>
      <c r="M71" s="244">
        <v>0</v>
      </c>
      <c r="N71" s="244">
        <v>0</v>
      </c>
      <c r="O71" s="244">
        <v>0</v>
      </c>
      <c r="P71" s="244">
        <v>0</v>
      </c>
      <c r="Q71" s="244">
        <v>0</v>
      </c>
      <c r="R71" s="244">
        <v>0</v>
      </c>
      <c r="S71" s="244">
        <v>0</v>
      </c>
      <c r="T71" s="244">
        <v>0</v>
      </c>
      <c r="U71" s="244">
        <v>0</v>
      </c>
      <c r="V71" s="244">
        <v>0</v>
      </c>
      <c r="W71" s="244">
        <v>0</v>
      </c>
      <c r="X71" s="244">
        <v>0</v>
      </c>
      <c r="Y71" s="244">
        <v>0</v>
      </c>
      <c r="Z71" s="244">
        <v>0</v>
      </c>
      <c r="AA71" s="244">
        <v>0</v>
      </c>
      <c r="AB71" s="244">
        <v>0</v>
      </c>
      <c r="AC71" s="244">
        <v>0</v>
      </c>
      <c r="AD71" s="244">
        <v>0</v>
      </c>
      <c r="AE71" s="244">
        <v>0</v>
      </c>
      <c r="AF71" s="244">
        <v>0</v>
      </c>
      <c r="AG71" s="244">
        <v>0</v>
      </c>
      <c r="AH71" s="244">
        <v>0</v>
      </c>
      <c r="AI71" s="555">
        <v>3214.5971436012405</v>
      </c>
      <c r="AJ71" s="555">
        <v>18615.381588907247</v>
      </c>
      <c r="AK71" s="244">
        <v>0</v>
      </c>
      <c r="AL71" s="244">
        <v>0</v>
      </c>
      <c r="AM71" s="244">
        <v>0</v>
      </c>
      <c r="AN71" s="244">
        <v>0</v>
      </c>
      <c r="AO71" s="244">
        <v>0</v>
      </c>
      <c r="AP71" s="244">
        <v>0</v>
      </c>
      <c r="AQ71" s="244">
        <v>0</v>
      </c>
      <c r="AR71" s="244">
        <v>0</v>
      </c>
      <c r="AS71" s="244">
        <v>0</v>
      </c>
      <c r="AT71" s="244">
        <v>0</v>
      </c>
      <c r="AU71" s="244">
        <v>0</v>
      </c>
      <c r="AV71" s="244">
        <v>0</v>
      </c>
      <c r="AW71" s="244">
        <v>0</v>
      </c>
      <c r="AX71" s="244">
        <v>0</v>
      </c>
      <c r="AY71" s="244">
        <v>0</v>
      </c>
      <c r="AZ71" s="244">
        <v>0</v>
      </c>
      <c r="BA71" s="244">
        <v>0</v>
      </c>
      <c r="BB71" s="244">
        <v>0</v>
      </c>
      <c r="BC71" s="244">
        <v>0</v>
      </c>
      <c r="BD71" s="244">
        <v>0</v>
      </c>
      <c r="BE71" s="244">
        <v>0</v>
      </c>
      <c r="BF71" s="1"/>
      <c r="BG71" s="244">
        <v>0</v>
      </c>
      <c r="BH71" s="244">
        <v>0</v>
      </c>
      <c r="BI71" s="4"/>
      <c r="BJ71" s="4"/>
      <c r="BK71" s="244">
        <v>0</v>
      </c>
      <c r="BL71" s="244">
        <v>0</v>
      </c>
      <c r="BM71" s="244">
        <v>0</v>
      </c>
      <c r="BN71" s="244">
        <v>0</v>
      </c>
    </row>
    <row r="72" spans="2:66">
      <c r="AI72" s="546" t="s">
        <v>218</v>
      </c>
      <c r="AJ72" s="546"/>
      <c r="BF72" s="1"/>
    </row>
    <row r="73" spans="2:66">
      <c r="B73" s="7" t="s">
        <v>143</v>
      </c>
    </row>
    <row r="74" spans="2:66">
      <c r="BB74" s="244"/>
    </row>
    <row r="75" spans="2:66">
      <c r="BB75" s="244"/>
    </row>
  </sheetData>
  <mergeCells count="31">
    <mergeCell ref="B3:B5"/>
    <mergeCell ref="C3:C5"/>
    <mergeCell ref="E3:H4"/>
    <mergeCell ref="J3:M4"/>
    <mergeCell ref="E2:H2"/>
    <mergeCell ref="J2:AF2"/>
    <mergeCell ref="E63:H63"/>
    <mergeCell ref="E60:H60"/>
    <mergeCell ref="AD3:AE4"/>
    <mergeCell ref="AH3:AK4"/>
    <mergeCell ref="AM3:AP4"/>
    <mergeCell ref="W3:Y4"/>
    <mergeCell ref="N3:Q4"/>
    <mergeCell ref="R3:U4"/>
    <mergeCell ref="R7:U7"/>
    <mergeCell ref="R19:U19"/>
    <mergeCell ref="R30:U30"/>
    <mergeCell ref="R38:U38"/>
    <mergeCell ref="R42:U42"/>
    <mergeCell ref="R47:U47"/>
    <mergeCell ref="R55:U55"/>
    <mergeCell ref="Z3:AB4"/>
    <mergeCell ref="BK2:BN2"/>
    <mergeCell ref="BK3:BN4"/>
    <mergeCell ref="AZ3:BB4"/>
    <mergeCell ref="BG3:BH4"/>
    <mergeCell ref="AH2:AK2"/>
    <mergeCell ref="AM2:BI2"/>
    <mergeCell ref="AQ3:AT4"/>
    <mergeCell ref="AU3:AX4"/>
    <mergeCell ref="BC3:BE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BM72"/>
  <sheetViews>
    <sheetView topLeftCell="A19" zoomScale="85" zoomScaleNormal="85" workbookViewId="0">
      <selection activeCell="G56" sqref="G56"/>
    </sheetView>
  </sheetViews>
  <sheetFormatPr defaultRowHeight="15"/>
  <cols>
    <col min="1" max="1" width="4.28515625" style="7" bestFit="1" customWidth="1"/>
    <col min="2" max="2" width="44.7109375" style="7" bestFit="1" customWidth="1"/>
    <col min="3" max="3" width="9.7109375" style="7" bestFit="1" customWidth="1"/>
    <col min="4" max="4" width="1.5703125" style="7" customWidth="1"/>
    <col min="5" max="8" width="9.140625" style="7"/>
    <col min="9" max="9" width="1.5703125" style="7" customWidth="1"/>
    <col min="10" max="15" width="9.140625" style="7"/>
    <col min="16" max="16" width="9.140625" style="7" customWidth="1"/>
    <col min="17" max="21" width="9.140625" style="7"/>
    <col min="22" max="22" width="1.5703125" style="7" customWidth="1"/>
    <col min="23" max="23" width="9.140625" style="7"/>
    <col min="24" max="24" width="9.140625" style="7" customWidth="1"/>
    <col min="25" max="28" width="9.140625" style="7"/>
    <col min="29" max="29" width="1.7109375" style="7" customWidth="1"/>
    <col min="30" max="31" width="9.140625" style="7"/>
    <col min="32" max="32" width="1.5703125" style="7" customWidth="1"/>
    <col min="33" max="36" width="9.140625" style="7" customWidth="1"/>
    <col min="37" max="37" width="1.5703125" style="7" customWidth="1"/>
    <col min="38" max="41" width="11.5703125" style="7" bestFit="1" customWidth="1"/>
    <col min="42" max="49" width="11.5703125" style="7" customWidth="1"/>
    <col min="50" max="50" width="2.5703125" style="7" customWidth="1"/>
    <col min="51" max="51" width="10.28515625" style="7" bestFit="1" customWidth="1"/>
    <col min="52" max="53" width="11.5703125" style="7" bestFit="1" customWidth="1"/>
    <col min="54" max="56" width="11.5703125" style="7" customWidth="1"/>
    <col min="57" max="57" width="1.5703125" style="7" customWidth="1"/>
    <col min="58" max="58" width="17.5703125" style="7" customWidth="1"/>
    <col min="59" max="59" width="28" style="7" customWidth="1"/>
    <col min="60" max="60" width="1.5703125" style="7" customWidth="1"/>
    <col min="61" max="61" width="11.5703125" style="7" bestFit="1" customWidth="1"/>
    <col min="62" max="62" width="12.42578125" style="7" bestFit="1" customWidth="1"/>
    <col min="63" max="63" width="15.5703125" style="7" customWidth="1"/>
    <col min="64" max="64" width="9.85546875" style="7" bestFit="1" customWidth="1"/>
    <col min="65" max="16384" width="9.140625" style="7"/>
  </cols>
  <sheetData>
    <row r="1" spans="1:64">
      <c r="A1" s="7" t="s">
        <v>81</v>
      </c>
      <c r="B1" s="7" t="s">
        <v>64</v>
      </c>
    </row>
    <row r="2" spans="1:64">
      <c r="E2" s="775" t="s">
        <v>86</v>
      </c>
      <c r="F2" s="776"/>
      <c r="G2" s="776"/>
      <c r="H2" s="777"/>
      <c r="J2" s="764" t="s">
        <v>87</v>
      </c>
      <c r="K2" s="765"/>
      <c r="L2" s="765"/>
      <c r="M2" s="765"/>
      <c r="N2" s="765"/>
      <c r="O2" s="765"/>
      <c r="P2" s="765"/>
      <c r="Q2" s="765"/>
      <c r="R2" s="765"/>
      <c r="S2" s="765"/>
      <c r="T2" s="765"/>
      <c r="U2" s="765"/>
      <c r="V2" s="765"/>
      <c r="W2" s="765"/>
      <c r="X2" s="765"/>
      <c r="Y2" s="765"/>
      <c r="Z2" s="765"/>
      <c r="AA2" s="765"/>
      <c r="AB2" s="765"/>
      <c r="AC2" s="765"/>
      <c r="AD2" s="765"/>
      <c r="AE2" s="765"/>
      <c r="AG2" s="764" t="s">
        <v>96</v>
      </c>
      <c r="AH2" s="765"/>
      <c r="AI2" s="765"/>
      <c r="AJ2" s="765"/>
      <c r="AL2" s="759" t="s">
        <v>89</v>
      </c>
      <c r="AM2" s="760"/>
      <c r="AN2" s="760"/>
      <c r="AO2" s="760"/>
      <c r="AP2" s="760"/>
      <c r="AQ2" s="760"/>
      <c r="AR2" s="760"/>
      <c r="AS2" s="760"/>
      <c r="AT2" s="760"/>
      <c r="AU2" s="760"/>
      <c r="AV2" s="760"/>
      <c r="AW2" s="760"/>
      <c r="AX2" s="760"/>
      <c r="AY2" s="760"/>
      <c r="AZ2" s="760"/>
      <c r="BA2" s="760"/>
      <c r="BB2" s="760"/>
      <c r="BC2" s="760"/>
      <c r="BD2" s="760"/>
      <c r="BE2" s="760"/>
      <c r="BF2" s="760"/>
      <c r="BG2" s="761"/>
      <c r="BI2" s="759" t="s">
        <v>90</v>
      </c>
      <c r="BJ2" s="760"/>
      <c r="BK2" s="760"/>
      <c r="BL2" s="761"/>
    </row>
    <row r="3" spans="1:64" ht="15" customHeight="1">
      <c r="B3" s="808" t="s">
        <v>0</v>
      </c>
      <c r="C3" s="805" t="s">
        <v>63</v>
      </c>
      <c r="E3" s="742" t="s">
        <v>99</v>
      </c>
      <c r="F3" s="743"/>
      <c r="G3" s="743"/>
      <c r="H3" s="744"/>
      <c r="J3" s="766" t="s">
        <v>162</v>
      </c>
      <c r="K3" s="767"/>
      <c r="L3" s="767"/>
      <c r="M3" s="768"/>
      <c r="N3" s="803" t="s">
        <v>161</v>
      </c>
      <c r="O3" s="751"/>
      <c r="P3" s="751"/>
      <c r="Q3" s="752"/>
      <c r="R3" s="803" t="s">
        <v>215</v>
      </c>
      <c r="S3" s="751"/>
      <c r="T3" s="751"/>
      <c r="U3" s="752"/>
      <c r="W3" s="769" t="s">
        <v>160</v>
      </c>
      <c r="X3" s="770"/>
      <c r="Y3" s="771"/>
      <c r="Z3" s="769" t="s">
        <v>217</v>
      </c>
      <c r="AA3" s="770"/>
      <c r="AB3" s="771"/>
      <c r="AC3" s="1"/>
      <c r="AD3" s="769" t="s">
        <v>216</v>
      </c>
      <c r="AE3" s="771"/>
      <c r="AG3" s="748" t="s">
        <v>97</v>
      </c>
      <c r="AH3" s="743"/>
      <c r="AI3" s="743"/>
      <c r="AJ3" s="762"/>
      <c r="AL3" s="766" t="s">
        <v>162</v>
      </c>
      <c r="AM3" s="767"/>
      <c r="AN3" s="767"/>
      <c r="AO3" s="768"/>
      <c r="AP3" s="766" t="s">
        <v>161</v>
      </c>
      <c r="AQ3" s="767"/>
      <c r="AR3" s="767"/>
      <c r="AS3" s="768"/>
      <c r="AT3" s="766" t="s">
        <v>215</v>
      </c>
      <c r="AU3" s="767"/>
      <c r="AV3" s="767"/>
      <c r="AW3" s="768"/>
      <c r="AY3" s="750" t="s">
        <v>160</v>
      </c>
      <c r="AZ3" s="751"/>
      <c r="BA3" s="752"/>
      <c r="BB3" s="750" t="s">
        <v>217</v>
      </c>
      <c r="BC3" s="751"/>
      <c r="BD3" s="752"/>
      <c r="BE3" s="1"/>
      <c r="BF3" s="769" t="s">
        <v>216</v>
      </c>
      <c r="BG3" s="771"/>
      <c r="BI3" s="766" t="s">
        <v>91</v>
      </c>
      <c r="BJ3" s="767"/>
      <c r="BK3" s="767"/>
      <c r="BL3" s="774"/>
    </row>
    <row r="4" spans="1:64" ht="16.5" customHeight="1">
      <c r="B4" s="809"/>
      <c r="C4" s="806"/>
      <c r="E4" s="745"/>
      <c r="F4" s="746"/>
      <c r="G4" s="746"/>
      <c r="H4" s="747"/>
      <c r="J4" s="749"/>
      <c r="K4" s="746"/>
      <c r="L4" s="746"/>
      <c r="M4" s="747"/>
      <c r="N4" s="804"/>
      <c r="O4" s="754"/>
      <c r="P4" s="754"/>
      <c r="Q4" s="755"/>
      <c r="R4" s="804"/>
      <c r="S4" s="754"/>
      <c r="T4" s="754"/>
      <c r="U4" s="755"/>
      <c r="W4" s="753"/>
      <c r="X4" s="754"/>
      <c r="Y4" s="755"/>
      <c r="Z4" s="753"/>
      <c r="AA4" s="754"/>
      <c r="AB4" s="755"/>
      <c r="AC4" s="1"/>
      <c r="AD4" s="753"/>
      <c r="AE4" s="755"/>
      <c r="AG4" s="749"/>
      <c r="AH4" s="746"/>
      <c r="AI4" s="746"/>
      <c r="AJ4" s="763"/>
      <c r="AL4" s="749"/>
      <c r="AM4" s="746"/>
      <c r="AN4" s="746"/>
      <c r="AO4" s="747"/>
      <c r="AP4" s="749"/>
      <c r="AQ4" s="746"/>
      <c r="AR4" s="746"/>
      <c r="AS4" s="747"/>
      <c r="AT4" s="749"/>
      <c r="AU4" s="746"/>
      <c r="AV4" s="746"/>
      <c r="AW4" s="747"/>
      <c r="AY4" s="753"/>
      <c r="AZ4" s="754"/>
      <c r="BA4" s="755"/>
      <c r="BB4" s="753"/>
      <c r="BC4" s="754"/>
      <c r="BD4" s="755"/>
      <c r="BE4" s="1"/>
      <c r="BF4" s="753"/>
      <c r="BG4" s="755"/>
      <c r="BI4" s="749"/>
      <c r="BJ4" s="746"/>
      <c r="BK4" s="746"/>
      <c r="BL4" s="763"/>
    </row>
    <row r="5" spans="1:64">
      <c r="B5" s="810"/>
      <c r="C5" s="807"/>
      <c r="E5" s="14">
        <v>2011</v>
      </c>
      <c r="F5" s="15">
        <v>2012</v>
      </c>
      <c r="G5" s="15">
        <v>2013</v>
      </c>
      <c r="H5" s="16">
        <v>2014</v>
      </c>
      <c r="J5" s="17">
        <v>2011</v>
      </c>
      <c r="K5" s="15">
        <v>2012</v>
      </c>
      <c r="L5" s="15">
        <v>2013</v>
      </c>
      <c r="M5" s="16">
        <v>2014</v>
      </c>
      <c r="N5" s="502">
        <v>2011</v>
      </c>
      <c r="O5" s="17">
        <v>2012</v>
      </c>
      <c r="P5" s="15">
        <v>2013</v>
      </c>
      <c r="Q5" s="18">
        <v>2014</v>
      </c>
      <c r="R5" s="502">
        <v>2011</v>
      </c>
      <c r="S5" s="17">
        <v>2012</v>
      </c>
      <c r="T5" s="15">
        <v>2013</v>
      </c>
      <c r="U5" s="18">
        <v>2014</v>
      </c>
      <c r="W5" s="17">
        <v>2012</v>
      </c>
      <c r="X5" s="15">
        <v>2013</v>
      </c>
      <c r="Y5" s="18">
        <v>2014</v>
      </c>
      <c r="Z5" s="17">
        <v>2012</v>
      </c>
      <c r="AA5" s="15">
        <v>2013</v>
      </c>
      <c r="AB5" s="18">
        <v>2014</v>
      </c>
      <c r="AC5" s="1"/>
      <c r="AD5" s="17">
        <v>2013</v>
      </c>
      <c r="AE5" s="18">
        <v>2014</v>
      </c>
      <c r="AG5" s="147">
        <v>2011</v>
      </c>
      <c r="AH5" s="148">
        <v>2012</v>
      </c>
      <c r="AI5" s="148">
        <v>2013</v>
      </c>
      <c r="AJ5" s="149">
        <v>2014</v>
      </c>
      <c r="AL5" s="17">
        <v>2011</v>
      </c>
      <c r="AM5" s="15">
        <v>2012</v>
      </c>
      <c r="AN5" s="15">
        <v>2013</v>
      </c>
      <c r="AO5" s="16">
        <v>2014</v>
      </c>
      <c r="AP5" s="15">
        <v>2011</v>
      </c>
      <c r="AQ5" s="17">
        <v>2012</v>
      </c>
      <c r="AR5" s="15">
        <v>2013</v>
      </c>
      <c r="AS5" s="18">
        <v>2014</v>
      </c>
      <c r="AT5" s="15">
        <v>2011</v>
      </c>
      <c r="AU5" s="17">
        <v>2012</v>
      </c>
      <c r="AV5" s="15">
        <v>2013</v>
      </c>
      <c r="AW5" s="18">
        <v>2014</v>
      </c>
      <c r="AY5" s="17">
        <v>2012</v>
      </c>
      <c r="AZ5" s="15">
        <v>2013</v>
      </c>
      <c r="BA5" s="18">
        <v>2014</v>
      </c>
      <c r="BB5" s="17">
        <v>2012</v>
      </c>
      <c r="BC5" s="15">
        <v>2013</v>
      </c>
      <c r="BD5" s="18">
        <v>2014</v>
      </c>
      <c r="BF5" s="17">
        <v>2013</v>
      </c>
      <c r="BG5" s="18">
        <v>2014</v>
      </c>
      <c r="BI5" s="17">
        <v>2011</v>
      </c>
      <c r="BJ5" s="15">
        <v>2012</v>
      </c>
      <c r="BK5" s="15">
        <v>2013</v>
      </c>
      <c r="BL5" s="18">
        <v>2014</v>
      </c>
    </row>
    <row r="6" spans="1:64" ht="6" customHeight="1">
      <c r="B6" s="11"/>
      <c r="C6" s="11"/>
      <c r="E6" s="11"/>
      <c r="F6" s="11"/>
      <c r="G6" s="11"/>
      <c r="H6" s="11"/>
      <c r="J6" s="11"/>
      <c r="K6" s="11"/>
      <c r="L6" s="11"/>
      <c r="M6" s="11"/>
      <c r="N6" s="11"/>
      <c r="O6" s="20"/>
      <c r="P6" s="20"/>
      <c r="Q6" s="20"/>
      <c r="R6" s="11"/>
      <c r="S6" s="20"/>
      <c r="T6" s="20"/>
      <c r="U6" s="20"/>
      <c r="W6" s="20"/>
      <c r="X6" s="20"/>
      <c r="Y6" s="20"/>
      <c r="Z6" s="20"/>
      <c r="AA6" s="20"/>
      <c r="AB6" s="20"/>
      <c r="AC6" s="1"/>
      <c r="AD6" s="20"/>
      <c r="AE6" s="20"/>
      <c r="AL6" s="11"/>
      <c r="AM6" s="11"/>
      <c r="AN6" s="11"/>
      <c r="AO6" s="11"/>
      <c r="AP6" s="11"/>
      <c r="AQ6" s="20"/>
      <c r="AR6" s="20"/>
      <c r="AS6" s="20"/>
      <c r="AT6" s="20"/>
      <c r="AU6" s="20"/>
      <c r="AV6" s="20"/>
      <c r="AW6" s="20"/>
      <c r="AY6" s="20"/>
      <c r="AZ6" s="20"/>
      <c r="BA6" s="20"/>
      <c r="BB6" s="20"/>
      <c r="BC6" s="20"/>
      <c r="BD6" s="20"/>
      <c r="BF6" s="20"/>
      <c r="BG6" s="20"/>
      <c r="BI6" s="11"/>
      <c r="BJ6" s="11"/>
      <c r="BK6" s="11"/>
      <c r="BL6" s="11"/>
    </row>
    <row r="7" spans="1:64">
      <c r="B7" s="122" t="s">
        <v>1</v>
      </c>
      <c r="C7" s="124"/>
      <c r="E7" s="137"/>
      <c r="F7" s="22"/>
      <c r="G7" s="22"/>
      <c r="H7" s="138"/>
      <c r="J7" s="122"/>
      <c r="K7" s="123"/>
      <c r="L7" s="123"/>
      <c r="M7" s="123"/>
      <c r="N7" s="800"/>
      <c r="O7" s="801"/>
      <c r="P7" s="801"/>
      <c r="Q7" s="802"/>
      <c r="R7" s="800"/>
      <c r="S7" s="801"/>
      <c r="T7" s="801"/>
      <c r="U7" s="802"/>
      <c r="W7" s="122"/>
      <c r="X7" s="123"/>
      <c r="Y7" s="124"/>
      <c r="Z7" s="122"/>
      <c r="AA7" s="123"/>
      <c r="AB7" s="124"/>
      <c r="AC7" s="1"/>
      <c r="AD7" s="122"/>
      <c r="AE7" s="124"/>
      <c r="AG7" s="122"/>
      <c r="AH7" s="123"/>
      <c r="AI7" s="124"/>
      <c r="AJ7" s="124"/>
      <c r="AL7" s="122"/>
      <c r="AM7" s="123"/>
      <c r="AN7" s="123"/>
      <c r="AO7" s="567"/>
      <c r="AP7" s="569"/>
      <c r="AQ7" s="123"/>
      <c r="AR7" s="123"/>
      <c r="AS7" s="567"/>
      <c r="AT7" s="569"/>
      <c r="AU7" s="123"/>
      <c r="AV7" s="123"/>
      <c r="AW7" s="124"/>
      <c r="AY7" s="122"/>
      <c r="AZ7" s="123"/>
      <c r="BA7" s="124"/>
      <c r="BB7" s="122"/>
      <c r="BC7" s="123"/>
      <c r="BD7" s="124"/>
      <c r="BF7" s="122"/>
      <c r="BG7" s="124"/>
      <c r="BI7" s="229"/>
      <c r="BJ7" s="108"/>
      <c r="BK7" s="108"/>
      <c r="BL7" s="230"/>
    </row>
    <row r="8" spans="1:64">
      <c r="B8" s="167" t="s">
        <v>2</v>
      </c>
      <c r="C8" s="29" t="s">
        <v>27</v>
      </c>
      <c r="E8" s="34">
        <v>0</v>
      </c>
      <c r="F8" s="30">
        <v>0</v>
      </c>
      <c r="G8" s="130">
        <v>0</v>
      </c>
      <c r="H8" s="139"/>
      <c r="J8" s="34">
        <v>0</v>
      </c>
      <c r="K8" s="30">
        <v>0</v>
      </c>
      <c r="L8" s="130">
        <v>0</v>
      </c>
      <c r="M8" s="131">
        <v>0</v>
      </c>
      <c r="N8" s="34">
        <v>0</v>
      </c>
      <c r="O8" s="34">
        <v>0</v>
      </c>
      <c r="P8" s="34">
        <v>0</v>
      </c>
      <c r="Q8" s="34">
        <v>0</v>
      </c>
      <c r="R8" s="34">
        <v>0</v>
      </c>
      <c r="S8" s="34">
        <v>0</v>
      </c>
      <c r="T8" s="34">
        <v>0</v>
      </c>
      <c r="U8" s="128">
        <v>0</v>
      </c>
      <c r="W8" s="34">
        <v>0</v>
      </c>
      <c r="X8" s="30">
        <v>0</v>
      </c>
      <c r="Y8" s="131">
        <v>0</v>
      </c>
      <c r="Z8" s="34">
        <v>0</v>
      </c>
      <c r="AA8" s="34">
        <v>0</v>
      </c>
      <c r="AB8" s="128">
        <v>0</v>
      </c>
      <c r="AC8" s="1"/>
      <c r="AD8" s="34">
        <v>0</v>
      </c>
      <c r="AE8" s="128">
        <v>0</v>
      </c>
      <c r="AG8" s="34">
        <v>0</v>
      </c>
      <c r="AH8" s="30">
        <v>0</v>
      </c>
      <c r="AI8" s="131">
        <v>0</v>
      </c>
      <c r="AJ8" s="139"/>
      <c r="AL8" s="34">
        <v>0</v>
      </c>
      <c r="AM8" s="30">
        <v>0</v>
      </c>
      <c r="AN8" s="130">
        <v>0</v>
      </c>
      <c r="AO8" s="131">
        <v>0</v>
      </c>
      <c r="AP8" s="30">
        <v>0</v>
      </c>
      <c r="AQ8" s="30">
        <v>0</v>
      </c>
      <c r="AR8" s="30">
        <v>0</v>
      </c>
      <c r="AS8" s="30">
        <v>0</v>
      </c>
      <c r="AT8" s="30">
        <v>0</v>
      </c>
      <c r="AU8" s="30">
        <v>0</v>
      </c>
      <c r="AV8" s="30">
        <v>0</v>
      </c>
      <c r="AW8" s="532">
        <v>0</v>
      </c>
      <c r="AY8" s="34">
        <v>0</v>
      </c>
      <c r="AZ8" s="130">
        <v>0</v>
      </c>
      <c r="BA8" s="131">
        <v>0</v>
      </c>
      <c r="BB8" s="34">
        <v>0</v>
      </c>
      <c r="BC8" s="34">
        <v>0</v>
      </c>
      <c r="BD8" s="128">
        <v>0</v>
      </c>
      <c r="BF8" s="34">
        <v>0</v>
      </c>
      <c r="BG8" s="128">
        <v>0</v>
      </c>
      <c r="BI8" s="150">
        <v>0</v>
      </c>
      <c r="BJ8" s="570">
        <v>0</v>
      </c>
      <c r="BK8" s="570">
        <v>0</v>
      </c>
      <c r="BL8" s="204"/>
    </row>
    <row r="9" spans="1:64">
      <c r="B9" s="167" t="s">
        <v>3</v>
      </c>
      <c r="C9" s="38" t="s">
        <v>27</v>
      </c>
      <c r="E9" s="34">
        <v>0</v>
      </c>
      <c r="F9" s="30">
        <v>0</v>
      </c>
      <c r="G9" s="130">
        <v>0</v>
      </c>
      <c r="H9" s="140"/>
      <c r="J9" s="34">
        <v>0</v>
      </c>
      <c r="K9" s="30">
        <v>0</v>
      </c>
      <c r="L9" s="130">
        <v>0</v>
      </c>
      <c r="M9" s="131">
        <v>0</v>
      </c>
      <c r="N9" s="34">
        <v>0</v>
      </c>
      <c r="O9" s="34">
        <v>0</v>
      </c>
      <c r="P9" s="34">
        <v>0</v>
      </c>
      <c r="Q9" s="34">
        <v>0</v>
      </c>
      <c r="R9" s="34">
        <v>0</v>
      </c>
      <c r="S9" s="34">
        <v>0</v>
      </c>
      <c r="T9" s="34">
        <v>0</v>
      </c>
      <c r="U9" s="128">
        <v>0</v>
      </c>
      <c r="W9" s="34">
        <v>0</v>
      </c>
      <c r="X9" s="30">
        <v>0</v>
      </c>
      <c r="Y9" s="131">
        <v>0</v>
      </c>
      <c r="Z9" s="34">
        <v>0</v>
      </c>
      <c r="AA9" s="34">
        <v>0</v>
      </c>
      <c r="AB9" s="128">
        <v>0</v>
      </c>
      <c r="AC9" s="1"/>
      <c r="AD9" s="34">
        <v>0</v>
      </c>
      <c r="AE9" s="128">
        <v>0</v>
      </c>
      <c r="AG9" s="34">
        <v>0</v>
      </c>
      <c r="AH9" s="30">
        <v>0</v>
      </c>
      <c r="AI9" s="131">
        <v>0</v>
      </c>
      <c r="AJ9" s="139"/>
      <c r="AL9" s="34">
        <v>0</v>
      </c>
      <c r="AM9" s="30">
        <v>0</v>
      </c>
      <c r="AN9" s="130">
        <v>0</v>
      </c>
      <c r="AO9" s="131">
        <v>0</v>
      </c>
      <c r="AP9" s="30">
        <v>0</v>
      </c>
      <c r="AQ9" s="30">
        <v>0</v>
      </c>
      <c r="AR9" s="30">
        <v>0</v>
      </c>
      <c r="AS9" s="30">
        <v>0</v>
      </c>
      <c r="AT9" s="30">
        <v>0</v>
      </c>
      <c r="AU9" s="30">
        <v>0</v>
      </c>
      <c r="AV9" s="30">
        <v>0</v>
      </c>
      <c r="AW9" s="532">
        <v>0</v>
      </c>
      <c r="AY9" s="34">
        <v>0</v>
      </c>
      <c r="AZ9" s="130">
        <v>0</v>
      </c>
      <c r="BA9" s="131">
        <v>0</v>
      </c>
      <c r="BB9" s="34">
        <v>0</v>
      </c>
      <c r="BC9" s="34">
        <v>0</v>
      </c>
      <c r="BD9" s="128">
        <v>0</v>
      </c>
      <c r="BF9" s="34">
        <v>0</v>
      </c>
      <c r="BG9" s="128">
        <v>0</v>
      </c>
      <c r="BI9" s="150">
        <v>0</v>
      </c>
      <c r="BJ9" s="570">
        <v>0</v>
      </c>
      <c r="BK9" s="570">
        <v>0</v>
      </c>
      <c r="BL9" s="36"/>
    </row>
    <row r="10" spans="1:64">
      <c r="B10" s="167" t="s">
        <v>4</v>
      </c>
      <c r="C10" s="38" t="s">
        <v>28</v>
      </c>
      <c r="E10" s="34">
        <v>-147.88939120835005</v>
      </c>
      <c r="F10" s="30">
        <v>15.173017437625752</v>
      </c>
      <c r="G10" s="130">
        <v>56</v>
      </c>
      <c r="H10" s="140"/>
      <c r="J10" s="34">
        <v>-40.070588338908827</v>
      </c>
      <c r="K10" s="30">
        <v>-40.070588338908827</v>
      </c>
      <c r="L10" s="130">
        <v>-40.070588338908827</v>
      </c>
      <c r="M10" s="131">
        <v>-40.070588338908827</v>
      </c>
      <c r="N10" s="34">
        <v>0</v>
      </c>
      <c r="O10" s="34">
        <v>0</v>
      </c>
      <c r="P10" s="34">
        <v>0</v>
      </c>
      <c r="Q10" s="34">
        <v>0</v>
      </c>
      <c r="R10" s="34">
        <v>0</v>
      </c>
      <c r="S10" s="34">
        <v>0</v>
      </c>
      <c r="T10" s="34">
        <v>0</v>
      </c>
      <c r="U10" s="128">
        <v>0</v>
      </c>
      <c r="W10" s="34">
        <v>3.2252745898037891</v>
      </c>
      <c r="X10" s="30">
        <v>3.2252745898037891</v>
      </c>
      <c r="Y10" s="131">
        <v>3.2252745898037891</v>
      </c>
      <c r="Z10" s="34">
        <v>0</v>
      </c>
      <c r="AA10" s="34">
        <v>0</v>
      </c>
      <c r="AB10" s="128">
        <v>0</v>
      </c>
      <c r="AC10" s="1"/>
      <c r="AD10" s="34">
        <v>11.778405764999999</v>
      </c>
      <c r="AE10" s="128">
        <v>11.778405764999999</v>
      </c>
      <c r="AG10" s="34">
        <v>-40.070588338908827</v>
      </c>
      <c r="AH10" s="30">
        <v>-36.845313749105038</v>
      </c>
      <c r="AI10" s="131">
        <v>-25.06690798410504</v>
      </c>
      <c r="AJ10" s="139"/>
      <c r="AL10" s="34">
        <v>-72230.354568184965</v>
      </c>
      <c r="AM10" s="30">
        <v>-72230.354568184965</v>
      </c>
      <c r="AN10" s="130">
        <v>-72230.354568184965</v>
      </c>
      <c r="AO10" s="131">
        <v>-72230.354568184965</v>
      </c>
      <c r="AP10" s="30">
        <v>0</v>
      </c>
      <c r="AQ10" s="30">
        <v>0</v>
      </c>
      <c r="AR10" s="30">
        <v>0</v>
      </c>
      <c r="AS10" s="30">
        <v>0</v>
      </c>
      <c r="AT10" s="30">
        <v>0</v>
      </c>
      <c r="AU10" s="30">
        <v>0</v>
      </c>
      <c r="AV10" s="30">
        <v>0</v>
      </c>
      <c r="AW10" s="532">
        <v>0</v>
      </c>
      <c r="AY10" s="34">
        <v>6573.6445028817488</v>
      </c>
      <c r="AZ10" s="130">
        <v>6573.6445028817488</v>
      </c>
      <c r="BA10" s="131">
        <v>6573.6445028817488</v>
      </c>
      <c r="BB10" s="34">
        <v>0</v>
      </c>
      <c r="BC10" s="34">
        <v>0</v>
      </c>
      <c r="BD10" s="128">
        <v>0</v>
      </c>
      <c r="BF10" s="34">
        <v>20448.003029700005</v>
      </c>
      <c r="BG10" s="128">
        <v>20448.003029700005</v>
      </c>
      <c r="BI10" s="150">
        <v>-288921.41827273986</v>
      </c>
      <c r="BJ10" s="570">
        <v>-269200.48476409458</v>
      </c>
      <c r="BK10" s="570">
        <v>-228304.47870469457</v>
      </c>
      <c r="BL10" s="36"/>
    </row>
    <row r="11" spans="1:64">
      <c r="B11" s="168" t="s">
        <v>5</v>
      </c>
      <c r="C11" s="38" t="s">
        <v>65</v>
      </c>
      <c r="E11" s="34">
        <v>71.075563376659204</v>
      </c>
      <c r="F11" s="30">
        <v>0</v>
      </c>
      <c r="G11" s="130">
        <v>9.0844234959999994</v>
      </c>
      <c r="H11" s="140"/>
      <c r="J11" s="34">
        <v>0.13927031489425407</v>
      </c>
      <c r="K11" s="30">
        <v>0.13927031489425407</v>
      </c>
      <c r="L11" s="130">
        <v>0.13927031489425407</v>
      </c>
      <c r="M11" s="131">
        <v>0.13927031489425407</v>
      </c>
      <c r="N11" s="34">
        <v>0</v>
      </c>
      <c r="O11" s="34">
        <v>0</v>
      </c>
      <c r="P11" s="34">
        <v>0</v>
      </c>
      <c r="Q11" s="34">
        <v>0</v>
      </c>
      <c r="R11" s="34">
        <v>0</v>
      </c>
      <c r="S11" s="34">
        <v>0</v>
      </c>
      <c r="T11" s="34">
        <v>0</v>
      </c>
      <c r="U11" s="128">
        <v>0</v>
      </c>
      <c r="W11" s="34">
        <v>0</v>
      </c>
      <c r="X11" s="30">
        <v>0</v>
      </c>
      <c r="Y11" s="131">
        <v>0</v>
      </c>
      <c r="Z11" s="34">
        <v>0</v>
      </c>
      <c r="AA11" s="34">
        <v>0</v>
      </c>
      <c r="AB11" s="128">
        <v>0</v>
      </c>
      <c r="AC11" s="1"/>
      <c r="AD11" s="34">
        <v>1.4E-2</v>
      </c>
      <c r="AE11" s="128">
        <v>1.4E-2</v>
      </c>
      <c r="AG11" s="34">
        <v>0.13927031489425407</v>
      </c>
      <c r="AH11" s="30">
        <v>0.13927031489425407</v>
      </c>
      <c r="AI11" s="131">
        <v>0.15327031489425408</v>
      </c>
      <c r="AJ11" s="139"/>
      <c r="AL11" s="34">
        <v>2384.6572671527952</v>
      </c>
      <c r="AM11" s="30">
        <v>2384.6572671527952</v>
      </c>
      <c r="AN11" s="130">
        <v>2384.6572671527952</v>
      </c>
      <c r="AO11" s="131">
        <v>2384.6572671527952</v>
      </c>
      <c r="AP11" s="30">
        <v>0</v>
      </c>
      <c r="AQ11" s="30">
        <v>0</v>
      </c>
      <c r="AR11" s="30">
        <v>0</v>
      </c>
      <c r="AS11" s="30">
        <v>0</v>
      </c>
      <c r="AT11" s="30">
        <v>0</v>
      </c>
      <c r="AU11" s="30">
        <v>0</v>
      </c>
      <c r="AV11" s="30">
        <v>0</v>
      </c>
      <c r="AW11" s="532">
        <v>0</v>
      </c>
      <c r="AY11" s="34">
        <v>0</v>
      </c>
      <c r="AZ11" s="130">
        <v>0</v>
      </c>
      <c r="BA11" s="131">
        <v>0</v>
      </c>
      <c r="BB11" s="34">
        <v>0</v>
      </c>
      <c r="BC11" s="34">
        <v>0</v>
      </c>
      <c r="BD11" s="128">
        <v>0</v>
      </c>
      <c r="BF11" s="34">
        <v>204</v>
      </c>
      <c r="BG11" s="128">
        <v>204</v>
      </c>
      <c r="BI11" s="150">
        <v>9538.6290686111806</v>
      </c>
      <c r="BJ11" s="570">
        <v>9538.6290686111806</v>
      </c>
      <c r="BK11" s="570">
        <v>9946.6290686111806</v>
      </c>
      <c r="BL11" s="36"/>
    </row>
    <row r="12" spans="1:64">
      <c r="B12" s="168" t="s">
        <v>6</v>
      </c>
      <c r="C12" s="38" t="s">
        <v>65</v>
      </c>
      <c r="E12" s="34">
        <v>707.78838471130564</v>
      </c>
      <c r="F12" s="30">
        <v>0</v>
      </c>
      <c r="G12" s="130">
        <v>0</v>
      </c>
      <c r="H12" s="140"/>
      <c r="J12" s="34">
        <v>0.93311826197070635</v>
      </c>
      <c r="K12" s="30">
        <v>0.93311826197070635</v>
      </c>
      <c r="L12" s="130">
        <v>0.93311826197070635</v>
      </c>
      <c r="M12" s="131">
        <v>0.93311826197070635</v>
      </c>
      <c r="N12" s="34">
        <v>0</v>
      </c>
      <c r="O12" s="34">
        <v>0</v>
      </c>
      <c r="P12" s="34">
        <v>0</v>
      </c>
      <c r="Q12" s="34">
        <v>0</v>
      </c>
      <c r="R12" s="34">
        <v>0</v>
      </c>
      <c r="S12" s="34">
        <v>0</v>
      </c>
      <c r="T12" s="34">
        <v>0</v>
      </c>
      <c r="U12" s="128">
        <v>0</v>
      </c>
      <c r="W12" s="34">
        <v>0</v>
      </c>
      <c r="X12" s="30">
        <v>0</v>
      </c>
      <c r="Y12" s="131">
        <v>0</v>
      </c>
      <c r="Z12" s="34">
        <v>0</v>
      </c>
      <c r="AA12" s="34">
        <v>0</v>
      </c>
      <c r="AB12" s="128">
        <v>0</v>
      </c>
      <c r="AC12" s="1"/>
      <c r="AD12" s="34">
        <v>0</v>
      </c>
      <c r="AE12" s="128">
        <v>0</v>
      </c>
      <c r="AG12" s="34">
        <v>0.93311826197070635</v>
      </c>
      <c r="AH12" s="30">
        <v>0.93311826197070635</v>
      </c>
      <c r="AI12" s="131">
        <v>0.93311826197070635</v>
      </c>
      <c r="AJ12" s="139"/>
      <c r="AL12" s="34">
        <v>18888.233854759172</v>
      </c>
      <c r="AM12" s="30">
        <v>18888.233854759172</v>
      </c>
      <c r="AN12" s="130">
        <v>18888.233854759172</v>
      </c>
      <c r="AO12" s="131">
        <v>18888.233854759172</v>
      </c>
      <c r="AP12" s="30">
        <v>0</v>
      </c>
      <c r="AQ12" s="30">
        <v>0</v>
      </c>
      <c r="AR12" s="30">
        <v>0</v>
      </c>
      <c r="AS12" s="30">
        <v>0</v>
      </c>
      <c r="AT12" s="30">
        <v>0</v>
      </c>
      <c r="AU12" s="30">
        <v>0</v>
      </c>
      <c r="AV12" s="30">
        <v>0</v>
      </c>
      <c r="AW12" s="532">
        <v>0</v>
      </c>
      <c r="AY12" s="34">
        <v>0</v>
      </c>
      <c r="AZ12" s="130">
        <v>0</v>
      </c>
      <c r="BA12" s="131">
        <v>0</v>
      </c>
      <c r="BB12" s="34">
        <v>0</v>
      </c>
      <c r="BC12" s="34">
        <v>0</v>
      </c>
      <c r="BD12" s="128">
        <v>0</v>
      </c>
      <c r="BF12" s="34">
        <v>0</v>
      </c>
      <c r="BG12" s="128">
        <v>0</v>
      </c>
      <c r="BI12" s="150">
        <v>75552.935419036687</v>
      </c>
      <c r="BJ12" s="570">
        <v>75552.935419036687</v>
      </c>
      <c r="BK12" s="570">
        <v>75552.935419036687</v>
      </c>
      <c r="BL12" s="36"/>
    </row>
    <row r="13" spans="1:64">
      <c r="B13" s="168" t="s">
        <v>7</v>
      </c>
      <c r="C13" s="38" t="s">
        <v>65</v>
      </c>
      <c r="E13" s="34">
        <v>0</v>
      </c>
      <c r="F13" s="30">
        <v>0</v>
      </c>
      <c r="G13" s="130">
        <v>0</v>
      </c>
      <c r="H13" s="140"/>
      <c r="J13" s="34">
        <v>0</v>
      </c>
      <c r="K13" s="30">
        <v>0</v>
      </c>
      <c r="L13" s="130">
        <v>0</v>
      </c>
      <c r="M13" s="131">
        <v>0</v>
      </c>
      <c r="N13" s="34">
        <v>0</v>
      </c>
      <c r="O13" s="34">
        <v>0</v>
      </c>
      <c r="P13" s="34">
        <v>0</v>
      </c>
      <c r="Q13" s="34">
        <v>0</v>
      </c>
      <c r="R13" s="34">
        <v>0</v>
      </c>
      <c r="S13" s="34">
        <v>0</v>
      </c>
      <c r="T13" s="34">
        <v>0</v>
      </c>
      <c r="U13" s="128">
        <v>0</v>
      </c>
      <c r="W13" s="34">
        <v>0</v>
      </c>
      <c r="X13" s="30">
        <v>0</v>
      </c>
      <c r="Y13" s="131">
        <v>0</v>
      </c>
      <c r="Z13" s="34">
        <v>0</v>
      </c>
      <c r="AA13" s="34">
        <v>0</v>
      </c>
      <c r="AB13" s="128">
        <v>0</v>
      </c>
      <c r="AC13" s="1"/>
      <c r="AD13" s="34">
        <v>0</v>
      </c>
      <c r="AE13" s="128">
        <v>0</v>
      </c>
      <c r="AG13" s="34">
        <v>0</v>
      </c>
      <c r="AH13" s="30">
        <v>0</v>
      </c>
      <c r="AI13" s="131">
        <v>0</v>
      </c>
      <c r="AJ13" s="139"/>
      <c r="AL13" s="34">
        <v>0</v>
      </c>
      <c r="AM13" s="30">
        <v>0</v>
      </c>
      <c r="AN13" s="130">
        <v>0</v>
      </c>
      <c r="AO13" s="131">
        <v>0</v>
      </c>
      <c r="AP13" s="30">
        <v>0</v>
      </c>
      <c r="AQ13" s="30">
        <v>0</v>
      </c>
      <c r="AR13" s="30">
        <v>0</v>
      </c>
      <c r="AS13" s="30">
        <v>0</v>
      </c>
      <c r="AT13" s="30">
        <v>0</v>
      </c>
      <c r="AU13" s="30">
        <v>0</v>
      </c>
      <c r="AV13" s="30">
        <v>0</v>
      </c>
      <c r="AW13" s="532">
        <v>0</v>
      </c>
      <c r="AY13" s="34">
        <v>0</v>
      </c>
      <c r="AZ13" s="130">
        <v>0</v>
      </c>
      <c r="BA13" s="131">
        <v>0</v>
      </c>
      <c r="BB13" s="34">
        <v>0</v>
      </c>
      <c r="BC13" s="34">
        <v>0</v>
      </c>
      <c r="BD13" s="128">
        <v>0</v>
      </c>
      <c r="BF13" s="34">
        <v>0</v>
      </c>
      <c r="BG13" s="128">
        <v>0</v>
      </c>
      <c r="BI13" s="150">
        <v>0</v>
      </c>
      <c r="BJ13" s="570">
        <v>0</v>
      </c>
      <c r="BK13" s="570">
        <v>0</v>
      </c>
      <c r="BL13" s="36"/>
    </row>
    <row r="14" spans="1:64">
      <c r="B14" s="571" t="s">
        <v>37</v>
      </c>
      <c r="C14" s="556" t="s">
        <v>29</v>
      </c>
      <c r="E14" s="557">
        <v>0</v>
      </c>
      <c r="F14" s="558">
        <v>0</v>
      </c>
      <c r="G14" s="558">
        <v>0</v>
      </c>
      <c r="H14" s="559"/>
      <c r="J14" s="557">
        <v>0</v>
      </c>
      <c r="K14" s="558">
        <v>0</v>
      </c>
      <c r="L14" s="558">
        <v>0</v>
      </c>
      <c r="M14" s="560">
        <v>0</v>
      </c>
      <c r="N14" s="557">
        <v>0</v>
      </c>
      <c r="O14" s="557">
        <v>0</v>
      </c>
      <c r="P14" s="557">
        <v>0</v>
      </c>
      <c r="Q14" s="557">
        <v>0</v>
      </c>
      <c r="R14" s="557">
        <v>0</v>
      </c>
      <c r="S14" s="557">
        <v>0</v>
      </c>
      <c r="T14" s="557">
        <v>0</v>
      </c>
      <c r="U14" s="566">
        <v>0</v>
      </c>
      <c r="W14" s="557">
        <v>0</v>
      </c>
      <c r="X14" s="558">
        <v>0</v>
      </c>
      <c r="Y14" s="560">
        <v>0</v>
      </c>
      <c r="Z14" s="557">
        <v>0</v>
      </c>
      <c r="AA14" s="557">
        <v>0</v>
      </c>
      <c r="AB14" s="566">
        <v>0</v>
      </c>
      <c r="AC14" s="1"/>
      <c r="AD14" s="557">
        <v>0</v>
      </c>
      <c r="AE14" s="566">
        <v>0</v>
      </c>
      <c r="AF14" s="561"/>
      <c r="AG14" s="557">
        <v>0</v>
      </c>
      <c r="AH14" s="558">
        <v>0</v>
      </c>
      <c r="AI14" s="560">
        <v>0</v>
      </c>
      <c r="AJ14" s="559"/>
      <c r="AL14" s="557">
        <v>0</v>
      </c>
      <c r="AM14" s="558">
        <v>0</v>
      </c>
      <c r="AN14" s="558">
        <v>0</v>
      </c>
      <c r="AO14" s="560">
        <v>0</v>
      </c>
      <c r="AP14" s="558">
        <v>0</v>
      </c>
      <c r="AQ14" s="558">
        <v>0</v>
      </c>
      <c r="AR14" s="558">
        <v>0</v>
      </c>
      <c r="AS14" s="558">
        <v>0</v>
      </c>
      <c r="AT14" s="558">
        <v>0</v>
      </c>
      <c r="AU14" s="558">
        <v>0</v>
      </c>
      <c r="AV14" s="558">
        <v>0</v>
      </c>
      <c r="AW14" s="559">
        <v>0</v>
      </c>
      <c r="AY14" s="557">
        <v>0</v>
      </c>
      <c r="AZ14" s="558">
        <v>0</v>
      </c>
      <c r="BA14" s="560">
        <v>0</v>
      </c>
      <c r="BB14" s="557">
        <v>0</v>
      </c>
      <c r="BC14" s="557">
        <v>0</v>
      </c>
      <c r="BD14" s="566">
        <v>0</v>
      </c>
      <c r="BF14" s="557">
        <v>0</v>
      </c>
      <c r="BG14" s="566">
        <v>0</v>
      </c>
      <c r="BI14" s="150">
        <v>0</v>
      </c>
      <c r="BJ14" s="570">
        <v>0</v>
      </c>
      <c r="BK14" s="570">
        <v>0</v>
      </c>
      <c r="BL14" s="36"/>
    </row>
    <row r="15" spans="1:64">
      <c r="B15" s="168" t="s">
        <v>67</v>
      </c>
      <c r="C15" s="38" t="s">
        <v>29</v>
      </c>
      <c r="E15" s="34">
        <v>0</v>
      </c>
      <c r="F15" s="30">
        <v>0</v>
      </c>
      <c r="G15" s="130">
        <v>0</v>
      </c>
      <c r="H15" s="141"/>
      <c r="J15" s="34">
        <v>0</v>
      </c>
      <c r="K15" s="30">
        <v>0</v>
      </c>
      <c r="L15" s="130">
        <v>0</v>
      </c>
      <c r="M15" s="131">
        <v>0</v>
      </c>
      <c r="N15" s="34">
        <v>0</v>
      </c>
      <c r="O15" s="34">
        <v>0</v>
      </c>
      <c r="P15" s="34">
        <v>0</v>
      </c>
      <c r="Q15" s="34">
        <v>0</v>
      </c>
      <c r="R15" s="34">
        <v>0</v>
      </c>
      <c r="S15" s="34">
        <v>0</v>
      </c>
      <c r="T15" s="34">
        <v>0</v>
      </c>
      <c r="U15" s="128">
        <v>0</v>
      </c>
      <c r="W15" s="34">
        <v>0</v>
      </c>
      <c r="X15" s="30">
        <v>0</v>
      </c>
      <c r="Y15" s="131">
        <v>0</v>
      </c>
      <c r="Z15" s="34">
        <v>0</v>
      </c>
      <c r="AA15" s="34">
        <v>0</v>
      </c>
      <c r="AB15" s="128">
        <v>0</v>
      </c>
      <c r="AC15" s="1"/>
      <c r="AD15" s="34">
        <v>0</v>
      </c>
      <c r="AE15" s="128">
        <v>0</v>
      </c>
      <c r="AG15" s="34">
        <v>0</v>
      </c>
      <c r="AH15" s="30">
        <v>0</v>
      </c>
      <c r="AI15" s="131">
        <v>0</v>
      </c>
      <c r="AJ15" s="139"/>
      <c r="AL15" s="34">
        <v>0</v>
      </c>
      <c r="AM15" s="30">
        <v>0</v>
      </c>
      <c r="AN15" s="130">
        <v>0</v>
      </c>
      <c r="AO15" s="131">
        <v>0</v>
      </c>
      <c r="AP15" s="30">
        <v>0</v>
      </c>
      <c r="AQ15" s="30">
        <v>0</v>
      </c>
      <c r="AR15" s="30">
        <v>0</v>
      </c>
      <c r="AS15" s="30">
        <v>0</v>
      </c>
      <c r="AT15" s="30">
        <v>0</v>
      </c>
      <c r="AU15" s="30">
        <v>0</v>
      </c>
      <c r="AV15" s="30">
        <v>0</v>
      </c>
      <c r="AW15" s="532">
        <v>0</v>
      </c>
      <c r="AY15" s="34">
        <v>0</v>
      </c>
      <c r="AZ15" s="130">
        <v>0</v>
      </c>
      <c r="BA15" s="131">
        <v>0</v>
      </c>
      <c r="BB15" s="34">
        <v>0</v>
      </c>
      <c r="BC15" s="34">
        <v>0</v>
      </c>
      <c r="BD15" s="128">
        <v>0</v>
      </c>
      <c r="BF15" s="34">
        <v>0</v>
      </c>
      <c r="BG15" s="128">
        <v>0</v>
      </c>
      <c r="BI15" s="150">
        <v>0</v>
      </c>
      <c r="BJ15" s="570">
        <v>0</v>
      </c>
      <c r="BK15" s="570">
        <v>0</v>
      </c>
      <c r="BL15" s="36"/>
    </row>
    <row r="16" spans="1:64">
      <c r="B16" s="170" t="s">
        <v>8</v>
      </c>
      <c r="C16" s="52" t="s">
        <v>44</v>
      </c>
      <c r="E16" s="34">
        <v>0</v>
      </c>
      <c r="F16" s="30">
        <v>0</v>
      </c>
      <c r="G16" s="130">
        <v>22</v>
      </c>
      <c r="H16" s="142"/>
      <c r="J16" s="34">
        <v>0</v>
      </c>
      <c r="K16" s="30">
        <v>0</v>
      </c>
      <c r="L16" s="130">
        <v>0</v>
      </c>
      <c r="M16" s="131">
        <v>0</v>
      </c>
      <c r="N16" s="34">
        <v>0</v>
      </c>
      <c r="O16" s="34">
        <v>0</v>
      </c>
      <c r="P16" s="34">
        <v>0</v>
      </c>
      <c r="Q16" s="34">
        <v>0</v>
      </c>
      <c r="R16" s="34">
        <v>0</v>
      </c>
      <c r="S16" s="34">
        <v>0</v>
      </c>
      <c r="T16" s="34">
        <v>0</v>
      </c>
      <c r="U16" s="128">
        <v>0</v>
      </c>
      <c r="W16" s="34">
        <v>0</v>
      </c>
      <c r="X16" s="30">
        <v>0</v>
      </c>
      <c r="Y16" s="131">
        <v>0</v>
      </c>
      <c r="Z16" s="34">
        <v>0</v>
      </c>
      <c r="AA16" s="34">
        <v>0</v>
      </c>
      <c r="AB16" s="128">
        <v>0</v>
      </c>
      <c r="AC16" s="1"/>
      <c r="AD16" s="82">
        <v>1.3513500000000001</v>
      </c>
      <c r="AE16" s="568">
        <v>1.3513500000000001</v>
      </c>
      <c r="AG16" s="34">
        <v>0</v>
      </c>
      <c r="AH16" s="30">
        <v>0</v>
      </c>
      <c r="AI16" s="131">
        <v>1.3513500000000001</v>
      </c>
      <c r="AJ16" s="139"/>
      <c r="AL16" s="34">
        <v>0</v>
      </c>
      <c r="AM16" s="30">
        <v>0</v>
      </c>
      <c r="AN16" s="130">
        <v>0</v>
      </c>
      <c r="AO16" s="131">
        <v>0</v>
      </c>
      <c r="AP16" s="30">
        <v>0</v>
      </c>
      <c r="AQ16" s="30">
        <v>0</v>
      </c>
      <c r="AR16" s="30">
        <v>0</v>
      </c>
      <c r="AS16" s="30">
        <v>0</v>
      </c>
      <c r="AT16" s="30">
        <v>0</v>
      </c>
      <c r="AU16" s="30">
        <v>0</v>
      </c>
      <c r="AV16" s="30">
        <v>0</v>
      </c>
      <c r="AW16" s="532">
        <v>0</v>
      </c>
      <c r="AY16" s="34">
        <v>0</v>
      </c>
      <c r="AZ16" s="130">
        <v>0</v>
      </c>
      <c r="BA16" s="131">
        <v>0</v>
      </c>
      <c r="BB16" s="34">
        <v>0</v>
      </c>
      <c r="BC16" s="34">
        <v>0</v>
      </c>
      <c r="BD16" s="128">
        <v>0</v>
      </c>
      <c r="BF16" s="34">
        <v>20661.379199999999</v>
      </c>
      <c r="BG16" s="128">
        <v>20661.379199999999</v>
      </c>
      <c r="BI16" s="150">
        <v>0</v>
      </c>
      <c r="BJ16" s="570">
        <v>0</v>
      </c>
      <c r="BK16" s="570">
        <v>41322.758399999999</v>
      </c>
      <c r="BL16" s="36"/>
    </row>
    <row r="17" spans="2:64">
      <c r="B17" s="171" t="s">
        <v>9</v>
      </c>
      <c r="C17" s="172"/>
      <c r="E17" s="143"/>
      <c r="F17" s="55"/>
      <c r="G17" s="55"/>
      <c r="H17" s="144"/>
      <c r="J17" s="57">
        <v>-38.998199762043868</v>
      </c>
      <c r="K17" s="57">
        <v>-38.998199762043868</v>
      </c>
      <c r="L17" s="57">
        <v>-38.998199762043868</v>
      </c>
      <c r="M17" s="57">
        <v>-38.998199762043868</v>
      </c>
      <c r="N17" s="57">
        <v>0</v>
      </c>
      <c r="O17" s="57">
        <v>0</v>
      </c>
      <c r="P17" s="57">
        <v>0</v>
      </c>
      <c r="Q17" s="57">
        <v>0</v>
      </c>
      <c r="R17" s="57">
        <v>0</v>
      </c>
      <c r="S17" s="57">
        <v>0</v>
      </c>
      <c r="T17" s="57">
        <v>0</v>
      </c>
      <c r="U17" s="57">
        <v>0</v>
      </c>
      <c r="W17" s="57">
        <v>3.2252745898037891</v>
      </c>
      <c r="X17" s="57">
        <v>3.2252745898037891</v>
      </c>
      <c r="Y17" s="57">
        <v>3.2252745898037891</v>
      </c>
      <c r="Z17" s="57">
        <v>0</v>
      </c>
      <c r="AA17" s="57">
        <v>0</v>
      </c>
      <c r="AB17" s="57">
        <v>0</v>
      </c>
      <c r="AC17" s="1"/>
      <c r="AD17" s="57">
        <v>13.143755764999998</v>
      </c>
      <c r="AE17" s="57">
        <v>13.143755764999998</v>
      </c>
      <c r="AG17" s="57">
        <v>-38.998199762043868</v>
      </c>
      <c r="AH17" s="57">
        <v>-35.772925172240079</v>
      </c>
      <c r="AI17" s="57">
        <v>-22.629169407240081</v>
      </c>
      <c r="AJ17" s="57"/>
      <c r="AL17" s="57">
        <v>-50957.463446272995</v>
      </c>
      <c r="AM17" s="57">
        <v>-50957.463446272995</v>
      </c>
      <c r="AN17" s="57">
        <v>-50957.463446272995</v>
      </c>
      <c r="AO17" s="57">
        <v>-50957.463446272995</v>
      </c>
      <c r="AP17" s="57">
        <v>0</v>
      </c>
      <c r="AQ17" s="57">
        <v>0</v>
      </c>
      <c r="AR17" s="57">
        <v>0</v>
      </c>
      <c r="AS17" s="57">
        <v>0</v>
      </c>
      <c r="AT17" s="57">
        <v>0</v>
      </c>
      <c r="AU17" s="57">
        <v>0</v>
      </c>
      <c r="AV17" s="57">
        <v>0</v>
      </c>
      <c r="AW17" s="57">
        <v>0</v>
      </c>
      <c r="AY17" s="57">
        <v>6573.6445028817488</v>
      </c>
      <c r="AZ17" s="57">
        <v>6573.6445028817488</v>
      </c>
      <c r="BA17" s="57">
        <v>6573.6445028817488</v>
      </c>
      <c r="BB17" s="57">
        <v>0</v>
      </c>
      <c r="BC17" s="57">
        <v>0</v>
      </c>
      <c r="BD17" s="57">
        <v>0</v>
      </c>
      <c r="BF17" s="57">
        <v>41313.382229700001</v>
      </c>
      <c r="BG17" s="57">
        <v>41313.382229700001</v>
      </c>
      <c r="BI17" s="57">
        <v>-203829.85378509198</v>
      </c>
      <c r="BJ17" s="57">
        <v>-184108.9202764467</v>
      </c>
      <c r="BK17" s="57">
        <v>-101482.1558170467</v>
      </c>
      <c r="BL17" s="57"/>
    </row>
    <row r="18" spans="2:64" ht="6" customHeight="1">
      <c r="B18" s="61"/>
      <c r="C18" s="62"/>
      <c r="E18" s="62"/>
      <c r="F18" s="62"/>
      <c r="G18" s="62"/>
      <c r="H18" s="62"/>
      <c r="J18" s="63"/>
      <c r="K18" s="63"/>
      <c r="L18" s="63"/>
      <c r="M18" s="63"/>
      <c r="N18" s="63"/>
      <c r="O18" s="63"/>
      <c r="P18" s="63"/>
      <c r="Q18" s="63"/>
      <c r="R18" s="63"/>
      <c r="S18" s="63"/>
      <c r="T18" s="63"/>
      <c r="U18" s="63"/>
      <c r="W18" s="63"/>
      <c r="X18" s="63"/>
      <c r="Y18" s="63"/>
      <c r="Z18" s="63"/>
      <c r="AA18" s="63"/>
      <c r="AB18" s="63"/>
      <c r="AC18" s="1"/>
      <c r="AD18" s="63"/>
      <c r="AE18" s="63"/>
      <c r="AG18" s="63"/>
      <c r="AH18" s="63"/>
      <c r="AI18" s="63"/>
      <c r="AJ18" s="63"/>
      <c r="AL18" s="63"/>
      <c r="AM18" s="63"/>
      <c r="AN18" s="63"/>
      <c r="AO18" s="63"/>
      <c r="AP18" s="63"/>
      <c r="AQ18" s="63"/>
      <c r="AR18" s="63"/>
      <c r="AS18" s="63"/>
      <c r="AT18" s="63"/>
      <c r="AU18" s="63"/>
      <c r="AV18" s="63"/>
      <c r="AW18" s="63"/>
      <c r="AY18" s="63"/>
      <c r="AZ18" s="63"/>
      <c r="BA18" s="63"/>
      <c r="BB18" s="63"/>
      <c r="BC18" s="63"/>
      <c r="BD18" s="63"/>
      <c r="BF18" s="63"/>
      <c r="BG18" s="63"/>
      <c r="BI18" s="63"/>
      <c r="BJ18" s="63"/>
      <c r="BK18" s="63"/>
      <c r="BL18" s="63"/>
    </row>
    <row r="19" spans="2:64">
      <c r="B19" s="122" t="s">
        <v>10</v>
      </c>
      <c r="C19" s="124"/>
      <c r="E19" s="137"/>
      <c r="F19" s="22"/>
      <c r="G19" s="22"/>
      <c r="H19" s="138"/>
      <c r="J19" s="122"/>
      <c r="K19" s="123"/>
      <c r="L19" s="123"/>
      <c r="M19" s="123"/>
      <c r="N19" s="800"/>
      <c r="O19" s="801"/>
      <c r="P19" s="801"/>
      <c r="Q19" s="802"/>
      <c r="R19" s="800"/>
      <c r="S19" s="801"/>
      <c r="T19" s="801"/>
      <c r="U19" s="802"/>
      <c r="W19" s="122"/>
      <c r="X19" s="123"/>
      <c r="Y19" s="567"/>
      <c r="Z19" s="122"/>
      <c r="AA19" s="123"/>
      <c r="AB19" s="124"/>
      <c r="AC19" s="1"/>
      <c r="AD19" s="122"/>
      <c r="AE19" s="124"/>
      <c r="AG19" s="122"/>
      <c r="AH19" s="123"/>
      <c r="AI19" s="567"/>
      <c r="AJ19" s="124"/>
      <c r="AL19" s="122"/>
      <c r="AM19" s="123"/>
      <c r="AN19" s="123"/>
      <c r="AO19" s="567"/>
      <c r="AP19" s="569"/>
      <c r="AQ19" s="123"/>
      <c r="AR19" s="123"/>
      <c r="AS19" s="567"/>
      <c r="AT19" s="569"/>
      <c r="AU19" s="123"/>
      <c r="AV19" s="123"/>
      <c r="AW19" s="124"/>
      <c r="AY19" s="120"/>
      <c r="AZ19" s="123"/>
      <c r="BA19" s="567"/>
      <c r="BB19" s="122"/>
      <c r="BC19" s="123"/>
      <c r="BD19" s="124"/>
      <c r="BF19" s="122"/>
      <c r="BG19" s="124"/>
      <c r="BI19" s="122"/>
      <c r="BJ19" s="123"/>
      <c r="BK19" s="123"/>
      <c r="BL19" s="124"/>
    </row>
    <row r="20" spans="2:64">
      <c r="B20" s="173" t="s">
        <v>68</v>
      </c>
      <c r="C20" s="67" t="s">
        <v>30</v>
      </c>
      <c r="E20" s="34">
        <v>1</v>
      </c>
      <c r="F20" s="30">
        <v>7</v>
      </c>
      <c r="G20" s="130">
        <v>11</v>
      </c>
      <c r="H20" s="139"/>
      <c r="J20" s="34">
        <v>0.76997303976919695</v>
      </c>
      <c r="K20" s="30">
        <v>0.76997303976919695</v>
      </c>
      <c r="L20" s="130">
        <v>0.76997303976919695</v>
      </c>
      <c r="M20" s="131">
        <v>0.76997303976919695</v>
      </c>
      <c r="N20" s="34">
        <v>0</v>
      </c>
      <c r="O20" s="34">
        <v>0</v>
      </c>
      <c r="P20" s="34">
        <v>0</v>
      </c>
      <c r="Q20" s="34">
        <v>0</v>
      </c>
      <c r="R20" s="34">
        <v>0</v>
      </c>
      <c r="S20" s="34">
        <v>0</v>
      </c>
      <c r="T20" s="34">
        <v>0</v>
      </c>
      <c r="U20" s="128">
        <v>0</v>
      </c>
      <c r="W20" s="34">
        <v>91.120680820999993</v>
      </c>
      <c r="X20" s="30">
        <v>91.120680820999993</v>
      </c>
      <c r="Y20" s="131">
        <v>91.120680820999993</v>
      </c>
      <c r="Z20" s="34">
        <v>0</v>
      </c>
      <c r="AA20" s="34">
        <v>0</v>
      </c>
      <c r="AB20" s="128">
        <v>0</v>
      </c>
      <c r="AC20" s="1"/>
      <c r="AD20" s="34">
        <v>101.0009769</v>
      </c>
      <c r="AE20" s="128">
        <v>98.921217240000004</v>
      </c>
      <c r="AG20" s="34">
        <v>0.76997303976919695</v>
      </c>
      <c r="AH20" s="30">
        <v>91.890653860769191</v>
      </c>
      <c r="AI20" s="131">
        <v>190.8118711007692</v>
      </c>
      <c r="AJ20" s="139"/>
      <c r="AL20" s="34">
        <v>4647.5103910139396</v>
      </c>
      <c r="AM20" s="30">
        <v>4647.5103910139396</v>
      </c>
      <c r="AN20" s="130">
        <v>4647.5103910139396</v>
      </c>
      <c r="AO20" s="131">
        <v>4647.5103910139396</v>
      </c>
      <c r="AP20" s="30">
        <v>0</v>
      </c>
      <c r="AQ20" s="30">
        <v>0</v>
      </c>
      <c r="AR20" s="30">
        <v>0</v>
      </c>
      <c r="AS20" s="30">
        <v>0</v>
      </c>
      <c r="AT20" s="30">
        <v>0</v>
      </c>
      <c r="AU20" s="30">
        <v>0</v>
      </c>
      <c r="AV20" s="30">
        <v>0</v>
      </c>
      <c r="AW20" s="532">
        <v>0</v>
      </c>
      <c r="AY20" s="34">
        <v>653791.59214575402</v>
      </c>
      <c r="AZ20" s="130">
        <v>653791.59214575402</v>
      </c>
      <c r="BA20" s="131">
        <v>653791.59214575402</v>
      </c>
      <c r="BB20" s="34">
        <v>0</v>
      </c>
      <c r="BC20" s="34">
        <v>0</v>
      </c>
      <c r="BD20" s="128">
        <v>0</v>
      </c>
      <c r="BF20" s="34">
        <v>298471.37430000002</v>
      </c>
      <c r="BG20" s="128">
        <v>290890.11859999999</v>
      </c>
      <c r="BI20" s="150">
        <v>18590.041564055758</v>
      </c>
      <c r="BJ20" s="570">
        <v>1979964.8180013178</v>
      </c>
      <c r="BK20" s="570">
        <v>2569326.3109013177</v>
      </c>
      <c r="BL20" s="36"/>
    </row>
    <row r="21" spans="2:64">
      <c r="B21" s="174" t="s">
        <v>45</v>
      </c>
      <c r="C21" s="69" t="s">
        <v>30</v>
      </c>
      <c r="E21" s="34">
        <v>0</v>
      </c>
      <c r="F21" s="30">
        <v>0</v>
      </c>
      <c r="G21" s="130">
        <v>0</v>
      </c>
      <c r="H21" s="140"/>
      <c r="J21" s="34">
        <v>0</v>
      </c>
      <c r="K21" s="30">
        <v>0</v>
      </c>
      <c r="L21" s="130">
        <v>0</v>
      </c>
      <c r="M21" s="131">
        <v>0</v>
      </c>
      <c r="N21" s="34">
        <v>0</v>
      </c>
      <c r="O21" s="34">
        <v>0</v>
      </c>
      <c r="P21" s="34">
        <v>0</v>
      </c>
      <c r="Q21" s="34">
        <v>0</v>
      </c>
      <c r="R21" s="34">
        <v>0</v>
      </c>
      <c r="S21" s="34">
        <v>0</v>
      </c>
      <c r="T21" s="34">
        <v>0</v>
      </c>
      <c r="U21" s="128">
        <v>0</v>
      </c>
      <c r="W21" s="34">
        <v>0</v>
      </c>
      <c r="X21" s="30">
        <v>0</v>
      </c>
      <c r="Y21" s="131">
        <v>0</v>
      </c>
      <c r="Z21" s="34">
        <v>0</v>
      </c>
      <c r="AA21" s="34">
        <v>0</v>
      </c>
      <c r="AB21" s="128">
        <v>0</v>
      </c>
      <c r="AC21" s="1"/>
      <c r="AD21" s="34">
        <v>0</v>
      </c>
      <c r="AE21" s="128">
        <v>0</v>
      </c>
      <c r="AG21" s="34">
        <v>0</v>
      </c>
      <c r="AH21" s="30">
        <v>0</v>
      </c>
      <c r="AI21" s="131">
        <v>0</v>
      </c>
      <c r="AJ21" s="139"/>
      <c r="AL21" s="34">
        <v>0</v>
      </c>
      <c r="AM21" s="30">
        <v>0</v>
      </c>
      <c r="AN21" s="130">
        <v>0</v>
      </c>
      <c r="AO21" s="131">
        <v>0</v>
      </c>
      <c r="AP21" s="30">
        <v>0</v>
      </c>
      <c r="AQ21" s="30">
        <v>0</v>
      </c>
      <c r="AR21" s="30">
        <v>0</v>
      </c>
      <c r="AS21" s="30">
        <v>0</v>
      </c>
      <c r="AT21" s="30">
        <v>0</v>
      </c>
      <c r="AU21" s="30">
        <v>0</v>
      </c>
      <c r="AV21" s="30">
        <v>0</v>
      </c>
      <c r="AW21" s="532">
        <v>0</v>
      </c>
      <c r="AY21" s="34">
        <v>0</v>
      </c>
      <c r="AZ21" s="130">
        <v>0</v>
      </c>
      <c r="BA21" s="131">
        <v>0</v>
      </c>
      <c r="BB21" s="34">
        <v>0</v>
      </c>
      <c r="BC21" s="34">
        <v>0</v>
      </c>
      <c r="BD21" s="128">
        <v>0</v>
      </c>
      <c r="BF21" s="34">
        <v>0</v>
      </c>
      <c r="BG21" s="128">
        <v>0</v>
      </c>
      <c r="BI21" s="150">
        <v>0</v>
      </c>
      <c r="BJ21" s="570">
        <v>0</v>
      </c>
      <c r="BK21" s="570">
        <v>0</v>
      </c>
      <c r="BL21" s="36"/>
    </row>
    <row r="22" spans="2:64">
      <c r="B22" s="174" t="s">
        <v>69</v>
      </c>
      <c r="C22" s="69" t="s">
        <v>31</v>
      </c>
      <c r="E22" s="34">
        <v>0</v>
      </c>
      <c r="F22" s="30">
        <v>0</v>
      </c>
      <c r="G22" s="130">
        <v>0</v>
      </c>
      <c r="H22" s="140"/>
      <c r="J22" s="34">
        <v>0</v>
      </c>
      <c r="K22" s="30">
        <v>0</v>
      </c>
      <c r="L22" s="130">
        <v>0</v>
      </c>
      <c r="M22" s="131">
        <v>0</v>
      </c>
      <c r="N22" s="34">
        <v>0</v>
      </c>
      <c r="O22" s="34">
        <v>0</v>
      </c>
      <c r="P22" s="34">
        <v>0</v>
      </c>
      <c r="Q22" s="34">
        <v>0</v>
      </c>
      <c r="R22" s="34">
        <v>0</v>
      </c>
      <c r="S22" s="34">
        <v>0</v>
      </c>
      <c r="T22" s="34">
        <v>0</v>
      </c>
      <c r="U22" s="128">
        <v>0</v>
      </c>
      <c r="W22" s="34">
        <v>0</v>
      </c>
      <c r="X22" s="30">
        <v>0</v>
      </c>
      <c r="Y22" s="131">
        <v>0</v>
      </c>
      <c r="Z22" s="34">
        <v>0</v>
      </c>
      <c r="AA22" s="34">
        <v>0</v>
      </c>
      <c r="AB22" s="128">
        <v>0</v>
      </c>
      <c r="AC22" s="1"/>
      <c r="AD22" s="34">
        <v>0</v>
      </c>
      <c r="AE22" s="128">
        <v>0</v>
      </c>
      <c r="AG22" s="34">
        <v>0</v>
      </c>
      <c r="AH22" s="30">
        <v>0</v>
      </c>
      <c r="AI22" s="131">
        <v>0</v>
      </c>
      <c r="AJ22" s="139"/>
      <c r="AL22" s="34">
        <v>0</v>
      </c>
      <c r="AM22" s="30">
        <v>0</v>
      </c>
      <c r="AN22" s="130">
        <v>0</v>
      </c>
      <c r="AO22" s="131">
        <v>0</v>
      </c>
      <c r="AP22" s="30">
        <v>0</v>
      </c>
      <c r="AQ22" s="30">
        <v>0</v>
      </c>
      <c r="AR22" s="30">
        <v>0</v>
      </c>
      <c r="AS22" s="30">
        <v>0</v>
      </c>
      <c r="AT22" s="30">
        <v>0</v>
      </c>
      <c r="AU22" s="30">
        <v>0</v>
      </c>
      <c r="AV22" s="30">
        <v>0</v>
      </c>
      <c r="AW22" s="532">
        <v>0</v>
      </c>
      <c r="AY22" s="34">
        <v>0</v>
      </c>
      <c r="AZ22" s="130">
        <v>0</v>
      </c>
      <c r="BA22" s="131">
        <v>0</v>
      </c>
      <c r="BB22" s="34">
        <v>0</v>
      </c>
      <c r="BC22" s="34">
        <v>0</v>
      </c>
      <c r="BD22" s="128">
        <v>0</v>
      </c>
      <c r="BF22" s="34">
        <v>0</v>
      </c>
      <c r="BG22" s="128">
        <v>0</v>
      </c>
      <c r="BI22" s="150">
        <v>0</v>
      </c>
      <c r="BJ22" s="570">
        <v>0</v>
      </c>
      <c r="BK22" s="570">
        <v>0</v>
      </c>
      <c r="BL22" s="36"/>
    </row>
    <row r="23" spans="2:64">
      <c r="B23" s="175" t="s">
        <v>70</v>
      </c>
      <c r="C23" s="69" t="s">
        <v>31</v>
      </c>
      <c r="E23" s="34">
        <v>0</v>
      </c>
      <c r="F23" s="30">
        <v>0</v>
      </c>
      <c r="G23" s="130">
        <v>1</v>
      </c>
      <c r="H23" s="140"/>
      <c r="J23" s="34">
        <v>0</v>
      </c>
      <c r="K23" s="30">
        <v>0</v>
      </c>
      <c r="L23" s="130">
        <v>0</v>
      </c>
      <c r="M23" s="131">
        <v>0</v>
      </c>
      <c r="N23" s="34">
        <v>0</v>
      </c>
      <c r="O23" s="34">
        <v>0</v>
      </c>
      <c r="P23" s="34">
        <v>0</v>
      </c>
      <c r="Q23" s="34">
        <v>0</v>
      </c>
      <c r="R23" s="34">
        <v>0</v>
      </c>
      <c r="S23" s="34">
        <v>0</v>
      </c>
      <c r="T23" s="34">
        <v>0</v>
      </c>
      <c r="U23" s="128">
        <v>0</v>
      </c>
      <c r="W23" s="34">
        <v>0</v>
      </c>
      <c r="X23" s="30">
        <v>0</v>
      </c>
      <c r="Y23" s="131">
        <v>0</v>
      </c>
      <c r="Z23" s="34">
        <v>0</v>
      </c>
      <c r="AA23" s="34">
        <v>0</v>
      </c>
      <c r="AB23" s="128">
        <v>0</v>
      </c>
      <c r="AC23" s="1"/>
      <c r="AD23" s="34">
        <v>1.325698753</v>
      </c>
      <c r="AE23" s="128">
        <v>1.325698753</v>
      </c>
      <c r="AG23" s="34">
        <v>0</v>
      </c>
      <c r="AH23" s="30">
        <v>0</v>
      </c>
      <c r="AI23" s="131">
        <v>1.325698753</v>
      </c>
      <c r="AJ23" s="139"/>
      <c r="AL23" s="34">
        <v>0</v>
      </c>
      <c r="AM23" s="30">
        <v>0</v>
      </c>
      <c r="AN23" s="130">
        <v>0</v>
      </c>
      <c r="AO23" s="131">
        <v>0</v>
      </c>
      <c r="AP23" s="30">
        <v>0</v>
      </c>
      <c r="AQ23" s="30">
        <v>0</v>
      </c>
      <c r="AR23" s="30">
        <v>0</v>
      </c>
      <c r="AS23" s="30">
        <v>0</v>
      </c>
      <c r="AT23" s="30">
        <v>0</v>
      </c>
      <c r="AU23" s="30">
        <v>0</v>
      </c>
      <c r="AV23" s="30">
        <v>0</v>
      </c>
      <c r="AW23" s="532">
        <v>0</v>
      </c>
      <c r="AY23" s="34">
        <v>0</v>
      </c>
      <c r="AZ23" s="130">
        <v>0</v>
      </c>
      <c r="BA23" s="131">
        <v>0</v>
      </c>
      <c r="BB23" s="34">
        <v>0</v>
      </c>
      <c r="BC23" s="34">
        <v>0</v>
      </c>
      <c r="BD23" s="128">
        <v>0</v>
      </c>
      <c r="BF23" s="34">
        <v>10662.84</v>
      </c>
      <c r="BG23" s="128">
        <v>10662.84</v>
      </c>
      <c r="BI23" s="150">
        <v>0</v>
      </c>
      <c r="BJ23" s="570">
        <v>0</v>
      </c>
      <c r="BK23" s="570">
        <v>21325.68</v>
      </c>
      <c r="BL23" s="36"/>
    </row>
    <row r="24" spans="2:64">
      <c r="B24" s="175" t="s">
        <v>32</v>
      </c>
      <c r="C24" s="69" t="s">
        <v>33</v>
      </c>
      <c r="E24" s="34">
        <v>0</v>
      </c>
      <c r="F24" s="30">
        <v>0</v>
      </c>
      <c r="G24" s="130">
        <v>0</v>
      </c>
      <c r="H24" s="140"/>
      <c r="J24" s="34">
        <v>0</v>
      </c>
      <c r="K24" s="30">
        <v>0</v>
      </c>
      <c r="L24" s="130">
        <v>0</v>
      </c>
      <c r="M24" s="131">
        <v>0</v>
      </c>
      <c r="N24" s="34">
        <v>0</v>
      </c>
      <c r="O24" s="34">
        <v>0</v>
      </c>
      <c r="P24" s="34">
        <v>0</v>
      </c>
      <c r="Q24" s="34">
        <v>0</v>
      </c>
      <c r="R24" s="34">
        <v>0</v>
      </c>
      <c r="S24" s="34">
        <v>0</v>
      </c>
      <c r="T24" s="34">
        <v>0</v>
      </c>
      <c r="U24" s="128">
        <v>0</v>
      </c>
      <c r="W24" s="34">
        <v>0</v>
      </c>
      <c r="X24" s="30">
        <v>0</v>
      </c>
      <c r="Y24" s="131">
        <v>0</v>
      </c>
      <c r="Z24" s="34">
        <v>0</v>
      </c>
      <c r="AA24" s="34">
        <v>0</v>
      </c>
      <c r="AB24" s="128">
        <v>0</v>
      </c>
      <c r="AC24" s="1"/>
      <c r="AD24" s="34">
        <v>0</v>
      </c>
      <c r="AE24" s="128">
        <v>0</v>
      </c>
      <c r="AG24" s="34">
        <v>0</v>
      </c>
      <c r="AH24" s="30">
        <v>0</v>
      </c>
      <c r="AI24" s="131">
        <v>0</v>
      </c>
      <c r="AJ24" s="139"/>
      <c r="AL24" s="34">
        <v>0</v>
      </c>
      <c r="AM24" s="30">
        <v>0</v>
      </c>
      <c r="AN24" s="130">
        <v>0</v>
      </c>
      <c r="AO24" s="131">
        <v>0</v>
      </c>
      <c r="AP24" s="30">
        <v>0</v>
      </c>
      <c r="AQ24" s="30">
        <v>0</v>
      </c>
      <c r="AR24" s="30">
        <v>0</v>
      </c>
      <c r="AS24" s="30">
        <v>0</v>
      </c>
      <c r="AT24" s="30">
        <v>0</v>
      </c>
      <c r="AU24" s="30">
        <v>0</v>
      </c>
      <c r="AV24" s="30">
        <v>0</v>
      </c>
      <c r="AW24" s="532">
        <v>0</v>
      </c>
      <c r="AY24" s="34">
        <v>0</v>
      </c>
      <c r="AZ24" s="130">
        <v>0</v>
      </c>
      <c r="BA24" s="131">
        <v>0</v>
      </c>
      <c r="BB24" s="34">
        <v>0</v>
      </c>
      <c r="BC24" s="34">
        <v>0</v>
      </c>
      <c r="BD24" s="128">
        <v>0</v>
      </c>
      <c r="BF24" s="34">
        <v>0</v>
      </c>
      <c r="BG24" s="128">
        <v>0</v>
      </c>
      <c r="BI24" s="150">
        <v>0</v>
      </c>
      <c r="BJ24" s="570">
        <v>0</v>
      </c>
      <c r="BK24" s="570">
        <v>0</v>
      </c>
      <c r="BL24" s="36"/>
    </row>
    <row r="25" spans="2:64">
      <c r="B25" s="571" t="s">
        <v>93</v>
      </c>
      <c r="C25" s="556" t="s">
        <v>29</v>
      </c>
      <c r="E25" s="557">
        <v>0</v>
      </c>
      <c r="F25" s="558">
        <v>0</v>
      </c>
      <c r="G25" s="558">
        <v>0</v>
      </c>
      <c r="H25" s="559"/>
      <c r="J25" s="557">
        <v>0</v>
      </c>
      <c r="K25" s="558">
        <v>0</v>
      </c>
      <c r="L25" s="558">
        <v>0</v>
      </c>
      <c r="M25" s="560">
        <v>0</v>
      </c>
      <c r="N25" s="557">
        <v>0</v>
      </c>
      <c r="O25" s="557">
        <v>0</v>
      </c>
      <c r="P25" s="557">
        <v>0</v>
      </c>
      <c r="Q25" s="557">
        <v>0</v>
      </c>
      <c r="R25" s="557">
        <v>0</v>
      </c>
      <c r="S25" s="557">
        <v>0</v>
      </c>
      <c r="T25" s="557">
        <v>0</v>
      </c>
      <c r="U25" s="566">
        <v>0</v>
      </c>
      <c r="W25" s="557">
        <v>0</v>
      </c>
      <c r="X25" s="558">
        <v>0</v>
      </c>
      <c r="Y25" s="560">
        <v>0</v>
      </c>
      <c r="Z25" s="557">
        <v>0</v>
      </c>
      <c r="AA25" s="557">
        <v>0</v>
      </c>
      <c r="AB25" s="566">
        <v>0</v>
      </c>
      <c r="AC25" s="1"/>
      <c r="AD25" s="557">
        <v>0</v>
      </c>
      <c r="AE25" s="566">
        <v>0</v>
      </c>
      <c r="AF25" s="561"/>
      <c r="AG25" s="557">
        <v>0</v>
      </c>
      <c r="AH25" s="558">
        <v>0</v>
      </c>
      <c r="AI25" s="560">
        <v>0</v>
      </c>
      <c r="AJ25" s="559"/>
      <c r="AL25" s="557">
        <v>0</v>
      </c>
      <c r="AM25" s="558">
        <v>0</v>
      </c>
      <c r="AN25" s="558">
        <v>0</v>
      </c>
      <c r="AO25" s="560">
        <v>0</v>
      </c>
      <c r="AP25" s="558">
        <v>0</v>
      </c>
      <c r="AQ25" s="558">
        <v>0</v>
      </c>
      <c r="AR25" s="558">
        <v>0</v>
      </c>
      <c r="AS25" s="558">
        <v>0</v>
      </c>
      <c r="AT25" s="558">
        <v>0</v>
      </c>
      <c r="AU25" s="558">
        <v>0</v>
      </c>
      <c r="AV25" s="558">
        <v>0</v>
      </c>
      <c r="AW25" s="559">
        <v>0</v>
      </c>
      <c r="AY25" s="557">
        <v>0</v>
      </c>
      <c r="AZ25" s="558">
        <v>0</v>
      </c>
      <c r="BA25" s="560">
        <v>0</v>
      </c>
      <c r="BB25" s="557">
        <v>0</v>
      </c>
      <c r="BC25" s="557">
        <v>0</v>
      </c>
      <c r="BD25" s="566">
        <v>0</v>
      </c>
      <c r="BF25" s="557">
        <v>0</v>
      </c>
      <c r="BG25" s="566">
        <v>0</v>
      </c>
      <c r="BI25" s="150">
        <v>0</v>
      </c>
      <c r="BJ25" s="570">
        <v>0</v>
      </c>
      <c r="BK25" s="570">
        <v>0</v>
      </c>
      <c r="BL25" s="36"/>
    </row>
    <row r="26" spans="2:64">
      <c r="B26" s="174" t="s">
        <v>72</v>
      </c>
      <c r="C26" s="69" t="s">
        <v>29</v>
      </c>
      <c r="E26" s="34">
        <v>0</v>
      </c>
      <c r="F26" s="30">
        <v>0</v>
      </c>
      <c r="G26" s="130">
        <v>0</v>
      </c>
      <c r="H26" s="140"/>
      <c r="J26" s="34">
        <v>0</v>
      </c>
      <c r="K26" s="30">
        <v>0</v>
      </c>
      <c r="L26" s="130">
        <v>0</v>
      </c>
      <c r="M26" s="131">
        <v>0</v>
      </c>
      <c r="N26" s="34">
        <v>0</v>
      </c>
      <c r="O26" s="34">
        <v>0</v>
      </c>
      <c r="P26" s="34">
        <v>0</v>
      </c>
      <c r="Q26" s="34">
        <v>0</v>
      </c>
      <c r="R26" s="34">
        <v>0</v>
      </c>
      <c r="S26" s="34">
        <v>0</v>
      </c>
      <c r="T26" s="34">
        <v>0</v>
      </c>
      <c r="U26" s="128">
        <v>0</v>
      </c>
      <c r="W26" s="34">
        <v>0</v>
      </c>
      <c r="X26" s="30">
        <v>0</v>
      </c>
      <c r="Y26" s="131">
        <v>0</v>
      </c>
      <c r="Z26" s="34">
        <v>0</v>
      </c>
      <c r="AA26" s="34">
        <v>0</v>
      </c>
      <c r="AB26" s="128">
        <v>0</v>
      </c>
      <c r="AC26" s="1"/>
      <c r="AD26" s="34">
        <v>0</v>
      </c>
      <c r="AE26" s="128">
        <v>0</v>
      </c>
      <c r="AG26" s="34">
        <v>0</v>
      </c>
      <c r="AH26" s="30">
        <v>0</v>
      </c>
      <c r="AI26" s="131">
        <v>0</v>
      </c>
      <c r="AJ26" s="139"/>
      <c r="AL26" s="34">
        <v>0</v>
      </c>
      <c r="AM26" s="30">
        <v>0</v>
      </c>
      <c r="AN26" s="130">
        <v>0</v>
      </c>
      <c r="AO26" s="131">
        <v>0</v>
      </c>
      <c r="AP26" s="30">
        <v>0</v>
      </c>
      <c r="AQ26" s="30">
        <v>0</v>
      </c>
      <c r="AR26" s="30">
        <v>0</v>
      </c>
      <c r="AS26" s="30">
        <v>0</v>
      </c>
      <c r="AT26" s="30">
        <v>0</v>
      </c>
      <c r="AU26" s="30">
        <v>0</v>
      </c>
      <c r="AV26" s="30">
        <v>0</v>
      </c>
      <c r="AW26" s="532">
        <v>0</v>
      </c>
      <c r="AY26" s="34">
        <v>0</v>
      </c>
      <c r="AZ26" s="130">
        <v>0</v>
      </c>
      <c r="BA26" s="131">
        <v>0</v>
      </c>
      <c r="BB26" s="34">
        <v>0</v>
      </c>
      <c r="BC26" s="34">
        <v>0</v>
      </c>
      <c r="BD26" s="128">
        <v>0</v>
      </c>
      <c r="BF26" s="34">
        <v>0</v>
      </c>
      <c r="BG26" s="128">
        <v>0</v>
      </c>
      <c r="BI26" s="150">
        <v>0</v>
      </c>
      <c r="BJ26" s="570">
        <v>0</v>
      </c>
      <c r="BK26" s="570">
        <v>0</v>
      </c>
      <c r="BL26" s="36"/>
    </row>
    <row r="27" spans="2:64">
      <c r="B27" s="169" t="s">
        <v>92</v>
      </c>
      <c r="C27" s="556" t="s">
        <v>34</v>
      </c>
      <c r="E27" s="557">
        <v>0</v>
      </c>
      <c r="F27" s="558">
        <v>0</v>
      </c>
      <c r="G27" s="558">
        <v>0</v>
      </c>
      <c r="H27" s="559"/>
      <c r="J27" s="557">
        <v>0</v>
      </c>
      <c r="K27" s="558">
        <v>0</v>
      </c>
      <c r="L27" s="558">
        <v>0</v>
      </c>
      <c r="M27" s="560">
        <v>0</v>
      </c>
      <c r="N27" s="557">
        <v>0</v>
      </c>
      <c r="O27" s="557">
        <v>0</v>
      </c>
      <c r="P27" s="557">
        <v>0</v>
      </c>
      <c r="Q27" s="557">
        <v>0</v>
      </c>
      <c r="R27" s="557">
        <v>0</v>
      </c>
      <c r="S27" s="557">
        <v>0</v>
      </c>
      <c r="T27" s="557">
        <v>0</v>
      </c>
      <c r="U27" s="566">
        <v>0</v>
      </c>
      <c r="W27" s="557">
        <v>0</v>
      </c>
      <c r="X27" s="558">
        <v>0</v>
      </c>
      <c r="Y27" s="560">
        <v>0</v>
      </c>
      <c r="Z27" s="557">
        <v>0</v>
      </c>
      <c r="AA27" s="557">
        <v>0</v>
      </c>
      <c r="AB27" s="566">
        <v>0</v>
      </c>
      <c r="AC27" s="1"/>
      <c r="AD27" s="557">
        <v>0</v>
      </c>
      <c r="AE27" s="566">
        <v>0</v>
      </c>
      <c r="AF27" s="561"/>
      <c r="AG27" s="557">
        <v>0</v>
      </c>
      <c r="AH27" s="558">
        <v>0</v>
      </c>
      <c r="AI27" s="560">
        <v>0</v>
      </c>
      <c r="AJ27" s="559"/>
      <c r="AL27" s="557">
        <v>0</v>
      </c>
      <c r="AM27" s="558">
        <v>0</v>
      </c>
      <c r="AN27" s="558">
        <v>0</v>
      </c>
      <c r="AO27" s="560">
        <v>0</v>
      </c>
      <c r="AP27" s="558">
        <v>0</v>
      </c>
      <c r="AQ27" s="558">
        <v>0</v>
      </c>
      <c r="AR27" s="558">
        <v>0</v>
      </c>
      <c r="AS27" s="558">
        <v>0</v>
      </c>
      <c r="AT27" s="558">
        <v>0</v>
      </c>
      <c r="AU27" s="558">
        <v>0</v>
      </c>
      <c r="AV27" s="558">
        <v>0</v>
      </c>
      <c r="AW27" s="559">
        <v>0</v>
      </c>
      <c r="AY27" s="557">
        <v>0</v>
      </c>
      <c r="AZ27" s="558">
        <v>0</v>
      </c>
      <c r="BA27" s="560">
        <v>0</v>
      </c>
      <c r="BB27" s="557">
        <v>0</v>
      </c>
      <c r="BC27" s="557">
        <v>0</v>
      </c>
      <c r="BD27" s="566">
        <v>0</v>
      </c>
      <c r="BF27" s="557">
        <v>0</v>
      </c>
      <c r="BG27" s="566">
        <v>0</v>
      </c>
      <c r="BI27" s="150">
        <v>0</v>
      </c>
      <c r="BJ27" s="570">
        <v>0</v>
      </c>
      <c r="BK27" s="570">
        <v>0</v>
      </c>
      <c r="BL27" s="36"/>
    </row>
    <row r="28" spans="2:64">
      <c r="B28" s="171" t="s">
        <v>13</v>
      </c>
      <c r="C28" s="172"/>
      <c r="E28" s="55"/>
      <c r="F28" s="55"/>
      <c r="G28" s="55"/>
      <c r="H28" s="144"/>
      <c r="J28" s="57">
        <v>0.76997303976919695</v>
      </c>
      <c r="K28" s="57">
        <v>0.76997303976919695</v>
      </c>
      <c r="L28" s="57">
        <v>0.76997303976919695</v>
      </c>
      <c r="M28" s="57">
        <v>0.76997303976919695</v>
      </c>
      <c r="N28" s="57">
        <v>0</v>
      </c>
      <c r="O28" s="57">
        <v>0</v>
      </c>
      <c r="P28" s="57">
        <v>0</v>
      </c>
      <c r="Q28" s="57">
        <v>0</v>
      </c>
      <c r="R28" s="57">
        <v>0</v>
      </c>
      <c r="S28" s="57">
        <v>0</v>
      </c>
      <c r="T28" s="57">
        <v>0</v>
      </c>
      <c r="U28" s="57">
        <v>0</v>
      </c>
      <c r="W28" s="57">
        <v>91.120680820999993</v>
      </c>
      <c r="X28" s="57">
        <v>91.120680820999993</v>
      </c>
      <c r="Y28" s="57">
        <v>91.120680820999993</v>
      </c>
      <c r="Z28" s="57">
        <v>0</v>
      </c>
      <c r="AA28" s="57">
        <v>0</v>
      </c>
      <c r="AB28" s="57">
        <v>0</v>
      </c>
      <c r="AC28" s="1"/>
      <c r="AD28" s="57">
        <v>102.326675653</v>
      </c>
      <c r="AE28" s="57">
        <v>100.246915993</v>
      </c>
      <c r="AG28" s="57">
        <v>0.76997303976919695</v>
      </c>
      <c r="AH28" s="57">
        <v>91.890653860769191</v>
      </c>
      <c r="AI28" s="57">
        <v>192.13756985376921</v>
      </c>
      <c r="AJ28" s="57"/>
      <c r="AL28" s="57">
        <v>4647.5103910139396</v>
      </c>
      <c r="AM28" s="57">
        <v>4647.5103910139396</v>
      </c>
      <c r="AN28" s="57">
        <v>4647.5103910139396</v>
      </c>
      <c r="AO28" s="57">
        <v>4647.5103910139396</v>
      </c>
      <c r="AP28" s="57">
        <v>0</v>
      </c>
      <c r="AQ28" s="57">
        <v>0</v>
      </c>
      <c r="AR28" s="57">
        <v>0</v>
      </c>
      <c r="AS28" s="57">
        <v>0</v>
      </c>
      <c r="AT28" s="57">
        <v>0</v>
      </c>
      <c r="AU28" s="57">
        <v>0</v>
      </c>
      <c r="AV28" s="57">
        <v>0</v>
      </c>
      <c r="AW28" s="57">
        <v>0</v>
      </c>
      <c r="AY28" s="57">
        <v>653791.59214575402</v>
      </c>
      <c r="AZ28" s="57">
        <v>653791.59214575402</v>
      </c>
      <c r="BA28" s="57">
        <v>653791.59214575402</v>
      </c>
      <c r="BB28" s="57">
        <v>0</v>
      </c>
      <c r="BC28" s="57">
        <v>0</v>
      </c>
      <c r="BD28" s="57">
        <v>0</v>
      </c>
      <c r="BF28" s="57">
        <v>309134.21430000005</v>
      </c>
      <c r="BG28" s="57">
        <v>301552.95860000001</v>
      </c>
      <c r="BI28" s="57">
        <v>18590.041564055758</v>
      </c>
      <c r="BJ28" s="57">
        <v>1979964.8180013178</v>
      </c>
      <c r="BK28" s="57">
        <v>2590651.9909013179</v>
      </c>
      <c r="BL28" s="57"/>
    </row>
    <row r="29" spans="2:64" ht="6" customHeight="1">
      <c r="B29" s="72"/>
      <c r="C29" s="73"/>
      <c r="E29" s="73"/>
      <c r="F29" s="73"/>
      <c r="G29" s="73"/>
      <c r="H29" s="73"/>
      <c r="J29" s="71"/>
      <c r="K29" s="71"/>
      <c r="L29" s="71"/>
      <c r="M29" s="71"/>
      <c r="N29" s="71"/>
      <c r="O29" s="71"/>
      <c r="P29" s="71"/>
      <c r="Q29" s="71"/>
      <c r="R29" s="71"/>
      <c r="S29" s="71"/>
      <c r="T29" s="71"/>
      <c r="U29" s="71"/>
      <c r="W29" s="71"/>
      <c r="X29" s="71"/>
      <c r="Y29" s="71"/>
      <c r="Z29" s="71"/>
      <c r="AA29" s="71"/>
      <c r="AB29" s="71"/>
      <c r="AC29" s="1"/>
      <c r="AD29" s="71"/>
      <c r="AE29" s="71"/>
      <c r="AG29" s="71"/>
      <c r="AH29" s="71"/>
      <c r="AI29" s="71"/>
      <c r="AJ29" s="71"/>
      <c r="AL29" s="71"/>
      <c r="AM29" s="71"/>
      <c r="AN29" s="71"/>
      <c r="AO29" s="71"/>
      <c r="AP29" s="71"/>
      <c r="AQ29" s="71"/>
      <c r="AR29" s="71"/>
      <c r="AS29" s="71"/>
      <c r="AT29" s="71"/>
      <c r="AU29" s="71"/>
      <c r="AV29" s="71"/>
      <c r="AW29" s="71"/>
      <c r="AY29" s="71"/>
      <c r="AZ29" s="71"/>
      <c r="BA29" s="71"/>
      <c r="BB29" s="71"/>
      <c r="BC29" s="71"/>
      <c r="BD29" s="71"/>
      <c r="BF29" s="71"/>
      <c r="BG29" s="71"/>
      <c r="BI29" s="71"/>
      <c r="BJ29" s="71"/>
      <c r="BK29" s="71"/>
      <c r="BL29" s="71"/>
    </row>
    <row r="30" spans="2:64">
      <c r="B30" s="122" t="s">
        <v>14</v>
      </c>
      <c r="C30" s="124"/>
      <c r="E30" s="137"/>
      <c r="F30" s="22"/>
      <c r="G30" s="22"/>
      <c r="H30" s="138"/>
      <c r="J30" s="122"/>
      <c r="K30" s="123"/>
      <c r="L30" s="123"/>
      <c r="M30" s="123"/>
      <c r="N30" s="800"/>
      <c r="O30" s="801"/>
      <c r="P30" s="801"/>
      <c r="Q30" s="802"/>
      <c r="R30" s="800"/>
      <c r="S30" s="801"/>
      <c r="T30" s="801"/>
      <c r="U30" s="802"/>
      <c r="W30" s="122"/>
      <c r="X30" s="123"/>
      <c r="Y30" s="567"/>
      <c r="Z30" s="122"/>
      <c r="AA30" s="123"/>
      <c r="AB30" s="124"/>
      <c r="AC30" s="1"/>
      <c r="AD30" s="122"/>
      <c r="AE30" s="124"/>
      <c r="AG30" s="122"/>
      <c r="AH30" s="123"/>
      <c r="AI30" s="567"/>
      <c r="AJ30" s="124"/>
      <c r="AL30" s="122"/>
      <c r="AM30" s="123"/>
      <c r="AN30" s="123"/>
      <c r="AO30" s="567"/>
      <c r="AP30" s="569"/>
      <c r="AQ30" s="123"/>
      <c r="AR30" s="123"/>
      <c r="AS30" s="567"/>
      <c r="AT30" s="569"/>
      <c r="AU30" s="123"/>
      <c r="AV30" s="123"/>
      <c r="AW30" s="124"/>
      <c r="AY30" s="122"/>
      <c r="AZ30" s="123"/>
      <c r="BA30" s="567"/>
      <c r="BB30" s="122"/>
      <c r="BC30" s="123"/>
      <c r="BD30" s="124"/>
      <c r="BF30" s="122"/>
      <c r="BG30" s="124"/>
      <c r="BI30" s="122"/>
      <c r="BJ30" s="123"/>
      <c r="BK30" s="123"/>
      <c r="BL30" s="124"/>
    </row>
    <row r="31" spans="2:64">
      <c r="B31" s="167" t="s">
        <v>15</v>
      </c>
      <c r="C31" s="29" t="s">
        <v>30</v>
      </c>
      <c r="E31" s="34">
        <v>0</v>
      </c>
      <c r="F31" s="30">
        <v>0</v>
      </c>
      <c r="G31" s="130">
        <v>0</v>
      </c>
      <c r="H31" s="139"/>
      <c r="J31" s="34">
        <v>0</v>
      </c>
      <c r="K31" s="30">
        <v>0</v>
      </c>
      <c r="L31" s="130">
        <v>0</v>
      </c>
      <c r="M31" s="131">
        <v>0</v>
      </c>
      <c r="N31" s="34">
        <v>0</v>
      </c>
      <c r="O31" s="34">
        <v>0</v>
      </c>
      <c r="P31" s="34">
        <v>0</v>
      </c>
      <c r="Q31" s="34">
        <v>0</v>
      </c>
      <c r="R31" s="34">
        <v>0</v>
      </c>
      <c r="S31" s="34">
        <v>0</v>
      </c>
      <c r="T31" s="34">
        <v>0</v>
      </c>
      <c r="U31" s="128">
        <v>0</v>
      </c>
      <c r="W31" s="34">
        <v>0</v>
      </c>
      <c r="X31" s="30">
        <v>0</v>
      </c>
      <c r="Y31" s="131">
        <v>0</v>
      </c>
      <c r="Z31" s="34">
        <v>0</v>
      </c>
      <c r="AA31" s="34">
        <v>0</v>
      </c>
      <c r="AB31" s="128">
        <v>0</v>
      </c>
      <c r="AC31" s="1"/>
      <c r="AD31" s="34">
        <v>0</v>
      </c>
      <c r="AE31" s="128">
        <v>0</v>
      </c>
      <c r="AG31" s="34">
        <v>0</v>
      </c>
      <c r="AH31" s="30">
        <v>0</v>
      </c>
      <c r="AI31" s="131">
        <v>0</v>
      </c>
      <c r="AJ31" s="139"/>
      <c r="AL31" s="34">
        <v>0</v>
      </c>
      <c r="AM31" s="30">
        <v>0</v>
      </c>
      <c r="AN31" s="130">
        <v>0</v>
      </c>
      <c r="AO31" s="131">
        <v>0</v>
      </c>
      <c r="AP31" s="30">
        <v>0</v>
      </c>
      <c r="AQ31" s="30">
        <v>0</v>
      </c>
      <c r="AR31" s="30">
        <v>0</v>
      </c>
      <c r="AS31" s="30">
        <v>0</v>
      </c>
      <c r="AT31" s="30">
        <v>0</v>
      </c>
      <c r="AU31" s="30">
        <v>0</v>
      </c>
      <c r="AV31" s="30">
        <v>0</v>
      </c>
      <c r="AW31" s="532">
        <v>0</v>
      </c>
      <c r="AY31" s="34">
        <v>0</v>
      </c>
      <c r="AZ31" s="130">
        <v>0</v>
      </c>
      <c r="BA31" s="131">
        <v>0</v>
      </c>
      <c r="BB31" s="34">
        <v>0</v>
      </c>
      <c r="BC31" s="34">
        <v>0</v>
      </c>
      <c r="BD31" s="128">
        <v>0</v>
      </c>
      <c r="BF31" s="34">
        <v>0</v>
      </c>
      <c r="BG31" s="128">
        <v>0</v>
      </c>
      <c r="BI31" s="150">
        <v>0</v>
      </c>
      <c r="BJ31" s="570">
        <v>0</v>
      </c>
      <c r="BK31" s="570">
        <v>0</v>
      </c>
      <c r="BL31" s="36"/>
    </row>
    <row r="32" spans="2:64">
      <c r="B32" s="168" t="s">
        <v>16</v>
      </c>
      <c r="C32" s="38" t="s">
        <v>30</v>
      </c>
      <c r="E32" s="34">
        <v>0</v>
      </c>
      <c r="F32" s="30">
        <v>0</v>
      </c>
      <c r="G32" s="130">
        <v>2</v>
      </c>
      <c r="H32" s="140"/>
      <c r="J32" s="34">
        <v>0</v>
      </c>
      <c r="K32" s="30">
        <v>0</v>
      </c>
      <c r="L32" s="130">
        <v>0</v>
      </c>
      <c r="M32" s="131">
        <v>0</v>
      </c>
      <c r="N32" s="34">
        <v>0</v>
      </c>
      <c r="O32" s="34">
        <v>0</v>
      </c>
      <c r="P32" s="34">
        <v>0</v>
      </c>
      <c r="Q32" s="34">
        <v>0</v>
      </c>
      <c r="R32" s="34">
        <v>0</v>
      </c>
      <c r="S32" s="34">
        <v>0</v>
      </c>
      <c r="T32" s="34">
        <v>0</v>
      </c>
      <c r="U32" s="128">
        <v>0</v>
      </c>
      <c r="W32" s="34">
        <v>0</v>
      </c>
      <c r="X32" s="30">
        <v>0</v>
      </c>
      <c r="Y32" s="131">
        <v>0</v>
      </c>
      <c r="Z32" s="34">
        <v>0</v>
      </c>
      <c r="AA32" s="34">
        <v>0</v>
      </c>
      <c r="AB32" s="128">
        <v>0</v>
      </c>
      <c r="AC32" s="1"/>
      <c r="AD32" s="34">
        <v>54.26</v>
      </c>
      <c r="AE32" s="128">
        <v>54.26</v>
      </c>
      <c r="AG32" s="34">
        <v>0</v>
      </c>
      <c r="AH32" s="30">
        <v>0</v>
      </c>
      <c r="AI32" s="131">
        <v>54.26</v>
      </c>
      <c r="AJ32" s="139"/>
      <c r="AL32" s="34">
        <v>0</v>
      </c>
      <c r="AM32" s="30">
        <v>0</v>
      </c>
      <c r="AN32" s="130">
        <v>0</v>
      </c>
      <c r="AO32" s="131">
        <v>0</v>
      </c>
      <c r="AP32" s="30">
        <v>0</v>
      </c>
      <c r="AQ32" s="30">
        <v>0</v>
      </c>
      <c r="AR32" s="30">
        <v>0</v>
      </c>
      <c r="AS32" s="30">
        <v>0</v>
      </c>
      <c r="AT32" s="30">
        <v>0</v>
      </c>
      <c r="AU32" s="30">
        <v>0</v>
      </c>
      <c r="AV32" s="30">
        <v>0</v>
      </c>
      <c r="AW32" s="532">
        <v>0</v>
      </c>
      <c r="AY32" s="34">
        <v>0</v>
      </c>
      <c r="AZ32" s="130">
        <v>0</v>
      </c>
      <c r="BA32" s="131">
        <v>0</v>
      </c>
      <c r="BB32" s="34">
        <v>0</v>
      </c>
      <c r="BC32" s="34">
        <v>0</v>
      </c>
      <c r="BD32" s="128">
        <v>0</v>
      </c>
      <c r="BF32" s="34">
        <v>148348</v>
      </c>
      <c r="BG32" s="128">
        <v>148348</v>
      </c>
      <c r="BI32" s="150">
        <v>0</v>
      </c>
      <c r="BJ32" s="570">
        <v>0</v>
      </c>
      <c r="BK32" s="570">
        <v>296696</v>
      </c>
      <c r="BL32" s="36"/>
    </row>
    <row r="33" spans="2:64">
      <c r="B33" s="168" t="s">
        <v>17</v>
      </c>
      <c r="C33" s="38" t="s">
        <v>30</v>
      </c>
      <c r="E33" s="34">
        <v>0</v>
      </c>
      <c r="F33" s="30">
        <v>0</v>
      </c>
      <c r="G33" s="130">
        <v>0</v>
      </c>
      <c r="H33" s="140"/>
      <c r="J33" s="34">
        <v>0</v>
      </c>
      <c r="K33" s="30">
        <v>0</v>
      </c>
      <c r="L33" s="130">
        <v>0</v>
      </c>
      <c r="M33" s="131">
        <v>0</v>
      </c>
      <c r="N33" s="34">
        <v>0</v>
      </c>
      <c r="O33" s="34">
        <v>0</v>
      </c>
      <c r="P33" s="34">
        <v>0</v>
      </c>
      <c r="Q33" s="34">
        <v>0</v>
      </c>
      <c r="R33" s="34">
        <v>0</v>
      </c>
      <c r="S33" s="34">
        <v>0</v>
      </c>
      <c r="T33" s="34">
        <v>0</v>
      </c>
      <c r="U33" s="128">
        <v>0</v>
      </c>
      <c r="W33" s="34">
        <v>0</v>
      </c>
      <c r="X33" s="30">
        <v>0</v>
      </c>
      <c r="Y33" s="131">
        <v>0</v>
      </c>
      <c r="Z33" s="34">
        <v>0</v>
      </c>
      <c r="AA33" s="34">
        <v>0</v>
      </c>
      <c r="AB33" s="128">
        <v>0</v>
      </c>
      <c r="AC33" s="1"/>
      <c r="AD33" s="34">
        <v>0</v>
      </c>
      <c r="AE33" s="128">
        <v>0</v>
      </c>
      <c r="AG33" s="34">
        <v>0</v>
      </c>
      <c r="AH33" s="30">
        <v>0</v>
      </c>
      <c r="AI33" s="131">
        <v>0</v>
      </c>
      <c r="AJ33" s="139"/>
      <c r="AL33" s="34">
        <v>0</v>
      </c>
      <c r="AM33" s="30">
        <v>0</v>
      </c>
      <c r="AN33" s="130">
        <v>0</v>
      </c>
      <c r="AO33" s="131">
        <v>0</v>
      </c>
      <c r="AP33" s="30">
        <v>0</v>
      </c>
      <c r="AQ33" s="30">
        <v>0</v>
      </c>
      <c r="AR33" s="30">
        <v>0</v>
      </c>
      <c r="AS33" s="30">
        <v>0</v>
      </c>
      <c r="AT33" s="30">
        <v>0</v>
      </c>
      <c r="AU33" s="30">
        <v>0</v>
      </c>
      <c r="AV33" s="30">
        <v>0</v>
      </c>
      <c r="AW33" s="532">
        <v>0</v>
      </c>
      <c r="AY33" s="34">
        <v>0</v>
      </c>
      <c r="AZ33" s="130">
        <v>0</v>
      </c>
      <c r="BA33" s="131">
        <v>0</v>
      </c>
      <c r="BB33" s="34">
        <v>0</v>
      </c>
      <c r="BC33" s="34">
        <v>0</v>
      </c>
      <c r="BD33" s="128">
        <v>0</v>
      </c>
      <c r="BF33" s="34">
        <v>0</v>
      </c>
      <c r="BG33" s="128">
        <v>0</v>
      </c>
      <c r="BI33" s="150">
        <v>0</v>
      </c>
      <c r="BJ33" s="570">
        <v>0</v>
      </c>
      <c r="BK33" s="570">
        <v>0</v>
      </c>
      <c r="BL33" s="36"/>
    </row>
    <row r="34" spans="2:64">
      <c r="B34" s="176" t="s">
        <v>94</v>
      </c>
      <c r="C34" s="38" t="s">
        <v>30</v>
      </c>
      <c r="E34" s="34">
        <v>0</v>
      </c>
      <c r="F34" s="30">
        <v>0</v>
      </c>
      <c r="G34" s="130">
        <v>0</v>
      </c>
      <c r="H34" s="140"/>
      <c r="J34" s="34">
        <v>0</v>
      </c>
      <c r="K34" s="30">
        <v>0</v>
      </c>
      <c r="L34" s="130">
        <v>0</v>
      </c>
      <c r="M34" s="131">
        <v>0</v>
      </c>
      <c r="N34" s="34">
        <v>0</v>
      </c>
      <c r="O34" s="34">
        <v>0</v>
      </c>
      <c r="P34" s="34">
        <v>0</v>
      </c>
      <c r="Q34" s="34">
        <v>0</v>
      </c>
      <c r="R34" s="34">
        <v>0</v>
      </c>
      <c r="S34" s="34">
        <v>0</v>
      </c>
      <c r="T34" s="34">
        <v>0</v>
      </c>
      <c r="U34" s="128">
        <v>0</v>
      </c>
      <c r="W34" s="34">
        <v>0</v>
      </c>
      <c r="X34" s="30">
        <v>0</v>
      </c>
      <c r="Y34" s="131">
        <v>0</v>
      </c>
      <c r="Z34" s="34">
        <v>0</v>
      </c>
      <c r="AA34" s="34">
        <v>0</v>
      </c>
      <c r="AB34" s="128">
        <v>0</v>
      </c>
      <c r="AC34" s="1"/>
      <c r="AD34" s="34">
        <v>0</v>
      </c>
      <c r="AE34" s="128">
        <v>0</v>
      </c>
      <c r="AG34" s="34">
        <v>0</v>
      </c>
      <c r="AH34" s="30">
        <v>0</v>
      </c>
      <c r="AI34" s="131">
        <v>0</v>
      </c>
      <c r="AJ34" s="139"/>
      <c r="AL34" s="34">
        <v>0</v>
      </c>
      <c r="AM34" s="30">
        <v>0</v>
      </c>
      <c r="AN34" s="130">
        <v>0</v>
      </c>
      <c r="AO34" s="131">
        <v>0</v>
      </c>
      <c r="AP34" s="30">
        <v>0</v>
      </c>
      <c r="AQ34" s="30">
        <v>0</v>
      </c>
      <c r="AR34" s="30">
        <v>0</v>
      </c>
      <c r="AS34" s="30">
        <v>0</v>
      </c>
      <c r="AT34" s="30">
        <v>0</v>
      </c>
      <c r="AU34" s="30">
        <v>0</v>
      </c>
      <c r="AV34" s="30">
        <v>0</v>
      </c>
      <c r="AW34" s="532">
        <v>0</v>
      </c>
      <c r="AY34" s="34">
        <v>0</v>
      </c>
      <c r="AZ34" s="130">
        <v>0</v>
      </c>
      <c r="BA34" s="131">
        <v>0</v>
      </c>
      <c r="BB34" s="34">
        <v>0</v>
      </c>
      <c r="BC34" s="34">
        <v>0</v>
      </c>
      <c r="BD34" s="128">
        <v>0</v>
      </c>
      <c r="BF34" s="34">
        <v>0</v>
      </c>
      <c r="BG34" s="128">
        <v>0</v>
      </c>
      <c r="BI34" s="150">
        <v>0</v>
      </c>
      <c r="BJ34" s="570">
        <v>0</v>
      </c>
      <c r="BK34" s="570">
        <v>0</v>
      </c>
      <c r="BL34" s="36"/>
    </row>
    <row r="35" spans="2:64">
      <c r="B35" s="571" t="s">
        <v>12</v>
      </c>
      <c r="C35" s="556" t="s">
        <v>34</v>
      </c>
      <c r="E35" s="557">
        <v>0</v>
      </c>
      <c r="F35" s="558">
        <v>0</v>
      </c>
      <c r="G35" s="558">
        <v>0</v>
      </c>
      <c r="H35" s="559"/>
      <c r="J35" s="557">
        <v>0</v>
      </c>
      <c r="K35" s="558">
        <v>0</v>
      </c>
      <c r="L35" s="558">
        <v>0</v>
      </c>
      <c r="M35" s="560">
        <v>0</v>
      </c>
      <c r="N35" s="557">
        <v>0</v>
      </c>
      <c r="O35" s="557">
        <v>0</v>
      </c>
      <c r="P35" s="557">
        <v>0</v>
      </c>
      <c r="Q35" s="557">
        <v>0</v>
      </c>
      <c r="R35" s="557">
        <v>0</v>
      </c>
      <c r="S35" s="557">
        <v>0</v>
      </c>
      <c r="T35" s="557">
        <v>0</v>
      </c>
      <c r="U35" s="566">
        <v>0</v>
      </c>
      <c r="W35" s="557">
        <v>0</v>
      </c>
      <c r="X35" s="558">
        <v>0</v>
      </c>
      <c r="Y35" s="560">
        <v>0</v>
      </c>
      <c r="Z35" s="557">
        <v>0</v>
      </c>
      <c r="AA35" s="557">
        <v>0</v>
      </c>
      <c r="AB35" s="566">
        <v>0</v>
      </c>
      <c r="AC35" s="1"/>
      <c r="AD35" s="557">
        <v>0</v>
      </c>
      <c r="AE35" s="566">
        <v>0</v>
      </c>
      <c r="AF35" s="561"/>
      <c r="AG35" s="557">
        <v>0</v>
      </c>
      <c r="AH35" s="558">
        <v>0</v>
      </c>
      <c r="AI35" s="560">
        <v>0</v>
      </c>
      <c r="AJ35" s="559"/>
      <c r="AL35" s="557">
        <v>0</v>
      </c>
      <c r="AM35" s="558">
        <v>0</v>
      </c>
      <c r="AN35" s="558">
        <v>0</v>
      </c>
      <c r="AO35" s="560">
        <v>0</v>
      </c>
      <c r="AP35" s="558">
        <v>0</v>
      </c>
      <c r="AQ35" s="558">
        <v>0</v>
      </c>
      <c r="AR35" s="558">
        <v>0</v>
      </c>
      <c r="AS35" s="558">
        <v>0</v>
      </c>
      <c r="AT35" s="558">
        <v>0</v>
      </c>
      <c r="AU35" s="558">
        <v>0</v>
      </c>
      <c r="AV35" s="558">
        <v>0</v>
      </c>
      <c r="AW35" s="559">
        <v>0</v>
      </c>
      <c r="AY35" s="557">
        <v>0</v>
      </c>
      <c r="AZ35" s="558">
        <v>0</v>
      </c>
      <c r="BA35" s="560">
        <v>0</v>
      </c>
      <c r="BB35" s="557">
        <v>0</v>
      </c>
      <c r="BC35" s="557">
        <v>0</v>
      </c>
      <c r="BD35" s="566">
        <v>0</v>
      </c>
      <c r="BF35" s="557">
        <v>0</v>
      </c>
      <c r="BG35" s="566">
        <v>0</v>
      </c>
      <c r="BI35" s="150">
        <v>0</v>
      </c>
      <c r="BJ35" s="570">
        <v>0</v>
      </c>
      <c r="BK35" s="570">
        <v>0</v>
      </c>
      <c r="BL35" s="36"/>
    </row>
    <row r="36" spans="2:64">
      <c r="B36" s="171" t="s">
        <v>18</v>
      </c>
      <c r="C36" s="172"/>
      <c r="E36" s="143"/>
      <c r="F36" s="55"/>
      <c r="G36" s="55"/>
      <c r="H36" s="144"/>
      <c r="J36" s="57">
        <v>0</v>
      </c>
      <c r="K36" s="57">
        <v>0</v>
      </c>
      <c r="L36" s="57">
        <v>0</v>
      </c>
      <c r="M36" s="57">
        <v>0</v>
      </c>
      <c r="N36" s="57">
        <v>0</v>
      </c>
      <c r="O36" s="57">
        <v>0</v>
      </c>
      <c r="P36" s="57">
        <v>0</v>
      </c>
      <c r="Q36" s="57">
        <v>0</v>
      </c>
      <c r="R36" s="57">
        <v>0</v>
      </c>
      <c r="S36" s="57">
        <v>0</v>
      </c>
      <c r="T36" s="57">
        <v>0</v>
      </c>
      <c r="U36" s="57">
        <v>0</v>
      </c>
      <c r="W36" s="57">
        <v>0</v>
      </c>
      <c r="X36" s="57">
        <v>0</v>
      </c>
      <c r="Y36" s="57">
        <v>0</v>
      </c>
      <c r="Z36" s="57">
        <v>0</v>
      </c>
      <c r="AA36" s="57">
        <v>0</v>
      </c>
      <c r="AB36" s="57">
        <v>0</v>
      </c>
      <c r="AC36" s="1"/>
      <c r="AD36" s="57">
        <v>54.26</v>
      </c>
      <c r="AE36" s="57">
        <v>54.26</v>
      </c>
      <c r="AG36" s="57">
        <v>0</v>
      </c>
      <c r="AH36" s="57">
        <v>0</v>
      </c>
      <c r="AI36" s="57">
        <v>54.26</v>
      </c>
      <c r="AJ36" s="57"/>
      <c r="AL36" s="57">
        <v>0</v>
      </c>
      <c r="AM36" s="57">
        <v>0</v>
      </c>
      <c r="AN36" s="57">
        <v>0</v>
      </c>
      <c r="AO36" s="57">
        <v>0</v>
      </c>
      <c r="AP36" s="57">
        <v>0</v>
      </c>
      <c r="AQ36" s="57">
        <v>0</v>
      </c>
      <c r="AR36" s="57">
        <v>0</v>
      </c>
      <c r="AS36" s="57">
        <v>0</v>
      </c>
      <c r="AT36" s="57">
        <v>0</v>
      </c>
      <c r="AU36" s="57">
        <v>0</v>
      </c>
      <c r="AV36" s="57">
        <v>0</v>
      </c>
      <c r="AW36" s="57">
        <v>0</v>
      </c>
      <c r="AY36" s="57">
        <v>0</v>
      </c>
      <c r="AZ36" s="57">
        <v>0</v>
      </c>
      <c r="BA36" s="57">
        <v>0</v>
      </c>
      <c r="BB36" s="57">
        <v>0</v>
      </c>
      <c r="BC36" s="57">
        <v>0</v>
      </c>
      <c r="BD36" s="57">
        <v>0</v>
      </c>
      <c r="BF36" s="57">
        <v>148348</v>
      </c>
      <c r="BG36" s="57">
        <v>148348</v>
      </c>
      <c r="BI36" s="57">
        <v>0</v>
      </c>
      <c r="BJ36" s="57">
        <v>0</v>
      </c>
      <c r="BK36" s="57">
        <v>296696</v>
      </c>
      <c r="BL36" s="57"/>
    </row>
    <row r="37" spans="2:64" ht="6" customHeight="1">
      <c r="B37" s="77"/>
      <c r="C37" s="78"/>
      <c r="E37" s="62"/>
      <c r="F37" s="62"/>
      <c r="G37" s="62"/>
      <c r="H37" s="62"/>
      <c r="J37" s="63"/>
      <c r="K37" s="63"/>
      <c r="L37" s="63"/>
      <c r="M37" s="63"/>
      <c r="N37" s="63"/>
      <c r="O37" s="63"/>
      <c r="P37" s="63"/>
      <c r="Q37" s="63"/>
      <c r="R37" s="63"/>
      <c r="S37" s="63"/>
      <c r="T37" s="63"/>
      <c r="U37" s="63"/>
      <c r="W37" s="63"/>
      <c r="X37" s="63"/>
      <c r="Y37" s="63"/>
      <c r="Z37" s="63"/>
      <c r="AA37" s="63"/>
      <c r="AB37" s="63"/>
      <c r="AC37" s="1"/>
      <c r="AD37" s="63"/>
      <c r="AE37" s="63"/>
      <c r="AG37" s="63"/>
      <c r="AH37" s="63"/>
      <c r="AI37" s="63"/>
      <c r="AJ37" s="63"/>
      <c r="AL37" s="63"/>
      <c r="AM37" s="63"/>
      <c r="AN37" s="63"/>
      <c r="AO37" s="63"/>
      <c r="AP37" s="63"/>
      <c r="AQ37" s="63"/>
      <c r="AR37" s="63"/>
      <c r="AS37" s="63"/>
      <c r="AT37" s="63"/>
      <c r="AU37" s="63"/>
      <c r="AV37" s="63"/>
      <c r="AW37" s="63"/>
      <c r="AY37" s="63"/>
      <c r="AZ37" s="63"/>
      <c r="BA37" s="63"/>
      <c r="BB37" s="63"/>
      <c r="BC37" s="63"/>
      <c r="BD37" s="63"/>
      <c r="BF37" s="63"/>
      <c r="BG37" s="63"/>
      <c r="BI37" s="63"/>
      <c r="BJ37" s="63"/>
      <c r="BK37" s="63"/>
      <c r="BL37" s="63"/>
    </row>
    <row r="38" spans="2:64">
      <c r="B38" s="122" t="s">
        <v>19</v>
      </c>
      <c r="C38" s="124"/>
      <c r="E38" s="21"/>
      <c r="F38" s="22"/>
      <c r="G38" s="22"/>
      <c r="H38" s="23"/>
      <c r="J38" s="122"/>
      <c r="K38" s="123"/>
      <c r="L38" s="123"/>
      <c r="M38" s="123"/>
      <c r="N38" s="800"/>
      <c r="O38" s="801"/>
      <c r="P38" s="801"/>
      <c r="Q38" s="802"/>
      <c r="R38" s="800"/>
      <c r="S38" s="801"/>
      <c r="T38" s="801"/>
      <c r="U38" s="802"/>
      <c r="W38" s="122"/>
      <c r="X38" s="123"/>
      <c r="Y38" s="567"/>
      <c r="Z38" s="122"/>
      <c r="AA38" s="123"/>
      <c r="AB38" s="124"/>
      <c r="AC38" s="1"/>
      <c r="AD38" s="122"/>
      <c r="AE38" s="124"/>
      <c r="AG38" s="122"/>
      <c r="AH38" s="123"/>
      <c r="AI38" s="567"/>
      <c r="AJ38" s="124"/>
      <c r="AL38" s="122"/>
      <c r="AM38" s="123"/>
      <c r="AN38" s="123"/>
      <c r="AO38" s="567"/>
      <c r="AP38" s="569"/>
      <c r="AQ38" s="123"/>
      <c r="AR38" s="123"/>
      <c r="AS38" s="567"/>
      <c r="AT38" s="569"/>
      <c r="AU38" s="123"/>
      <c r="AV38" s="123"/>
      <c r="AW38" s="124"/>
      <c r="AY38" s="122"/>
      <c r="AZ38" s="123"/>
      <c r="BA38" s="567"/>
      <c r="BB38" s="122"/>
      <c r="BC38" s="123"/>
      <c r="BD38" s="124"/>
      <c r="BF38" s="122"/>
      <c r="BG38" s="124"/>
      <c r="BI38" s="122"/>
      <c r="BJ38" s="123"/>
      <c r="BK38" s="123"/>
      <c r="BL38" s="124"/>
    </row>
    <row r="39" spans="2:64">
      <c r="B39" s="177" t="s">
        <v>19</v>
      </c>
      <c r="C39" s="80" t="s">
        <v>44</v>
      </c>
      <c r="E39" s="34">
        <v>0</v>
      </c>
      <c r="F39" s="30">
        <v>0</v>
      </c>
      <c r="G39" s="130">
        <v>0</v>
      </c>
      <c r="H39" s="136"/>
      <c r="J39" s="34">
        <v>0</v>
      </c>
      <c r="K39" s="30">
        <v>0</v>
      </c>
      <c r="L39" s="130">
        <v>0</v>
      </c>
      <c r="M39" s="131">
        <v>0</v>
      </c>
      <c r="N39" s="34">
        <v>0</v>
      </c>
      <c r="O39" s="34">
        <v>0</v>
      </c>
      <c r="P39" s="34">
        <v>0</v>
      </c>
      <c r="Q39" s="34">
        <v>0</v>
      </c>
      <c r="R39" s="34">
        <v>0</v>
      </c>
      <c r="S39" s="34">
        <v>0</v>
      </c>
      <c r="T39" s="34">
        <v>0</v>
      </c>
      <c r="U39" s="128">
        <v>0</v>
      </c>
      <c r="W39" s="34">
        <v>0</v>
      </c>
      <c r="X39" s="30">
        <v>0</v>
      </c>
      <c r="Y39" s="131">
        <v>0</v>
      </c>
      <c r="Z39" s="34">
        <v>0</v>
      </c>
      <c r="AA39" s="34">
        <v>0</v>
      </c>
      <c r="AB39" s="128">
        <v>0</v>
      </c>
      <c r="AC39" s="1"/>
      <c r="AD39" s="34">
        <v>0</v>
      </c>
      <c r="AE39" s="128">
        <v>0</v>
      </c>
      <c r="AG39" s="34">
        <v>0</v>
      </c>
      <c r="AH39" s="30">
        <v>0</v>
      </c>
      <c r="AI39" s="131">
        <v>0</v>
      </c>
      <c r="AJ39" s="139"/>
      <c r="AL39" s="34">
        <v>0</v>
      </c>
      <c r="AM39" s="30">
        <v>0</v>
      </c>
      <c r="AN39" s="130">
        <v>0</v>
      </c>
      <c r="AO39" s="131">
        <v>0</v>
      </c>
      <c r="AP39" s="30">
        <v>0</v>
      </c>
      <c r="AQ39" s="30">
        <v>0</v>
      </c>
      <c r="AR39" s="30">
        <v>0</v>
      </c>
      <c r="AS39" s="30">
        <v>0</v>
      </c>
      <c r="AT39" s="30">
        <v>0</v>
      </c>
      <c r="AU39" s="30">
        <v>0</v>
      </c>
      <c r="AV39" s="30">
        <v>0</v>
      </c>
      <c r="AW39" s="532">
        <v>0</v>
      </c>
      <c r="AY39" s="34">
        <v>0</v>
      </c>
      <c r="AZ39" s="130">
        <v>0</v>
      </c>
      <c r="BA39" s="131">
        <v>0</v>
      </c>
      <c r="BB39" s="34">
        <v>0</v>
      </c>
      <c r="BC39" s="34">
        <v>0</v>
      </c>
      <c r="BD39" s="128">
        <v>0</v>
      </c>
      <c r="BF39" s="34">
        <v>0</v>
      </c>
      <c r="BG39" s="128">
        <v>0</v>
      </c>
      <c r="BI39" s="150">
        <v>0</v>
      </c>
      <c r="BJ39" s="570">
        <v>0</v>
      </c>
      <c r="BK39" s="570">
        <v>0</v>
      </c>
      <c r="BL39" s="36"/>
    </row>
    <row r="40" spans="2:64">
      <c r="B40" s="171" t="s">
        <v>20</v>
      </c>
      <c r="C40" s="172"/>
      <c r="E40" s="54"/>
      <c r="F40" s="55"/>
      <c r="G40" s="55"/>
      <c r="H40" s="56"/>
      <c r="J40" s="57">
        <v>0</v>
      </c>
      <c r="K40" s="57">
        <v>0</v>
      </c>
      <c r="L40" s="57">
        <v>0</v>
      </c>
      <c r="M40" s="57">
        <v>0</v>
      </c>
      <c r="N40" s="57">
        <v>0</v>
      </c>
      <c r="O40" s="57">
        <v>0</v>
      </c>
      <c r="P40" s="57">
        <v>0</v>
      </c>
      <c r="Q40" s="57">
        <v>0</v>
      </c>
      <c r="R40" s="57">
        <v>0</v>
      </c>
      <c r="S40" s="57">
        <v>0</v>
      </c>
      <c r="T40" s="57">
        <v>0</v>
      </c>
      <c r="U40" s="57">
        <v>0</v>
      </c>
      <c r="W40" s="57">
        <v>0</v>
      </c>
      <c r="X40" s="57">
        <v>0</v>
      </c>
      <c r="Y40" s="57">
        <v>0</v>
      </c>
      <c r="Z40" s="57">
        <v>0</v>
      </c>
      <c r="AA40" s="57">
        <v>0</v>
      </c>
      <c r="AB40" s="57">
        <v>0</v>
      </c>
      <c r="AC40" s="1"/>
      <c r="AD40" s="57">
        <v>0</v>
      </c>
      <c r="AE40" s="57">
        <v>0</v>
      </c>
      <c r="AG40" s="57">
        <v>0</v>
      </c>
      <c r="AH40" s="57">
        <v>0</v>
      </c>
      <c r="AI40" s="57"/>
      <c r="AJ40" s="57"/>
      <c r="AL40" s="57">
        <v>0</v>
      </c>
      <c r="AM40" s="57">
        <v>0</v>
      </c>
      <c r="AN40" s="57">
        <v>0</v>
      </c>
      <c r="AO40" s="57">
        <v>0</v>
      </c>
      <c r="AP40" s="57"/>
      <c r="AQ40" s="57">
        <v>0</v>
      </c>
      <c r="AR40" s="57">
        <v>0</v>
      </c>
      <c r="AS40" s="57">
        <v>0</v>
      </c>
      <c r="AT40" s="57"/>
      <c r="AU40" s="57"/>
      <c r="AV40" s="57"/>
      <c r="AW40" s="57"/>
      <c r="AY40" s="57">
        <v>0</v>
      </c>
      <c r="AZ40" s="57">
        <v>0</v>
      </c>
      <c r="BA40" s="57">
        <v>0</v>
      </c>
      <c r="BB40" s="57">
        <v>0</v>
      </c>
      <c r="BC40" s="57">
        <v>0</v>
      </c>
      <c r="BD40" s="57">
        <v>0</v>
      </c>
      <c r="BF40" s="57">
        <v>0</v>
      </c>
      <c r="BG40" s="57">
        <v>0</v>
      </c>
      <c r="BI40" s="57">
        <v>0</v>
      </c>
      <c r="BJ40" s="57">
        <v>0</v>
      </c>
      <c r="BK40" s="57">
        <v>0</v>
      </c>
      <c r="BL40" s="57"/>
    </row>
    <row r="41" spans="2:64" ht="6" customHeight="1">
      <c r="B41" s="84"/>
      <c r="C41" s="85"/>
      <c r="E41" s="85"/>
      <c r="F41" s="85"/>
      <c r="G41" s="85"/>
      <c r="H41" s="85"/>
      <c r="J41" s="60"/>
      <c r="K41" s="60"/>
      <c r="L41" s="60"/>
      <c r="M41" s="60"/>
      <c r="N41" s="60"/>
      <c r="O41" s="63"/>
      <c r="P41" s="60"/>
      <c r="Q41" s="60"/>
      <c r="R41" s="60"/>
      <c r="S41" s="63"/>
      <c r="T41" s="60"/>
      <c r="U41" s="60"/>
      <c r="W41" s="63"/>
      <c r="X41" s="60"/>
      <c r="Y41" s="60"/>
      <c r="Z41" s="63"/>
      <c r="AA41" s="60"/>
      <c r="AB41" s="60"/>
      <c r="AC41" s="1"/>
      <c r="AD41" s="63"/>
      <c r="AE41" s="60"/>
      <c r="AG41" s="60"/>
      <c r="AH41" s="60"/>
      <c r="AI41" s="60"/>
      <c r="AJ41" s="60"/>
      <c r="AL41" s="60"/>
      <c r="AM41" s="60"/>
      <c r="AN41" s="60"/>
      <c r="AO41" s="60"/>
      <c r="AP41" s="60"/>
      <c r="AQ41" s="60"/>
      <c r="AR41" s="60"/>
      <c r="AS41" s="60"/>
      <c r="AT41" s="60"/>
      <c r="AU41" s="60"/>
      <c r="AV41" s="60"/>
      <c r="AW41" s="60"/>
      <c r="AY41" s="63"/>
      <c r="AZ41" s="60"/>
      <c r="BA41" s="60"/>
      <c r="BB41" s="63"/>
      <c r="BC41" s="60"/>
      <c r="BD41" s="60"/>
      <c r="BF41" s="63"/>
      <c r="BG41" s="60"/>
      <c r="BI41" s="60"/>
      <c r="BJ41" s="60"/>
      <c r="BK41" s="60"/>
      <c r="BL41" s="60"/>
    </row>
    <row r="42" spans="2:64">
      <c r="B42" s="122" t="s">
        <v>132</v>
      </c>
      <c r="C42" s="124"/>
      <c r="E42" s="21"/>
      <c r="F42" s="22"/>
      <c r="G42" s="22"/>
      <c r="H42" s="23"/>
      <c r="J42" s="122"/>
      <c r="K42" s="123"/>
      <c r="L42" s="123"/>
      <c r="M42" s="123"/>
      <c r="N42" s="800"/>
      <c r="O42" s="801"/>
      <c r="P42" s="801"/>
      <c r="Q42" s="802"/>
      <c r="R42" s="800"/>
      <c r="S42" s="801"/>
      <c r="T42" s="801"/>
      <c r="U42" s="802"/>
      <c r="W42" s="122"/>
      <c r="X42" s="123"/>
      <c r="Y42" s="567"/>
      <c r="Z42" s="122"/>
      <c r="AA42" s="123"/>
      <c r="AB42" s="124"/>
      <c r="AC42" s="1"/>
      <c r="AD42" s="122"/>
      <c r="AE42" s="124"/>
      <c r="AG42" s="122"/>
      <c r="AH42" s="123"/>
      <c r="AI42" s="567"/>
      <c r="AJ42" s="124"/>
      <c r="AL42" s="122"/>
      <c r="AM42" s="123"/>
      <c r="AN42" s="123"/>
      <c r="AO42" s="567"/>
      <c r="AP42" s="569"/>
      <c r="AQ42" s="123"/>
      <c r="AR42" s="123"/>
      <c r="AS42" s="567"/>
      <c r="AT42" s="569"/>
      <c r="AU42" s="123"/>
      <c r="AV42" s="123"/>
      <c r="AW42" s="124"/>
      <c r="AY42" s="122"/>
      <c r="AZ42" s="123"/>
      <c r="BA42" s="567"/>
      <c r="BB42" s="122"/>
      <c r="BC42" s="123"/>
      <c r="BD42" s="124"/>
      <c r="BF42" s="122"/>
      <c r="BG42" s="124"/>
      <c r="BI42" s="122"/>
      <c r="BJ42" s="123"/>
      <c r="BK42" s="123"/>
      <c r="BL42" s="124"/>
    </row>
    <row r="43" spans="2:64" ht="15.75" customHeight="1">
      <c r="B43" s="167" t="s">
        <v>138</v>
      </c>
      <c r="C43" s="29" t="s">
        <v>44</v>
      </c>
      <c r="E43" s="34">
        <v>0</v>
      </c>
      <c r="F43" s="30">
        <v>0</v>
      </c>
      <c r="G43" s="130">
        <v>0</v>
      </c>
      <c r="H43" s="547"/>
      <c r="J43" s="34">
        <v>0</v>
      </c>
      <c r="K43" s="30">
        <v>0</v>
      </c>
      <c r="L43" s="31">
        <v>0</v>
      </c>
      <c r="M43" s="32">
        <v>0</v>
      </c>
      <c r="N43" s="34">
        <v>0</v>
      </c>
      <c r="O43" s="34">
        <v>0</v>
      </c>
      <c r="P43" s="34">
        <v>0</v>
      </c>
      <c r="Q43" s="34">
        <v>0</v>
      </c>
      <c r="R43" s="34">
        <v>0</v>
      </c>
      <c r="S43" s="34">
        <v>0</v>
      </c>
      <c r="T43" s="34">
        <v>0</v>
      </c>
      <c r="U43" s="128">
        <v>0</v>
      </c>
      <c r="W43" s="34">
        <v>0</v>
      </c>
      <c r="X43" s="130">
        <v>0</v>
      </c>
      <c r="Y43" s="131">
        <v>0</v>
      </c>
      <c r="Z43" s="34">
        <v>0</v>
      </c>
      <c r="AA43" s="34">
        <v>0</v>
      </c>
      <c r="AB43" s="128">
        <v>0</v>
      </c>
      <c r="AC43" s="1"/>
      <c r="AD43" s="34">
        <v>0</v>
      </c>
      <c r="AE43" s="128">
        <v>0</v>
      </c>
      <c r="AG43" s="34">
        <v>0</v>
      </c>
      <c r="AH43" s="30">
        <v>0</v>
      </c>
      <c r="AI43" s="131">
        <v>0</v>
      </c>
      <c r="AJ43" s="36"/>
      <c r="AL43" s="34">
        <v>0</v>
      </c>
      <c r="AM43" s="30">
        <v>0</v>
      </c>
      <c r="AN43" s="31">
        <v>0</v>
      </c>
      <c r="AO43" s="32">
        <v>0</v>
      </c>
      <c r="AP43" s="30">
        <v>0</v>
      </c>
      <c r="AQ43" s="30">
        <v>0</v>
      </c>
      <c r="AR43" s="30">
        <v>0</v>
      </c>
      <c r="AS43" s="30">
        <v>0</v>
      </c>
      <c r="AT43" s="30">
        <v>0</v>
      </c>
      <c r="AU43" s="30">
        <v>0</v>
      </c>
      <c r="AV43" s="30">
        <v>0</v>
      </c>
      <c r="AW43" s="532">
        <v>0</v>
      </c>
      <c r="AY43" s="34">
        <v>0</v>
      </c>
      <c r="AZ43" s="130">
        <v>0</v>
      </c>
      <c r="BA43" s="131">
        <v>0</v>
      </c>
      <c r="BB43" s="34">
        <v>0</v>
      </c>
      <c r="BC43" s="34">
        <v>0</v>
      </c>
      <c r="BD43" s="128">
        <v>0</v>
      </c>
      <c r="BF43" s="34">
        <v>0</v>
      </c>
      <c r="BG43" s="128">
        <v>0</v>
      </c>
      <c r="BI43" s="150">
        <v>0</v>
      </c>
      <c r="BJ43" s="570">
        <v>0</v>
      </c>
      <c r="BK43" s="570">
        <v>0</v>
      </c>
      <c r="BL43" s="36"/>
    </row>
    <row r="44" spans="2:64" ht="15.75" customHeight="1">
      <c r="B44" s="168" t="s">
        <v>137</v>
      </c>
      <c r="C44" s="38" t="s">
        <v>30</v>
      </c>
      <c r="E44" s="34">
        <v>0</v>
      </c>
      <c r="F44" s="30">
        <v>0</v>
      </c>
      <c r="G44" s="130">
        <v>0</v>
      </c>
      <c r="H44" s="548"/>
      <c r="J44" s="34"/>
      <c r="K44" s="30"/>
      <c r="L44" s="31"/>
      <c r="M44" s="32"/>
      <c r="N44" s="34">
        <v>0</v>
      </c>
      <c r="O44" s="34">
        <v>0</v>
      </c>
      <c r="P44" s="34">
        <v>0</v>
      </c>
      <c r="Q44" s="34">
        <v>0</v>
      </c>
      <c r="R44" s="34">
        <v>0</v>
      </c>
      <c r="S44" s="34">
        <v>0</v>
      </c>
      <c r="T44" s="34">
        <v>0</v>
      </c>
      <c r="U44" s="128">
        <v>0</v>
      </c>
      <c r="W44" s="34">
        <v>0</v>
      </c>
      <c r="X44" s="130">
        <v>0</v>
      </c>
      <c r="Y44" s="131">
        <v>0</v>
      </c>
      <c r="Z44" s="34">
        <v>0</v>
      </c>
      <c r="AA44" s="34">
        <v>0</v>
      </c>
      <c r="AB44" s="128">
        <v>0</v>
      </c>
      <c r="AC44" s="1"/>
      <c r="AD44" s="34">
        <v>0</v>
      </c>
      <c r="AE44" s="128">
        <v>0</v>
      </c>
      <c r="AG44" s="34">
        <v>0</v>
      </c>
      <c r="AH44" s="30">
        <v>0</v>
      </c>
      <c r="AI44" s="131">
        <v>0</v>
      </c>
      <c r="AJ44" s="36"/>
      <c r="AL44" s="34"/>
      <c r="AM44" s="30"/>
      <c r="AN44" s="31"/>
      <c r="AO44" s="32"/>
      <c r="AP44" s="30">
        <v>0</v>
      </c>
      <c r="AQ44" s="30">
        <v>0</v>
      </c>
      <c r="AR44" s="30">
        <v>0</v>
      </c>
      <c r="AS44" s="30">
        <v>0</v>
      </c>
      <c r="AT44" s="30">
        <v>0</v>
      </c>
      <c r="AU44" s="30">
        <v>0</v>
      </c>
      <c r="AV44" s="30">
        <v>0</v>
      </c>
      <c r="AW44" s="532">
        <v>0</v>
      </c>
      <c r="AY44" s="194"/>
      <c r="AZ44" s="30"/>
      <c r="BA44" s="145"/>
      <c r="BB44" s="34">
        <v>0</v>
      </c>
      <c r="BC44" s="34">
        <v>0</v>
      </c>
      <c r="BD44" s="128">
        <v>0</v>
      </c>
      <c r="BF44" s="34">
        <v>0</v>
      </c>
      <c r="BG44" s="128">
        <v>0</v>
      </c>
      <c r="BI44" s="150">
        <v>0</v>
      </c>
      <c r="BJ44" s="570">
        <v>0</v>
      </c>
      <c r="BK44" s="570">
        <v>0</v>
      </c>
      <c r="BL44" s="36"/>
    </row>
    <row r="45" spans="2:64">
      <c r="B45" s="171" t="s">
        <v>133</v>
      </c>
      <c r="C45" s="172"/>
      <c r="E45" s="54"/>
      <c r="F45" s="55"/>
      <c r="G45" s="55"/>
      <c r="H45" s="56"/>
      <c r="J45" s="57">
        <v>0</v>
      </c>
      <c r="K45" s="57">
        <v>0</v>
      </c>
      <c r="L45" s="57">
        <v>0</v>
      </c>
      <c r="M45" s="57">
        <v>0</v>
      </c>
      <c r="N45" s="57">
        <v>0</v>
      </c>
      <c r="O45" s="57">
        <v>0</v>
      </c>
      <c r="P45" s="57">
        <v>0</v>
      </c>
      <c r="Q45" s="57">
        <v>0</v>
      </c>
      <c r="R45" s="57">
        <v>0</v>
      </c>
      <c r="S45" s="57">
        <v>0</v>
      </c>
      <c r="T45" s="57">
        <v>0</v>
      </c>
      <c r="U45" s="57">
        <v>0</v>
      </c>
      <c r="W45" s="57">
        <v>0</v>
      </c>
      <c r="X45" s="57">
        <v>0</v>
      </c>
      <c r="Y45" s="57">
        <v>0</v>
      </c>
      <c r="Z45" s="57">
        <v>0</v>
      </c>
      <c r="AA45" s="57">
        <v>0</v>
      </c>
      <c r="AB45" s="57">
        <v>0</v>
      </c>
      <c r="AC45" s="1"/>
      <c r="AD45" s="57">
        <v>0</v>
      </c>
      <c r="AE45" s="57">
        <v>0</v>
      </c>
      <c r="AG45" s="57">
        <v>0</v>
      </c>
      <c r="AH45" s="57">
        <v>0</v>
      </c>
      <c r="AI45" s="57">
        <v>0</v>
      </c>
      <c r="AJ45" s="57"/>
      <c r="AL45" s="57">
        <v>0</v>
      </c>
      <c r="AM45" s="57">
        <v>0</v>
      </c>
      <c r="AN45" s="57">
        <v>0</v>
      </c>
      <c r="AO45" s="57">
        <v>0</v>
      </c>
      <c r="AP45" s="57"/>
      <c r="AQ45" s="57">
        <v>0</v>
      </c>
      <c r="AR45" s="57">
        <v>0</v>
      </c>
      <c r="AS45" s="57">
        <v>0</v>
      </c>
      <c r="AT45" s="57">
        <v>0</v>
      </c>
      <c r="AU45" s="57">
        <v>0</v>
      </c>
      <c r="AV45" s="57">
        <v>0</v>
      </c>
      <c r="AW45" s="57">
        <v>0</v>
      </c>
      <c r="AY45" s="57">
        <v>0</v>
      </c>
      <c r="AZ45" s="57">
        <v>0</v>
      </c>
      <c r="BA45" s="57">
        <v>0</v>
      </c>
      <c r="BB45" s="57">
        <v>0</v>
      </c>
      <c r="BC45" s="57">
        <v>0</v>
      </c>
      <c r="BD45" s="57">
        <v>0</v>
      </c>
      <c r="BF45" s="57">
        <v>0</v>
      </c>
      <c r="BG45" s="57">
        <v>0</v>
      </c>
      <c r="BI45" s="57">
        <v>0</v>
      </c>
      <c r="BJ45" s="57">
        <v>0</v>
      </c>
      <c r="BK45" s="57">
        <v>0</v>
      </c>
      <c r="BL45" s="57"/>
    </row>
    <row r="46" spans="2:64" ht="6" customHeight="1">
      <c r="B46" s="84"/>
      <c r="C46" s="85"/>
      <c r="E46" s="85"/>
      <c r="F46" s="85"/>
      <c r="G46" s="85"/>
      <c r="H46" s="85"/>
      <c r="J46" s="60"/>
      <c r="K46" s="60"/>
      <c r="L46" s="60"/>
      <c r="M46" s="60"/>
      <c r="N46" s="60"/>
      <c r="O46" s="63"/>
      <c r="P46" s="60"/>
      <c r="Q46" s="60"/>
      <c r="R46" s="60"/>
      <c r="S46" s="63"/>
      <c r="T46" s="60"/>
      <c r="U46" s="60"/>
      <c r="W46" s="63"/>
      <c r="X46" s="60"/>
      <c r="Y46" s="60"/>
      <c r="Z46" s="63"/>
      <c r="AA46" s="60"/>
      <c r="AB46" s="60"/>
      <c r="AC46" s="1"/>
      <c r="AD46" s="63"/>
      <c r="AE46" s="60"/>
      <c r="AG46" s="60"/>
      <c r="AH46" s="60"/>
      <c r="AI46" s="60"/>
      <c r="AJ46" s="60"/>
      <c r="AL46" s="60"/>
      <c r="AM46" s="60"/>
      <c r="AN46" s="60"/>
      <c r="AO46" s="60"/>
      <c r="AP46" s="60"/>
      <c r="AQ46" s="60"/>
      <c r="AR46" s="60"/>
      <c r="AS46" s="60"/>
      <c r="AT46" s="60"/>
      <c r="AU46" s="60"/>
      <c r="AV46" s="60"/>
      <c r="AW46" s="60"/>
      <c r="AY46" s="63"/>
      <c r="AZ46" s="60"/>
      <c r="BA46" s="60"/>
      <c r="BB46" s="63"/>
      <c r="BC46" s="60"/>
      <c r="BD46" s="60"/>
      <c r="BF46" s="63"/>
      <c r="BG46" s="60"/>
      <c r="BI46" s="60"/>
      <c r="BJ46" s="60"/>
      <c r="BK46" s="60"/>
      <c r="BL46" s="60"/>
    </row>
    <row r="47" spans="2:64">
      <c r="B47" s="122" t="s">
        <v>21</v>
      </c>
      <c r="C47" s="124"/>
      <c r="E47" s="137"/>
      <c r="F47" s="22"/>
      <c r="G47" s="22"/>
      <c r="H47" s="138"/>
      <c r="J47" s="122"/>
      <c r="K47" s="123"/>
      <c r="L47" s="123"/>
      <c r="M47" s="123"/>
      <c r="N47" s="800"/>
      <c r="O47" s="801"/>
      <c r="P47" s="801"/>
      <c r="Q47" s="802"/>
      <c r="R47" s="800"/>
      <c r="S47" s="801"/>
      <c r="T47" s="801"/>
      <c r="U47" s="802"/>
      <c r="W47" s="122"/>
      <c r="X47" s="123"/>
      <c r="Y47" s="567"/>
      <c r="Z47" s="122"/>
      <c r="AA47" s="123"/>
      <c r="AB47" s="124"/>
      <c r="AC47" s="1"/>
      <c r="AD47" s="122"/>
      <c r="AE47" s="124"/>
      <c r="AG47" s="122"/>
      <c r="AH47" s="123"/>
      <c r="AI47" s="567"/>
      <c r="AJ47" s="124"/>
      <c r="AL47" s="122"/>
      <c r="AM47" s="123"/>
      <c r="AN47" s="123"/>
      <c r="AO47" s="567"/>
      <c r="AP47" s="569"/>
      <c r="AQ47" s="123"/>
      <c r="AR47" s="123"/>
      <c r="AS47" s="567"/>
      <c r="AT47" s="569"/>
      <c r="AU47" s="123"/>
      <c r="AV47" s="123"/>
      <c r="AW47" s="124"/>
      <c r="AY47" s="122"/>
      <c r="AZ47" s="123"/>
      <c r="BA47" s="567"/>
      <c r="BB47" s="122"/>
      <c r="BC47" s="123"/>
      <c r="BD47" s="124"/>
      <c r="BF47" s="122"/>
      <c r="BG47" s="124"/>
      <c r="BI47" s="122"/>
      <c r="BJ47" s="123"/>
      <c r="BK47" s="123"/>
      <c r="BL47" s="124"/>
    </row>
    <row r="48" spans="2:64">
      <c r="B48" s="167" t="s">
        <v>95</v>
      </c>
      <c r="C48" s="29" t="s">
        <v>30</v>
      </c>
      <c r="E48" s="34">
        <v>0</v>
      </c>
      <c r="F48" s="30">
        <v>0</v>
      </c>
      <c r="G48" s="130">
        <v>0</v>
      </c>
      <c r="H48" s="139"/>
      <c r="J48" s="34">
        <v>0</v>
      </c>
      <c r="K48" s="30">
        <v>0</v>
      </c>
      <c r="L48" s="130">
        <v>0</v>
      </c>
      <c r="M48" s="131">
        <v>0</v>
      </c>
      <c r="N48" s="34">
        <v>0</v>
      </c>
      <c r="O48" s="34">
        <v>0</v>
      </c>
      <c r="P48" s="34">
        <v>0</v>
      </c>
      <c r="Q48" s="34">
        <v>0</v>
      </c>
      <c r="R48" s="34">
        <v>0</v>
      </c>
      <c r="S48" s="34">
        <v>0</v>
      </c>
      <c r="T48" s="34">
        <v>0</v>
      </c>
      <c r="U48" s="128">
        <v>0</v>
      </c>
      <c r="W48" s="34">
        <v>0</v>
      </c>
      <c r="X48" s="30">
        <v>0</v>
      </c>
      <c r="Y48" s="131">
        <v>0</v>
      </c>
      <c r="Z48" s="34">
        <v>0</v>
      </c>
      <c r="AA48" s="34">
        <v>0</v>
      </c>
      <c r="AB48" s="128">
        <v>0</v>
      </c>
      <c r="AC48" s="1"/>
      <c r="AD48" s="34">
        <v>0</v>
      </c>
      <c r="AE48" s="128">
        <v>0</v>
      </c>
      <c r="AG48" s="34">
        <v>0</v>
      </c>
      <c r="AH48" s="30">
        <v>0</v>
      </c>
      <c r="AI48" s="131">
        <v>0</v>
      </c>
      <c r="AJ48" s="139"/>
      <c r="AL48" s="34">
        <v>0</v>
      </c>
      <c r="AM48" s="30">
        <v>0</v>
      </c>
      <c r="AN48" s="130">
        <v>0</v>
      </c>
      <c r="AO48" s="131">
        <v>0</v>
      </c>
      <c r="AP48" s="30">
        <v>0</v>
      </c>
      <c r="AQ48" s="30">
        <v>0</v>
      </c>
      <c r="AR48" s="30">
        <v>0</v>
      </c>
      <c r="AS48" s="30">
        <v>0</v>
      </c>
      <c r="AT48" s="30">
        <v>0</v>
      </c>
      <c r="AU48" s="30">
        <v>0</v>
      </c>
      <c r="AV48" s="30">
        <v>0</v>
      </c>
      <c r="AW48" s="532">
        <v>0</v>
      </c>
      <c r="AY48" s="34">
        <v>0</v>
      </c>
      <c r="AZ48" s="130">
        <v>0</v>
      </c>
      <c r="BA48" s="131">
        <v>0</v>
      </c>
      <c r="BB48" s="34">
        <v>0</v>
      </c>
      <c r="BC48" s="34">
        <v>0</v>
      </c>
      <c r="BD48" s="128">
        <v>0</v>
      </c>
      <c r="BF48" s="34">
        <v>0</v>
      </c>
      <c r="BG48" s="128">
        <v>0</v>
      </c>
      <c r="BI48" s="150">
        <v>0</v>
      </c>
      <c r="BJ48" s="570">
        <v>0</v>
      </c>
      <c r="BK48" s="570">
        <v>0</v>
      </c>
      <c r="BL48" s="36"/>
    </row>
    <row r="49" spans="1:65">
      <c r="B49" s="168" t="s">
        <v>23</v>
      </c>
      <c r="C49" s="38" t="s">
        <v>30</v>
      </c>
      <c r="E49" s="34">
        <v>0.99376907964712413</v>
      </c>
      <c r="F49" s="30">
        <v>0</v>
      </c>
      <c r="G49" s="130">
        <v>0</v>
      </c>
      <c r="H49" s="140"/>
      <c r="J49" s="34">
        <v>1.9359553425514036</v>
      </c>
      <c r="K49" s="30">
        <v>1.9359553425514036</v>
      </c>
      <c r="L49" s="130">
        <v>1.9359553425514036</v>
      </c>
      <c r="M49" s="131">
        <v>1.9359553425514036</v>
      </c>
      <c r="N49" s="34">
        <v>0</v>
      </c>
      <c r="O49" s="34">
        <v>0</v>
      </c>
      <c r="P49" s="34">
        <v>0</v>
      </c>
      <c r="Q49" s="34">
        <v>0</v>
      </c>
      <c r="R49" s="34">
        <v>0</v>
      </c>
      <c r="S49" s="34">
        <v>0</v>
      </c>
      <c r="T49" s="34">
        <v>0</v>
      </c>
      <c r="U49" s="128">
        <v>0</v>
      </c>
      <c r="W49" s="34">
        <v>0</v>
      </c>
      <c r="X49" s="30">
        <v>0</v>
      </c>
      <c r="Y49" s="131">
        <v>0</v>
      </c>
      <c r="Z49" s="34">
        <v>0</v>
      </c>
      <c r="AA49" s="34">
        <v>0</v>
      </c>
      <c r="AB49" s="128">
        <v>0</v>
      </c>
      <c r="AC49" s="1"/>
      <c r="AD49" s="34">
        <v>0</v>
      </c>
      <c r="AE49" s="128">
        <v>0</v>
      </c>
      <c r="AG49" s="34">
        <v>1.9359553425514036</v>
      </c>
      <c r="AH49" s="30">
        <v>1.9359553425514036</v>
      </c>
      <c r="AI49" s="131">
        <v>1.9359553425514036</v>
      </c>
      <c r="AJ49" s="139"/>
      <c r="AL49" s="34">
        <v>9943.0666393440115</v>
      </c>
      <c r="AM49" s="30">
        <v>9943.0666393440115</v>
      </c>
      <c r="AN49" s="130">
        <v>9943.0666393440115</v>
      </c>
      <c r="AO49" s="131">
        <v>9943.0666393440115</v>
      </c>
      <c r="AP49" s="30">
        <v>0</v>
      </c>
      <c r="AQ49" s="30">
        <v>0</v>
      </c>
      <c r="AR49" s="30">
        <v>0</v>
      </c>
      <c r="AS49" s="30">
        <v>0</v>
      </c>
      <c r="AT49" s="30">
        <v>0</v>
      </c>
      <c r="AU49" s="30">
        <v>0</v>
      </c>
      <c r="AV49" s="30">
        <v>0</v>
      </c>
      <c r="AW49" s="532">
        <v>0</v>
      </c>
      <c r="AY49" s="34">
        <v>0</v>
      </c>
      <c r="AZ49" s="130">
        <v>0</v>
      </c>
      <c r="BA49" s="131">
        <v>0</v>
      </c>
      <c r="BB49" s="34">
        <v>0</v>
      </c>
      <c r="BC49" s="34">
        <v>0</v>
      </c>
      <c r="BD49" s="128">
        <v>0</v>
      </c>
      <c r="BF49" s="34">
        <v>0</v>
      </c>
      <c r="BG49" s="128">
        <v>0</v>
      </c>
      <c r="BI49" s="150">
        <v>39772.266557376046</v>
      </c>
      <c r="BJ49" s="570">
        <v>39772.266557376046</v>
      </c>
      <c r="BK49" s="570">
        <v>39772.266557376046</v>
      </c>
      <c r="BL49" s="36"/>
    </row>
    <row r="50" spans="1:65">
      <c r="B50" s="168" t="s">
        <v>24</v>
      </c>
      <c r="C50" s="38" t="s">
        <v>30</v>
      </c>
      <c r="E50" s="34">
        <v>0</v>
      </c>
      <c r="F50" s="30">
        <v>0</v>
      </c>
      <c r="G50" s="130">
        <v>0</v>
      </c>
      <c r="H50" s="140"/>
      <c r="J50" s="34">
        <v>0</v>
      </c>
      <c r="K50" s="30">
        <v>0</v>
      </c>
      <c r="L50" s="130">
        <v>0</v>
      </c>
      <c r="M50" s="131">
        <v>0</v>
      </c>
      <c r="N50" s="34">
        <v>0</v>
      </c>
      <c r="O50" s="34">
        <v>0</v>
      </c>
      <c r="P50" s="34">
        <v>0</v>
      </c>
      <c r="Q50" s="34">
        <v>0</v>
      </c>
      <c r="R50" s="34">
        <v>0</v>
      </c>
      <c r="S50" s="34">
        <v>0</v>
      </c>
      <c r="T50" s="34">
        <v>0</v>
      </c>
      <c r="U50" s="128">
        <v>0</v>
      </c>
      <c r="W50" s="34">
        <v>0</v>
      </c>
      <c r="X50" s="30">
        <v>0</v>
      </c>
      <c r="Y50" s="131">
        <v>0</v>
      </c>
      <c r="Z50" s="34">
        <v>0</v>
      </c>
      <c r="AA50" s="34">
        <v>0</v>
      </c>
      <c r="AB50" s="128">
        <v>0</v>
      </c>
      <c r="AC50" s="1"/>
      <c r="AD50" s="34">
        <v>0</v>
      </c>
      <c r="AE50" s="128">
        <v>0</v>
      </c>
      <c r="AG50" s="34">
        <v>0</v>
      </c>
      <c r="AH50" s="30">
        <v>0</v>
      </c>
      <c r="AI50" s="131">
        <v>0</v>
      </c>
      <c r="AJ50" s="139"/>
      <c r="AL50" s="34">
        <v>0</v>
      </c>
      <c r="AM50" s="30">
        <v>0</v>
      </c>
      <c r="AN50" s="130">
        <v>0</v>
      </c>
      <c r="AO50" s="131">
        <v>0</v>
      </c>
      <c r="AP50" s="30">
        <v>0</v>
      </c>
      <c r="AQ50" s="30">
        <v>0</v>
      </c>
      <c r="AR50" s="30">
        <v>0</v>
      </c>
      <c r="AS50" s="30">
        <v>0</v>
      </c>
      <c r="AT50" s="30">
        <v>0</v>
      </c>
      <c r="AU50" s="30">
        <v>0</v>
      </c>
      <c r="AV50" s="30">
        <v>0</v>
      </c>
      <c r="AW50" s="532">
        <v>0</v>
      </c>
      <c r="AY50" s="34">
        <v>0</v>
      </c>
      <c r="AZ50" s="130">
        <v>0</v>
      </c>
      <c r="BA50" s="131">
        <v>0</v>
      </c>
      <c r="BB50" s="34">
        <v>0</v>
      </c>
      <c r="BC50" s="34">
        <v>0</v>
      </c>
      <c r="BD50" s="128">
        <v>0</v>
      </c>
      <c r="BF50" s="34">
        <v>0</v>
      </c>
      <c r="BG50" s="128">
        <v>0</v>
      </c>
      <c r="BI50" s="150">
        <v>0</v>
      </c>
      <c r="BJ50" s="570">
        <v>0</v>
      </c>
      <c r="BK50" s="570">
        <v>0</v>
      </c>
      <c r="BL50" s="36"/>
    </row>
    <row r="51" spans="1:65">
      <c r="B51" s="168" t="s">
        <v>25</v>
      </c>
      <c r="C51" s="38" t="s">
        <v>30</v>
      </c>
      <c r="E51" s="34">
        <v>0</v>
      </c>
      <c r="F51" s="30">
        <v>0</v>
      </c>
      <c r="G51" s="130">
        <v>0</v>
      </c>
      <c r="H51" s="140"/>
      <c r="J51" s="34">
        <v>0</v>
      </c>
      <c r="K51" s="30">
        <v>0</v>
      </c>
      <c r="L51" s="130">
        <v>0</v>
      </c>
      <c r="M51" s="131">
        <v>0</v>
      </c>
      <c r="N51" s="34">
        <v>0</v>
      </c>
      <c r="O51" s="34">
        <v>0</v>
      </c>
      <c r="P51" s="34">
        <v>0</v>
      </c>
      <c r="Q51" s="34">
        <v>0</v>
      </c>
      <c r="R51" s="34">
        <v>0</v>
      </c>
      <c r="S51" s="34">
        <v>0</v>
      </c>
      <c r="T51" s="34">
        <v>0</v>
      </c>
      <c r="U51" s="128">
        <v>0</v>
      </c>
      <c r="W51" s="34">
        <v>0</v>
      </c>
      <c r="X51" s="30">
        <v>0</v>
      </c>
      <c r="Y51" s="131">
        <v>0</v>
      </c>
      <c r="Z51" s="34">
        <v>0</v>
      </c>
      <c r="AA51" s="34">
        <v>0</v>
      </c>
      <c r="AB51" s="128">
        <v>0</v>
      </c>
      <c r="AC51" s="1"/>
      <c r="AD51" s="34">
        <v>0</v>
      </c>
      <c r="AE51" s="128">
        <v>0</v>
      </c>
      <c r="AG51" s="34">
        <v>0</v>
      </c>
      <c r="AH51" s="30">
        <v>0</v>
      </c>
      <c r="AI51" s="131">
        <v>0</v>
      </c>
      <c r="AJ51" s="139"/>
      <c r="AL51" s="34">
        <v>0</v>
      </c>
      <c r="AM51" s="30">
        <v>0</v>
      </c>
      <c r="AN51" s="130">
        <v>0</v>
      </c>
      <c r="AO51" s="131">
        <v>0</v>
      </c>
      <c r="AP51" s="30">
        <v>0</v>
      </c>
      <c r="AQ51" s="30">
        <v>0</v>
      </c>
      <c r="AR51" s="30">
        <v>0</v>
      </c>
      <c r="AS51" s="30">
        <v>0</v>
      </c>
      <c r="AT51" s="30">
        <v>0</v>
      </c>
      <c r="AU51" s="30">
        <v>0</v>
      </c>
      <c r="AV51" s="30">
        <v>0</v>
      </c>
      <c r="AW51" s="532">
        <v>0</v>
      </c>
      <c r="AY51" s="34">
        <v>0</v>
      </c>
      <c r="AZ51" s="130">
        <v>0</v>
      </c>
      <c r="BA51" s="131">
        <v>0</v>
      </c>
      <c r="BB51" s="34">
        <v>0</v>
      </c>
      <c r="BC51" s="34">
        <v>0</v>
      </c>
      <c r="BD51" s="128">
        <v>0</v>
      </c>
      <c r="BF51" s="34">
        <v>0</v>
      </c>
      <c r="BG51" s="128">
        <v>0</v>
      </c>
      <c r="BI51" s="150">
        <v>0</v>
      </c>
      <c r="BJ51" s="570">
        <v>0</v>
      </c>
      <c r="BK51" s="570">
        <v>0</v>
      </c>
      <c r="BL51" s="36"/>
    </row>
    <row r="52" spans="1:65">
      <c r="B52" s="177" t="s">
        <v>74</v>
      </c>
      <c r="C52" s="80" t="s">
        <v>30</v>
      </c>
      <c r="E52" s="34">
        <v>0</v>
      </c>
      <c r="F52" s="30">
        <v>0</v>
      </c>
      <c r="G52" s="130">
        <v>0</v>
      </c>
      <c r="H52" s="145"/>
      <c r="J52" s="34">
        <v>0</v>
      </c>
      <c r="K52" s="30">
        <v>0</v>
      </c>
      <c r="L52" s="130">
        <v>0</v>
      </c>
      <c r="M52" s="131">
        <v>0</v>
      </c>
      <c r="N52" s="34">
        <v>0</v>
      </c>
      <c r="O52" s="34">
        <v>0</v>
      </c>
      <c r="P52" s="34">
        <v>0</v>
      </c>
      <c r="Q52" s="34">
        <v>0</v>
      </c>
      <c r="R52" s="34">
        <v>0</v>
      </c>
      <c r="S52" s="34">
        <v>0</v>
      </c>
      <c r="T52" s="34">
        <v>0</v>
      </c>
      <c r="U52" s="128">
        <v>0</v>
      </c>
      <c r="W52" s="34">
        <v>0</v>
      </c>
      <c r="X52" s="30">
        <v>0</v>
      </c>
      <c r="Y52" s="131">
        <v>0</v>
      </c>
      <c r="Z52" s="34">
        <v>0</v>
      </c>
      <c r="AA52" s="34">
        <v>0</v>
      </c>
      <c r="AB52" s="128">
        <v>0</v>
      </c>
      <c r="AC52" s="1"/>
      <c r="AD52" s="34">
        <v>0</v>
      </c>
      <c r="AE52" s="128">
        <v>0</v>
      </c>
      <c r="AG52" s="34">
        <v>0</v>
      </c>
      <c r="AH52" s="30">
        <v>0</v>
      </c>
      <c r="AI52" s="131">
        <v>0</v>
      </c>
      <c r="AJ52" s="139"/>
      <c r="AL52" s="34">
        <v>0</v>
      </c>
      <c r="AM52" s="30">
        <v>0</v>
      </c>
      <c r="AN52" s="130">
        <v>0</v>
      </c>
      <c r="AO52" s="131">
        <v>0</v>
      </c>
      <c r="AP52" s="30">
        <v>0</v>
      </c>
      <c r="AQ52" s="30">
        <v>0</v>
      </c>
      <c r="AR52" s="30">
        <v>0</v>
      </c>
      <c r="AS52" s="30">
        <v>0</v>
      </c>
      <c r="AT52" s="30">
        <v>0</v>
      </c>
      <c r="AU52" s="30">
        <v>0</v>
      </c>
      <c r="AV52" s="30">
        <v>0</v>
      </c>
      <c r="AW52" s="532">
        <v>0</v>
      </c>
      <c r="AY52" s="34">
        <v>0</v>
      </c>
      <c r="AZ52" s="130">
        <v>0</v>
      </c>
      <c r="BA52" s="131">
        <v>0</v>
      </c>
      <c r="BB52" s="34">
        <v>0</v>
      </c>
      <c r="BC52" s="34">
        <v>0</v>
      </c>
      <c r="BD52" s="128">
        <v>0</v>
      </c>
      <c r="BF52" s="34">
        <v>0</v>
      </c>
      <c r="BG52" s="128">
        <v>0</v>
      </c>
      <c r="BI52" s="150">
        <v>0</v>
      </c>
      <c r="BJ52" s="570">
        <v>0</v>
      </c>
      <c r="BK52" s="570">
        <v>0</v>
      </c>
      <c r="BL52" s="36"/>
    </row>
    <row r="53" spans="1:65">
      <c r="B53" s="171" t="s">
        <v>26</v>
      </c>
      <c r="C53" s="172"/>
      <c r="E53" s="143"/>
      <c r="F53" s="55"/>
      <c r="G53" s="55"/>
      <c r="H53" s="144"/>
      <c r="J53" s="57">
        <v>1.9359553425514036</v>
      </c>
      <c r="K53" s="57">
        <v>1.9359553425514036</v>
      </c>
      <c r="L53" s="57">
        <v>1.9359553425514036</v>
      </c>
      <c r="M53" s="57">
        <v>1.9359553425514036</v>
      </c>
      <c r="N53" s="57">
        <v>0</v>
      </c>
      <c r="O53" s="57">
        <v>0</v>
      </c>
      <c r="P53" s="57">
        <v>0</v>
      </c>
      <c r="Q53" s="57">
        <v>0</v>
      </c>
      <c r="R53" s="57">
        <v>0</v>
      </c>
      <c r="S53" s="57">
        <v>0</v>
      </c>
      <c r="T53" s="57">
        <v>0</v>
      </c>
      <c r="U53" s="57">
        <v>0</v>
      </c>
      <c r="W53" s="57">
        <v>0</v>
      </c>
      <c r="X53" s="57">
        <v>0</v>
      </c>
      <c r="Y53" s="57">
        <v>0</v>
      </c>
      <c r="Z53" s="57">
        <v>0</v>
      </c>
      <c r="AA53" s="57">
        <v>0</v>
      </c>
      <c r="AB53" s="57">
        <v>0</v>
      </c>
      <c r="AC53" s="1"/>
      <c r="AD53" s="57">
        <v>0</v>
      </c>
      <c r="AE53" s="57">
        <v>0</v>
      </c>
      <c r="AG53" s="57">
        <v>1.9359553425514036</v>
      </c>
      <c r="AH53" s="57">
        <v>1.9359553425514036</v>
      </c>
      <c r="AI53" s="57">
        <v>1.9359553425514036</v>
      </c>
      <c r="AJ53" s="57"/>
      <c r="AL53" s="57">
        <v>9943.0666393440115</v>
      </c>
      <c r="AM53" s="57">
        <v>9943.0666393440115</v>
      </c>
      <c r="AN53" s="57">
        <v>9943.0666393440115</v>
      </c>
      <c r="AO53" s="57">
        <v>9943.0666393440115</v>
      </c>
      <c r="AP53" s="57">
        <v>0</v>
      </c>
      <c r="AQ53" s="57">
        <v>0</v>
      </c>
      <c r="AR53" s="57">
        <v>0</v>
      </c>
      <c r="AS53" s="57">
        <v>0</v>
      </c>
      <c r="AT53" s="57">
        <v>0</v>
      </c>
      <c r="AU53" s="57">
        <v>0</v>
      </c>
      <c r="AV53" s="57">
        <v>0</v>
      </c>
      <c r="AW53" s="57">
        <v>0</v>
      </c>
      <c r="AY53" s="57">
        <v>0</v>
      </c>
      <c r="AZ53" s="57">
        <v>0</v>
      </c>
      <c r="BA53" s="57">
        <v>0</v>
      </c>
      <c r="BB53" s="57">
        <v>0</v>
      </c>
      <c r="BC53" s="57">
        <v>0</v>
      </c>
      <c r="BD53" s="57">
        <v>0</v>
      </c>
      <c r="BF53" s="57">
        <v>0</v>
      </c>
      <c r="BG53" s="57">
        <v>0</v>
      </c>
      <c r="BI53" s="57">
        <v>39772.266557376046</v>
      </c>
      <c r="BJ53" s="57">
        <v>39772.266557376046</v>
      </c>
      <c r="BK53" s="57">
        <v>39772.266557376046</v>
      </c>
      <c r="BL53" s="57"/>
    </row>
    <row r="54" spans="1:65" ht="4.5" customHeight="1">
      <c r="A54" s="87"/>
      <c r="B54" s="88"/>
      <c r="C54" s="9"/>
      <c r="E54" s="89"/>
      <c r="F54" s="89"/>
      <c r="G54" s="89"/>
      <c r="H54" s="33"/>
      <c r="J54" s="74"/>
      <c r="K54" s="74"/>
      <c r="L54" s="74"/>
      <c r="M54" s="35"/>
      <c r="N54" s="35"/>
      <c r="O54" s="90"/>
      <c r="P54" s="90"/>
      <c r="Q54" s="90"/>
      <c r="R54" s="35"/>
      <c r="S54" s="90"/>
      <c r="T54" s="90"/>
      <c r="U54" s="90"/>
      <c r="W54" s="90"/>
      <c r="X54" s="90"/>
      <c r="Y54" s="90"/>
      <c r="Z54" s="90"/>
      <c r="AA54" s="90"/>
      <c r="AB54" s="90"/>
      <c r="AC54" s="1"/>
      <c r="AD54" s="64"/>
      <c r="AE54" s="64"/>
      <c r="AH54" s="90"/>
      <c r="AI54" s="90"/>
    </row>
    <row r="55" spans="1:65" ht="12.75" customHeight="1">
      <c r="B55" s="122" t="s">
        <v>116</v>
      </c>
      <c r="C55" s="124"/>
      <c r="E55" s="21"/>
      <c r="F55" s="22"/>
      <c r="G55" s="22"/>
      <c r="H55" s="23"/>
      <c r="J55" s="122"/>
      <c r="K55" s="123"/>
      <c r="L55" s="123"/>
      <c r="M55" s="123"/>
      <c r="N55" s="800"/>
      <c r="O55" s="801"/>
      <c r="P55" s="801"/>
      <c r="Q55" s="802"/>
      <c r="R55" s="800"/>
      <c r="S55" s="801"/>
      <c r="T55" s="801"/>
      <c r="U55" s="802"/>
      <c r="W55" s="122"/>
      <c r="X55" s="123"/>
      <c r="Y55" s="567"/>
      <c r="Z55" s="122"/>
      <c r="AA55" s="123"/>
      <c r="AB55" s="124"/>
      <c r="AC55" s="1"/>
      <c r="AD55" s="122"/>
      <c r="AE55" s="124"/>
      <c r="AG55" s="122"/>
      <c r="AH55" s="123"/>
      <c r="AI55" s="567"/>
      <c r="AJ55" s="124"/>
      <c r="AL55" s="122"/>
      <c r="AM55" s="123"/>
      <c r="AN55" s="123"/>
      <c r="AO55" s="567"/>
      <c r="AP55" s="569"/>
      <c r="AQ55" s="123"/>
      <c r="AR55" s="123"/>
      <c r="AS55" s="567"/>
      <c r="AT55" s="569"/>
      <c r="AU55" s="123"/>
      <c r="AV55" s="123"/>
      <c r="AW55" s="124"/>
      <c r="AY55" s="122"/>
      <c r="AZ55" s="123"/>
      <c r="BA55" s="567"/>
      <c r="BB55" s="122"/>
      <c r="BC55" s="123"/>
      <c r="BD55" s="124"/>
      <c r="BF55" s="122"/>
      <c r="BG55" s="124"/>
      <c r="BI55" s="122"/>
      <c r="BJ55" s="123"/>
      <c r="BK55" s="123"/>
      <c r="BL55" s="124"/>
    </row>
    <row r="56" spans="1:65" ht="15.75" customHeight="1">
      <c r="B56" s="167" t="s">
        <v>117</v>
      </c>
      <c r="C56" s="29" t="s">
        <v>30</v>
      </c>
      <c r="E56" s="34">
        <v>0</v>
      </c>
      <c r="F56" s="30">
        <v>0</v>
      </c>
      <c r="G56" s="130">
        <v>0</v>
      </c>
      <c r="H56" s="140"/>
      <c r="J56" s="34"/>
      <c r="K56" s="30"/>
      <c r="L56" s="30"/>
      <c r="M56" s="140"/>
      <c r="N56" s="34">
        <v>0</v>
      </c>
      <c r="O56" s="34">
        <v>0</v>
      </c>
      <c r="P56" s="34">
        <v>0</v>
      </c>
      <c r="Q56" s="34">
        <v>0</v>
      </c>
      <c r="R56" s="586">
        <v>0</v>
      </c>
      <c r="S56" s="586">
        <v>0</v>
      </c>
      <c r="T56" s="586">
        <v>0</v>
      </c>
      <c r="U56" s="623">
        <v>0</v>
      </c>
      <c r="W56" s="34">
        <v>0</v>
      </c>
      <c r="X56" s="30">
        <v>0</v>
      </c>
      <c r="Y56" s="131">
        <v>0</v>
      </c>
      <c r="Z56" s="34">
        <v>0</v>
      </c>
      <c r="AA56" s="34">
        <v>0</v>
      </c>
      <c r="AB56" s="128">
        <v>0</v>
      </c>
      <c r="AC56" s="1"/>
      <c r="AD56" s="34">
        <v>0</v>
      </c>
      <c r="AE56" s="128">
        <v>0</v>
      </c>
      <c r="AG56" s="34">
        <v>0</v>
      </c>
      <c r="AH56" s="30">
        <v>0</v>
      </c>
      <c r="AI56" s="131">
        <v>0</v>
      </c>
      <c r="AJ56" s="140"/>
      <c r="AL56" s="34">
        <v>0</v>
      </c>
      <c r="AM56" s="30">
        <v>0</v>
      </c>
      <c r="AN56" s="130">
        <v>0</v>
      </c>
      <c r="AO56" s="131">
        <v>0</v>
      </c>
      <c r="AP56" s="30">
        <v>0</v>
      </c>
      <c r="AQ56" s="30">
        <v>0</v>
      </c>
      <c r="AR56" s="30">
        <v>0</v>
      </c>
      <c r="AS56" s="30">
        <v>0</v>
      </c>
      <c r="AT56" s="30">
        <v>0</v>
      </c>
      <c r="AU56" s="30">
        <v>0</v>
      </c>
      <c r="AV56" s="30">
        <v>0</v>
      </c>
      <c r="AW56" s="532">
        <v>0</v>
      </c>
      <c r="AY56" s="34">
        <v>0</v>
      </c>
      <c r="AZ56" s="130">
        <v>0</v>
      </c>
      <c r="BA56" s="131">
        <v>0</v>
      </c>
      <c r="BB56" s="34">
        <v>0</v>
      </c>
      <c r="BC56" s="34">
        <v>0</v>
      </c>
      <c r="BD56" s="128">
        <v>0</v>
      </c>
      <c r="BF56" s="34">
        <v>0</v>
      </c>
      <c r="BG56" s="128">
        <v>0</v>
      </c>
      <c r="BI56" s="34">
        <v>0</v>
      </c>
      <c r="BJ56" s="130">
        <v>0</v>
      </c>
      <c r="BK56" s="130">
        <v>0</v>
      </c>
      <c r="BL56" s="86"/>
    </row>
    <row r="57" spans="1:65" ht="15.75" customHeight="1">
      <c r="B57" s="168" t="s">
        <v>118</v>
      </c>
      <c r="C57" s="38" t="s">
        <v>44</v>
      </c>
      <c r="E57" s="34">
        <v>0</v>
      </c>
      <c r="F57" s="30">
        <v>0</v>
      </c>
      <c r="G57" s="130">
        <v>0</v>
      </c>
      <c r="H57" s="145"/>
      <c r="J57" s="34"/>
      <c r="K57" s="30"/>
      <c r="L57" s="30"/>
      <c r="M57" s="145"/>
      <c r="N57" s="34">
        <v>0</v>
      </c>
      <c r="O57" s="34">
        <v>0</v>
      </c>
      <c r="P57" s="34">
        <v>0</v>
      </c>
      <c r="Q57" s="34">
        <v>0</v>
      </c>
      <c r="R57" s="34">
        <v>0</v>
      </c>
      <c r="S57" s="34">
        <v>0</v>
      </c>
      <c r="T57" s="34">
        <v>0</v>
      </c>
      <c r="U57" s="128">
        <v>0</v>
      </c>
      <c r="W57" s="34">
        <v>0</v>
      </c>
      <c r="X57" s="30">
        <v>0</v>
      </c>
      <c r="Y57" s="131">
        <v>0</v>
      </c>
      <c r="Z57" s="34">
        <v>0</v>
      </c>
      <c r="AA57" s="34">
        <v>0</v>
      </c>
      <c r="AB57" s="128">
        <v>0</v>
      </c>
      <c r="AC57" s="1"/>
      <c r="AD57" s="34">
        <v>0</v>
      </c>
      <c r="AE57" s="128">
        <v>0</v>
      </c>
      <c r="AG57" s="34">
        <v>0</v>
      </c>
      <c r="AH57" s="30">
        <v>0</v>
      </c>
      <c r="AI57" s="131">
        <v>0</v>
      </c>
      <c r="AJ57" s="145"/>
      <c r="AL57" s="34">
        <v>0</v>
      </c>
      <c r="AM57" s="30">
        <v>0</v>
      </c>
      <c r="AN57" s="130">
        <v>0</v>
      </c>
      <c r="AO57" s="131">
        <v>0</v>
      </c>
      <c r="AP57" s="30">
        <v>0</v>
      </c>
      <c r="AQ57" s="30">
        <v>0</v>
      </c>
      <c r="AR57" s="30">
        <v>0</v>
      </c>
      <c r="AS57" s="30">
        <v>0</v>
      </c>
      <c r="AT57" s="30">
        <v>0</v>
      </c>
      <c r="AU57" s="30">
        <v>0</v>
      </c>
      <c r="AV57" s="30">
        <v>0</v>
      </c>
      <c r="AW57" s="532">
        <v>0</v>
      </c>
      <c r="AY57" s="34">
        <v>0</v>
      </c>
      <c r="AZ57" s="130">
        <v>0</v>
      </c>
      <c r="BA57" s="131">
        <v>0</v>
      </c>
      <c r="BB57" s="34">
        <v>0</v>
      </c>
      <c r="BC57" s="34">
        <v>0</v>
      </c>
      <c r="BD57" s="128">
        <v>0</v>
      </c>
      <c r="BF57" s="34">
        <v>0</v>
      </c>
      <c r="BG57" s="128">
        <v>0</v>
      </c>
      <c r="BI57" s="34">
        <v>0</v>
      </c>
      <c r="BJ57" s="130">
        <v>0</v>
      </c>
      <c r="BK57" s="130">
        <v>0</v>
      </c>
      <c r="BL57" s="83"/>
    </row>
    <row r="58" spans="1:65">
      <c r="B58" s="171" t="s">
        <v>119</v>
      </c>
      <c r="C58" s="172"/>
      <c r="E58" s="54"/>
      <c r="F58" s="55"/>
      <c r="G58" s="55"/>
      <c r="H58" s="56"/>
      <c r="J58" s="57">
        <v>0</v>
      </c>
      <c r="K58" s="57">
        <v>0</v>
      </c>
      <c r="L58" s="57">
        <v>0</v>
      </c>
      <c r="M58" s="57">
        <v>0</v>
      </c>
      <c r="N58" s="57">
        <v>0</v>
      </c>
      <c r="O58" s="57">
        <v>0</v>
      </c>
      <c r="P58" s="57">
        <v>0</v>
      </c>
      <c r="Q58" s="57">
        <v>0</v>
      </c>
      <c r="R58" s="57">
        <v>0</v>
      </c>
      <c r="S58" s="57">
        <v>0</v>
      </c>
      <c r="T58" s="57">
        <v>0</v>
      </c>
      <c r="U58" s="57">
        <v>0</v>
      </c>
      <c r="W58" s="57">
        <v>0</v>
      </c>
      <c r="X58" s="57">
        <v>0</v>
      </c>
      <c r="Y58" s="57">
        <v>0</v>
      </c>
      <c r="Z58" s="57">
        <v>0</v>
      </c>
      <c r="AA58" s="57">
        <v>0</v>
      </c>
      <c r="AB58" s="57">
        <v>0</v>
      </c>
      <c r="AC58" s="1"/>
      <c r="AD58" s="57">
        <v>0</v>
      </c>
      <c r="AE58" s="57">
        <v>0</v>
      </c>
      <c r="AG58" s="57">
        <v>0</v>
      </c>
      <c r="AH58" s="57">
        <v>0</v>
      </c>
      <c r="AI58" s="57">
        <v>0</v>
      </c>
      <c r="AJ58" s="57"/>
      <c r="AL58" s="57">
        <v>0</v>
      </c>
      <c r="AM58" s="57">
        <v>0</v>
      </c>
      <c r="AN58" s="57">
        <v>0</v>
      </c>
      <c r="AO58" s="57">
        <v>0</v>
      </c>
      <c r="AP58" s="57">
        <v>0</v>
      </c>
      <c r="AQ58" s="57">
        <v>0</v>
      </c>
      <c r="AR58" s="57">
        <v>0</v>
      </c>
      <c r="AS58" s="57">
        <v>0</v>
      </c>
      <c r="AT58" s="57">
        <v>0</v>
      </c>
      <c r="AU58" s="57">
        <v>0</v>
      </c>
      <c r="AV58" s="57">
        <v>0</v>
      </c>
      <c r="AW58" s="57">
        <v>0</v>
      </c>
      <c r="AY58" s="57">
        <v>0</v>
      </c>
      <c r="AZ58" s="57">
        <v>0</v>
      </c>
      <c r="BA58" s="57">
        <v>0</v>
      </c>
      <c r="BB58" s="57">
        <v>0</v>
      </c>
      <c r="BC58" s="57">
        <v>0</v>
      </c>
      <c r="BD58" s="57">
        <v>0</v>
      </c>
      <c r="BF58" s="57">
        <v>0</v>
      </c>
      <c r="BG58" s="57">
        <v>0</v>
      </c>
      <c r="BI58" s="57">
        <v>0</v>
      </c>
      <c r="BJ58" s="57">
        <v>0</v>
      </c>
      <c r="BK58" s="57">
        <v>0</v>
      </c>
      <c r="BL58" s="57"/>
    </row>
    <row r="59" spans="1:65" ht="6" customHeight="1">
      <c r="B59" s="87"/>
      <c r="C59" s="88"/>
      <c r="E59" s="89"/>
      <c r="F59" s="89"/>
      <c r="G59" s="89"/>
      <c r="H59" s="89"/>
      <c r="J59" s="74"/>
      <c r="K59" s="74"/>
      <c r="L59" s="74"/>
      <c r="M59" s="74"/>
      <c r="N59" s="74"/>
      <c r="O59" s="90"/>
      <c r="P59" s="74"/>
      <c r="Q59" s="74"/>
      <c r="R59" s="74"/>
      <c r="S59" s="90"/>
      <c r="T59" s="74"/>
      <c r="U59" s="74"/>
      <c r="W59" s="90"/>
      <c r="X59" s="74"/>
      <c r="Y59" s="74"/>
      <c r="Z59" s="90"/>
      <c r="AA59" s="74"/>
      <c r="AB59" s="74"/>
      <c r="AC59" s="1"/>
      <c r="AD59" s="90"/>
      <c r="AE59" s="74"/>
      <c r="AG59" s="74"/>
      <c r="AH59" s="74"/>
      <c r="AI59" s="74"/>
      <c r="AJ59" s="74"/>
      <c r="AL59" s="74"/>
      <c r="AM59" s="74"/>
      <c r="AN59" s="74"/>
      <c r="AO59" s="74"/>
      <c r="AP59" s="74"/>
      <c r="AQ59" s="74"/>
      <c r="AR59" s="74"/>
      <c r="AS59" s="74"/>
      <c r="AT59" s="74"/>
      <c r="AU59" s="74"/>
      <c r="AV59" s="74"/>
      <c r="AW59" s="74"/>
      <c r="AY59" s="90"/>
      <c r="AZ59" s="74"/>
      <c r="BA59" s="74"/>
      <c r="BB59" s="90"/>
      <c r="BC59" s="74"/>
      <c r="BD59" s="74"/>
      <c r="BF59" s="90"/>
      <c r="BG59" s="74"/>
      <c r="BI59" s="74"/>
      <c r="BJ59" s="74"/>
      <c r="BK59" s="74"/>
      <c r="BL59" s="74"/>
    </row>
    <row r="60" spans="1:65">
      <c r="B60" s="118" t="s">
        <v>166</v>
      </c>
      <c r="C60" s="117"/>
      <c r="E60" s="756"/>
      <c r="F60" s="757"/>
      <c r="G60" s="757"/>
      <c r="H60" s="758"/>
      <c r="J60" s="158">
        <v>-36.292271379723267</v>
      </c>
      <c r="K60" s="158">
        <v>-36.292271379723267</v>
      </c>
      <c r="L60" s="158">
        <v>-36.292271379723267</v>
      </c>
      <c r="M60" s="158">
        <v>-36.292271379723267</v>
      </c>
      <c r="N60" s="158"/>
      <c r="O60" s="158"/>
      <c r="P60" s="158"/>
      <c r="Q60" s="158"/>
      <c r="R60" s="158"/>
      <c r="S60" s="158"/>
      <c r="T60" s="158"/>
      <c r="U60" s="158"/>
      <c r="W60" s="158"/>
      <c r="X60" s="158"/>
      <c r="Y60" s="158"/>
      <c r="Z60" s="158"/>
      <c r="AA60" s="158"/>
      <c r="AB60" s="158"/>
      <c r="AC60" s="1"/>
      <c r="AD60" s="158"/>
      <c r="AE60" s="159"/>
      <c r="AG60" s="554">
        <v>-36.292271379723267</v>
      </c>
      <c r="AH60" s="554"/>
      <c r="AI60" s="554"/>
      <c r="AJ60" s="159"/>
      <c r="AL60" s="158">
        <v>-36366.886415915047</v>
      </c>
      <c r="AM60" s="158">
        <v>-36366.886415915047</v>
      </c>
      <c r="AN60" s="158">
        <v>-36366.886415915047</v>
      </c>
      <c r="AO60" s="158">
        <v>-36366.886415915047</v>
      </c>
      <c r="AP60" s="158"/>
      <c r="AQ60" s="158"/>
      <c r="AR60" s="158"/>
      <c r="AS60" s="158"/>
      <c r="AT60" s="158"/>
      <c r="AU60" s="158"/>
      <c r="AV60" s="158"/>
      <c r="AW60" s="158"/>
      <c r="AY60" s="158"/>
      <c r="AZ60" s="158"/>
      <c r="BA60" s="158"/>
      <c r="BB60" s="158"/>
      <c r="BC60" s="158"/>
      <c r="BD60" s="158"/>
      <c r="BF60" s="158"/>
      <c r="BG60" s="159"/>
      <c r="BI60" s="158">
        <v>-145467.54566366019</v>
      </c>
      <c r="BJ60" s="158">
        <v>-145467.54566366019</v>
      </c>
      <c r="BK60" s="158">
        <v>-145467.54566366019</v>
      </c>
      <c r="BL60" s="158"/>
      <c r="BM60" s="4"/>
    </row>
    <row r="61" spans="1:65">
      <c r="B61" s="118" t="s">
        <v>167</v>
      </c>
      <c r="C61" s="117"/>
      <c r="E61" s="505"/>
      <c r="F61" s="506"/>
      <c r="G61" s="506"/>
      <c r="H61" s="507"/>
      <c r="J61" s="158"/>
      <c r="K61" s="158"/>
      <c r="L61" s="158"/>
      <c r="M61" s="158"/>
      <c r="N61" s="158">
        <v>0</v>
      </c>
      <c r="O61" s="158">
        <v>0</v>
      </c>
      <c r="P61" s="158">
        <v>0</v>
      </c>
      <c r="Q61" s="158">
        <v>0</v>
      </c>
      <c r="R61" s="158"/>
      <c r="S61" s="158"/>
      <c r="T61" s="158"/>
      <c r="U61" s="158"/>
      <c r="W61" s="158"/>
      <c r="X61" s="158"/>
      <c r="Y61" s="158"/>
      <c r="Z61" s="158"/>
      <c r="AA61" s="158"/>
      <c r="AB61" s="158"/>
      <c r="AC61" s="1"/>
      <c r="AD61" s="158"/>
      <c r="AE61" s="159"/>
      <c r="AF61" s="4"/>
      <c r="AG61" s="554">
        <v>0</v>
      </c>
      <c r="AH61" s="554"/>
      <c r="AI61" s="554"/>
      <c r="AJ61" s="159"/>
      <c r="AL61" s="158"/>
      <c r="AM61" s="158"/>
      <c r="AN61" s="158"/>
      <c r="AO61" s="158"/>
      <c r="AP61" s="158">
        <v>0</v>
      </c>
      <c r="AQ61" s="158">
        <v>0</v>
      </c>
      <c r="AR61" s="158">
        <v>0</v>
      </c>
      <c r="AS61" s="158">
        <v>0</v>
      </c>
      <c r="AT61" s="158"/>
      <c r="AU61" s="158"/>
      <c r="AV61" s="158"/>
      <c r="AW61" s="158"/>
      <c r="AY61" s="158"/>
      <c r="AZ61" s="158"/>
      <c r="BA61" s="158"/>
      <c r="BB61" s="158"/>
      <c r="BC61" s="158"/>
      <c r="BD61" s="158"/>
      <c r="BF61" s="158"/>
      <c r="BG61" s="159"/>
      <c r="BI61" s="158">
        <v>0</v>
      </c>
      <c r="BJ61" s="158">
        <v>0</v>
      </c>
      <c r="BK61" s="158">
        <v>0</v>
      </c>
      <c r="BL61" s="159"/>
      <c r="BM61" s="4"/>
    </row>
    <row r="62" spans="1:65">
      <c r="B62" s="118" t="s">
        <v>179</v>
      </c>
      <c r="C62" s="117"/>
      <c r="E62" s="533"/>
      <c r="F62" s="534"/>
      <c r="G62" s="534"/>
      <c r="H62" s="535"/>
      <c r="J62" s="158"/>
      <c r="K62" s="158"/>
      <c r="L62" s="158"/>
      <c r="M62" s="158"/>
      <c r="N62" s="158"/>
      <c r="O62" s="158"/>
      <c r="P62" s="158"/>
      <c r="Q62" s="158"/>
      <c r="R62" s="158">
        <v>0</v>
      </c>
      <c r="S62" s="158">
        <v>0</v>
      </c>
      <c r="T62" s="158">
        <v>0</v>
      </c>
      <c r="U62" s="158">
        <v>0</v>
      </c>
      <c r="W62" s="158"/>
      <c r="X62" s="158"/>
      <c r="Y62" s="158"/>
      <c r="Z62" s="158"/>
      <c r="AA62" s="158"/>
      <c r="AB62" s="158"/>
      <c r="AC62" s="1"/>
      <c r="AD62" s="158"/>
      <c r="AE62" s="159"/>
      <c r="AF62" s="4"/>
      <c r="AG62" s="554">
        <v>0</v>
      </c>
      <c r="AH62" s="554"/>
      <c r="AI62" s="554"/>
      <c r="AJ62" s="159"/>
      <c r="AL62" s="158"/>
      <c r="AM62" s="158"/>
      <c r="AN62" s="158"/>
      <c r="AO62" s="158"/>
      <c r="AP62" s="158"/>
      <c r="AQ62" s="158"/>
      <c r="AR62" s="158"/>
      <c r="AS62" s="158"/>
      <c r="AT62" s="158">
        <v>0</v>
      </c>
      <c r="AU62" s="158">
        <v>0</v>
      </c>
      <c r="AV62" s="158">
        <v>0</v>
      </c>
      <c r="AW62" s="158">
        <v>0</v>
      </c>
      <c r="AY62" s="158"/>
      <c r="AZ62" s="158"/>
      <c r="BA62" s="158"/>
      <c r="BB62" s="158"/>
      <c r="BC62" s="158"/>
      <c r="BD62" s="158"/>
      <c r="BF62" s="158"/>
      <c r="BG62" s="159"/>
      <c r="BI62" s="158">
        <v>0</v>
      </c>
      <c r="BJ62" s="158">
        <v>0</v>
      </c>
      <c r="BK62" s="158">
        <v>0</v>
      </c>
      <c r="BL62" s="159"/>
      <c r="BM62" s="4"/>
    </row>
    <row r="63" spans="1:65">
      <c r="B63" s="536" t="s">
        <v>168</v>
      </c>
      <c r="C63" s="537"/>
      <c r="E63" s="756"/>
      <c r="F63" s="757"/>
      <c r="G63" s="757"/>
      <c r="H63" s="758"/>
      <c r="J63" s="158"/>
      <c r="K63" s="158"/>
      <c r="L63" s="158"/>
      <c r="M63" s="158"/>
      <c r="N63" s="158"/>
      <c r="O63" s="158"/>
      <c r="P63" s="158"/>
      <c r="Q63" s="158"/>
      <c r="R63" s="158"/>
      <c r="S63" s="158"/>
      <c r="T63" s="158"/>
      <c r="U63" s="158"/>
      <c r="W63" s="158">
        <v>94.345955410803782</v>
      </c>
      <c r="X63" s="158">
        <v>94.345955410803782</v>
      </c>
      <c r="Y63" s="158">
        <v>94.345955410803782</v>
      </c>
      <c r="Z63" s="158"/>
      <c r="AA63" s="158"/>
      <c r="AB63" s="158"/>
      <c r="AC63" s="1"/>
      <c r="AD63" s="158"/>
      <c r="AE63" s="159"/>
      <c r="AF63" s="4"/>
      <c r="AG63" s="554"/>
      <c r="AH63" s="554">
        <v>94.345955410803782</v>
      </c>
      <c r="AI63" s="554"/>
      <c r="AJ63" s="159"/>
      <c r="AL63" s="158"/>
      <c r="AM63" s="158"/>
      <c r="AN63" s="158"/>
      <c r="AO63" s="158"/>
      <c r="AP63" s="158"/>
      <c r="AQ63" s="158"/>
      <c r="AR63" s="158"/>
      <c r="AS63" s="158"/>
      <c r="AT63" s="158"/>
      <c r="AU63" s="158"/>
      <c r="AV63" s="158"/>
      <c r="AW63" s="158"/>
      <c r="AY63" s="158">
        <v>660365.23664863582</v>
      </c>
      <c r="AZ63" s="158">
        <v>660365.23664863582</v>
      </c>
      <c r="BA63" s="158">
        <v>660365.23664863582</v>
      </c>
      <c r="BB63" s="158"/>
      <c r="BC63" s="158"/>
      <c r="BD63" s="158"/>
      <c r="BF63" s="158"/>
      <c r="BG63" s="159"/>
      <c r="BI63" s="158">
        <v>0</v>
      </c>
      <c r="BJ63" s="158">
        <v>1981095.7099459074</v>
      </c>
      <c r="BK63" s="158">
        <v>1981095.7099459074</v>
      </c>
      <c r="BL63" s="159"/>
      <c r="BM63" s="4"/>
    </row>
    <row r="64" spans="1:65">
      <c r="B64" s="538" t="s">
        <v>180</v>
      </c>
      <c r="C64" s="539"/>
      <c r="E64" s="544"/>
      <c r="F64" s="534"/>
      <c r="G64" s="534"/>
      <c r="H64" s="545"/>
      <c r="J64" s="158"/>
      <c r="K64" s="158"/>
      <c r="L64" s="158"/>
      <c r="M64" s="158"/>
      <c r="N64" s="158"/>
      <c r="O64" s="158"/>
      <c r="P64" s="158"/>
      <c r="Q64" s="158"/>
      <c r="R64" s="158"/>
      <c r="S64" s="158"/>
      <c r="T64" s="158"/>
      <c r="U64" s="158"/>
      <c r="W64" s="158"/>
      <c r="X64" s="158"/>
      <c r="Y64" s="158"/>
      <c r="Z64" s="158">
        <v>0</v>
      </c>
      <c r="AA64" s="158">
        <v>0</v>
      </c>
      <c r="AB64" s="158">
        <v>0</v>
      </c>
      <c r="AC64" s="1"/>
      <c r="AD64" s="158"/>
      <c r="AE64" s="159"/>
      <c r="AF64" s="4"/>
      <c r="AG64" s="554"/>
      <c r="AH64" s="554">
        <v>0</v>
      </c>
      <c r="AI64" s="554"/>
      <c r="AJ64" s="158"/>
      <c r="AL64" s="158"/>
      <c r="AM64" s="158"/>
      <c r="AN64" s="158"/>
      <c r="AO64" s="158"/>
      <c r="AP64" s="158"/>
      <c r="AQ64" s="158"/>
      <c r="AR64" s="158"/>
      <c r="AS64" s="158"/>
      <c r="AT64" s="158"/>
      <c r="AU64" s="158"/>
      <c r="AV64" s="158"/>
      <c r="AW64" s="158"/>
      <c r="AY64" s="158"/>
      <c r="AZ64" s="158"/>
      <c r="BA64" s="158"/>
      <c r="BB64" s="158">
        <v>0</v>
      </c>
      <c r="BC64" s="158">
        <v>0</v>
      </c>
      <c r="BD64" s="158">
        <v>0</v>
      </c>
      <c r="BF64" s="158"/>
      <c r="BG64" s="159"/>
      <c r="BI64" s="158">
        <v>0</v>
      </c>
      <c r="BJ64" s="158">
        <v>0</v>
      </c>
      <c r="BK64" s="158">
        <v>0</v>
      </c>
      <c r="BL64" s="158"/>
      <c r="BM64" s="4"/>
    </row>
    <row r="65" spans="2:65">
      <c r="B65" s="538" t="s">
        <v>181</v>
      </c>
      <c r="C65" s="539"/>
      <c r="E65" s="544"/>
      <c r="F65" s="534"/>
      <c r="G65" s="534"/>
      <c r="H65" s="545"/>
      <c r="J65" s="158"/>
      <c r="K65" s="158"/>
      <c r="L65" s="158"/>
      <c r="M65" s="158"/>
      <c r="N65" s="158"/>
      <c r="O65" s="158"/>
      <c r="P65" s="158"/>
      <c r="Q65" s="158"/>
      <c r="R65" s="158"/>
      <c r="S65" s="158"/>
      <c r="T65" s="158"/>
      <c r="U65" s="158"/>
      <c r="W65" s="158"/>
      <c r="X65" s="158"/>
      <c r="Y65" s="158"/>
      <c r="Z65" s="158"/>
      <c r="AA65" s="158"/>
      <c r="AB65" s="158"/>
      <c r="AC65" s="1"/>
      <c r="AD65" s="158">
        <v>169.73043141799999</v>
      </c>
      <c r="AE65" s="158">
        <v>167.65067175799999</v>
      </c>
      <c r="AF65" s="4"/>
      <c r="AG65" s="554"/>
      <c r="AH65" s="554"/>
      <c r="AI65" s="554">
        <v>167.65067175799999</v>
      </c>
      <c r="AJ65" s="158"/>
      <c r="AL65" s="158"/>
      <c r="AM65" s="158"/>
      <c r="AN65" s="158"/>
      <c r="AO65" s="158"/>
      <c r="AP65" s="158"/>
      <c r="AQ65" s="158"/>
      <c r="AR65" s="158"/>
      <c r="AS65" s="158"/>
      <c r="AT65" s="158"/>
      <c r="AU65" s="158"/>
      <c r="AV65" s="158"/>
      <c r="AW65" s="158"/>
      <c r="AY65" s="158"/>
      <c r="AZ65" s="158"/>
      <c r="BA65" s="158"/>
      <c r="BB65" s="158"/>
      <c r="BC65" s="158"/>
      <c r="BD65" s="158"/>
      <c r="BF65" s="158">
        <v>498795.59652970004</v>
      </c>
      <c r="BG65" s="158">
        <v>491214.3408297</v>
      </c>
      <c r="BI65" s="158">
        <v>0</v>
      </c>
      <c r="BJ65" s="158">
        <v>0</v>
      </c>
      <c r="BK65" s="158">
        <v>990009.93735940009</v>
      </c>
      <c r="BL65" s="158"/>
      <c r="BM65" s="4"/>
    </row>
    <row r="66" spans="2:65" ht="5.25" customHeight="1">
      <c r="B66" s="87"/>
      <c r="C66" s="88"/>
      <c r="E66" s="89"/>
      <c r="F66" s="89"/>
      <c r="G66" s="89"/>
      <c r="H66" s="89"/>
      <c r="J66" s="155"/>
      <c r="K66" s="155"/>
      <c r="L66" s="155"/>
      <c r="M66" s="155"/>
      <c r="N66" s="155"/>
      <c r="O66" s="157"/>
      <c r="P66" s="155"/>
      <c r="Q66" s="155"/>
      <c r="R66" s="155"/>
      <c r="S66" s="157"/>
      <c r="T66" s="155"/>
      <c r="U66" s="155"/>
      <c r="W66" s="157"/>
      <c r="X66" s="155"/>
      <c r="Y66" s="155"/>
      <c r="Z66" s="157"/>
      <c r="AA66" s="155"/>
      <c r="AB66" s="155"/>
      <c r="AC66" s="1"/>
      <c r="AD66" s="157"/>
      <c r="AE66" s="155"/>
      <c r="AF66" s="4"/>
      <c r="AG66" s="155"/>
      <c r="AH66" s="155"/>
      <c r="AI66" s="155"/>
      <c r="AJ66" s="155"/>
      <c r="AL66" s="155"/>
      <c r="AM66" s="155"/>
      <c r="AN66" s="155"/>
      <c r="AO66" s="155"/>
      <c r="AP66" s="155"/>
      <c r="AQ66" s="155"/>
      <c r="AR66" s="155"/>
      <c r="AS66" s="155"/>
      <c r="AT66" s="155"/>
      <c r="AU66" s="155"/>
      <c r="AV66" s="155"/>
      <c r="AW66" s="155"/>
      <c r="AY66" s="157"/>
      <c r="AZ66" s="155"/>
      <c r="BA66" s="155"/>
      <c r="BB66" s="157"/>
      <c r="BC66" s="155"/>
      <c r="BD66" s="155"/>
      <c r="BF66" s="157"/>
      <c r="BG66" s="155"/>
      <c r="BI66" s="155"/>
      <c r="BJ66" s="155"/>
      <c r="BK66" s="155"/>
      <c r="BL66" s="155"/>
      <c r="BM66" s="4"/>
    </row>
    <row r="67" spans="2:65">
      <c r="B67" s="115" t="s">
        <v>75</v>
      </c>
      <c r="C67" s="116"/>
      <c r="E67" s="91"/>
      <c r="F67" s="92"/>
      <c r="G67" s="92"/>
      <c r="H67" s="93"/>
      <c r="J67" s="153">
        <v>-36.292271379723267</v>
      </c>
      <c r="K67" s="153">
        <v>-36.292271379723267</v>
      </c>
      <c r="L67" s="153">
        <v>-36.292271379723267</v>
      </c>
      <c r="M67" s="153">
        <v>-36.292271379723267</v>
      </c>
      <c r="N67" s="153">
        <v>0</v>
      </c>
      <c r="O67" s="153">
        <v>0</v>
      </c>
      <c r="P67" s="153">
        <v>0</v>
      </c>
      <c r="Q67" s="153">
        <v>0</v>
      </c>
      <c r="R67" s="153">
        <v>0</v>
      </c>
      <c r="S67" s="153">
        <v>0</v>
      </c>
      <c r="T67" s="153">
        <v>0</v>
      </c>
      <c r="U67" s="153">
        <v>0</v>
      </c>
      <c r="W67" s="153">
        <v>94.345955410803782</v>
      </c>
      <c r="X67" s="153">
        <v>94.345955410803782</v>
      </c>
      <c r="Y67" s="153">
        <v>94.345955410803782</v>
      </c>
      <c r="Z67" s="153">
        <v>0</v>
      </c>
      <c r="AA67" s="153">
        <v>0</v>
      </c>
      <c r="AB67" s="153">
        <v>0</v>
      </c>
      <c r="AC67" s="1"/>
      <c r="AD67" s="153">
        <v>169.73043141799999</v>
      </c>
      <c r="AE67" s="153">
        <v>167.65067175799999</v>
      </c>
      <c r="AF67" s="4"/>
      <c r="AG67" s="153">
        <v>-36.292271379723267</v>
      </c>
      <c r="AH67" s="153">
        <v>58.053684031080515</v>
      </c>
      <c r="AI67" s="153">
        <v>225.70435578908052</v>
      </c>
      <c r="AJ67" s="153">
        <v>0</v>
      </c>
      <c r="AL67" s="153">
        <v>-36366.886415915047</v>
      </c>
      <c r="AM67" s="153">
        <v>-36366.886415915047</v>
      </c>
      <c r="AN67" s="153">
        <v>-36366.886415915047</v>
      </c>
      <c r="AO67" s="153">
        <v>-36366.886415915047</v>
      </c>
      <c r="AP67" s="153">
        <v>0</v>
      </c>
      <c r="AQ67" s="153">
        <v>0</v>
      </c>
      <c r="AR67" s="153">
        <v>0</v>
      </c>
      <c r="AS67" s="153">
        <v>0</v>
      </c>
      <c r="AT67" s="153">
        <v>0</v>
      </c>
      <c r="AU67" s="153">
        <v>0</v>
      </c>
      <c r="AV67" s="153">
        <v>0</v>
      </c>
      <c r="AW67" s="153">
        <v>0</v>
      </c>
      <c r="AY67" s="153">
        <v>660365.23664863582</v>
      </c>
      <c r="AZ67" s="153">
        <v>660365.23664863582</v>
      </c>
      <c r="BA67" s="153">
        <v>660365.23664863582</v>
      </c>
      <c r="BB67" s="153">
        <v>0</v>
      </c>
      <c r="BC67" s="153">
        <v>0</v>
      </c>
      <c r="BD67" s="153">
        <v>0</v>
      </c>
      <c r="BF67" s="153">
        <v>498795.59652970004</v>
      </c>
      <c r="BG67" s="153">
        <v>491214.3408297</v>
      </c>
      <c r="BI67" s="153">
        <v>-145467.54566366019</v>
      </c>
      <c r="BJ67" s="153">
        <v>1835628.1642822472</v>
      </c>
      <c r="BK67" s="153">
        <v>2825638.1016416471</v>
      </c>
      <c r="BL67" s="153"/>
      <c r="BM67" s="4"/>
    </row>
    <row r="68" spans="2:65">
      <c r="B68" s="115" t="s">
        <v>76</v>
      </c>
      <c r="C68" s="116"/>
      <c r="E68" s="91"/>
      <c r="F68" s="92"/>
      <c r="G68" s="92"/>
      <c r="H68" s="93"/>
      <c r="J68" s="153">
        <v>0</v>
      </c>
      <c r="K68" s="153">
        <v>0</v>
      </c>
      <c r="L68" s="153">
        <v>0</v>
      </c>
      <c r="M68" s="153">
        <v>0</v>
      </c>
      <c r="N68" s="153">
        <v>0</v>
      </c>
      <c r="O68" s="153">
        <v>0</v>
      </c>
      <c r="P68" s="153">
        <v>0</v>
      </c>
      <c r="Q68" s="153">
        <v>0</v>
      </c>
      <c r="R68" s="153">
        <v>0</v>
      </c>
      <c r="S68" s="153">
        <v>0</v>
      </c>
      <c r="T68" s="153">
        <v>0</v>
      </c>
      <c r="U68" s="153">
        <v>0</v>
      </c>
      <c r="W68" s="153">
        <v>0</v>
      </c>
      <c r="X68" s="153">
        <v>0</v>
      </c>
      <c r="Y68" s="153">
        <v>0</v>
      </c>
      <c r="Z68" s="153">
        <v>0</v>
      </c>
      <c r="AA68" s="153">
        <v>0</v>
      </c>
      <c r="AB68" s="153">
        <v>0</v>
      </c>
      <c r="AC68" s="1"/>
      <c r="AD68" s="153">
        <v>0</v>
      </c>
      <c r="AE68" s="153">
        <v>0</v>
      </c>
      <c r="AF68" s="4"/>
      <c r="AG68" s="153">
        <v>0</v>
      </c>
      <c r="AH68" s="153">
        <v>0</v>
      </c>
      <c r="AI68" s="153">
        <v>0</v>
      </c>
      <c r="AJ68" s="153">
        <v>0</v>
      </c>
      <c r="AL68" s="153">
        <v>0</v>
      </c>
      <c r="AM68" s="153">
        <v>0</v>
      </c>
      <c r="AN68" s="153">
        <v>0</v>
      </c>
      <c r="AO68" s="153">
        <v>0</v>
      </c>
      <c r="AP68" s="153">
        <v>0</v>
      </c>
      <c r="AQ68" s="153">
        <v>0</v>
      </c>
      <c r="AR68" s="153">
        <v>0</v>
      </c>
      <c r="AS68" s="153">
        <v>0</v>
      </c>
      <c r="AT68" s="153">
        <v>0</v>
      </c>
      <c r="AU68" s="153">
        <v>0</v>
      </c>
      <c r="AV68" s="153">
        <v>0</v>
      </c>
      <c r="AW68" s="153">
        <v>0</v>
      </c>
      <c r="AY68" s="153">
        <v>0</v>
      </c>
      <c r="AZ68" s="153">
        <v>0</v>
      </c>
      <c r="BA68" s="153">
        <v>0</v>
      </c>
      <c r="BB68" s="153">
        <v>0</v>
      </c>
      <c r="BC68" s="153">
        <v>0</v>
      </c>
      <c r="BD68" s="153">
        <v>0</v>
      </c>
      <c r="BF68" s="153">
        <v>0</v>
      </c>
      <c r="BG68" s="153">
        <v>0</v>
      </c>
      <c r="BI68" s="153">
        <v>0</v>
      </c>
      <c r="BJ68" s="153">
        <v>0</v>
      </c>
      <c r="BK68" s="153">
        <v>0</v>
      </c>
      <c r="BL68" s="153"/>
      <c r="BM68" s="4"/>
    </row>
    <row r="69" spans="2:65">
      <c r="B69" s="115" t="s">
        <v>177</v>
      </c>
      <c r="C69" s="116"/>
      <c r="E69" s="91"/>
      <c r="F69" s="92"/>
      <c r="G69" s="92"/>
      <c r="H69" s="93"/>
      <c r="J69" s="153">
        <v>-36.292271379723267</v>
      </c>
      <c r="K69" s="153">
        <v>-36.292271379723267</v>
      </c>
      <c r="L69" s="153">
        <v>-36.292271379723267</v>
      </c>
      <c r="M69" s="153">
        <v>-36.292271379723267</v>
      </c>
      <c r="N69" s="153">
        <v>0</v>
      </c>
      <c r="O69" s="153">
        <v>0</v>
      </c>
      <c r="P69" s="153">
        <v>0</v>
      </c>
      <c r="Q69" s="153">
        <v>0</v>
      </c>
      <c r="R69" s="153">
        <v>0</v>
      </c>
      <c r="S69" s="153">
        <v>0</v>
      </c>
      <c r="T69" s="153">
        <v>0</v>
      </c>
      <c r="U69" s="153">
        <v>0</v>
      </c>
      <c r="W69" s="153">
        <v>94.345955410803782</v>
      </c>
      <c r="X69" s="153">
        <v>94.345955410803782</v>
      </c>
      <c r="Y69" s="153">
        <v>94.345955410803782</v>
      </c>
      <c r="Z69" s="153">
        <v>0</v>
      </c>
      <c r="AA69" s="153">
        <v>0</v>
      </c>
      <c r="AB69" s="153">
        <v>0</v>
      </c>
      <c r="AC69" s="1"/>
      <c r="AD69" s="153">
        <v>169.73043141799999</v>
      </c>
      <c r="AE69" s="153">
        <v>167.65067175799999</v>
      </c>
      <c r="AF69" s="4"/>
      <c r="AG69" s="153">
        <v>-36.292271379723267</v>
      </c>
      <c r="AH69" s="153">
        <v>94.345955410803782</v>
      </c>
      <c r="AI69" s="153">
        <v>167.65067175799999</v>
      </c>
      <c r="AJ69" s="153">
        <v>0</v>
      </c>
      <c r="AL69" s="153">
        <v>-36366.886415915047</v>
      </c>
      <c r="AM69" s="153">
        <v>-36366.886415915047</v>
      </c>
      <c r="AN69" s="153">
        <v>-36366.886415915047</v>
      </c>
      <c r="AO69" s="153">
        <v>-36366.886415915047</v>
      </c>
      <c r="AP69" s="153">
        <v>0</v>
      </c>
      <c r="AQ69" s="153">
        <v>0</v>
      </c>
      <c r="AR69" s="153">
        <v>0</v>
      </c>
      <c r="AS69" s="153">
        <v>0</v>
      </c>
      <c r="AT69" s="153">
        <v>0</v>
      </c>
      <c r="AU69" s="153">
        <v>0</v>
      </c>
      <c r="AV69" s="153">
        <v>0</v>
      </c>
      <c r="AW69" s="153">
        <v>0</v>
      </c>
      <c r="AY69" s="153">
        <v>660365.23664863582</v>
      </c>
      <c r="AZ69" s="153">
        <v>660365.23664863582</v>
      </c>
      <c r="BA69" s="153">
        <v>660365.23664863582</v>
      </c>
      <c r="BB69" s="153">
        <v>0</v>
      </c>
      <c r="BC69" s="153">
        <v>0</v>
      </c>
      <c r="BD69" s="153">
        <v>0</v>
      </c>
      <c r="BF69" s="153">
        <v>498795.59652970004</v>
      </c>
      <c r="BG69" s="153">
        <v>491214.3408297</v>
      </c>
      <c r="BI69" s="153">
        <v>-145467.54566366019</v>
      </c>
      <c r="BJ69" s="153">
        <v>1835628.1642822472</v>
      </c>
      <c r="BK69" s="153">
        <v>2825638.1016416475</v>
      </c>
      <c r="BL69" s="153"/>
      <c r="BM69" s="4"/>
    </row>
    <row r="70" spans="2:65">
      <c r="J70" s="4"/>
      <c r="K70" s="4"/>
      <c r="L70" s="4"/>
      <c r="M70" s="4"/>
      <c r="N70" s="4"/>
      <c r="O70" s="4"/>
      <c r="P70" s="4"/>
      <c r="Q70" s="4"/>
      <c r="R70" s="4"/>
      <c r="S70" s="4"/>
      <c r="T70" s="4"/>
      <c r="U70" s="4"/>
      <c r="W70" s="4"/>
      <c r="X70" s="4"/>
      <c r="Y70" s="4"/>
      <c r="Z70" s="4"/>
      <c r="AA70" s="4"/>
      <c r="AB70" s="4"/>
      <c r="AD70" s="4"/>
      <c r="AE70" s="4"/>
      <c r="AF70" s="4"/>
      <c r="AG70" s="4"/>
      <c r="AH70" s="4"/>
      <c r="AI70" s="4"/>
      <c r="AJ70" s="4"/>
      <c r="AL70" s="4"/>
      <c r="AM70" s="4"/>
      <c r="AN70" s="4"/>
      <c r="AO70" s="4"/>
      <c r="AP70" s="4"/>
      <c r="AQ70" s="4"/>
      <c r="AR70" s="4"/>
      <c r="AS70" s="4"/>
      <c r="AT70" s="4"/>
      <c r="AU70" s="4"/>
      <c r="AV70" s="4"/>
      <c r="AW70" s="4"/>
      <c r="AY70" s="4"/>
      <c r="AZ70" s="4"/>
      <c r="BA70" s="4"/>
      <c r="BB70" s="4"/>
      <c r="BC70" s="4"/>
      <c r="BD70" s="4"/>
      <c r="BF70" s="4"/>
      <c r="BG70" s="4"/>
      <c r="BI70" s="4"/>
      <c r="BJ70" s="4"/>
      <c r="BK70" s="4"/>
      <c r="BL70" s="4"/>
      <c r="BM70" s="4"/>
    </row>
    <row r="71" spans="2:65">
      <c r="J71" s="244">
        <v>0</v>
      </c>
      <c r="K71" s="244">
        <v>0</v>
      </c>
      <c r="L71" s="244">
        <v>0</v>
      </c>
      <c r="M71" s="244">
        <v>0</v>
      </c>
      <c r="N71" s="244">
        <v>0</v>
      </c>
      <c r="O71" s="244">
        <v>0</v>
      </c>
      <c r="P71" s="244">
        <v>0</v>
      </c>
      <c r="Q71" s="244">
        <v>0</v>
      </c>
      <c r="R71" s="244">
        <v>0</v>
      </c>
      <c r="S71" s="244">
        <v>0</v>
      </c>
      <c r="T71" s="244">
        <v>0</v>
      </c>
      <c r="U71" s="244">
        <v>0</v>
      </c>
      <c r="V71" s="244">
        <v>0</v>
      </c>
      <c r="W71" s="244">
        <v>0</v>
      </c>
      <c r="X71" s="244">
        <v>0</v>
      </c>
      <c r="Y71" s="244">
        <v>0</v>
      </c>
      <c r="Z71" s="244">
        <v>0</v>
      </c>
      <c r="AA71" s="244">
        <v>0</v>
      </c>
      <c r="AB71" s="244">
        <v>0</v>
      </c>
      <c r="AC71" s="244">
        <v>0</v>
      </c>
      <c r="AD71" s="244">
        <v>0</v>
      </c>
      <c r="AE71" s="244">
        <v>0</v>
      </c>
      <c r="AF71" s="244">
        <v>0</v>
      </c>
      <c r="AG71" s="244">
        <v>0</v>
      </c>
      <c r="AH71" s="555">
        <v>-36.292271379723267</v>
      </c>
      <c r="AI71" s="555">
        <v>58.053684031080536</v>
      </c>
      <c r="AJ71" s="244">
        <v>0</v>
      </c>
      <c r="AK71" s="244">
        <v>0</v>
      </c>
      <c r="AL71" s="244">
        <v>0</v>
      </c>
      <c r="AM71" s="244">
        <v>0</v>
      </c>
      <c r="AN71" s="244">
        <v>0</v>
      </c>
      <c r="AO71" s="244">
        <v>0</v>
      </c>
      <c r="AP71" s="244">
        <v>0</v>
      </c>
      <c r="AQ71" s="244">
        <v>0</v>
      </c>
      <c r="AR71" s="244">
        <v>0</v>
      </c>
      <c r="AS71" s="244">
        <v>0</v>
      </c>
      <c r="AT71" s="244">
        <v>0</v>
      </c>
      <c r="AU71" s="244">
        <v>0</v>
      </c>
      <c r="AV71" s="244">
        <v>0</v>
      </c>
      <c r="AW71" s="244">
        <v>0</v>
      </c>
      <c r="AX71" s="244">
        <v>0</v>
      </c>
      <c r="AY71" s="244">
        <v>0</v>
      </c>
      <c r="AZ71" s="244">
        <v>0</v>
      </c>
      <c r="BA71" s="244">
        <v>0</v>
      </c>
      <c r="BB71" s="244">
        <v>0</v>
      </c>
      <c r="BC71" s="244">
        <v>0</v>
      </c>
      <c r="BD71" s="244">
        <v>0</v>
      </c>
      <c r="BE71" s="244">
        <v>0</v>
      </c>
      <c r="BF71" s="244">
        <v>0</v>
      </c>
      <c r="BG71" s="244">
        <v>0</v>
      </c>
      <c r="BH71" s="244">
        <v>0</v>
      </c>
      <c r="BI71" s="244">
        <v>0</v>
      </c>
      <c r="BJ71" s="244">
        <v>0</v>
      </c>
      <c r="BK71" s="244">
        <v>0</v>
      </c>
      <c r="BL71" s="244">
        <v>0</v>
      </c>
    </row>
    <row r="72" spans="2:65">
      <c r="AH72" s="546" t="s">
        <v>218</v>
      </c>
      <c r="AI72" s="546"/>
    </row>
  </sheetData>
  <mergeCells count="38">
    <mergeCell ref="R55:U55"/>
    <mergeCell ref="B3:B5"/>
    <mergeCell ref="C3:C5"/>
    <mergeCell ref="E3:H4"/>
    <mergeCell ref="J3:M4"/>
    <mergeCell ref="E2:H2"/>
    <mergeCell ref="J2:AE2"/>
    <mergeCell ref="R3:U4"/>
    <mergeCell ref="Z3:AB4"/>
    <mergeCell ref="E63:H63"/>
    <mergeCell ref="E60:H60"/>
    <mergeCell ref="AD3:AE4"/>
    <mergeCell ref="N30:Q30"/>
    <mergeCell ref="N42:Q42"/>
    <mergeCell ref="N47:Q47"/>
    <mergeCell ref="N55:Q55"/>
    <mergeCell ref="N38:Q38"/>
    <mergeCell ref="R30:U30"/>
    <mergeCell ref="R38:U38"/>
    <mergeCell ref="R42:U42"/>
    <mergeCell ref="R47:U47"/>
    <mergeCell ref="W3:Y4"/>
    <mergeCell ref="N3:Q4"/>
    <mergeCell ref="N7:Q7"/>
    <mergeCell ref="N19:Q19"/>
    <mergeCell ref="R7:U7"/>
    <mergeCell ref="R19:U19"/>
    <mergeCell ref="AG2:AJ2"/>
    <mergeCell ref="AL2:BG2"/>
    <mergeCell ref="AL3:AO4"/>
    <mergeCell ref="AP3:AS4"/>
    <mergeCell ref="BI2:BL2"/>
    <mergeCell ref="BI3:BL4"/>
    <mergeCell ref="AY3:BA4"/>
    <mergeCell ref="BF3:BG4"/>
    <mergeCell ref="AT3:AW4"/>
    <mergeCell ref="BB3:BD4"/>
    <mergeCell ref="AG3:AJ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V56"/>
  <sheetViews>
    <sheetView view="pageBreakPreview" zoomScale="60" zoomScaleNormal="100" workbookViewId="0">
      <selection activeCell="D1" sqref="D1"/>
    </sheetView>
  </sheetViews>
  <sheetFormatPr defaultRowHeight="15"/>
  <cols>
    <col min="1" max="1" width="4.5703125" style="7" bestFit="1" customWidth="1"/>
    <col min="2" max="2" width="45.140625" customWidth="1"/>
    <col min="3" max="3" width="1" customWidth="1"/>
    <col min="12" max="12" width="1.140625" customWidth="1"/>
  </cols>
  <sheetData>
    <row r="1" spans="1:32">
      <c r="A1" s="7" t="s">
        <v>81</v>
      </c>
      <c r="B1" s="7" t="s">
        <v>64</v>
      </c>
      <c r="C1" s="9"/>
      <c r="D1" s="1"/>
      <c r="E1" s="9"/>
      <c r="F1" s="119"/>
      <c r="G1" s="9"/>
      <c r="H1" s="1"/>
      <c r="I1" s="9"/>
      <c r="J1" s="101"/>
      <c r="K1" s="9"/>
      <c r="L1" s="9"/>
      <c r="M1" s="1"/>
      <c r="N1" s="9"/>
      <c r="O1" s="101"/>
      <c r="P1" s="9"/>
      <c r="Q1" s="1"/>
      <c r="R1" s="9"/>
      <c r="S1" s="101"/>
      <c r="T1" s="9"/>
    </row>
    <row r="2" spans="1:32">
      <c r="B2" s="740" t="s">
        <v>0</v>
      </c>
      <c r="C2" s="9"/>
      <c r="D2" s="811" t="s">
        <v>47</v>
      </c>
      <c r="E2" s="811"/>
      <c r="F2" s="811"/>
      <c r="G2" s="811"/>
      <c r="H2" s="811"/>
      <c r="I2" s="811"/>
      <c r="J2" s="811"/>
      <c r="K2" s="811"/>
      <c r="L2" s="9"/>
      <c r="M2" s="811" t="s">
        <v>48</v>
      </c>
      <c r="N2" s="811"/>
      <c r="O2" s="811"/>
      <c r="P2" s="811"/>
      <c r="Q2" s="811"/>
      <c r="R2" s="811"/>
      <c r="S2" s="811"/>
      <c r="T2" s="811"/>
    </row>
    <row r="3" spans="1:32">
      <c r="B3" s="740"/>
      <c r="C3" s="9"/>
      <c r="D3" s="811" t="s">
        <v>61</v>
      </c>
      <c r="E3" s="811"/>
      <c r="F3" s="811"/>
      <c r="G3" s="811"/>
      <c r="H3" s="811" t="s">
        <v>62</v>
      </c>
      <c r="I3" s="811"/>
      <c r="J3" s="811"/>
      <c r="K3" s="811"/>
      <c r="L3" s="9"/>
      <c r="M3" s="811" t="s">
        <v>61</v>
      </c>
      <c r="N3" s="811"/>
      <c r="O3" s="811"/>
      <c r="P3" s="811"/>
      <c r="Q3" s="811" t="s">
        <v>62</v>
      </c>
      <c r="R3" s="811"/>
      <c r="S3" s="811"/>
      <c r="T3" s="811"/>
    </row>
    <row r="4" spans="1:32">
      <c r="B4" s="740"/>
      <c r="C4" s="9"/>
      <c r="D4" s="196">
        <v>2011</v>
      </c>
      <c r="E4" s="196">
        <v>2012</v>
      </c>
      <c r="F4" s="196">
        <v>2013</v>
      </c>
      <c r="G4" s="196">
        <v>2014</v>
      </c>
      <c r="H4" s="196">
        <v>2011</v>
      </c>
      <c r="I4" s="196">
        <v>2012</v>
      </c>
      <c r="J4" s="196">
        <v>2013</v>
      </c>
      <c r="K4" s="196">
        <v>2014</v>
      </c>
      <c r="L4" s="9"/>
      <c r="M4" s="196">
        <v>2011</v>
      </c>
      <c r="N4" s="196">
        <v>2012</v>
      </c>
      <c r="O4" s="196">
        <v>2013</v>
      </c>
      <c r="P4" s="196">
        <v>2014</v>
      </c>
      <c r="Q4" s="196">
        <v>2011</v>
      </c>
      <c r="R4" s="196">
        <v>2012</v>
      </c>
      <c r="S4" s="196">
        <v>2013</v>
      </c>
      <c r="T4" s="196">
        <v>2014</v>
      </c>
    </row>
    <row r="5" spans="1:32" ht="4.5" customHeight="1">
      <c r="B5" s="11"/>
      <c r="C5" s="9"/>
      <c r="D5" s="11"/>
      <c r="E5" s="11"/>
      <c r="F5" s="11"/>
      <c r="G5" s="11"/>
      <c r="H5" s="11"/>
      <c r="I5" s="11"/>
      <c r="J5" s="11"/>
      <c r="K5" s="11"/>
      <c r="L5" s="9"/>
      <c r="M5" s="11"/>
      <c r="N5" s="11"/>
      <c r="O5" s="11"/>
      <c r="P5" s="11"/>
      <c r="Q5" s="11"/>
      <c r="R5" s="11"/>
      <c r="S5" s="11"/>
      <c r="T5" s="11"/>
    </row>
    <row r="6" spans="1:32">
      <c r="B6" s="120" t="s">
        <v>1</v>
      </c>
      <c r="C6" s="9"/>
      <c r="D6" s="229"/>
      <c r="E6" s="108"/>
      <c r="F6" s="108"/>
      <c r="G6" s="230"/>
      <c r="H6" s="108"/>
      <c r="I6" s="108"/>
      <c r="J6" s="108"/>
      <c r="K6" s="109"/>
      <c r="L6" s="9"/>
      <c r="M6" s="107"/>
      <c r="N6" s="108"/>
      <c r="O6" s="108"/>
      <c r="P6" s="109"/>
      <c r="Q6" s="107"/>
      <c r="R6" s="108"/>
      <c r="S6" s="108"/>
      <c r="T6" s="109"/>
    </row>
    <row r="7" spans="1:32">
      <c r="B7" s="28" t="s">
        <v>2</v>
      </c>
      <c r="C7" s="9"/>
      <c r="D7" s="312">
        <v>1</v>
      </c>
      <c r="E7" s="524">
        <v>1</v>
      </c>
      <c r="F7" s="308" t="s">
        <v>157</v>
      </c>
      <c r="G7" s="308" t="s">
        <v>157</v>
      </c>
      <c r="H7" s="334">
        <v>0.51</v>
      </c>
      <c r="I7" s="245">
        <v>0.46</v>
      </c>
      <c r="J7" s="245">
        <v>0.42</v>
      </c>
      <c r="K7" s="245">
        <v>0.42</v>
      </c>
      <c r="L7" s="280"/>
      <c r="M7" s="313">
        <v>1</v>
      </c>
      <c r="N7" s="245">
        <v>1</v>
      </c>
      <c r="O7" s="245" t="s">
        <v>157</v>
      </c>
      <c r="P7" s="245" t="s">
        <v>157</v>
      </c>
      <c r="Q7" s="334">
        <v>0.52</v>
      </c>
      <c r="R7" s="245">
        <v>0.47</v>
      </c>
      <c r="S7" s="245">
        <v>0.44</v>
      </c>
      <c r="T7" s="245">
        <v>0.44</v>
      </c>
      <c r="V7" s="343"/>
      <c r="W7" s="343"/>
      <c r="X7" s="343"/>
      <c r="Y7" s="343"/>
      <c r="Z7" s="343"/>
      <c r="AA7" s="343"/>
      <c r="AB7" s="343"/>
      <c r="AC7" s="343"/>
      <c r="AD7" s="343"/>
      <c r="AE7" s="343"/>
      <c r="AF7" s="343"/>
    </row>
    <row r="8" spans="1:32">
      <c r="B8" s="28" t="s">
        <v>3</v>
      </c>
      <c r="C8" s="9"/>
      <c r="D8" s="312">
        <v>1</v>
      </c>
      <c r="E8" s="524">
        <v>1</v>
      </c>
      <c r="F8" s="308">
        <v>1</v>
      </c>
      <c r="G8" s="308">
        <v>1</v>
      </c>
      <c r="H8" s="334">
        <v>0.52</v>
      </c>
      <c r="I8" s="245">
        <v>0.52</v>
      </c>
      <c r="J8" s="245">
        <v>0.53</v>
      </c>
      <c r="K8" s="245">
        <v>0.53</v>
      </c>
      <c r="L8" s="280"/>
      <c r="M8" s="313">
        <v>1</v>
      </c>
      <c r="N8" s="245">
        <v>1</v>
      </c>
      <c r="O8" s="245">
        <v>1</v>
      </c>
      <c r="P8" s="245">
        <v>1</v>
      </c>
      <c r="Q8" s="334">
        <v>0.52</v>
      </c>
      <c r="R8" s="245">
        <v>0.52</v>
      </c>
      <c r="S8" s="245">
        <v>0.53</v>
      </c>
      <c r="T8" s="245">
        <v>0.53</v>
      </c>
      <c r="V8" s="343"/>
      <c r="W8" s="343"/>
      <c r="X8" s="343"/>
      <c r="Y8" s="343"/>
      <c r="Z8" s="343"/>
      <c r="AA8" s="343"/>
      <c r="AB8" s="343"/>
      <c r="AC8" s="343"/>
      <c r="AD8" s="343"/>
      <c r="AE8" s="343"/>
      <c r="AF8" s="343"/>
    </row>
    <row r="9" spans="1:32">
      <c r="B9" s="28" t="s">
        <v>4</v>
      </c>
      <c r="C9" s="9"/>
      <c r="D9" s="312">
        <v>1</v>
      </c>
      <c r="E9" s="524">
        <v>1</v>
      </c>
      <c r="F9" s="308" t="s">
        <v>157</v>
      </c>
      <c r="G9" s="308">
        <v>1</v>
      </c>
      <c r="H9" s="334">
        <v>0.61</v>
      </c>
      <c r="I9" s="245">
        <v>0.5</v>
      </c>
      <c r="J9" s="245">
        <v>0.48</v>
      </c>
      <c r="K9" s="245">
        <v>0.51</v>
      </c>
      <c r="L9" s="280"/>
      <c r="M9" s="313">
        <v>1</v>
      </c>
      <c r="N9" s="245">
        <v>1</v>
      </c>
      <c r="O9" s="245" t="s">
        <v>157</v>
      </c>
      <c r="P9" s="245">
        <v>1</v>
      </c>
      <c r="Q9" s="334">
        <v>0.6</v>
      </c>
      <c r="R9" s="245">
        <v>0.49</v>
      </c>
      <c r="S9" s="245">
        <v>0.48</v>
      </c>
      <c r="T9" s="245">
        <v>0.51</v>
      </c>
      <c r="V9" s="343"/>
      <c r="W9" s="343"/>
      <c r="X9" s="343"/>
      <c r="Y9" s="343"/>
      <c r="Z9" s="343"/>
      <c r="AA9" s="343"/>
      <c r="AB9" s="343"/>
      <c r="AC9" s="343"/>
      <c r="AD9" s="343"/>
      <c r="AE9" s="343"/>
      <c r="AF9" s="343"/>
    </row>
    <row r="10" spans="1:32">
      <c r="B10" s="28" t="s">
        <v>5</v>
      </c>
      <c r="C10" s="9"/>
      <c r="D10" s="312">
        <v>1</v>
      </c>
      <c r="E10" s="524">
        <v>1</v>
      </c>
      <c r="F10" s="308">
        <v>1</v>
      </c>
      <c r="G10" s="308">
        <v>1</v>
      </c>
      <c r="H10" s="334">
        <v>1.1299999999999999</v>
      </c>
      <c r="I10" s="245">
        <v>1</v>
      </c>
      <c r="J10" s="245">
        <v>1.1100000000000001</v>
      </c>
      <c r="K10" s="245">
        <v>1.69</v>
      </c>
      <c r="L10" s="280"/>
      <c r="M10" s="313">
        <v>1</v>
      </c>
      <c r="N10" s="245">
        <v>1</v>
      </c>
      <c r="O10" s="245">
        <v>1</v>
      </c>
      <c r="P10" s="245">
        <v>1</v>
      </c>
      <c r="Q10" s="334">
        <v>1.1100000000000001</v>
      </c>
      <c r="R10" s="245">
        <v>1.05</v>
      </c>
      <c r="S10" s="245">
        <v>1.1299999999999999</v>
      </c>
      <c r="T10" s="245">
        <v>1.72</v>
      </c>
      <c r="V10" s="343"/>
      <c r="W10" s="343"/>
      <c r="X10" s="343"/>
      <c r="Y10" s="343"/>
      <c r="Z10" s="343"/>
      <c r="AA10" s="343"/>
      <c r="AB10" s="343"/>
      <c r="AC10" s="343"/>
      <c r="AD10" s="343"/>
      <c r="AE10" s="343"/>
      <c r="AF10" s="343"/>
    </row>
    <row r="11" spans="1:32">
      <c r="B11" s="28" t="s">
        <v>6</v>
      </c>
      <c r="C11" s="9"/>
      <c r="D11" s="312">
        <v>1</v>
      </c>
      <c r="E11" s="524">
        <v>1</v>
      </c>
      <c r="F11" s="308">
        <v>1</v>
      </c>
      <c r="G11" s="308">
        <v>1</v>
      </c>
      <c r="H11" s="334">
        <v>1.1299999999999999</v>
      </c>
      <c r="I11" s="245">
        <v>0.91</v>
      </c>
      <c r="J11" s="245">
        <v>1.04</v>
      </c>
      <c r="K11" s="245">
        <v>1.74</v>
      </c>
      <c r="L11" s="280"/>
      <c r="M11" s="313">
        <v>1</v>
      </c>
      <c r="N11" s="245">
        <v>1</v>
      </c>
      <c r="O11" s="245">
        <v>1</v>
      </c>
      <c r="P11" s="245">
        <v>1</v>
      </c>
      <c r="Q11" s="334">
        <v>1.1000000000000001</v>
      </c>
      <c r="R11" s="245">
        <v>0.92</v>
      </c>
      <c r="S11" s="245">
        <v>1.04</v>
      </c>
      <c r="T11" s="245">
        <v>1.75</v>
      </c>
      <c r="V11" s="343"/>
      <c r="W11" s="343"/>
      <c r="X11" s="343"/>
      <c r="Y11" s="343"/>
      <c r="Z11" s="343"/>
      <c r="AA11" s="343"/>
      <c r="AB11" s="343"/>
      <c r="AC11" s="343"/>
      <c r="AD11" s="343"/>
      <c r="AE11" s="343"/>
      <c r="AF11" s="343"/>
    </row>
    <row r="12" spans="1:32">
      <c r="B12" s="28" t="s">
        <v>7</v>
      </c>
      <c r="C12" s="9"/>
      <c r="D12" s="312" t="s">
        <v>157</v>
      </c>
      <c r="E12" s="524" t="s">
        <v>157</v>
      </c>
      <c r="F12" s="308" t="s">
        <v>157</v>
      </c>
      <c r="G12" s="308" t="s">
        <v>157</v>
      </c>
      <c r="H12" s="334" t="s">
        <v>157</v>
      </c>
      <c r="I12" s="245" t="s">
        <v>157</v>
      </c>
      <c r="J12" s="245" t="s">
        <v>157</v>
      </c>
      <c r="K12" s="245" t="s">
        <v>157</v>
      </c>
      <c r="L12" s="280"/>
      <c r="M12" s="313" t="s">
        <v>157</v>
      </c>
      <c r="N12" s="245" t="s">
        <v>157</v>
      </c>
      <c r="O12" s="245" t="s">
        <v>157</v>
      </c>
      <c r="P12" s="245" t="s">
        <v>157</v>
      </c>
      <c r="Q12" s="334" t="s">
        <v>157</v>
      </c>
      <c r="R12" s="245" t="s">
        <v>157</v>
      </c>
      <c r="S12" s="245" t="s">
        <v>157</v>
      </c>
      <c r="T12" s="245" t="s">
        <v>157</v>
      </c>
      <c r="V12" s="343"/>
      <c r="W12" s="343"/>
      <c r="X12" s="343"/>
      <c r="Y12" s="343"/>
      <c r="Z12" s="343"/>
      <c r="AA12" s="343"/>
      <c r="AB12" s="343"/>
      <c r="AC12" s="343"/>
      <c r="AD12" s="343"/>
      <c r="AE12" s="343"/>
      <c r="AF12" s="343"/>
    </row>
    <row r="13" spans="1:32">
      <c r="B13" s="28" t="s">
        <v>66</v>
      </c>
      <c r="C13" s="45"/>
      <c r="D13" s="312" t="s">
        <v>157</v>
      </c>
      <c r="E13" s="524" t="s">
        <v>157</v>
      </c>
      <c r="F13" s="308" t="s">
        <v>157</v>
      </c>
      <c r="G13" s="308" t="s">
        <v>157</v>
      </c>
      <c r="H13" s="334" t="s">
        <v>157</v>
      </c>
      <c r="I13" s="245" t="s">
        <v>157</v>
      </c>
      <c r="J13" s="245" t="s">
        <v>157</v>
      </c>
      <c r="K13" s="245" t="s">
        <v>157</v>
      </c>
      <c r="L13" s="281"/>
      <c r="M13" s="313" t="s">
        <v>157</v>
      </c>
      <c r="N13" s="245" t="s">
        <v>157</v>
      </c>
      <c r="O13" s="245" t="s">
        <v>157</v>
      </c>
      <c r="P13" s="245" t="s">
        <v>157</v>
      </c>
      <c r="Q13" s="334" t="s">
        <v>157</v>
      </c>
      <c r="R13" s="245" t="s">
        <v>157</v>
      </c>
      <c r="S13" s="245" t="s">
        <v>157</v>
      </c>
      <c r="T13" s="245" t="s">
        <v>157</v>
      </c>
      <c r="V13" s="343"/>
      <c r="W13" s="343"/>
      <c r="X13" s="343"/>
      <c r="Y13" s="343"/>
      <c r="Z13" s="343"/>
      <c r="AA13" s="343"/>
      <c r="AB13" s="343"/>
      <c r="AC13" s="343"/>
      <c r="AD13" s="343"/>
      <c r="AE13" s="343"/>
      <c r="AF13" s="343"/>
    </row>
    <row r="14" spans="1:32">
      <c r="B14" s="28" t="s">
        <v>67</v>
      </c>
      <c r="C14" s="9"/>
      <c r="D14" s="312" t="s">
        <v>157</v>
      </c>
      <c r="E14" s="524" t="s">
        <v>157</v>
      </c>
      <c r="F14" s="308" t="s">
        <v>157</v>
      </c>
      <c r="G14" s="308" t="s">
        <v>157</v>
      </c>
      <c r="H14" s="334" t="s">
        <v>157</v>
      </c>
      <c r="I14" s="245" t="s">
        <v>157</v>
      </c>
      <c r="J14" s="245" t="s">
        <v>157</v>
      </c>
      <c r="K14" s="245" t="s">
        <v>157</v>
      </c>
      <c r="L14" s="280"/>
      <c r="M14" s="313" t="s">
        <v>157</v>
      </c>
      <c r="N14" s="245" t="s">
        <v>157</v>
      </c>
      <c r="O14" s="245" t="s">
        <v>157</v>
      </c>
      <c r="P14" s="245" t="s">
        <v>157</v>
      </c>
      <c r="Q14" s="334" t="s">
        <v>157</v>
      </c>
      <c r="R14" s="245" t="s">
        <v>157</v>
      </c>
      <c r="S14" s="245" t="s">
        <v>157</v>
      </c>
      <c r="T14" s="245" t="s">
        <v>157</v>
      </c>
      <c r="V14" s="343"/>
      <c r="W14" s="343"/>
      <c r="X14" s="343"/>
      <c r="Y14" s="343"/>
      <c r="Z14" s="343"/>
      <c r="AA14" s="343"/>
      <c r="AB14" s="343"/>
      <c r="AC14" s="343"/>
      <c r="AD14" s="343"/>
      <c r="AE14" s="343"/>
      <c r="AF14" s="343"/>
    </row>
    <row r="15" spans="1:32">
      <c r="B15" s="106" t="s">
        <v>8</v>
      </c>
      <c r="C15" s="9"/>
      <c r="D15" s="312" t="s">
        <v>157</v>
      </c>
      <c r="E15" s="524" t="s">
        <v>157</v>
      </c>
      <c r="F15" s="308" t="s">
        <v>157</v>
      </c>
      <c r="G15" s="308" t="s">
        <v>157</v>
      </c>
      <c r="H15" s="334" t="s">
        <v>157</v>
      </c>
      <c r="I15" s="245" t="s">
        <v>157</v>
      </c>
      <c r="J15" s="245" t="s">
        <v>157</v>
      </c>
      <c r="K15" s="245" t="s">
        <v>157</v>
      </c>
      <c r="L15" s="280"/>
      <c r="M15" s="313" t="s">
        <v>157</v>
      </c>
      <c r="N15" s="245" t="s">
        <v>157</v>
      </c>
      <c r="O15" s="245" t="s">
        <v>157</v>
      </c>
      <c r="P15" s="245" t="s">
        <v>157</v>
      </c>
      <c r="Q15" s="334" t="s">
        <v>157</v>
      </c>
      <c r="R15" s="245" t="s">
        <v>157</v>
      </c>
      <c r="S15" s="245" t="s">
        <v>157</v>
      </c>
      <c r="T15" s="245" t="s">
        <v>157</v>
      </c>
      <c r="V15" s="343"/>
      <c r="W15" s="343"/>
      <c r="X15" s="343"/>
      <c r="Y15" s="343"/>
      <c r="Z15" s="343"/>
      <c r="AA15" s="343"/>
      <c r="AB15" s="343"/>
      <c r="AC15" s="343"/>
      <c r="AD15" s="343"/>
      <c r="AE15" s="343"/>
      <c r="AF15" s="343"/>
    </row>
    <row r="16" spans="1:32" ht="4.5" customHeight="1">
      <c r="B16" s="61"/>
      <c r="C16" s="9"/>
      <c r="D16" s="218"/>
      <c r="E16" s="260"/>
      <c r="F16" s="260"/>
      <c r="G16" s="260"/>
      <c r="H16" s="335"/>
      <c r="I16" s="260"/>
      <c r="J16" s="260"/>
      <c r="K16" s="260"/>
      <c r="L16" s="280"/>
      <c r="M16" s="218"/>
      <c r="N16" s="260"/>
      <c r="O16" s="260"/>
      <c r="P16" s="260"/>
      <c r="Q16" s="335"/>
      <c r="R16" s="260"/>
      <c r="S16" s="260"/>
      <c r="T16" s="260"/>
      <c r="V16" s="343"/>
      <c r="W16" s="343"/>
      <c r="X16" s="343"/>
      <c r="Y16" s="343"/>
      <c r="Z16" s="343"/>
      <c r="AA16" s="343"/>
      <c r="AB16" s="343"/>
      <c r="AC16" s="343"/>
      <c r="AD16" s="343"/>
      <c r="AE16" s="343"/>
      <c r="AF16" s="343"/>
    </row>
    <row r="17" spans="2:32">
      <c r="B17" s="120" t="s">
        <v>10</v>
      </c>
      <c r="C17" s="9"/>
      <c r="D17" s="232"/>
      <c r="E17" s="261"/>
      <c r="F17" s="261"/>
      <c r="G17" s="261"/>
      <c r="H17" s="336"/>
      <c r="I17" s="261"/>
      <c r="J17" s="261"/>
      <c r="K17" s="261"/>
      <c r="L17" s="280"/>
      <c r="M17" s="232"/>
      <c r="N17" s="261"/>
      <c r="O17" s="261"/>
      <c r="P17" s="261"/>
      <c r="Q17" s="336"/>
      <c r="R17" s="261"/>
      <c r="S17" s="261"/>
      <c r="T17" s="261"/>
      <c r="V17" s="343"/>
      <c r="W17" s="343"/>
      <c r="X17" s="343"/>
      <c r="Y17" s="343"/>
      <c r="Z17" s="343"/>
      <c r="AA17" s="343"/>
      <c r="AB17" s="343"/>
      <c r="AC17" s="343"/>
      <c r="AD17" s="343"/>
      <c r="AE17" s="343"/>
      <c r="AF17" s="343"/>
    </row>
    <row r="18" spans="2:32">
      <c r="B18" s="28" t="s">
        <v>68</v>
      </c>
      <c r="C18" s="9"/>
      <c r="D18" s="318">
        <v>0.93</v>
      </c>
      <c r="E18" s="308">
        <v>0.89</v>
      </c>
      <c r="F18" s="308">
        <v>0.82</v>
      </c>
      <c r="G18" s="308">
        <v>0.88</v>
      </c>
      <c r="H18" s="334">
        <v>0.73</v>
      </c>
      <c r="I18" s="245">
        <v>0.78</v>
      </c>
      <c r="J18" s="245">
        <v>0.79</v>
      </c>
      <c r="K18" s="245">
        <v>0.73</v>
      </c>
      <c r="L18" s="280"/>
      <c r="M18" s="313">
        <v>1.1399999999999999</v>
      </c>
      <c r="N18" s="245">
        <v>1.1200000000000001</v>
      </c>
      <c r="O18" s="245">
        <v>1.1114924989999999</v>
      </c>
      <c r="P18" s="245">
        <v>1.1055166759999999</v>
      </c>
      <c r="Q18" s="334">
        <v>0.75</v>
      </c>
      <c r="R18" s="245">
        <v>0.79</v>
      </c>
      <c r="S18" s="245">
        <v>0.8</v>
      </c>
      <c r="T18" s="245">
        <v>0.73</v>
      </c>
      <c r="V18" s="343"/>
      <c r="W18" s="343"/>
      <c r="X18" s="343"/>
      <c r="Y18" s="343"/>
      <c r="Z18" s="343"/>
      <c r="AA18" s="343"/>
      <c r="AB18" s="343"/>
      <c r="AC18" s="343"/>
      <c r="AD18" s="343"/>
      <c r="AE18" s="343"/>
      <c r="AF18" s="343"/>
    </row>
    <row r="19" spans="2:32">
      <c r="B19" s="28" t="s">
        <v>45</v>
      </c>
      <c r="C19" s="9"/>
      <c r="D19" s="318">
        <v>1.08</v>
      </c>
      <c r="E19" s="308">
        <v>0.68</v>
      </c>
      <c r="F19" s="308">
        <v>0.81</v>
      </c>
      <c r="G19" s="308">
        <v>0.78</v>
      </c>
      <c r="H19" s="334">
        <v>0.93</v>
      </c>
      <c r="I19" s="245">
        <v>0.94</v>
      </c>
      <c r="J19" s="245">
        <v>0.94</v>
      </c>
      <c r="K19" s="245">
        <v>0.94</v>
      </c>
      <c r="L19" s="280"/>
      <c r="M19" s="313">
        <v>0.9</v>
      </c>
      <c r="N19" s="245">
        <v>0.85</v>
      </c>
      <c r="O19" s="245">
        <v>0.84353169900000002</v>
      </c>
      <c r="P19" s="245">
        <v>0.82617698699999997</v>
      </c>
      <c r="Q19" s="334">
        <v>0.93</v>
      </c>
      <c r="R19" s="245">
        <v>0.94</v>
      </c>
      <c r="S19" s="245">
        <v>0.94</v>
      </c>
      <c r="T19" s="245">
        <v>0.94</v>
      </c>
      <c r="V19" s="343"/>
      <c r="W19" s="343"/>
      <c r="X19" s="343"/>
      <c r="Y19" s="343"/>
      <c r="Z19" s="343"/>
      <c r="AA19" s="343"/>
      <c r="AB19" s="343"/>
      <c r="AC19" s="343"/>
      <c r="AD19" s="343"/>
      <c r="AE19" s="343"/>
      <c r="AF19" s="343"/>
    </row>
    <row r="20" spans="2:32">
      <c r="B20" s="28" t="s">
        <v>69</v>
      </c>
      <c r="C20" s="9"/>
      <c r="D20" s="318" t="s">
        <v>157</v>
      </c>
      <c r="E20" s="308" t="s">
        <v>157</v>
      </c>
      <c r="F20" s="308" t="s">
        <v>157</v>
      </c>
      <c r="G20" s="308" t="s">
        <v>157</v>
      </c>
      <c r="H20" s="334" t="s">
        <v>157</v>
      </c>
      <c r="I20" s="245" t="s">
        <v>157</v>
      </c>
      <c r="J20" s="245" t="s">
        <v>157</v>
      </c>
      <c r="K20" s="245" t="s">
        <v>157</v>
      </c>
      <c r="L20" s="280"/>
      <c r="M20" s="313" t="s">
        <v>157</v>
      </c>
      <c r="N20" s="245" t="s">
        <v>157</v>
      </c>
      <c r="O20" s="245" t="s">
        <v>157</v>
      </c>
      <c r="P20" s="245" t="s">
        <v>157</v>
      </c>
      <c r="Q20" s="334" t="s">
        <v>157</v>
      </c>
      <c r="R20" s="245" t="s">
        <v>157</v>
      </c>
      <c r="S20" s="245" t="s">
        <v>157</v>
      </c>
      <c r="T20" s="245" t="s">
        <v>157</v>
      </c>
      <c r="V20" s="343"/>
      <c r="W20" s="343"/>
      <c r="X20" s="343"/>
      <c r="Y20" s="343"/>
      <c r="Z20" s="343"/>
      <c r="AA20" s="343"/>
      <c r="AB20" s="343"/>
      <c r="AC20" s="343"/>
      <c r="AD20" s="343"/>
      <c r="AE20" s="343"/>
      <c r="AF20" s="343"/>
    </row>
    <row r="21" spans="2:32">
      <c r="B21" s="28" t="s">
        <v>70</v>
      </c>
      <c r="C21" s="9"/>
      <c r="D21" s="318" t="s">
        <v>157</v>
      </c>
      <c r="E21" s="308" t="s">
        <v>157</v>
      </c>
      <c r="F21" s="308" t="s">
        <v>157</v>
      </c>
      <c r="G21" s="308">
        <v>0.97</v>
      </c>
      <c r="H21" s="334" t="s">
        <v>157</v>
      </c>
      <c r="I21" s="245" t="s">
        <v>157</v>
      </c>
      <c r="J21" s="245" t="s">
        <v>157</v>
      </c>
      <c r="K21" s="245">
        <v>0.54</v>
      </c>
      <c r="L21" s="280"/>
      <c r="M21" s="313" t="s">
        <v>157</v>
      </c>
      <c r="N21" s="245" t="s">
        <v>157</v>
      </c>
      <c r="O21" s="245" t="s">
        <v>157</v>
      </c>
      <c r="P21" s="245">
        <v>1</v>
      </c>
      <c r="Q21" s="334" t="s">
        <v>157</v>
      </c>
      <c r="R21" s="245" t="s">
        <v>157</v>
      </c>
      <c r="S21" s="245" t="s">
        <v>157</v>
      </c>
      <c r="T21" s="245">
        <v>0.54</v>
      </c>
      <c r="V21" s="343"/>
      <c r="W21" s="343"/>
      <c r="X21" s="343"/>
      <c r="Y21" s="343"/>
      <c r="Z21" s="343"/>
      <c r="AA21" s="343"/>
      <c r="AB21" s="343"/>
      <c r="AC21" s="343"/>
      <c r="AD21" s="343"/>
      <c r="AE21" s="343"/>
      <c r="AF21" s="343"/>
    </row>
    <row r="22" spans="2:32">
      <c r="B22" s="28" t="s">
        <v>32</v>
      </c>
      <c r="C22" s="9"/>
      <c r="D22" s="318" t="s">
        <v>157</v>
      </c>
      <c r="E22" s="308" t="s">
        <v>157</v>
      </c>
      <c r="F22" s="308" t="s">
        <v>157</v>
      </c>
      <c r="G22" s="308">
        <v>0.96</v>
      </c>
      <c r="H22" s="334" t="s">
        <v>157</v>
      </c>
      <c r="I22" s="245" t="s">
        <v>157</v>
      </c>
      <c r="J22" s="245" t="s">
        <v>157</v>
      </c>
      <c r="K22" s="245">
        <v>0.68</v>
      </c>
      <c r="L22" s="280"/>
      <c r="M22" s="313" t="s">
        <v>157</v>
      </c>
      <c r="N22" s="245" t="s">
        <v>157</v>
      </c>
      <c r="O22" s="245" t="s">
        <v>157</v>
      </c>
      <c r="P22" s="245">
        <v>0.997</v>
      </c>
      <c r="Q22" s="334" t="s">
        <v>157</v>
      </c>
      <c r="R22" s="245" t="s">
        <v>157</v>
      </c>
      <c r="S22" s="245" t="s">
        <v>157</v>
      </c>
      <c r="T22" s="245">
        <v>0.67</v>
      </c>
      <c r="V22" s="343"/>
      <c r="W22" s="343"/>
      <c r="X22" s="343"/>
      <c r="Y22" s="343"/>
      <c r="Z22" s="343"/>
      <c r="AA22" s="343"/>
      <c r="AB22" s="343"/>
      <c r="AC22" s="343"/>
      <c r="AD22" s="343"/>
      <c r="AE22" s="343"/>
      <c r="AF22" s="343"/>
    </row>
    <row r="23" spans="2:32">
      <c r="B23" s="28" t="s">
        <v>71</v>
      </c>
      <c r="C23" s="45"/>
      <c r="D23" s="318" t="s">
        <v>157</v>
      </c>
      <c r="E23" s="308" t="s">
        <v>157</v>
      </c>
      <c r="F23" s="308" t="s">
        <v>157</v>
      </c>
      <c r="G23" s="308" t="s">
        <v>157</v>
      </c>
      <c r="H23" s="334" t="s">
        <v>157</v>
      </c>
      <c r="I23" s="245" t="s">
        <v>157</v>
      </c>
      <c r="J23" s="245" t="s">
        <v>157</v>
      </c>
      <c r="K23" s="245" t="s">
        <v>157</v>
      </c>
      <c r="L23" s="281"/>
      <c r="M23" s="313" t="s">
        <v>157</v>
      </c>
      <c r="N23" s="245" t="s">
        <v>157</v>
      </c>
      <c r="O23" s="245" t="s">
        <v>157</v>
      </c>
      <c r="P23" s="245" t="s">
        <v>157</v>
      </c>
      <c r="Q23" s="334" t="s">
        <v>157</v>
      </c>
      <c r="R23" s="245" t="s">
        <v>157</v>
      </c>
      <c r="S23" s="245" t="s">
        <v>157</v>
      </c>
      <c r="T23" s="245" t="s">
        <v>157</v>
      </c>
      <c r="V23" s="343"/>
      <c r="W23" s="343"/>
      <c r="X23" s="343"/>
      <c r="Y23" s="343"/>
      <c r="Z23" s="343"/>
      <c r="AA23" s="343"/>
      <c r="AB23" s="343"/>
      <c r="AC23" s="343"/>
      <c r="AD23" s="343"/>
      <c r="AE23" s="343"/>
      <c r="AF23" s="343"/>
    </row>
    <row r="24" spans="2:32">
      <c r="B24" s="28" t="s">
        <v>72</v>
      </c>
      <c r="C24" s="9"/>
      <c r="D24" s="318" t="s">
        <v>157</v>
      </c>
      <c r="E24" s="308" t="s">
        <v>157</v>
      </c>
      <c r="F24" s="308" t="s">
        <v>157</v>
      </c>
      <c r="G24" s="308" t="s">
        <v>157</v>
      </c>
      <c r="H24" s="334" t="s">
        <v>157</v>
      </c>
      <c r="I24" s="245" t="s">
        <v>157</v>
      </c>
      <c r="J24" s="245" t="s">
        <v>157</v>
      </c>
      <c r="K24" s="245" t="s">
        <v>157</v>
      </c>
      <c r="L24" s="280"/>
      <c r="M24" s="313" t="s">
        <v>157</v>
      </c>
      <c r="N24" s="245" t="s">
        <v>157</v>
      </c>
      <c r="O24" s="245" t="s">
        <v>157</v>
      </c>
      <c r="P24" s="245" t="s">
        <v>157</v>
      </c>
      <c r="Q24" s="334" t="s">
        <v>157</v>
      </c>
      <c r="R24" s="245" t="s">
        <v>157</v>
      </c>
      <c r="S24" s="245" t="s">
        <v>157</v>
      </c>
      <c r="T24" s="245" t="s">
        <v>157</v>
      </c>
      <c r="V24" s="343"/>
      <c r="W24" s="343"/>
      <c r="X24" s="343"/>
      <c r="Y24" s="343"/>
      <c r="Z24" s="343"/>
      <c r="AA24" s="343"/>
      <c r="AB24" s="343"/>
      <c r="AC24" s="343"/>
      <c r="AD24" s="343"/>
      <c r="AE24" s="343"/>
      <c r="AF24" s="343"/>
    </row>
    <row r="25" spans="2:32">
      <c r="B25" s="106" t="s">
        <v>141</v>
      </c>
      <c r="C25" s="45"/>
      <c r="D25" s="318">
        <v>0.76</v>
      </c>
      <c r="E25" s="308" t="s">
        <v>157</v>
      </c>
      <c r="F25" s="308" t="s">
        <v>157</v>
      </c>
      <c r="G25" s="308" t="s">
        <v>157</v>
      </c>
      <c r="H25" s="334" t="s">
        <v>157</v>
      </c>
      <c r="I25" s="245" t="s">
        <v>157</v>
      </c>
      <c r="J25" s="245" t="s">
        <v>157</v>
      </c>
      <c r="K25" s="245" t="s">
        <v>157</v>
      </c>
      <c r="L25" s="281"/>
      <c r="M25" s="313">
        <v>1</v>
      </c>
      <c r="N25" s="245" t="s">
        <v>157</v>
      </c>
      <c r="O25" s="245" t="s">
        <v>157</v>
      </c>
      <c r="P25" s="245" t="s">
        <v>157</v>
      </c>
      <c r="Q25" s="334" t="s">
        <v>157</v>
      </c>
      <c r="R25" s="245" t="s">
        <v>157</v>
      </c>
      <c r="S25" s="245" t="s">
        <v>157</v>
      </c>
      <c r="T25" s="245" t="s">
        <v>157</v>
      </c>
      <c r="V25" s="343"/>
      <c r="W25" s="343"/>
      <c r="X25" s="343"/>
      <c r="Y25" s="343"/>
      <c r="Z25" s="343"/>
      <c r="AA25" s="343"/>
      <c r="AB25" s="343"/>
      <c r="AC25" s="343"/>
      <c r="AD25" s="343"/>
      <c r="AE25" s="343"/>
      <c r="AF25" s="343"/>
    </row>
    <row r="26" spans="2:32" ht="4.5" customHeight="1">
      <c r="B26" s="72"/>
      <c r="C26" s="9"/>
      <c r="D26" s="223"/>
      <c r="E26" s="266"/>
      <c r="F26" s="266"/>
      <c r="G26" s="266"/>
      <c r="H26" s="337"/>
      <c r="I26" s="266"/>
      <c r="J26" s="266"/>
      <c r="K26" s="266"/>
      <c r="L26" s="280"/>
      <c r="M26" s="223"/>
      <c r="N26" s="266"/>
      <c r="O26" s="266"/>
      <c r="P26" s="266"/>
      <c r="Q26" s="337"/>
      <c r="R26" s="266"/>
      <c r="S26" s="266"/>
      <c r="T26" s="266"/>
      <c r="V26" s="343"/>
      <c r="W26" s="343"/>
      <c r="X26" s="343"/>
      <c r="Y26" s="343"/>
      <c r="Z26" s="343"/>
      <c r="AA26" s="343"/>
      <c r="AB26" s="343"/>
      <c r="AC26" s="343"/>
      <c r="AD26" s="343"/>
      <c r="AE26" s="343"/>
      <c r="AF26" s="343"/>
    </row>
    <row r="27" spans="2:32">
      <c r="B27" s="120" t="s">
        <v>14</v>
      </c>
      <c r="C27" s="9"/>
      <c r="D27" s="232"/>
      <c r="E27" s="261"/>
      <c r="F27" s="261"/>
      <c r="G27" s="261"/>
      <c r="H27" s="336"/>
      <c r="I27" s="261"/>
      <c r="J27" s="261"/>
      <c r="K27" s="261"/>
      <c r="L27" s="280"/>
      <c r="M27" s="232"/>
      <c r="N27" s="261"/>
      <c r="O27" s="261"/>
      <c r="P27" s="261"/>
      <c r="Q27" s="336"/>
      <c r="R27" s="261"/>
      <c r="S27" s="261"/>
      <c r="T27" s="261"/>
      <c r="V27" s="343"/>
      <c r="W27" s="343"/>
      <c r="X27" s="343"/>
      <c r="Y27" s="343"/>
      <c r="Z27" s="343"/>
      <c r="AA27" s="343"/>
      <c r="AB27" s="343"/>
      <c r="AC27" s="343"/>
      <c r="AD27" s="343"/>
      <c r="AE27" s="343"/>
      <c r="AF27" s="343"/>
    </row>
    <row r="28" spans="2:32">
      <c r="B28" s="28" t="s">
        <v>15</v>
      </c>
      <c r="C28" s="9"/>
      <c r="D28" s="312" t="s">
        <v>157</v>
      </c>
      <c r="E28" s="308" t="s">
        <v>157</v>
      </c>
      <c r="F28" s="308" t="s">
        <v>157</v>
      </c>
      <c r="G28" s="308" t="s">
        <v>157</v>
      </c>
      <c r="H28" s="334" t="s">
        <v>157</v>
      </c>
      <c r="I28" s="245" t="s">
        <v>157</v>
      </c>
      <c r="J28" s="245" t="s">
        <v>157</v>
      </c>
      <c r="K28" s="245" t="s">
        <v>157</v>
      </c>
      <c r="L28" s="280"/>
      <c r="M28" s="313" t="s">
        <v>157</v>
      </c>
      <c r="N28" s="245" t="s">
        <v>157</v>
      </c>
      <c r="O28" s="245" t="s">
        <v>157</v>
      </c>
      <c r="P28" s="245" t="s">
        <v>157</v>
      </c>
      <c r="Q28" s="334" t="s">
        <v>157</v>
      </c>
      <c r="R28" s="245" t="s">
        <v>157</v>
      </c>
      <c r="S28" s="245" t="s">
        <v>157</v>
      </c>
      <c r="T28" s="245" t="s">
        <v>157</v>
      </c>
      <c r="V28" s="343"/>
      <c r="W28" s="343"/>
      <c r="X28" s="343"/>
      <c r="Y28" s="343"/>
      <c r="Z28" s="343"/>
      <c r="AA28" s="343"/>
      <c r="AB28" s="343"/>
      <c r="AC28" s="343"/>
      <c r="AD28" s="343"/>
      <c r="AE28" s="343"/>
      <c r="AF28" s="343"/>
    </row>
    <row r="29" spans="2:32">
      <c r="B29" s="28" t="s">
        <v>16</v>
      </c>
      <c r="C29" s="9"/>
      <c r="D29" s="312" t="s">
        <v>157</v>
      </c>
      <c r="E29" s="308" t="s">
        <v>157</v>
      </c>
      <c r="F29" s="308" t="s">
        <v>157</v>
      </c>
      <c r="G29" s="308" t="s">
        <v>157</v>
      </c>
      <c r="H29" s="334" t="s">
        <v>157</v>
      </c>
      <c r="I29" s="245" t="s">
        <v>157</v>
      </c>
      <c r="J29" s="245" t="s">
        <v>157</v>
      </c>
      <c r="K29" s="245" t="s">
        <v>157</v>
      </c>
      <c r="L29" s="280"/>
      <c r="M29" s="313" t="s">
        <v>157</v>
      </c>
      <c r="N29" s="245" t="s">
        <v>157</v>
      </c>
      <c r="O29" s="245" t="s">
        <v>157</v>
      </c>
      <c r="P29" s="245" t="s">
        <v>157</v>
      </c>
      <c r="Q29" s="334" t="s">
        <v>157</v>
      </c>
      <c r="R29" s="245" t="s">
        <v>157</v>
      </c>
      <c r="S29" s="245" t="s">
        <v>157</v>
      </c>
      <c r="T29" s="245" t="s">
        <v>157</v>
      </c>
      <c r="V29" s="343"/>
      <c r="W29" s="343"/>
      <c r="X29" s="343"/>
      <c r="Y29" s="343"/>
      <c r="Z29" s="343"/>
      <c r="AA29" s="343"/>
      <c r="AB29" s="343"/>
      <c r="AC29" s="343"/>
      <c r="AD29" s="343"/>
      <c r="AE29" s="343"/>
      <c r="AF29" s="343"/>
    </row>
    <row r="30" spans="2:32">
      <c r="B30" s="28" t="s">
        <v>17</v>
      </c>
      <c r="C30" s="9"/>
      <c r="D30" s="312" t="s">
        <v>157</v>
      </c>
      <c r="E30" s="308" t="s">
        <v>157</v>
      </c>
      <c r="F30" s="308" t="s">
        <v>157</v>
      </c>
      <c r="G30" s="308" t="s">
        <v>157</v>
      </c>
      <c r="H30" s="334" t="s">
        <v>157</v>
      </c>
      <c r="I30" s="245" t="s">
        <v>157</v>
      </c>
      <c r="J30" s="245" t="s">
        <v>157</v>
      </c>
      <c r="K30" s="245" t="s">
        <v>157</v>
      </c>
      <c r="L30" s="280"/>
      <c r="M30" s="313" t="s">
        <v>157</v>
      </c>
      <c r="N30" s="245" t="s">
        <v>157</v>
      </c>
      <c r="O30" s="245" t="s">
        <v>157</v>
      </c>
      <c r="P30" s="245" t="s">
        <v>157</v>
      </c>
      <c r="Q30" s="334" t="s">
        <v>157</v>
      </c>
      <c r="R30" s="245" t="s">
        <v>157</v>
      </c>
      <c r="S30" s="245" t="s">
        <v>157</v>
      </c>
      <c r="T30" s="245" t="s">
        <v>157</v>
      </c>
      <c r="V30" s="343"/>
      <c r="W30" s="343"/>
      <c r="X30" s="343"/>
      <c r="Y30" s="343"/>
      <c r="Z30" s="343"/>
      <c r="AA30" s="343"/>
      <c r="AB30" s="343"/>
      <c r="AC30" s="343"/>
      <c r="AD30" s="343"/>
      <c r="AE30" s="343"/>
      <c r="AF30" s="343"/>
    </row>
    <row r="31" spans="2:32">
      <c r="B31" s="28" t="s">
        <v>68</v>
      </c>
      <c r="C31" s="9"/>
      <c r="D31" s="313" t="s">
        <v>157</v>
      </c>
      <c r="E31" s="313" t="s">
        <v>157</v>
      </c>
      <c r="F31" s="313" t="s">
        <v>157</v>
      </c>
      <c r="G31" s="313" t="s">
        <v>157</v>
      </c>
      <c r="H31" s="313" t="s">
        <v>157</v>
      </c>
      <c r="I31" s="313" t="s">
        <v>157</v>
      </c>
      <c r="J31" s="313" t="s">
        <v>157</v>
      </c>
      <c r="K31" s="313" t="s">
        <v>157</v>
      </c>
      <c r="L31" s="280"/>
      <c r="M31" s="313" t="s">
        <v>157</v>
      </c>
      <c r="N31" s="313" t="s">
        <v>157</v>
      </c>
      <c r="O31" s="313" t="s">
        <v>157</v>
      </c>
      <c r="P31" s="313" t="s">
        <v>157</v>
      </c>
      <c r="Q31" s="313" t="s">
        <v>157</v>
      </c>
      <c r="R31" s="313" t="s">
        <v>157</v>
      </c>
      <c r="S31" s="313" t="s">
        <v>157</v>
      </c>
      <c r="T31" s="313" t="s">
        <v>157</v>
      </c>
      <c r="V31" s="343"/>
      <c r="W31" s="343"/>
      <c r="X31" s="343"/>
      <c r="Y31" s="343"/>
      <c r="Z31" s="343"/>
      <c r="AA31" s="343"/>
      <c r="AB31" s="343"/>
      <c r="AC31" s="343"/>
      <c r="AD31" s="343"/>
      <c r="AE31" s="343"/>
      <c r="AF31" s="343"/>
    </row>
    <row r="32" spans="2:32">
      <c r="B32" s="106" t="s">
        <v>142</v>
      </c>
      <c r="C32" s="45"/>
      <c r="D32" s="318">
        <v>0.84</v>
      </c>
      <c r="E32" s="308" t="s">
        <v>157</v>
      </c>
      <c r="F32" s="308" t="s">
        <v>157</v>
      </c>
      <c r="G32" s="308" t="s">
        <v>157</v>
      </c>
      <c r="H32" s="334" t="s">
        <v>157</v>
      </c>
      <c r="I32" s="245" t="s">
        <v>157</v>
      </c>
      <c r="J32" s="245" t="s">
        <v>157</v>
      </c>
      <c r="K32" s="245" t="s">
        <v>157</v>
      </c>
      <c r="L32" s="281"/>
      <c r="M32" s="313">
        <v>1</v>
      </c>
      <c r="N32" s="245" t="s">
        <v>157</v>
      </c>
      <c r="O32" s="245" t="s">
        <v>157</v>
      </c>
      <c r="P32" s="245" t="s">
        <v>157</v>
      </c>
      <c r="Q32" s="334" t="s">
        <v>157</v>
      </c>
      <c r="R32" s="245" t="s">
        <v>157</v>
      </c>
      <c r="S32" s="245" t="s">
        <v>157</v>
      </c>
      <c r="T32" s="245" t="s">
        <v>157</v>
      </c>
      <c r="V32" s="343"/>
      <c r="W32" s="343"/>
      <c r="X32" s="343"/>
      <c r="Y32" s="343"/>
      <c r="Z32" s="343"/>
      <c r="AA32" s="343"/>
      <c r="AB32" s="343"/>
      <c r="AC32" s="343"/>
      <c r="AD32" s="343"/>
      <c r="AE32" s="343"/>
      <c r="AF32" s="343"/>
    </row>
    <row r="33" spans="1:48" ht="4.5" customHeight="1">
      <c r="B33" s="77"/>
      <c r="C33" s="9"/>
      <c r="D33" s="218"/>
      <c r="E33" s="260"/>
      <c r="F33" s="260"/>
      <c r="G33" s="260"/>
      <c r="H33" s="335"/>
      <c r="I33" s="260"/>
      <c r="J33" s="260"/>
      <c r="K33" s="260"/>
      <c r="L33" s="280"/>
      <c r="M33" s="218"/>
      <c r="N33" s="260"/>
      <c r="O33" s="260"/>
      <c r="P33" s="260"/>
      <c r="Q33" s="335"/>
      <c r="R33" s="260"/>
      <c r="S33" s="260"/>
      <c r="T33" s="260"/>
      <c r="V33" s="343"/>
      <c r="W33" s="343"/>
      <c r="X33" s="343"/>
      <c r="Y33" s="343"/>
      <c r="Z33" s="343"/>
      <c r="AA33" s="343"/>
      <c r="AB33" s="343"/>
      <c r="AC33" s="343"/>
      <c r="AD33" s="343"/>
      <c r="AE33" s="343"/>
      <c r="AF33" s="343"/>
    </row>
    <row r="34" spans="1:48">
      <c r="B34" s="120" t="s">
        <v>19</v>
      </c>
      <c r="C34" s="9"/>
      <c r="D34" s="232"/>
      <c r="E34" s="261"/>
      <c r="F34" s="261"/>
      <c r="G34" s="261"/>
      <c r="H34" s="336"/>
      <c r="I34" s="261"/>
      <c r="J34" s="261"/>
      <c r="K34" s="261"/>
      <c r="L34" s="280"/>
      <c r="M34" s="232"/>
      <c r="N34" s="261"/>
      <c r="O34" s="261"/>
      <c r="P34" s="261"/>
      <c r="Q34" s="336"/>
      <c r="R34" s="261"/>
      <c r="S34" s="261"/>
      <c r="T34" s="261"/>
      <c r="V34" s="343"/>
      <c r="W34" s="343"/>
      <c r="X34" s="343"/>
      <c r="Y34" s="343"/>
      <c r="Z34" s="343"/>
      <c r="AA34" s="343"/>
      <c r="AB34" s="343"/>
      <c r="AC34" s="343"/>
      <c r="AD34" s="343"/>
      <c r="AE34" s="343"/>
      <c r="AF34" s="343"/>
    </row>
    <row r="35" spans="1:48">
      <c r="B35" s="114" t="s">
        <v>19</v>
      </c>
      <c r="C35" s="9"/>
      <c r="D35" s="312" t="s">
        <v>157</v>
      </c>
      <c r="E35" s="308" t="s">
        <v>157</v>
      </c>
      <c r="F35" s="308">
        <v>1.07</v>
      </c>
      <c r="G35" s="308">
        <v>0.89</v>
      </c>
      <c r="H35" s="334" t="s">
        <v>157</v>
      </c>
      <c r="I35" s="245" t="s">
        <v>157</v>
      </c>
      <c r="J35" s="245">
        <v>1</v>
      </c>
      <c r="K35" s="245">
        <v>1</v>
      </c>
      <c r="L35" s="280"/>
      <c r="M35" s="313" t="s">
        <v>157</v>
      </c>
      <c r="N35" s="245" t="s">
        <v>157</v>
      </c>
      <c r="O35" s="245">
        <v>0.89931106599999999</v>
      </c>
      <c r="P35" s="245">
        <v>0.80922132700000005</v>
      </c>
      <c r="Q35" s="334" t="s">
        <v>157</v>
      </c>
      <c r="R35" s="245" t="s">
        <v>157</v>
      </c>
      <c r="S35" s="245">
        <v>1</v>
      </c>
      <c r="T35" s="245">
        <v>1</v>
      </c>
      <c r="V35" s="343"/>
      <c r="W35" s="343"/>
      <c r="X35" s="343"/>
      <c r="Y35" s="343"/>
      <c r="Z35" s="343"/>
      <c r="AA35" s="343"/>
      <c r="AB35" s="343"/>
      <c r="AC35" s="343"/>
      <c r="AD35" s="343"/>
      <c r="AE35" s="343"/>
      <c r="AF35" s="343"/>
    </row>
    <row r="36" spans="1:48" ht="4.5" customHeight="1">
      <c r="B36" s="84"/>
      <c r="C36" s="9"/>
      <c r="D36" s="226"/>
      <c r="E36" s="270"/>
      <c r="F36" s="270"/>
      <c r="G36" s="270"/>
      <c r="H36" s="338"/>
      <c r="I36" s="270"/>
      <c r="J36" s="270"/>
      <c r="K36" s="270"/>
      <c r="L36" s="280"/>
      <c r="M36" s="226"/>
      <c r="N36" s="270"/>
      <c r="O36" s="270"/>
      <c r="P36" s="270"/>
      <c r="Q36" s="338"/>
      <c r="R36" s="270"/>
      <c r="S36" s="270"/>
      <c r="T36" s="270"/>
      <c r="V36" s="343"/>
      <c r="W36" s="343"/>
      <c r="X36" s="343"/>
      <c r="Y36" s="343"/>
      <c r="Z36" s="343"/>
      <c r="AA36" s="343"/>
      <c r="AB36" s="343"/>
      <c r="AC36" s="343"/>
      <c r="AD36" s="343"/>
      <c r="AE36" s="343"/>
      <c r="AF36" s="343"/>
      <c r="AG36" s="7"/>
      <c r="AH36" s="7"/>
      <c r="AI36" s="7"/>
      <c r="AJ36" s="7"/>
      <c r="AK36" s="7"/>
      <c r="AL36" s="7"/>
      <c r="AM36" s="7"/>
      <c r="AN36" s="7"/>
      <c r="AO36" s="7"/>
      <c r="AP36" s="7"/>
      <c r="AQ36" s="7"/>
      <c r="AR36" s="7"/>
      <c r="AS36" s="7"/>
      <c r="AT36" s="7"/>
      <c r="AU36" s="7"/>
      <c r="AV36" s="7"/>
    </row>
    <row r="37" spans="1:48" s="7" customFormat="1">
      <c r="B37" s="120" t="s">
        <v>132</v>
      </c>
      <c r="C37" s="9"/>
      <c r="D37" s="320"/>
      <c r="E37" s="321"/>
      <c r="F37" s="321"/>
      <c r="G37" s="321"/>
      <c r="H37" s="339"/>
      <c r="I37" s="321"/>
      <c r="J37" s="321"/>
      <c r="K37" s="321"/>
      <c r="L37" s="322"/>
      <c r="M37" s="320"/>
      <c r="N37" s="321"/>
      <c r="O37" s="321"/>
      <c r="P37" s="321"/>
      <c r="Q37" s="339"/>
      <c r="R37" s="321"/>
      <c r="S37" s="321"/>
      <c r="T37" s="321"/>
      <c r="V37" s="343"/>
      <c r="W37" s="343"/>
      <c r="X37" s="343"/>
      <c r="Y37" s="343"/>
      <c r="Z37" s="343"/>
      <c r="AA37" s="343"/>
      <c r="AB37" s="343"/>
      <c r="AC37" s="343"/>
      <c r="AD37" s="343"/>
      <c r="AE37" s="343"/>
      <c r="AF37" s="343"/>
    </row>
    <row r="38" spans="1:48" s="7" customFormat="1" ht="15.75" customHeight="1">
      <c r="B38" s="28" t="s">
        <v>138</v>
      </c>
      <c r="C38" s="195"/>
      <c r="D38" s="312" t="s">
        <v>157</v>
      </c>
      <c r="E38" s="308" t="s">
        <v>157</v>
      </c>
      <c r="F38" s="308" t="s">
        <v>157</v>
      </c>
      <c r="G38" s="308" t="s">
        <v>157</v>
      </c>
      <c r="H38" s="334" t="s">
        <v>157</v>
      </c>
      <c r="I38" s="245" t="s">
        <v>157</v>
      </c>
      <c r="J38" s="245" t="s">
        <v>157</v>
      </c>
      <c r="K38" s="245" t="s">
        <v>157</v>
      </c>
      <c r="L38" s="280"/>
      <c r="M38" s="313" t="s">
        <v>157</v>
      </c>
      <c r="N38" s="245" t="s">
        <v>157</v>
      </c>
      <c r="O38" s="245" t="s">
        <v>157</v>
      </c>
      <c r="P38" s="245" t="s">
        <v>157</v>
      </c>
      <c r="Q38" s="334" t="s">
        <v>157</v>
      </c>
      <c r="R38" s="245" t="s">
        <v>157</v>
      </c>
      <c r="S38" s="245" t="s">
        <v>157</v>
      </c>
      <c r="T38" s="245" t="s">
        <v>157</v>
      </c>
      <c r="U38" s="90"/>
      <c r="V38" s="343"/>
      <c r="W38" s="343"/>
      <c r="X38" s="343"/>
      <c r="Y38" s="343"/>
      <c r="Z38" s="343"/>
      <c r="AA38" s="343"/>
      <c r="AB38" s="343"/>
      <c r="AC38" s="343"/>
      <c r="AD38" s="343"/>
      <c r="AE38" s="343"/>
      <c r="AF38" s="343"/>
    </row>
    <row r="39" spans="1:48" s="7" customFormat="1" ht="15.75" customHeight="1">
      <c r="B39" s="106" t="s">
        <v>137</v>
      </c>
      <c r="C39" s="195"/>
      <c r="D39" s="312" t="s">
        <v>157</v>
      </c>
      <c r="E39" s="308" t="s">
        <v>157</v>
      </c>
      <c r="F39" s="308" t="s">
        <v>157</v>
      </c>
      <c r="G39" s="308" t="s">
        <v>157</v>
      </c>
      <c r="H39" s="334" t="s">
        <v>157</v>
      </c>
      <c r="I39" s="245" t="s">
        <v>157</v>
      </c>
      <c r="J39" s="245" t="s">
        <v>157</v>
      </c>
      <c r="K39" s="245" t="s">
        <v>157</v>
      </c>
      <c r="L39" s="280"/>
      <c r="M39" s="313" t="s">
        <v>157</v>
      </c>
      <c r="N39" s="245" t="s">
        <v>157</v>
      </c>
      <c r="O39" s="245" t="s">
        <v>157</v>
      </c>
      <c r="P39" s="245" t="s">
        <v>157</v>
      </c>
      <c r="Q39" s="334" t="s">
        <v>157</v>
      </c>
      <c r="R39" s="245" t="s">
        <v>157</v>
      </c>
      <c r="S39" s="245" t="s">
        <v>157</v>
      </c>
      <c r="T39" s="245" t="s">
        <v>157</v>
      </c>
      <c r="U39" s="90"/>
      <c r="V39" s="343"/>
      <c r="W39" s="343"/>
      <c r="X39" s="343"/>
      <c r="Y39" s="343"/>
      <c r="Z39" s="343"/>
      <c r="AA39" s="343"/>
      <c r="AB39" s="343"/>
      <c r="AC39" s="343"/>
      <c r="AD39" s="343"/>
      <c r="AE39" s="343"/>
      <c r="AF39" s="343"/>
    </row>
    <row r="40" spans="1:48" s="7" customFormat="1" ht="4.5" customHeight="1">
      <c r="B40" s="84"/>
      <c r="C40" s="9"/>
      <c r="D40" s="226"/>
      <c r="E40" s="270"/>
      <c r="F40" s="270"/>
      <c r="G40" s="270"/>
      <c r="H40" s="338"/>
      <c r="I40" s="270"/>
      <c r="J40" s="270"/>
      <c r="K40" s="270"/>
      <c r="L40" s="280"/>
      <c r="M40" s="226"/>
      <c r="N40" s="270"/>
      <c r="O40" s="270"/>
      <c r="P40" s="270"/>
      <c r="Q40" s="338"/>
      <c r="R40" s="270"/>
      <c r="S40" s="270"/>
      <c r="T40" s="270"/>
      <c r="V40" s="343"/>
      <c r="W40" s="343"/>
      <c r="X40" s="343"/>
      <c r="Y40" s="343"/>
      <c r="Z40" s="343"/>
      <c r="AA40" s="343"/>
      <c r="AB40" s="343"/>
      <c r="AC40" s="343"/>
      <c r="AD40" s="343"/>
      <c r="AE40" s="343"/>
      <c r="AF40" s="343"/>
    </row>
    <row r="41" spans="1:48">
      <c r="B41" s="120" t="s">
        <v>21</v>
      </c>
      <c r="C41" s="9"/>
      <c r="D41" s="320"/>
      <c r="E41" s="261"/>
      <c r="F41" s="261"/>
      <c r="G41" s="261"/>
      <c r="H41" s="339"/>
      <c r="I41" s="261"/>
      <c r="J41" s="261"/>
      <c r="K41" s="261"/>
      <c r="L41" s="280"/>
      <c r="M41" s="320"/>
      <c r="N41" s="261"/>
      <c r="O41" s="261"/>
      <c r="P41" s="261"/>
      <c r="Q41" s="339"/>
      <c r="R41" s="261"/>
      <c r="S41" s="261"/>
      <c r="T41" s="261"/>
      <c r="V41" s="343"/>
      <c r="W41" s="343"/>
      <c r="X41" s="343"/>
      <c r="Y41" s="343"/>
      <c r="Z41" s="343"/>
      <c r="AA41" s="343"/>
      <c r="AB41" s="343"/>
      <c r="AC41" s="343"/>
      <c r="AD41" s="343"/>
      <c r="AE41" s="343"/>
      <c r="AF41" s="343"/>
      <c r="AG41" s="7"/>
      <c r="AH41" s="7"/>
      <c r="AI41" s="7"/>
      <c r="AJ41" s="7"/>
      <c r="AK41" s="7"/>
      <c r="AL41" s="7"/>
      <c r="AM41" s="7"/>
      <c r="AN41" s="7"/>
      <c r="AO41" s="7"/>
      <c r="AP41" s="7"/>
      <c r="AQ41" s="7"/>
      <c r="AR41" s="7"/>
      <c r="AS41" s="7"/>
      <c r="AT41" s="7"/>
      <c r="AU41" s="7"/>
      <c r="AV41" s="7"/>
    </row>
    <row r="42" spans="1:48">
      <c r="B42" s="28" t="s">
        <v>22</v>
      </c>
      <c r="C42" s="9"/>
      <c r="D42" s="312">
        <v>0.77</v>
      </c>
      <c r="E42" s="308" t="s">
        <v>157</v>
      </c>
      <c r="F42" s="308" t="s">
        <v>157</v>
      </c>
      <c r="G42" s="308" t="s">
        <v>157</v>
      </c>
      <c r="H42" s="334">
        <v>0.52</v>
      </c>
      <c r="I42" s="245" t="s">
        <v>157</v>
      </c>
      <c r="J42" s="245" t="s">
        <v>157</v>
      </c>
      <c r="K42" s="245" t="s">
        <v>157</v>
      </c>
      <c r="L42" s="280"/>
      <c r="M42" s="313">
        <v>0.77</v>
      </c>
      <c r="N42" s="245" t="s">
        <v>157</v>
      </c>
      <c r="O42" s="245" t="s">
        <v>157</v>
      </c>
      <c r="P42" s="245" t="s">
        <v>157</v>
      </c>
      <c r="Q42" s="334">
        <v>0.52</v>
      </c>
      <c r="R42" s="245" t="s">
        <v>157</v>
      </c>
      <c r="S42" s="245" t="s">
        <v>157</v>
      </c>
      <c r="T42" s="245" t="s">
        <v>157</v>
      </c>
      <c r="V42" s="343"/>
      <c r="W42" s="343"/>
      <c r="X42" s="343"/>
      <c r="Y42" s="343"/>
      <c r="Z42" s="343"/>
      <c r="AA42" s="343"/>
      <c r="AB42" s="343"/>
      <c r="AC42" s="343"/>
      <c r="AD42" s="343"/>
      <c r="AE42" s="343"/>
      <c r="AF42" s="343"/>
      <c r="AG42" s="7"/>
      <c r="AH42" s="7"/>
      <c r="AI42" s="7"/>
      <c r="AJ42" s="7"/>
      <c r="AK42" s="7"/>
      <c r="AL42" s="7"/>
      <c r="AM42" s="7"/>
      <c r="AN42" s="7"/>
      <c r="AO42" s="7"/>
      <c r="AP42" s="7"/>
      <c r="AQ42" s="7"/>
      <c r="AR42" s="7"/>
      <c r="AS42" s="7"/>
      <c r="AT42" s="7"/>
      <c r="AU42" s="7"/>
      <c r="AV42" s="7"/>
    </row>
    <row r="43" spans="1:48">
      <c r="B43" s="28" t="s">
        <v>23</v>
      </c>
      <c r="C43" s="9"/>
      <c r="D43" s="312">
        <v>1</v>
      </c>
      <c r="E43" s="308">
        <v>1</v>
      </c>
      <c r="F43" s="308" t="s">
        <v>157</v>
      </c>
      <c r="G43" s="308" t="s">
        <v>157</v>
      </c>
      <c r="H43" s="334">
        <v>0.5</v>
      </c>
      <c r="I43" s="245">
        <v>0.5</v>
      </c>
      <c r="J43" s="245" t="s">
        <v>157</v>
      </c>
      <c r="K43" s="245" t="s">
        <v>157</v>
      </c>
      <c r="L43" s="280"/>
      <c r="M43" s="313">
        <v>1</v>
      </c>
      <c r="N43" s="245">
        <v>1</v>
      </c>
      <c r="O43" s="245" t="s">
        <v>157</v>
      </c>
      <c r="P43" s="245" t="s">
        <v>157</v>
      </c>
      <c r="Q43" s="334">
        <v>0.5</v>
      </c>
      <c r="R43" s="245">
        <v>0.5</v>
      </c>
      <c r="S43" s="245" t="s">
        <v>157</v>
      </c>
      <c r="T43" s="245" t="s">
        <v>157</v>
      </c>
      <c r="V43" s="343"/>
      <c r="W43" s="343"/>
      <c r="X43" s="343"/>
      <c r="Y43" s="343"/>
      <c r="Z43" s="343"/>
      <c r="AA43" s="343"/>
      <c r="AB43" s="343"/>
      <c r="AC43" s="343"/>
      <c r="AD43" s="343"/>
      <c r="AE43" s="343"/>
      <c r="AF43" s="343"/>
      <c r="AG43" s="7"/>
      <c r="AH43" s="7"/>
      <c r="AI43" s="7"/>
      <c r="AJ43" s="7"/>
      <c r="AK43" s="7"/>
      <c r="AL43" s="7"/>
      <c r="AM43" s="7"/>
      <c r="AN43" s="7"/>
      <c r="AO43" s="7"/>
      <c r="AP43" s="7"/>
      <c r="AQ43" s="7"/>
      <c r="AR43" s="7"/>
      <c r="AS43" s="7"/>
      <c r="AT43" s="7"/>
      <c r="AU43" s="7"/>
      <c r="AV43" s="7"/>
    </row>
    <row r="44" spans="1:48">
      <c r="B44" s="28" t="s">
        <v>24</v>
      </c>
      <c r="C44" s="9"/>
      <c r="D44" s="312" t="s">
        <v>157</v>
      </c>
      <c r="E44" s="308" t="s">
        <v>157</v>
      </c>
      <c r="F44" s="308" t="s">
        <v>157</v>
      </c>
      <c r="G44" s="308" t="s">
        <v>157</v>
      </c>
      <c r="H44" s="334" t="s">
        <v>157</v>
      </c>
      <c r="I44" s="245" t="s">
        <v>157</v>
      </c>
      <c r="J44" s="245" t="s">
        <v>157</v>
      </c>
      <c r="K44" s="245" t="s">
        <v>157</v>
      </c>
      <c r="L44" s="280"/>
      <c r="M44" s="313" t="s">
        <v>157</v>
      </c>
      <c r="N44" s="245" t="s">
        <v>157</v>
      </c>
      <c r="O44" s="245" t="s">
        <v>157</v>
      </c>
      <c r="P44" s="245" t="s">
        <v>157</v>
      </c>
      <c r="Q44" s="334" t="s">
        <v>157</v>
      </c>
      <c r="R44" s="245" t="s">
        <v>157</v>
      </c>
      <c r="S44" s="245" t="s">
        <v>157</v>
      </c>
      <c r="T44" s="245" t="s">
        <v>157</v>
      </c>
      <c r="V44" s="343"/>
      <c r="W44" s="343"/>
      <c r="X44" s="343"/>
      <c r="Y44" s="343"/>
      <c r="Z44" s="343"/>
      <c r="AA44" s="343"/>
      <c r="AB44" s="343"/>
      <c r="AC44" s="343"/>
      <c r="AD44" s="343"/>
      <c r="AE44" s="343"/>
      <c r="AF44" s="343"/>
      <c r="AG44" s="7"/>
      <c r="AH44" s="7"/>
      <c r="AI44" s="7"/>
      <c r="AJ44" s="7"/>
      <c r="AK44" s="7"/>
      <c r="AL44" s="7"/>
      <c r="AM44" s="7"/>
      <c r="AN44" s="7"/>
      <c r="AO44" s="7"/>
      <c r="AP44" s="7"/>
      <c r="AQ44" s="7"/>
      <c r="AR44" s="7"/>
      <c r="AS44" s="7"/>
      <c r="AT44" s="7"/>
      <c r="AU44" s="7"/>
      <c r="AV44" s="7"/>
    </row>
    <row r="45" spans="1:48">
      <c r="B45" s="28" t="s">
        <v>25</v>
      </c>
      <c r="C45" s="9"/>
      <c r="D45" s="312" t="s">
        <v>157</v>
      </c>
      <c r="E45" s="308" t="s">
        <v>157</v>
      </c>
      <c r="F45" s="308" t="s">
        <v>157</v>
      </c>
      <c r="G45" s="308" t="s">
        <v>157</v>
      </c>
      <c r="H45" s="334" t="s">
        <v>157</v>
      </c>
      <c r="I45" s="245" t="s">
        <v>157</v>
      </c>
      <c r="J45" s="245" t="s">
        <v>157</v>
      </c>
      <c r="K45" s="245" t="s">
        <v>157</v>
      </c>
      <c r="L45" s="280"/>
      <c r="M45" s="313" t="s">
        <v>157</v>
      </c>
      <c r="N45" s="245" t="s">
        <v>157</v>
      </c>
      <c r="O45" s="245" t="s">
        <v>157</v>
      </c>
      <c r="P45" s="245" t="s">
        <v>157</v>
      </c>
      <c r="Q45" s="334" t="s">
        <v>157</v>
      </c>
      <c r="R45" s="245" t="s">
        <v>157</v>
      </c>
      <c r="S45" s="245" t="s">
        <v>157</v>
      </c>
      <c r="T45" s="245" t="s">
        <v>157</v>
      </c>
      <c r="V45" s="343"/>
      <c r="W45" s="343"/>
      <c r="X45" s="343"/>
      <c r="Y45" s="343"/>
      <c r="Z45" s="343"/>
      <c r="AA45" s="343"/>
      <c r="AB45" s="343"/>
      <c r="AC45" s="343"/>
      <c r="AD45" s="343"/>
      <c r="AE45" s="343"/>
      <c r="AF45" s="343"/>
      <c r="AG45" s="7"/>
      <c r="AH45" s="7"/>
      <c r="AI45" s="7"/>
      <c r="AJ45" s="7"/>
      <c r="AK45" s="7"/>
      <c r="AL45" s="7"/>
      <c r="AM45" s="7"/>
      <c r="AN45" s="7"/>
      <c r="AO45" s="7"/>
      <c r="AP45" s="7"/>
      <c r="AQ45" s="7"/>
      <c r="AR45" s="7"/>
      <c r="AS45" s="7"/>
      <c r="AT45" s="7"/>
      <c r="AU45" s="7"/>
      <c r="AV45" s="7"/>
    </row>
    <row r="46" spans="1:48">
      <c r="B46" s="106" t="s">
        <v>74</v>
      </c>
      <c r="C46" s="9"/>
      <c r="D46" s="312" t="s">
        <v>157</v>
      </c>
      <c r="E46" s="308" t="s">
        <v>157</v>
      </c>
      <c r="F46" s="308" t="s">
        <v>157</v>
      </c>
      <c r="G46" s="308" t="s">
        <v>157</v>
      </c>
      <c r="H46" s="334" t="s">
        <v>157</v>
      </c>
      <c r="I46" s="245" t="s">
        <v>157</v>
      </c>
      <c r="J46" s="245" t="s">
        <v>157</v>
      </c>
      <c r="K46" s="245" t="s">
        <v>157</v>
      </c>
      <c r="L46" s="280"/>
      <c r="M46" s="313" t="s">
        <v>157</v>
      </c>
      <c r="N46" s="245" t="s">
        <v>157</v>
      </c>
      <c r="O46" s="245" t="s">
        <v>157</v>
      </c>
      <c r="P46" s="245" t="s">
        <v>157</v>
      </c>
      <c r="Q46" s="334" t="s">
        <v>157</v>
      </c>
      <c r="R46" s="245" t="s">
        <v>157</v>
      </c>
      <c r="S46" s="245" t="s">
        <v>157</v>
      </c>
      <c r="T46" s="245" t="s">
        <v>157</v>
      </c>
      <c r="V46" s="343"/>
      <c r="W46" s="343"/>
      <c r="X46" s="343"/>
      <c r="Y46" s="343"/>
      <c r="Z46" s="343"/>
      <c r="AA46" s="343"/>
      <c r="AB46" s="343"/>
      <c r="AC46" s="343"/>
      <c r="AD46" s="343"/>
      <c r="AE46" s="343"/>
      <c r="AF46" s="343"/>
      <c r="AG46" s="7"/>
      <c r="AH46" s="7"/>
      <c r="AI46" s="7"/>
      <c r="AJ46" s="7"/>
      <c r="AK46" s="7"/>
      <c r="AL46" s="7"/>
      <c r="AM46" s="7"/>
      <c r="AN46" s="7"/>
      <c r="AO46" s="7"/>
      <c r="AP46" s="7"/>
      <c r="AQ46" s="7"/>
      <c r="AR46" s="7"/>
      <c r="AS46" s="7"/>
      <c r="AT46" s="7"/>
      <c r="AU46" s="7"/>
      <c r="AV46" s="7"/>
    </row>
    <row r="47" spans="1:48" s="7" customFormat="1" ht="4.5" customHeight="1">
      <c r="A47" s="87"/>
      <c r="B47" s="88"/>
      <c r="C47" s="9"/>
      <c r="D47" s="242"/>
      <c r="E47" s="282"/>
      <c r="F47" s="282"/>
      <c r="G47" s="282"/>
      <c r="H47" s="340"/>
      <c r="I47" s="282"/>
      <c r="J47" s="282"/>
      <c r="K47" s="282"/>
      <c r="L47" s="282"/>
      <c r="M47" s="242"/>
      <c r="N47" s="282"/>
      <c r="O47" s="282"/>
      <c r="P47" s="282"/>
      <c r="Q47" s="340"/>
      <c r="R47" s="282"/>
      <c r="S47" s="282"/>
      <c r="T47" s="282"/>
      <c r="U47" s="11"/>
      <c r="V47" s="343"/>
      <c r="W47" s="343"/>
      <c r="X47" s="343"/>
      <c r="Y47" s="343"/>
      <c r="Z47" s="343"/>
      <c r="AA47" s="343"/>
      <c r="AB47" s="343"/>
      <c r="AC47" s="343"/>
      <c r="AD47" s="343"/>
      <c r="AE47" s="343"/>
      <c r="AF47" s="343"/>
    </row>
    <row r="48" spans="1:48" s="7" customFormat="1" ht="12.75" customHeight="1">
      <c r="B48" s="127" t="s">
        <v>116</v>
      </c>
      <c r="C48" s="240"/>
      <c r="D48" s="137"/>
      <c r="E48" s="274"/>
      <c r="F48" s="274"/>
      <c r="G48" s="274"/>
      <c r="H48" s="341"/>
      <c r="I48" s="274"/>
      <c r="J48" s="274"/>
      <c r="K48" s="274"/>
      <c r="L48" s="276"/>
      <c r="M48" s="137"/>
      <c r="N48" s="274"/>
      <c r="O48" s="274"/>
      <c r="P48" s="274"/>
      <c r="Q48" s="341"/>
      <c r="R48" s="274"/>
      <c r="S48" s="274"/>
      <c r="T48" s="274"/>
      <c r="U48" s="240"/>
      <c r="V48" s="343"/>
      <c r="W48" s="343"/>
      <c r="X48" s="343"/>
      <c r="Y48" s="343"/>
      <c r="Z48" s="343"/>
      <c r="AA48" s="343"/>
      <c r="AB48" s="343"/>
      <c r="AC48" s="343"/>
      <c r="AD48" s="343"/>
      <c r="AE48" s="343"/>
      <c r="AF48" s="343"/>
    </row>
    <row r="49" spans="2:48" s="7" customFormat="1" ht="15.75" customHeight="1">
      <c r="B49" s="28" t="s">
        <v>117</v>
      </c>
      <c r="C49" s="195"/>
      <c r="D49" s="312" t="s">
        <v>157</v>
      </c>
      <c r="E49" s="308" t="s">
        <v>157</v>
      </c>
      <c r="F49" s="308" t="s">
        <v>157</v>
      </c>
      <c r="G49" s="308" t="s">
        <v>157</v>
      </c>
      <c r="H49" s="334" t="s">
        <v>157</v>
      </c>
      <c r="I49" s="245" t="s">
        <v>157</v>
      </c>
      <c r="J49" s="245" t="s">
        <v>157</v>
      </c>
      <c r="K49" s="245" t="s">
        <v>157</v>
      </c>
      <c r="L49" s="280"/>
      <c r="M49" s="313" t="s">
        <v>157</v>
      </c>
      <c r="N49" s="245" t="s">
        <v>157</v>
      </c>
      <c r="O49" s="245" t="s">
        <v>157</v>
      </c>
      <c r="P49" s="245" t="s">
        <v>157</v>
      </c>
      <c r="Q49" s="334" t="s">
        <v>157</v>
      </c>
      <c r="R49" s="245" t="s">
        <v>157</v>
      </c>
      <c r="S49" s="245" t="s">
        <v>157</v>
      </c>
      <c r="T49" s="245" t="s">
        <v>157</v>
      </c>
      <c r="U49" s="90"/>
      <c r="V49" s="343"/>
      <c r="W49" s="343"/>
      <c r="X49" s="343"/>
      <c r="Y49" s="343"/>
      <c r="Z49" s="343"/>
      <c r="AA49" s="343"/>
      <c r="AB49" s="343"/>
      <c r="AC49" s="343"/>
      <c r="AD49" s="343"/>
      <c r="AE49" s="343"/>
      <c r="AF49" s="343"/>
    </row>
    <row r="50" spans="2:48" s="7" customFormat="1" ht="15.75" customHeight="1">
      <c r="B50" s="106" t="s">
        <v>118</v>
      </c>
      <c r="C50" s="195"/>
      <c r="D50" s="312" t="s">
        <v>157</v>
      </c>
      <c r="E50" s="308" t="s">
        <v>157</v>
      </c>
      <c r="F50" s="308" t="s">
        <v>157</v>
      </c>
      <c r="G50" s="308" t="s">
        <v>157</v>
      </c>
      <c r="H50" s="334" t="s">
        <v>157</v>
      </c>
      <c r="I50" s="245" t="s">
        <v>157</v>
      </c>
      <c r="J50" s="245" t="s">
        <v>157</v>
      </c>
      <c r="K50" s="245" t="s">
        <v>157</v>
      </c>
      <c r="L50" s="276"/>
      <c r="M50" s="313" t="s">
        <v>157</v>
      </c>
      <c r="N50" s="245" t="s">
        <v>157</v>
      </c>
      <c r="O50" s="245" t="s">
        <v>157</v>
      </c>
      <c r="P50" s="245" t="s">
        <v>157</v>
      </c>
      <c r="Q50" s="334" t="s">
        <v>157</v>
      </c>
      <c r="R50" s="245" t="s">
        <v>157</v>
      </c>
      <c r="S50" s="245" t="s">
        <v>157</v>
      </c>
      <c r="T50" s="245" t="s">
        <v>157</v>
      </c>
      <c r="U50" s="90"/>
      <c r="V50" s="343"/>
      <c r="W50" s="343"/>
      <c r="X50" s="343"/>
      <c r="Y50" s="343"/>
      <c r="Z50" s="343"/>
      <c r="AA50" s="343"/>
      <c r="AB50" s="343"/>
      <c r="AC50" s="343"/>
      <c r="AD50" s="343"/>
      <c r="AE50" s="343"/>
      <c r="AF50" s="343"/>
    </row>
    <row r="51" spans="2:48" s="7" customFormat="1" ht="6" customHeight="1">
      <c r="B51" s="87"/>
      <c r="C51" s="88"/>
      <c r="D51" s="9"/>
      <c r="E51" s="195"/>
      <c r="F51" s="195"/>
      <c r="G51" s="195"/>
      <c r="H51" s="195"/>
      <c r="I51" s="33"/>
      <c r="J51" s="74"/>
      <c r="K51" s="74"/>
      <c r="L51" s="74"/>
      <c r="M51" s="74"/>
      <c r="N51" s="35"/>
      <c r="O51" s="90"/>
      <c r="P51" s="74"/>
      <c r="Q51" s="74"/>
      <c r="S51" s="90"/>
      <c r="T51" s="74"/>
      <c r="V51" s="90"/>
      <c r="W51" s="8"/>
      <c r="X51" s="90"/>
      <c r="Y51" s="90"/>
      <c r="Z51" s="90"/>
      <c r="AA51" s="90"/>
    </row>
    <row r="52" spans="2:48">
      <c r="D52" s="6"/>
      <c r="E52" s="6"/>
      <c r="F52" s="6"/>
      <c r="G52" s="6"/>
      <c r="H52" s="6"/>
      <c r="V52" s="8"/>
      <c r="W52" s="8"/>
      <c r="X52" s="8"/>
      <c r="Y52" s="8"/>
      <c r="Z52" s="8"/>
      <c r="AA52" s="8"/>
      <c r="AC52" s="7"/>
      <c r="AD52" s="7"/>
      <c r="AE52" s="7"/>
      <c r="AF52" s="7"/>
      <c r="AG52" s="7"/>
      <c r="AH52" s="7"/>
      <c r="AI52" s="7"/>
      <c r="AJ52" s="7"/>
      <c r="AK52" s="7"/>
      <c r="AL52" s="7"/>
      <c r="AM52" s="7"/>
      <c r="AN52" s="7"/>
      <c r="AO52" s="7"/>
      <c r="AP52" s="7"/>
      <c r="AQ52" s="7"/>
      <c r="AR52" s="7"/>
      <c r="AS52" s="7"/>
      <c r="AT52" s="7"/>
      <c r="AU52" s="7"/>
      <c r="AV52" s="7"/>
    </row>
    <row r="53" spans="2:48">
      <c r="AC53" s="7"/>
      <c r="AD53" s="7"/>
      <c r="AE53" s="7"/>
      <c r="AF53" s="7"/>
      <c r="AG53" s="7"/>
      <c r="AH53" s="7"/>
      <c r="AI53" s="7"/>
      <c r="AJ53" s="7"/>
      <c r="AK53" s="7"/>
      <c r="AL53" s="7"/>
      <c r="AM53" s="7"/>
      <c r="AN53" s="7"/>
      <c r="AO53" s="7"/>
      <c r="AP53" s="7"/>
      <c r="AQ53" s="7"/>
      <c r="AR53" s="7"/>
      <c r="AS53" s="7"/>
      <c r="AT53" s="7"/>
      <c r="AU53" s="7"/>
      <c r="AV53" s="7"/>
    </row>
    <row r="54" spans="2:48">
      <c r="AC54" s="7"/>
      <c r="AD54" s="7"/>
      <c r="AE54" s="7"/>
      <c r="AF54" s="7"/>
      <c r="AG54" s="7"/>
      <c r="AH54" s="7"/>
      <c r="AI54" s="7"/>
      <c r="AJ54" s="7"/>
      <c r="AK54" s="7"/>
      <c r="AL54" s="7"/>
      <c r="AM54" s="7"/>
      <c r="AN54" s="7"/>
      <c r="AO54" s="7"/>
      <c r="AP54" s="7"/>
      <c r="AQ54" s="7"/>
      <c r="AR54" s="7"/>
      <c r="AS54" s="7"/>
      <c r="AT54" s="7"/>
      <c r="AU54" s="7"/>
      <c r="AV54" s="7"/>
    </row>
    <row r="55" spans="2:48">
      <c r="AC55" s="7"/>
      <c r="AD55" s="7"/>
      <c r="AE55" s="7"/>
      <c r="AF55" s="7"/>
      <c r="AG55" s="7"/>
      <c r="AH55" s="7"/>
      <c r="AI55" s="7"/>
      <c r="AJ55" s="7"/>
      <c r="AK55" s="7"/>
      <c r="AL55" s="7"/>
      <c r="AM55" s="7"/>
      <c r="AN55" s="7"/>
      <c r="AO55" s="7"/>
      <c r="AP55" s="7"/>
      <c r="AQ55" s="7"/>
      <c r="AR55" s="7"/>
      <c r="AS55" s="7"/>
      <c r="AT55" s="7"/>
      <c r="AU55" s="7"/>
      <c r="AV55" s="7"/>
    </row>
    <row r="56" spans="2:48">
      <c r="AC56" s="7"/>
      <c r="AD56" s="7"/>
      <c r="AE56" s="7"/>
      <c r="AF56" s="7"/>
      <c r="AG56" s="7"/>
      <c r="AH56" s="7"/>
      <c r="AI56" s="7"/>
      <c r="AJ56" s="7"/>
      <c r="AK56" s="7"/>
      <c r="AL56" s="7"/>
      <c r="AM56" s="7"/>
      <c r="AN56" s="7"/>
      <c r="AO56" s="7"/>
      <c r="AP56" s="7"/>
      <c r="AQ56" s="7"/>
      <c r="AR56" s="7"/>
      <c r="AS56" s="7"/>
      <c r="AT56" s="7"/>
      <c r="AU56" s="7"/>
      <c r="AV56" s="7"/>
    </row>
  </sheetData>
  <mergeCells count="7">
    <mergeCell ref="B2:B4"/>
    <mergeCell ref="D2:K2"/>
    <mergeCell ref="M2:T2"/>
    <mergeCell ref="D3:G3"/>
    <mergeCell ref="H3:K3"/>
    <mergeCell ref="M3:P3"/>
    <mergeCell ref="Q3:T3"/>
  </mergeCells>
  <pageMargins left="0.7" right="0.7" top="0.75" bottom="0.75" header="0.3" footer="0.3"/>
  <pageSetup paperSize="9" scale="42"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BB56"/>
  <sheetViews>
    <sheetView topLeftCell="S1" zoomScale="70" zoomScaleNormal="70" workbookViewId="0">
      <selection activeCell="AR49" sqref="AR49"/>
    </sheetView>
  </sheetViews>
  <sheetFormatPr defaultRowHeight="15"/>
  <cols>
    <col min="1" max="1" width="4.5703125" style="7" bestFit="1" customWidth="1"/>
    <col min="2" max="2" width="45.140625" style="7" customWidth="1"/>
    <col min="3" max="3" width="1" style="7" customWidth="1"/>
    <col min="4" max="20" width="9.140625" style="7" customWidth="1"/>
    <col min="21" max="21" width="9.140625" style="7"/>
    <col min="22" max="23" width="9.5703125" style="7" bestFit="1" customWidth="1"/>
    <col min="24" max="27" width="9.140625" style="7"/>
    <col min="28" max="28" width="9.85546875" style="7" bestFit="1" customWidth="1"/>
    <col min="29" max="31" width="9.140625" style="7"/>
    <col min="32" max="32" width="9.85546875" style="7" bestFit="1" customWidth="1"/>
    <col min="33" max="35" width="9.140625" style="7"/>
    <col min="36" max="36" width="9.85546875" style="7" bestFit="1" customWidth="1"/>
    <col min="37" max="16384" width="9.140625" style="7"/>
  </cols>
  <sheetData>
    <row r="1" spans="1:51">
      <c r="C1" s="9"/>
      <c r="D1" s="1"/>
      <c r="E1" s="9"/>
      <c r="F1" s="119"/>
      <c r="G1" s="9"/>
      <c r="H1" s="9"/>
      <c r="I1" s="9"/>
      <c r="J1" s="9"/>
      <c r="K1" s="9"/>
      <c r="L1" s="1"/>
      <c r="M1" s="9"/>
      <c r="N1" s="101"/>
      <c r="O1" s="9"/>
      <c r="P1" s="9"/>
      <c r="Q1" s="9"/>
      <c r="R1" s="9"/>
      <c r="S1" s="9"/>
      <c r="T1" s="484"/>
      <c r="U1" s="484"/>
      <c r="V1" s="9"/>
      <c r="W1" s="9"/>
      <c r="X1" s="484"/>
      <c r="Y1" s="484"/>
      <c r="Z1" s="9"/>
      <c r="AA1" s="9"/>
      <c r="AB1" s="1"/>
      <c r="AC1" s="9"/>
      <c r="AD1" s="119"/>
      <c r="AE1" s="9"/>
      <c r="AF1" s="9"/>
      <c r="AG1" s="9"/>
      <c r="AH1" s="9"/>
      <c r="AI1" s="9"/>
      <c r="AJ1" s="1"/>
      <c r="AK1" s="9"/>
      <c r="AL1" s="101"/>
      <c r="AM1" s="9"/>
      <c r="AN1" s="9"/>
      <c r="AO1" s="9"/>
      <c r="AP1" s="9"/>
      <c r="AQ1" s="9"/>
      <c r="AR1" s="484"/>
      <c r="AS1" s="484"/>
      <c r="AT1" s="9"/>
      <c r="AU1" s="9"/>
      <c r="AV1" s="484"/>
      <c r="AW1" s="484"/>
      <c r="AX1" s="9"/>
      <c r="AY1" s="9"/>
    </row>
    <row r="2" spans="1:51" ht="15" customHeight="1">
      <c r="B2" s="740" t="s">
        <v>0</v>
      </c>
      <c r="C2" s="9"/>
      <c r="D2" s="812" t="s">
        <v>47</v>
      </c>
      <c r="E2" s="813"/>
      <c r="F2" s="813"/>
      <c r="G2" s="813"/>
      <c r="H2" s="813"/>
      <c r="I2" s="813"/>
      <c r="J2" s="813"/>
      <c r="K2" s="813"/>
      <c r="L2" s="813"/>
      <c r="M2" s="813"/>
      <c r="N2" s="813"/>
      <c r="O2" s="813"/>
      <c r="P2" s="813"/>
      <c r="Q2" s="813"/>
      <c r="R2" s="813"/>
      <c r="S2" s="813"/>
      <c r="T2" s="813"/>
      <c r="U2" s="813"/>
      <c r="V2" s="813"/>
      <c r="W2" s="813"/>
      <c r="X2" s="813"/>
      <c r="Y2" s="813"/>
      <c r="Z2" s="813"/>
      <c r="AA2" s="814"/>
      <c r="AB2" s="815" t="s">
        <v>115</v>
      </c>
      <c r="AC2" s="816"/>
      <c r="AD2" s="816"/>
      <c r="AE2" s="816"/>
      <c r="AF2" s="816"/>
      <c r="AG2" s="816"/>
      <c r="AH2" s="816"/>
      <c r="AI2" s="816"/>
      <c r="AJ2" s="816"/>
      <c r="AK2" s="816"/>
      <c r="AL2" s="816"/>
      <c r="AM2" s="816"/>
      <c r="AN2" s="816"/>
      <c r="AO2" s="816"/>
      <c r="AP2" s="816"/>
      <c r="AQ2" s="816"/>
      <c r="AR2" s="816"/>
      <c r="AS2" s="816"/>
      <c r="AT2" s="816"/>
      <c r="AU2" s="816"/>
      <c r="AV2" s="816"/>
      <c r="AW2" s="816"/>
      <c r="AX2" s="816"/>
      <c r="AY2" s="817"/>
    </row>
    <row r="3" spans="1:51" ht="15" customHeight="1">
      <c r="B3" s="740"/>
      <c r="C3" s="9"/>
      <c r="D3" s="811" t="s">
        <v>120</v>
      </c>
      <c r="E3" s="811"/>
      <c r="F3" s="811"/>
      <c r="G3" s="811"/>
      <c r="H3" s="811" t="s">
        <v>121</v>
      </c>
      <c r="I3" s="811"/>
      <c r="J3" s="811"/>
      <c r="K3" s="811"/>
      <c r="L3" s="811" t="s">
        <v>122</v>
      </c>
      <c r="M3" s="811"/>
      <c r="N3" s="811"/>
      <c r="O3" s="811"/>
      <c r="P3" s="811" t="s">
        <v>127</v>
      </c>
      <c r="Q3" s="811"/>
      <c r="R3" s="811"/>
      <c r="S3" s="811"/>
      <c r="T3" s="811" t="s">
        <v>61</v>
      </c>
      <c r="U3" s="811"/>
      <c r="V3" s="811"/>
      <c r="W3" s="811"/>
      <c r="X3" s="811" t="s">
        <v>62</v>
      </c>
      <c r="Y3" s="811"/>
      <c r="Z3" s="811"/>
      <c r="AA3" s="811"/>
      <c r="AB3" s="811" t="s">
        <v>123</v>
      </c>
      <c r="AC3" s="811"/>
      <c r="AD3" s="811"/>
      <c r="AE3" s="811"/>
      <c r="AF3" s="811" t="s">
        <v>124</v>
      </c>
      <c r="AG3" s="811"/>
      <c r="AH3" s="811"/>
      <c r="AI3" s="811"/>
      <c r="AJ3" s="811" t="s">
        <v>125</v>
      </c>
      <c r="AK3" s="811"/>
      <c r="AL3" s="811"/>
      <c r="AM3" s="811"/>
      <c r="AN3" s="811" t="s">
        <v>127</v>
      </c>
      <c r="AO3" s="811"/>
      <c r="AP3" s="811"/>
      <c r="AQ3" s="811"/>
      <c r="AR3" s="811" t="s">
        <v>61</v>
      </c>
      <c r="AS3" s="811"/>
      <c r="AT3" s="811"/>
      <c r="AU3" s="811"/>
      <c r="AV3" s="811" t="s">
        <v>62</v>
      </c>
      <c r="AW3" s="811"/>
      <c r="AX3" s="811"/>
      <c r="AY3" s="811"/>
    </row>
    <row r="4" spans="1:51">
      <c r="A4" s="7">
        <v>4</v>
      </c>
      <c r="B4" s="740"/>
      <c r="C4" s="9"/>
      <c r="D4" s="196">
        <v>2011</v>
      </c>
      <c r="E4" s="196">
        <v>2012</v>
      </c>
      <c r="F4" s="196">
        <v>2013</v>
      </c>
      <c r="G4" s="196">
        <v>2014</v>
      </c>
      <c r="H4" s="196">
        <v>2011</v>
      </c>
      <c r="I4" s="196">
        <v>2012</v>
      </c>
      <c r="J4" s="196">
        <v>2013</v>
      </c>
      <c r="K4" s="196">
        <v>2014</v>
      </c>
      <c r="L4" s="196">
        <v>2011</v>
      </c>
      <c r="M4" s="196">
        <v>2012</v>
      </c>
      <c r="N4" s="196">
        <v>2013</v>
      </c>
      <c r="O4" s="196">
        <v>2014</v>
      </c>
      <c r="P4" s="243">
        <v>2011</v>
      </c>
      <c r="Q4" s="243">
        <v>2012</v>
      </c>
      <c r="R4" s="243">
        <v>2013</v>
      </c>
      <c r="S4" s="243">
        <v>2014</v>
      </c>
      <c r="T4" s="196">
        <v>2011</v>
      </c>
      <c r="U4" s="196">
        <v>2012</v>
      </c>
      <c r="V4" s="196">
        <v>2013</v>
      </c>
      <c r="W4" s="196">
        <v>2014</v>
      </c>
      <c r="X4" s="196">
        <v>2011</v>
      </c>
      <c r="Y4" s="196">
        <v>2012</v>
      </c>
      <c r="Z4" s="196">
        <v>2013</v>
      </c>
      <c r="AA4" s="196">
        <v>2014</v>
      </c>
      <c r="AB4" s="196">
        <v>2011</v>
      </c>
      <c r="AC4" s="196">
        <v>2012</v>
      </c>
      <c r="AD4" s="196">
        <v>2013</v>
      </c>
      <c r="AE4" s="196">
        <v>2014</v>
      </c>
      <c r="AF4" s="196">
        <v>2011</v>
      </c>
      <c r="AG4" s="196">
        <v>2012</v>
      </c>
      <c r="AH4" s="196">
        <v>2013</v>
      </c>
      <c r="AI4" s="196">
        <v>2014</v>
      </c>
      <c r="AJ4" s="196">
        <v>2011</v>
      </c>
      <c r="AK4" s="196">
        <v>2012</v>
      </c>
      <c r="AL4" s="196">
        <v>2013</v>
      </c>
      <c r="AM4" s="196">
        <v>2014</v>
      </c>
      <c r="AN4" s="243">
        <v>2011</v>
      </c>
      <c r="AO4" s="243">
        <v>2012</v>
      </c>
      <c r="AP4" s="243">
        <v>2013</v>
      </c>
      <c r="AQ4" s="243">
        <v>2014</v>
      </c>
      <c r="AR4" s="196">
        <v>2011</v>
      </c>
      <c r="AS4" s="196">
        <v>2012</v>
      </c>
      <c r="AT4" s="196">
        <v>2013</v>
      </c>
      <c r="AU4" s="196">
        <v>2014</v>
      </c>
      <c r="AV4" s="196">
        <v>2011</v>
      </c>
      <c r="AW4" s="196">
        <v>2012</v>
      </c>
      <c r="AX4" s="196">
        <v>2013</v>
      </c>
      <c r="AY4" s="196">
        <v>2014</v>
      </c>
    </row>
    <row r="5" spans="1:51" ht="4.5" customHeight="1">
      <c r="B5" s="11"/>
      <c r="C5" s="9"/>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c r="B6" s="120" t="s">
        <v>1</v>
      </c>
      <c r="C6" s="9"/>
      <c r="D6" s="229"/>
      <c r="E6" s="108"/>
      <c r="F6" s="108"/>
      <c r="G6" s="230"/>
      <c r="H6" s="229"/>
      <c r="I6" s="108"/>
      <c r="J6" s="108"/>
      <c r="K6" s="230"/>
      <c r="L6" s="229"/>
      <c r="M6" s="108"/>
      <c r="N6" s="108"/>
      <c r="O6" s="230"/>
      <c r="P6" s="108"/>
      <c r="Q6" s="108"/>
      <c r="R6" s="108"/>
      <c r="S6" s="108"/>
      <c r="T6" s="229"/>
      <c r="U6" s="108"/>
      <c r="V6" s="108"/>
      <c r="W6" s="230"/>
      <c r="X6" s="500"/>
      <c r="Y6" s="501"/>
      <c r="Z6" s="108"/>
      <c r="AA6" s="109"/>
      <c r="AB6" s="229"/>
      <c r="AC6" s="108"/>
      <c r="AD6" s="108"/>
      <c r="AE6" s="230"/>
      <c r="AF6" s="229"/>
      <c r="AG6" s="108"/>
      <c r="AH6" s="108"/>
      <c r="AI6" s="230"/>
      <c r="AJ6" s="229"/>
      <c r="AK6" s="108"/>
      <c r="AL6" s="108"/>
      <c r="AM6" s="230"/>
      <c r="AN6" s="108"/>
      <c r="AO6" s="108"/>
      <c r="AP6" s="108"/>
      <c r="AQ6" s="108"/>
      <c r="AR6" s="229"/>
      <c r="AS6" s="108"/>
      <c r="AT6" s="108"/>
      <c r="AU6" s="230"/>
      <c r="AV6" s="229"/>
      <c r="AW6" s="108"/>
      <c r="AX6" s="108"/>
      <c r="AY6" s="109"/>
    </row>
    <row r="7" spans="1:51">
      <c r="B7" s="105" t="s">
        <v>2</v>
      </c>
      <c r="C7" s="9"/>
      <c r="D7" s="312">
        <v>6.7504107461222844</v>
      </c>
      <c r="E7" s="197">
        <v>9.0843088490722979E-3</v>
      </c>
      <c r="F7" s="199"/>
      <c r="G7" s="204"/>
      <c r="H7" s="312">
        <v>0</v>
      </c>
      <c r="I7" s="197">
        <v>9.0843088490722979E-3</v>
      </c>
      <c r="J7" s="199"/>
      <c r="K7" s="204"/>
      <c r="L7" s="312">
        <v>3.2993423836529319</v>
      </c>
      <c r="M7" s="197">
        <v>4.1836275932863737E-3</v>
      </c>
      <c r="N7" s="199"/>
      <c r="O7" s="204"/>
      <c r="P7" s="312">
        <v>97.636570381354602</v>
      </c>
      <c r="Q7" s="197"/>
      <c r="R7" s="199"/>
      <c r="S7" s="204"/>
      <c r="T7" s="318">
        <v>1</v>
      </c>
      <c r="U7" s="245">
        <v>1</v>
      </c>
      <c r="V7" s="318">
        <v>1</v>
      </c>
      <c r="W7" s="247">
        <v>1</v>
      </c>
      <c r="X7" s="318">
        <v>0.50611032619317298</v>
      </c>
      <c r="Y7" s="245">
        <v>0.46053339475722599</v>
      </c>
      <c r="Z7" s="318">
        <v>0.42234354751565539</v>
      </c>
      <c r="AA7" s="247">
        <v>0.45207639642421971</v>
      </c>
      <c r="AB7" s="318">
        <v>593313.4599428199</v>
      </c>
      <c r="AC7" s="197">
        <v>61.508512004550802</v>
      </c>
      <c r="AD7" s="199"/>
      <c r="AE7" s="204"/>
      <c r="AF7" s="318">
        <v>602600.81319160387</v>
      </c>
      <c r="AG7" s="197">
        <v>61.508512004550802</v>
      </c>
      <c r="AH7" s="199"/>
      <c r="AI7" s="204"/>
      <c r="AJ7" s="318">
        <v>459400.20744732337</v>
      </c>
      <c r="AK7" s="197">
        <v>28.843914815856831</v>
      </c>
      <c r="AL7" s="199"/>
      <c r="AM7" s="204"/>
      <c r="AN7" s="312">
        <v>476618.89690968819</v>
      </c>
      <c r="AO7" s="197"/>
      <c r="AP7" s="199"/>
      <c r="AQ7" s="204"/>
      <c r="AR7" s="318">
        <v>1</v>
      </c>
      <c r="AS7" s="245">
        <v>1</v>
      </c>
      <c r="AT7" s="318">
        <v>1</v>
      </c>
      <c r="AU7" s="247">
        <v>1</v>
      </c>
      <c r="AV7" s="318">
        <v>0.51437864737090355</v>
      </c>
      <c r="AW7" s="245">
        <v>0.46894184033785064</v>
      </c>
      <c r="AX7" s="318">
        <v>0.43619888964787773</v>
      </c>
      <c r="AY7" s="247">
        <v>0.46750615922048205</v>
      </c>
    </row>
    <row r="8" spans="1:51">
      <c r="B8" s="28" t="s">
        <v>3</v>
      </c>
      <c r="C8" s="9"/>
      <c r="D8" s="313">
        <v>0.71929641732409821</v>
      </c>
      <c r="E8" s="234">
        <v>2.0387444153015258E-2</v>
      </c>
      <c r="F8" s="40"/>
      <c r="G8" s="86"/>
      <c r="H8" s="313">
        <v>211.22771096767443</v>
      </c>
      <c r="I8" s="234">
        <v>2.0387444153015258E-2</v>
      </c>
      <c r="J8" s="40"/>
      <c r="K8" s="86"/>
      <c r="L8" s="313">
        <v>0.37070028892416762</v>
      </c>
      <c r="M8" s="234">
        <v>1.0506977729798533E-2</v>
      </c>
      <c r="N8" s="40"/>
      <c r="O8" s="86"/>
      <c r="P8" s="313"/>
      <c r="Q8" s="234"/>
      <c r="R8" s="40"/>
      <c r="S8" s="86"/>
      <c r="T8" s="317">
        <v>1</v>
      </c>
      <c r="U8" s="287">
        <v>1</v>
      </c>
      <c r="V8" s="318">
        <v>1</v>
      </c>
      <c r="W8" s="247">
        <v>1</v>
      </c>
      <c r="X8" s="317">
        <v>0.51309464475630717</v>
      </c>
      <c r="Y8" s="287">
        <v>0.51536512624828323</v>
      </c>
      <c r="Z8" s="318">
        <v>0.52633333333332055</v>
      </c>
      <c r="AA8" s="247">
        <v>0.52633333333333332</v>
      </c>
      <c r="AB8" s="317">
        <v>1655.8885372685043</v>
      </c>
      <c r="AC8" s="234">
        <v>35.945069742114171</v>
      </c>
      <c r="AD8" s="40"/>
      <c r="AE8" s="86"/>
      <c r="AF8" s="317">
        <v>1655.8885372685043</v>
      </c>
      <c r="AG8" s="234">
        <v>35.945069742114171</v>
      </c>
      <c r="AH8" s="40"/>
      <c r="AI8" s="86"/>
      <c r="AJ8" s="317">
        <v>1673.1059607064099</v>
      </c>
      <c r="AK8" s="234">
        <v>18.524835405647959</v>
      </c>
      <c r="AL8" s="40"/>
      <c r="AM8" s="86"/>
      <c r="AN8" s="313"/>
      <c r="AO8" s="234"/>
      <c r="AP8" s="40"/>
      <c r="AQ8" s="86"/>
      <c r="AR8" s="317">
        <v>1</v>
      </c>
      <c r="AS8" s="287">
        <v>1</v>
      </c>
      <c r="AT8" s="318">
        <v>1</v>
      </c>
      <c r="AU8" s="247">
        <v>1</v>
      </c>
      <c r="AV8" s="317">
        <v>0.51309464475630717</v>
      </c>
      <c r="AW8" s="287">
        <v>0.51536512624828168</v>
      </c>
      <c r="AX8" s="318">
        <v>0.52633333333333732</v>
      </c>
      <c r="AY8" s="247">
        <v>0.52633333333333332</v>
      </c>
    </row>
    <row r="9" spans="1:51">
      <c r="B9" s="28" t="s">
        <v>4</v>
      </c>
      <c r="C9" s="9"/>
      <c r="D9" s="313">
        <v>53.209034339123363</v>
      </c>
      <c r="E9" s="234">
        <v>38.345995547807924</v>
      </c>
      <c r="F9" s="40"/>
      <c r="G9" s="86"/>
      <c r="H9" s="313">
        <v>0</v>
      </c>
      <c r="I9" s="234">
        <v>38.345995547807924</v>
      </c>
      <c r="J9" s="40"/>
      <c r="K9" s="86"/>
      <c r="L9" s="313">
        <v>32.037432745772712</v>
      </c>
      <c r="M9" s="234">
        <v>19.059927820616849</v>
      </c>
      <c r="N9" s="40"/>
      <c r="O9" s="86"/>
      <c r="P9" s="313"/>
      <c r="Q9" s="234"/>
      <c r="R9" s="40"/>
      <c r="S9" s="86"/>
      <c r="T9" s="317">
        <v>1</v>
      </c>
      <c r="U9" s="287">
        <v>1</v>
      </c>
      <c r="V9" s="318">
        <v>1</v>
      </c>
      <c r="W9" s="247">
        <v>1</v>
      </c>
      <c r="X9" s="317">
        <v>0.60349064456644075</v>
      </c>
      <c r="Y9" s="287">
        <v>0.49705132304764021</v>
      </c>
      <c r="Z9" s="318">
        <v>0.48374762515001091</v>
      </c>
      <c r="AA9" s="247">
        <v>0.47672897265457087</v>
      </c>
      <c r="AB9" s="317">
        <v>0</v>
      </c>
      <c r="AC9" s="234">
        <v>66929.212705001992</v>
      </c>
      <c r="AD9" s="40"/>
      <c r="AE9" s="86"/>
      <c r="AF9" s="317">
        <v>0</v>
      </c>
      <c r="AG9" s="234">
        <v>66929.212705001992</v>
      </c>
      <c r="AH9" s="40"/>
      <c r="AI9" s="86"/>
      <c r="AJ9" s="317">
        <v>0</v>
      </c>
      <c r="AK9" s="234">
        <v>32841.2828600133</v>
      </c>
      <c r="AL9" s="40"/>
      <c r="AM9" s="86"/>
      <c r="AN9" s="313"/>
      <c r="AO9" s="234"/>
      <c r="AP9" s="40"/>
      <c r="AQ9" s="86"/>
      <c r="AR9" s="317">
        <v>1</v>
      </c>
      <c r="AS9" s="287">
        <v>1</v>
      </c>
      <c r="AT9" s="318">
        <v>1</v>
      </c>
      <c r="AU9" s="247">
        <v>1</v>
      </c>
      <c r="AV9" s="317">
        <v>0.5985881751743094</v>
      </c>
      <c r="AW9" s="287">
        <v>0.49068682467198493</v>
      </c>
      <c r="AX9" s="318">
        <v>0.47628745275768386</v>
      </c>
      <c r="AY9" s="247">
        <v>0.47508507111489767</v>
      </c>
    </row>
    <row r="10" spans="1:51">
      <c r="B10" s="42" t="s">
        <v>5</v>
      </c>
      <c r="C10" s="9"/>
      <c r="D10" s="313">
        <v>1.1842041192686659</v>
      </c>
      <c r="E10" s="234">
        <v>0.23089996829388679</v>
      </c>
      <c r="F10" s="40"/>
      <c r="G10" s="86"/>
      <c r="H10" s="313">
        <v>0</v>
      </c>
      <c r="I10" s="234">
        <v>0.23089996829388679</v>
      </c>
      <c r="J10" s="40"/>
      <c r="K10" s="86"/>
      <c r="L10" s="313">
        <v>1.3442653092189907</v>
      </c>
      <c r="M10" s="234">
        <v>0.23041556589002732</v>
      </c>
      <c r="N10" s="40"/>
      <c r="O10" s="86"/>
      <c r="P10" s="313"/>
      <c r="Q10" s="234"/>
      <c r="R10" s="40"/>
      <c r="S10" s="86"/>
      <c r="T10" s="317">
        <v>1</v>
      </c>
      <c r="U10" s="287">
        <v>1</v>
      </c>
      <c r="V10" s="318">
        <v>1</v>
      </c>
      <c r="W10" s="247">
        <v>1</v>
      </c>
      <c r="X10" s="317">
        <v>1.1416168310602637</v>
      </c>
      <c r="Y10" s="287">
        <v>0.99790211143189533</v>
      </c>
      <c r="Z10" s="318">
        <v>1.1140100541161821</v>
      </c>
      <c r="AA10" s="247">
        <v>1.692782459598855</v>
      </c>
      <c r="AB10" s="317">
        <v>0</v>
      </c>
      <c r="AC10" s="234">
        <v>1325.8983519291385</v>
      </c>
      <c r="AD10" s="40"/>
      <c r="AE10" s="86"/>
      <c r="AF10" s="317">
        <v>0</v>
      </c>
      <c r="AG10" s="234">
        <v>1325.8983519291385</v>
      </c>
      <c r="AH10" s="40"/>
      <c r="AI10" s="86"/>
      <c r="AJ10" s="317">
        <v>0</v>
      </c>
      <c r="AK10" s="234">
        <v>1398.20185483467</v>
      </c>
      <c r="AL10" s="40"/>
      <c r="AM10" s="86"/>
      <c r="AN10" s="313"/>
      <c r="AO10" s="234"/>
      <c r="AP10" s="40"/>
      <c r="AQ10" s="86"/>
      <c r="AR10" s="317">
        <v>1</v>
      </c>
      <c r="AS10" s="287">
        <v>1</v>
      </c>
      <c r="AT10" s="318">
        <v>1</v>
      </c>
      <c r="AU10" s="247">
        <v>1</v>
      </c>
      <c r="AV10" s="317">
        <v>1.1107640435005217</v>
      </c>
      <c r="AW10" s="287">
        <v>1.0545317088601343</v>
      </c>
      <c r="AX10" s="318">
        <v>1.1264686400601727</v>
      </c>
      <c r="AY10" s="247">
        <v>1.7264262540390529</v>
      </c>
    </row>
    <row r="11" spans="1:51">
      <c r="B11" s="42" t="s">
        <v>6</v>
      </c>
      <c r="C11" s="9"/>
      <c r="D11" s="313">
        <v>1.5040205120515258</v>
      </c>
      <c r="E11" s="234">
        <v>1.622226664801721</v>
      </c>
      <c r="F11" s="40"/>
      <c r="G11" s="86"/>
      <c r="H11" s="313">
        <v>0</v>
      </c>
      <c r="I11" s="234">
        <v>1.622226664801721</v>
      </c>
      <c r="J11" s="40"/>
      <c r="K11" s="86"/>
      <c r="L11" s="313">
        <v>1.6814780971187329</v>
      </c>
      <c r="M11" s="234">
        <v>1.4799833757135124</v>
      </c>
      <c r="N11" s="40"/>
      <c r="O11" s="86"/>
      <c r="P11" s="313"/>
      <c r="Q11" s="234"/>
      <c r="R11" s="40"/>
      <c r="S11" s="86"/>
      <c r="T11" s="317">
        <v>1</v>
      </c>
      <c r="U11" s="287">
        <v>1</v>
      </c>
      <c r="V11" s="318">
        <v>1</v>
      </c>
      <c r="W11" s="247">
        <v>1</v>
      </c>
      <c r="X11" s="317">
        <v>1.1239049591498793</v>
      </c>
      <c r="Y11" s="287">
        <v>0.91231602082832575</v>
      </c>
      <c r="Z11" s="318">
        <v>1.0367587649446159</v>
      </c>
      <c r="AA11" s="247">
        <v>1.7388352615950575</v>
      </c>
      <c r="AB11" s="317">
        <v>0</v>
      </c>
      <c r="AC11" s="234">
        <v>29222.07244259433</v>
      </c>
      <c r="AD11" s="40"/>
      <c r="AE11" s="86"/>
      <c r="AF11" s="317">
        <v>0</v>
      </c>
      <c r="AG11" s="234">
        <v>29222.07244259433</v>
      </c>
      <c r="AH11" s="40"/>
      <c r="AI11" s="86"/>
      <c r="AJ11" s="317">
        <v>0</v>
      </c>
      <c r="AK11" s="234">
        <v>26781.674290694333</v>
      </c>
      <c r="AL11" s="40"/>
      <c r="AM11" s="86"/>
      <c r="AN11" s="313"/>
      <c r="AO11" s="234"/>
      <c r="AP11" s="40"/>
      <c r="AQ11" s="86"/>
      <c r="AR11" s="317">
        <v>1</v>
      </c>
      <c r="AS11" s="287">
        <v>1</v>
      </c>
      <c r="AT11" s="318">
        <v>1</v>
      </c>
      <c r="AU11" s="247">
        <v>1</v>
      </c>
      <c r="AV11" s="317">
        <v>1.0975836023309551</v>
      </c>
      <c r="AW11" s="287">
        <v>0.91648784812596473</v>
      </c>
      <c r="AX11" s="318">
        <v>1.0449180476365967</v>
      </c>
      <c r="AY11" s="247">
        <v>1.7493942710134092</v>
      </c>
    </row>
    <row r="12" spans="1:51">
      <c r="B12" s="42" t="s">
        <v>7</v>
      </c>
      <c r="C12" s="9"/>
      <c r="D12" s="313">
        <v>1.8053548116722174E-4</v>
      </c>
      <c r="E12" s="234">
        <v>0</v>
      </c>
      <c r="F12" s="40"/>
      <c r="G12" s="86"/>
      <c r="H12" s="313">
        <v>0</v>
      </c>
      <c r="I12" s="234">
        <v>0</v>
      </c>
      <c r="J12" s="40"/>
      <c r="K12" s="86"/>
      <c r="L12" s="313">
        <v>1.2219198709312079E-4</v>
      </c>
      <c r="M12" s="234">
        <v>0</v>
      </c>
      <c r="N12" s="40"/>
      <c r="O12" s="86"/>
      <c r="P12" s="313"/>
      <c r="Q12" s="234"/>
      <c r="R12" s="40"/>
      <c r="S12" s="86"/>
      <c r="T12" s="317">
        <v>1</v>
      </c>
      <c r="U12" s="287" t="s">
        <v>157</v>
      </c>
      <c r="V12" s="318" t="s">
        <v>157</v>
      </c>
      <c r="W12" s="247" t="s">
        <v>157</v>
      </c>
      <c r="X12" s="317">
        <v>0.6772500503352471</v>
      </c>
      <c r="Y12" s="287" t="s">
        <v>157</v>
      </c>
      <c r="Z12" s="318" t="s">
        <v>157</v>
      </c>
      <c r="AA12" s="247" t="s">
        <v>157</v>
      </c>
      <c r="AB12" s="317">
        <v>0</v>
      </c>
      <c r="AC12" s="234">
        <v>0</v>
      </c>
      <c r="AD12" s="40"/>
      <c r="AE12" s="86"/>
      <c r="AF12" s="317">
        <v>0</v>
      </c>
      <c r="AG12" s="234">
        <v>0</v>
      </c>
      <c r="AH12" s="40"/>
      <c r="AI12" s="86"/>
      <c r="AJ12" s="317">
        <v>0</v>
      </c>
      <c r="AK12" s="234">
        <v>0</v>
      </c>
      <c r="AL12" s="40"/>
      <c r="AM12" s="86"/>
      <c r="AN12" s="313"/>
      <c r="AO12" s="234"/>
      <c r="AP12" s="40"/>
      <c r="AQ12" s="86"/>
      <c r="AR12" s="317">
        <v>1</v>
      </c>
      <c r="AS12" s="287" t="s">
        <v>157</v>
      </c>
      <c r="AT12" s="318" t="s">
        <v>157</v>
      </c>
      <c r="AU12" s="247" t="s">
        <v>157</v>
      </c>
      <c r="AV12" s="317">
        <v>0.67680676687292463</v>
      </c>
      <c r="AW12" s="287" t="s">
        <v>157</v>
      </c>
      <c r="AX12" s="318" t="s">
        <v>157</v>
      </c>
      <c r="AY12" s="247" t="s">
        <v>157</v>
      </c>
    </row>
    <row r="13" spans="1:51">
      <c r="B13" s="43" t="s">
        <v>66</v>
      </c>
      <c r="C13" s="45"/>
      <c r="D13" s="213">
        <v>0</v>
      </c>
      <c r="E13" s="46">
        <v>0</v>
      </c>
      <c r="F13" s="46"/>
      <c r="G13" s="125"/>
      <c r="H13" s="213">
        <v>0</v>
      </c>
      <c r="I13" s="46">
        <v>0</v>
      </c>
      <c r="J13" s="46"/>
      <c r="K13" s="125"/>
      <c r="L13" s="213">
        <v>0</v>
      </c>
      <c r="M13" s="46">
        <v>0</v>
      </c>
      <c r="N13" s="46"/>
      <c r="O13" s="125"/>
      <c r="P13" s="213"/>
      <c r="Q13" s="46"/>
      <c r="R13" s="46"/>
      <c r="S13" s="125"/>
      <c r="T13" s="254" t="s">
        <v>157</v>
      </c>
      <c r="U13" s="252" t="s">
        <v>157</v>
      </c>
      <c r="V13" s="318" t="s">
        <v>157</v>
      </c>
      <c r="W13" s="247" t="s">
        <v>157</v>
      </c>
      <c r="X13" s="254" t="s">
        <v>157</v>
      </c>
      <c r="Y13" s="252" t="s">
        <v>157</v>
      </c>
      <c r="Z13" s="318" t="s">
        <v>157</v>
      </c>
      <c r="AA13" s="247" t="s">
        <v>157</v>
      </c>
      <c r="AB13" s="254">
        <v>0</v>
      </c>
      <c r="AC13" s="46">
        <v>0</v>
      </c>
      <c r="AD13" s="46"/>
      <c r="AE13" s="125"/>
      <c r="AF13" s="254">
        <v>0</v>
      </c>
      <c r="AG13" s="46">
        <v>0</v>
      </c>
      <c r="AH13" s="46"/>
      <c r="AI13" s="125"/>
      <c r="AJ13" s="254">
        <v>0</v>
      </c>
      <c r="AK13" s="46">
        <v>0</v>
      </c>
      <c r="AL13" s="46"/>
      <c r="AM13" s="125"/>
      <c r="AN13" s="213"/>
      <c r="AO13" s="46"/>
      <c r="AP13" s="46"/>
      <c r="AQ13" s="125"/>
      <c r="AR13" s="254" t="s">
        <v>157</v>
      </c>
      <c r="AS13" s="252" t="s">
        <v>157</v>
      </c>
      <c r="AT13" s="318" t="s">
        <v>157</v>
      </c>
      <c r="AU13" s="247" t="s">
        <v>157</v>
      </c>
      <c r="AV13" s="254" t="s">
        <v>157</v>
      </c>
      <c r="AW13" s="252" t="s">
        <v>157</v>
      </c>
      <c r="AX13" s="318" t="s">
        <v>157</v>
      </c>
      <c r="AY13" s="247" t="s">
        <v>157</v>
      </c>
    </row>
    <row r="14" spans="1:51">
      <c r="B14" s="42" t="s">
        <v>67</v>
      </c>
      <c r="C14" s="9"/>
      <c r="D14" s="315">
        <v>0</v>
      </c>
      <c r="E14" s="235">
        <v>0</v>
      </c>
      <c r="F14" s="50"/>
      <c r="G14" s="178"/>
      <c r="H14" s="315">
        <v>0</v>
      </c>
      <c r="I14" s="235">
        <v>0</v>
      </c>
      <c r="J14" s="50"/>
      <c r="K14" s="178"/>
      <c r="L14" s="315">
        <v>0</v>
      </c>
      <c r="M14" s="235">
        <v>0</v>
      </c>
      <c r="N14" s="50"/>
      <c r="O14" s="178"/>
      <c r="P14" s="315"/>
      <c r="Q14" s="235"/>
      <c r="R14" s="50"/>
      <c r="S14" s="178"/>
      <c r="T14" s="319" t="s">
        <v>157</v>
      </c>
      <c r="U14" s="288" t="s">
        <v>157</v>
      </c>
      <c r="V14" s="318" t="s">
        <v>157</v>
      </c>
      <c r="W14" s="256" t="s">
        <v>157</v>
      </c>
      <c r="X14" s="319" t="s">
        <v>157</v>
      </c>
      <c r="Y14" s="288" t="s">
        <v>157</v>
      </c>
      <c r="Z14" s="318" t="s">
        <v>157</v>
      </c>
      <c r="AA14" s="247" t="s">
        <v>157</v>
      </c>
      <c r="AB14" s="319">
        <v>0</v>
      </c>
      <c r="AC14" s="235">
        <v>0</v>
      </c>
      <c r="AD14" s="50"/>
      <c r="AE14" s="178"/>
      <c r="AF14" s="319">
        <v>0</v>
      </c>
      <c r="AG14" s="235">
        <v>0</v>
      </c>
      <c r="AH14" s="50"/>
      <c r="AI14" s="178"/>
      <c r="AJ14" s="319">
        <v>0</v>
      </c>
      <c r="AK14" s="235">
        <v>0</v>
      </c>
      <c r="AL14" s="50"/>
      <c r="AM14" s="178"/>
      <c r="AN14" s="315"/>
      <c r="AO14" s="235"/>
      <c r="AP14" s="50"/>
      <c r="AQ14" s="178"/>
      <c r="AR14" s="319" t="s">
        <v>157</v>
      </c>
      <c r="AS14" s="288" t="s">
        <v>157</v>
      </c>
      <c r="AT14" s="319" t="s">
        <v>157</v>
      </c>
      <c r="AU14" s="319" t="s">
        <v>157</v>
      </c>
      <c r="AV14" s="319" t="s">
        <v>157</v>
      </c>
      <c r="AW14" s="288" t="s">
        <v>157</v>
      </c>
      <c r="AX14" s="319" t="s">
        <v>157</v>
      </c>
      <c r="AY14" s="256" t="s">
        <v>157</v>
      </c>
    </row>
    <row r="15" spans="1:51">
      <c r="B15" s="106" t="s">
        <v>8</v>
      </c>
      <c r="C15" s="9"/>
      <c r="D15" s="316">
        <v>1.1999999999999999E-4</v>
      </c>
      <c r="E15" s="236">
        <v>9.6400000000000001E-4</v>
      </c>
      <c r="F15" s="53"/>
      <c r="G15" s="179"/>
      <c r="H15" s="316">
        <v>0</v>
      </c>
      <c r="I15" s="236">
        <v>3.5198962516705423E-3</v>
      </c>
      <c r="J15" s="53"/>
      <c r="K15" s="179"/>
      <c r="L15" s="316">
        <v>4.919999999999999E-5</v>
      </c>
      <c r="M15" s="236">
        <v>1.7247491633185662E-3</v>
      </c>
      <c r="N15" s="53"/>
      <c r="O15" s="179"/>
      <c r="P15" s="316"/>
      <c r="Q15" s="236"/>
      <c r="R15" s="53"/>
      <c r="S15" s="179"/>
      <c r="T15" s="291">
        <v>1</v>
      </c>
      <c r="U15" s="289">
        <v>3.651344659409276</v>
      </c>
      <c r="V15" s="318">
        <v>0.78422207526752441</v>
      </c>
      <c r="W15" s="259">
        <v>1.0334181147407182</v>
      </c>
      <c r="X15" s="291">
        <v>0.41</v>
      </c>
      <c r="Y15" s="289">
        <v>0.4900000000000001</v>
      </c>
      <c r="Z15" s="318">
        <v>0.63</v>
      </c>
      <c r="AA15" s="247">
        <v>0.63</v>
      </c>
      <c r="AB15" s="291">
        <v>0</v>
      </c>
      <c r="AC15" s="236">
        <v>4.8840000000000003</v>
      </c>
      <c r="AD15" s="53"/>
      <c r="AE15" s="179"/>
      <c r="AF15" s="291">
        <v>0</v>
      </c>
      <c r="AG15" s="236">
        <v>35.004774341591975</v>
      </c>
      <c r="AH15" s="53"/>
      <c r="AI15" s="179"/>
      <c r="AJ15" s="291">
        <v>0</v>
      </c>
      <c r="AK15" s="236">
        <v>17.15233942738006</v>
      </c>
      <c r="AL15" s="53"/>
      <c r="AM15" s="179"/>
      <c r="AN15" s="316"/>
      <c r="AO15" s="236"/>
      <c r="AP15" s="53"/>
      <c r="AQ15" s="179"/>
      <c r="AR15" s="291">
        <v>1</v>
      </c>
      <c r="AS15" s="289">
        <v>7.1672347136756702</v>
      </c>
      <c r="AT15" s="291">
        <v>3.0904804515123758</v>
      </c>
      <c r="AU15" s="259">
        <v>0.62157705662315199</v>
      </c>
      <c r="AV15" s="291">
        <v>0.41</v>
      </c>
      <c r="AW15" s="289">
        <v>0.48999999999999977</v>
      </c>
      <c r="AX15" s="291">
        <v>0.63000000000000023</v>
      </c>
      <c r="AY15" s="259">
        <v>0.63</v>
      </c>
    </row>
    <row r="16" spans="1:51" ht="4.5" customHeight="1">
      <c r="B16" s="61"/>
      <c r="C16" s="9"/>
      <c r="D16" s="218"/>
      <c r="E16" s="62"/>
      <c r="F16" s="62"/>
      <c r="G16" s="62"/>
      <c r="H16" s="218"/>
      <c r="I16" s="62"/>
      <c r="J16" s="62"/>
      <c r="K16" s="62"/>
      <c r="L16" s="218"/>
      <c r="M16" s="62"/>
      <c r="N16" s="62"/>
      <c r="O16" s="62"/>
      <c r="P16" s="218"/>
      <c r="Q16" s="62"/>
      <c r="R16" s="62"/>
      <c r="S16" s="62"/>
      <c r="T16" s="260"/>
      <c r="U16" s="260"/>
      <c r="V16" s="260"/>
      <c r="W16" s="260"/>
      <c r="X16" s="260"/>
      <c r="Y16" s="260"/>
      <c r="Z16" s="260"/>
      <c r="AA16" s="260"/>
      <c r="AB16" s="218"/>
      <c r="AC16" s="62"/>
      <c r="AD16" s="62"/>
      <c r="AE16" s="62"/>
      <c r="AF16" s="218"/>
      <c r="AG16" s="62"/>
      <c r="AH16" s="62"/>
      <c r="AI16" s="62"/>
      <c r="AJ16" s="218"/>
      <c r="AK16" s="62"/>
      <c r="AL16" s="62"/>
      <c r="AM16" s="62"/>
      <c r="AN16" s="218"/>
      <c r="AO16" s="62"/>
      <c r="AP16" s="62"/>
      <c r="AQ16" s="62"/>
      <c r="AR16" s="260"/>
      <c r="AS16" s="260"/>
      <c r="AT16" s="260"/>
      <c r="AU16" s="260"/>
      <c r="AV16" s="260"/>
      <c r="AW16" s="260"/>
      <c r="AX16" s="260"/>
      <c r="AY16" s="260"/>
    </row>
    <row r="17" spans="1:51">
      <c r="B17" s="120" t="s">
        <v>10</v>
      </c>
      <c r="C17" s="9"/>
      <c r="D17" s="232"/>
      <c r="E17" s="205"/>
      <c r="F17" s="205"/>
      <c r="G17" s="233"/>
      <c r="H17" s="232"/>
      <c r="I17" s="205"/>
      <c r="J17" s="205"/>
      <c r="K17" s="233"/>
      <c r="L17" s="232"/>
      <c r="M17" s="205"/>
      <c r="N17" s="205"/>
      <c r="O17" s="233"/>
      <c r="P17" s="232"/>
      <c r="Q17" s="205"/>
      <c r="R17" s="205"/>
      <c r="S17" s="233"/>
      <c r="T17" s="480"/>
      <c r="U17" s="261"/>
      <c r="V17" s="480"/>
      <c r="W17" s="262"/>
      <c r="X17" s="480"/>
      <c r="Y17" s="261"/>
      <c r="Z17" s="480"/>
      <c r="AA17" s="262"/>
      <c r="AB17" s="232"/>
      <c r="AC17" s="205"/>
      <c r="AD17" s="205"/>
      <c r="AE17" s="233"/>
      <c r="AF17" s="232"/>
      <c r="AG17" s="205"/>
      <c r="AH17" s="205"/>
      <c r="AI17" s="233"/>
      <c r="AJ17" s="232"/>
      <c r="AK17" s="205"/>
      <c r="AL17" s="205"/>
      <c r="AM17" s="233"/>
      <c r="AN17" s="232"/>
      <c r="AO17" s="205"/>
      <c r="AP17" s="205"/>
      <c r="AQ17" s="233"/>
      <c r="AR17" s="480"/>
      <c r="AS17" s="261"/>
      <c r="AT17" s="480"/>
      <c r="AU17" s="262"/>
      <c r="AV17" s="480"/>
      <c r="AW17" s="261"/>
      <c r="AX17" s="480"/>
      <c r="AY17" s="262"/>
    </row>
    <row r="18" spans="1:51">
      <c r="B18" s="110" t="s">
        <v>68</v>
      </c>
      <c r="C18" s="9"/>
      <c r="D18" s="312">
        <v>34.201164942324596</v>
      </c>
      <c r="E18" s="197">
        <v>78.96493134098688</v>
      </c>
      <c r="F18" s="199"/>
      <c r="G18" s="204"/>
      <c r="H18" s="312">
        <v>0</v>
      </c>
      <c r="I18" s="197">
        <v>73.572321924925973</v>
      </c>
      <c r="J18" s="199"/>
      <c r="K18" s="204"/>
      <c r="L18" s="312">
        <v>24.467467030168468</v>
      </c>
      <c r="M18" s="197">
        <v>61.146711396330979</v>
      </c>
      <c r="N18" s="199"/>
      <c r="O18" s="204"/>
      <c r="P18" s="312"/>
      <c r="Q18" s="197">
        <v>81.434075321963547</v>
      </c>
      <c r="R18" s="199"/>
      <c r="S18" s="204"/>
      <c r="T18" s="318">
        <v>1.0601377657239486</v>
      </c>
      <c r="U18" s="245">
        <v>0.9317088063715967</v>
      </c>
      <c r="V18" s="318">
        <v>0.91723719992384167</v>
      </c>
      <c r="W18" s="247">
        <v>0.83638440110927659</v>
      </c>
      <c r="X18" s="318">
        <v>0.71539864421078558</v>
      </c>
      <c r="Y18" s="245">
        <v>0.75087377310514047</v>
      </c>
      <c r="Z18" s="318">
        <v>0.73138594785709488</v>
      </c>
      <c r="AA18" s="247">
        <v>0.71485037226424186</v>
      </c>
      <c r="AB18" s="318">
        <v>0</v>
      </c>
      <c r="AC18" s="197">
        <v>387817.24847151089</v>
      </c>
      <c r="AD18" s="199"/>
      <c r="AE18" s="204"/>
      <c r="AF18" s="318">
        <v>0</v>
      </c>
      <c r="AG18" s="197">
        <v>405865.41866476869</v>
      </c>
      <c r="AH18" s="199"/>
      <c r="AI18" s="204"/>
      <c r="AJ18" s="318">
        <v>0</v>
      </c>
      <c r="AK18" s="197">
        <v>314922.46811236127</v>
      </c>
      <c r="AL18" s="199"/>
      <c r="AM18" s="204"/>
      <c r="AN18" s="312"/>
      <c r="AO18" s="197">
        <v>415744.76261932345</v>
      </c>
      <c r="AP18" s="199"/>
      <c r="AQ18" s="204"/>
      <c r="AR18" s="318">
        <v>0.91128797714742027</v>
      </c>
      <c r="AS18" s="245">
        <v>1.046537822297462</v>
      </c>
      <c r="AT18" s="318">
        <v>1.0097139444533652</v>
      </c>
      <c r="AU18" s="247">
        <v>0.98066266964755022</v>
      </c>
      <c r="AV18" s="318">
        <v>0.73886055099304715</v>
      </c>
      <c r="AW18" s="245">
        <v>0.75748992273107696</v>
      </c>
      <c r="AX18" s="318">
        <v>0.72863407017774429</v>
      </c>
      <c r="AY18" s="247">
        <v>0.72045511342384894</v>
      </c>
    </row>
    <row r="19" spans="1:51">
      <c r="B19" s="42" t="s">
        <v>45</v>
      </c>
      <c r="C19" s="9"/>
      <c r="D19" s="313">
        <v>22.155462235862238</v>
      </c>
      <c r="E19" s="234">
        <v>20.468901500000115</v>
      </c>
      <c r="F19" s="40"/>
      <c r="G19" s="86"/>
      <c r="H19" s="313">
        <v>0</v>
      </c>
      <c r="I19" s="234">
        <v>14.030013548852022</v>
      </c>
      <c r="J19" s="40"/>
      <c r="K19" s="86"/>
      <c r="L19" s="313">
        <v>20.504398011897898</v>
      </c>
      <c r="M19" s="234">
        <v>15.284468544505051</v>
      </c>
      <c r="N19" s="40"/>
      <c r="O19" s="86"/>
      <c r="P19" s="313"/>
      <c r="Q19" s="234">
        <v>16.202495059391115</v>
      </c>
      <c r="R19" s="40"/>
      <c r="S19" s="86"/>
      <c r="T19" s="317">
        <v>1.0759581849200801</v>
      </c>
      <c r="U19" s="287">
        <v>0.68543070319879862</v>
      </c>
      <c r="V19" s="318">
        <v>0.81529941357278979</v>
      </c>
      <c r="W19" s="247">
        <v>0.78454527965233845</v>
      </c>
      <c r="X19" s="317">
        <v>1.0759581849200801</v>
      </c>
      <c r="Y19" s="287">
        <v>0.94334042309403654</v>
      </c>
      <c r="Z19" s="318">
        <v>0.94454345387965699</v>
      </c>
      <c r="AA19" s="247">
        <v>0.94454345382694394</v>
      </c>
      <c r="AB19" s="317">
        <v>0</v>
      </c>
      <c r="AC19" s="234">
        <v>68896.046459999867</v>
      </c>
      <c r="AD19" s="40"/>
      <c r="AE19" s="86"/>
      <c r="AF19" s="317">
        <v>0</v>
      </c>
      <c r="AG19" s="234">
        <v>58477.969401580674</v>
      </c>
      <c r="AH19" s="40"/>
      <c r="AI19" s="86"/>
      <c r="AJ19" s="317">
        <v>0</v>
      </c>
      <c r="AK19" s="234">
        <v>57345.798496221512</v>
      </c>
      <c r="AL19" s="40"/>
      <c r="AM19" s="86"/>
      <c r="AN19" s="313"/>
      <c r="AO19" s="234">
        <v>60874.134290364877</v>
      </c>
      <c r="AP19" s="40"/>
      <c r="AQ19" s="86"/>
      <c r="AR19" s="317">
        <v>0.92853912100348202</v>
      </c>
      <c r="AS19" s="287">
        <v>0.84878556036640229</v>
      </c>
      <c r="AT19" s="318">
        <v>0.84387260696146704</v>
      </c>
      <c r="AU19" s="247">
        <v>0.82623216115041653</v>
      </c>
      <c r="AV19" s="317">
        <v>0.92853912100348202</v>
      </c>
      <c r="AW19" s="287">
        <v>0.9420388341407292</v>
      </c>
      <c r="AX19" s="318">
        <v>0.94387031345970085</v>
      </c>
      <c r="AY19" s="247">
        <v>0.94387031343249284</v>
      </c>
    </row>
    <row r="20" spans="1:51">
      <c r="B20" s="42" t="s">
        <v>69</v>
      </c>
      <c r="C20" s="9"/>
      <c r="D20" s="313">
        <v>0</v>
      </c>
      <c r="E20" s="234">
        <v>0</v>
      </c>
      <c r="F20" s="40"/>
      <c r="G20" s="86"/>
      <c r="H20" s="313">
        <v>0</v>
      </c>
      <c r="I20" s="234">
        <v>0</v>
      </c>
      <c r="J20" s="40"/>
      <c r="K20" s="86"/>
      <c r="L20" s="313">
        <v>0</v>
      </c>
      <c r="M20" s="234">
        <v>0</v>
      </c>
      <c r="N20" s="40"/>
      <c r="O20" s="86"/>
      <c r="P20" s="313"/>
      <c r="Q20" s="234"/>
      <c r="R20" s="40"/>
      <c r="S20" s="86"/>
      <c r="T20" s="317" t="s">
        <v>157</v>
      </c>
      <c r="U20" s="287" t="s">
        <v>157</v>
      </c>
      <c r="V20" s="318" t="s">
        <v>157</v>
      </c>
      <c r="W20" s="247">
        <v>1.97</v>
      </c>
      <c r="X20" s="317" t="s">
        <v>157</v>
      </c>
      <c r="Y20" s="287" t="s">
        <v>157</v>
      </c>
      <c r="Z20" s="318" t="s">
        <v>157</v>
      </c>
      <c r="AA20" s="247">
        <v>1</v>
      </c>
      <c r="AB20" s="317">
        <v>0</v>
      </c>
      <c r="AC20" s="234">
        <v>0</v>
      </c>
      <c r="AD20" s="40"/>
      <c r="AE20" s="86"/>
      <c r="AF20" s="317">
        <v>0</v>
      </c>
      <c r="AG20" s="234">
        <v>0</v>
      </c>
      <c r="AH20" s="40"/>
      <c r="AI20" s="86"/>
      <c r="AJ20" s="317">
        <v>0</v>
      </c>
      <c r="AK20" s="234">
        <v>0</v>
      </c>
      <c r="AL20" s="40"/>
      <c r="AM20" s="86"/>
      <c r="AN20" s="313"/>
      <c r="AO20" s="234"/>
      <c r="AP20" s="40"/>
      <c r="AQ20" s="86"/>
      <c r="AR20" s="317" t="s">
        <v>157</v>
      </c>
      <c r="AS20" s="287" t="s">
        <v>157</v>
      </c>
      <c r="AT20" s="318" t="s">
        <v>157</v>
      </c>
      <c r="AU20" s="247">
        <v>1.1599999999999999</v>
      </c>
      <c r="AV20" s="317" t="s">
        <v>157</v>
      </c>
      <c r="AW20" s="287" t="s">
        <v>157</v>
      </c>
      <c r="AX20" s="318" t="s">
        <v>157</v>
      </c>
      <c r="AY20" s="247">
        <v>1</v>
      </c>
    </row>
    <row r="21" spans="1:51">
      <c r="A21" s="7" t="s">
        <v>171</v>
      </c>
      <c r="B21" s="111" t="s">
        <v>70</v>
      </c>
      <c r="C21" s="9"/>
      <c r="D21" s="313">
        <v>0</v>
      </c>
      <c r="E21" s="234">
        <v>1.595758</v>
      </c>
      <c r="F21" s="40"/>
      <c r="G21" s="86"/>
      <c r="H21" s="313">
        <v>0</v>
      </c>
      <c r="I21" s="234">
        <v>1.559607</v>
      </c>
      <c r="J21" s="40"/>
      <c r="K21" s="86"/>
      <c r="L21" s="313">
        <v>0</v>
      </c>
      <c r="M21" s="234">
        <v>0.76420743000000002</v>
      </c>
      <c r="N21" s="40"/>
      <c r="O21" s="86"/>
      <c r="P21" s="313"/>
      <c r="Q21" s="234"/>
      <c r="R21" s="40"/>
      <c r="S21" s="86"/>
      <c r="T21" s="317">
        <v>0.5</v>
      </c>
      <c r="U21" s="287">
        <v>0.97734556242237225</v>
      </c>
      <c r="V21" s="318">
        <v>0.68161444361511159</v>
      </c>
      <c r="W21" s="247">
        <v>0.71</v>
      </c>
      <c r="X21" s="317">
        <v>0.5</v>
      </c>
      <c r="Y21" s="287">
        <v>0.49000000000000005</v>
      </c>
      <c r="Z21" s="318">
        <v>0.54000000000000015</v>
      </c>
      <c r="AA21" s="247">
        <v>0.54</v>
      </c>
      <c r="AB21" s="317">
        <v>0</v>
      </c>
      <c r="AC21" s="234">
        <v>3755.8686999999991</v>
      </c>
      <c r="AD21" s="40"/>
      <c r="AE21" s="86"/>
      <c r="AF21" s="317">
        <v>0</v>
      </c>
      <c r="AG21" s="234">
        <v>3703.5117</v>
      </c>
      <c r="AH21" s="40"/>
      <c r="AI21" s="86"/>
      <c r="AJ21" s="317">
        <v>0</v>
      </c>
      <c r="AK21" s="234">
        <v>1814.7207329999999</v>
      </c>
      <c r="AL21" s="40"/>
      <c r="AM21" s="86"/>
      <c r="AN21" s="313"/>
      <c r="AO21" s="234"/>
      <c r="AP21" s="40"/>
      <c r="AQ21" s="86"/>
      <c r="AR21" s="317">
        <v>0.5</v>
      </c>
      <c r="AS21" s="287">
        <v>0.98605994932676988</v>
      </c>
      <c r="AT21" s="318">
        <v>0.76037060430275505</v>
      </c>
      <c r="AU21" s="247">
        <v>0.79</v>
      </c>
      <c r="AV21" s="317">
        <v>0.5</v>
      </c>
      <c r="AW21" s="287">
        <v>0.49</v>
      </c>
      <c r="AX21" s="318">
        <v>0.54</v>
      </c>
      <c r="AY21" s="247">
        <v>0.54</v>
      </c>
    </row>
    <row r="22" spans="1:51">
      <c r="B22" s="111" t="s">
        <v>32</v>
      </c>
      <c r="C22" s="9"/>
      <c r="D22" s="313">
        <v>0</v>
      </c>
      <c r="E22" s="234">
        <v>0</v>
      </c>
      <c r="F22" s="40"/>
      <c r="G22" s="86"/>
      <c r="H22" s="313">
        <v>0</v>
      </c>
      <c r="I22" s="234">
        <v>0</v>
      </c>
      <c r="J22" s="40"/>
      <c r="K22" s="86"/>
      <c r="L22" s="313">
        <v>0</v>
      </c>
      <c r="M22" s="234">
        <v>0</v>
      </c>
      <c r="N22" s="40"/>
      <c r="O22" s="86"/>
      <c r="P22" s="313"/>
      <c r="Q22" s="234"/>
      <c r="R22" s="40"/>
      <c r="S22" s="86"/>
      <c r="T22" s="317" t="s">
        <v>157</v>
      </c>
      <c r="U22" s="287" t="s">
        <v>157</v>
      </c>
      <c r="V22" s="318">
        <v>1.0162288081356121</v>
      </c>
      <c r="W22" s="247">
        <v>0.96</v>
      </c>
      <c r="X22" s="317" t="s">
        <v>157</v>
      </c>
      <c r="Y22" s="287" t="s">
        <v>157</v>
      </c>
      <c r="Z22" s="318">
        <v>0.65633135146506216</v>
      </c>
      <c r="AA22" s="247">
        <v>0.67500000000000004</v>
      </c>
      <c r="AB22" s="317">
        <v>0</v>
      </c>
      <c r="AC22" s="234">
        <v>0</v>
      </c>
      <c r="AD22" s="40"/>
      <c r="AE22" s="86"/>
      <c r="AF22" s="317">
        <v>0</v>
      </c>
      <c r="AG22" s="234">
        <v>0</v>
      </c>
      <c r="AH22" s="40"/>
      <c r="AI22" s="86"/>
      <c r="AJ22" s="317">
        <v>0</v>
      </c>
      <c r="AK22" s="234">
        <v>0</v>
      </c>
      <c r="AL22" s="40"/>
      <c r="AM22" s="86"/>
      <c r="AN22" s="313"/>
      <c r="AO22" s="234"/>
      <c r="AP22" s="40"/>
      <c r="AQ22" s="86"/>
      <c r="AR22" s="317" t="s">
        <v>157</v>
      </c>
      <c r="AS22" s="287" t="s">
        <v>157</v>
      </c>
      <c r="AT22" s="318">
        <v>0.9664820164597645</v>
      </c>
      <c r="AU22" s="247">
        <v>1</v>
      </c>
      <c r="AV22" s="317" t="s">
        <v>157</v>
      </c>
      <c r="AW22" s="287" t="s">
        <v>157</v>
      </c>
      <c r="AX22" s="318">
        <v>0.66089641187577386</v>
      </c>
      <c r="AY22" s="247">
        <v>0.67100000000000004</v>
      </c>
    </row>
    <row r="23" spans="1:51">
      <c r="B23" s="43" t="s">
        <v>71</v>
      </c>
      <c r="C23" s="45"/>
      <c r="D23" s="327">
        <v>0</v>
      </c>
      <c r="E23" s="46">
        <v>0</v>
      </c>
      <c r="F23" s="46"/>
      <c r="G23" s="125"/>
      <c r="H23" s="327">
        <v>0</v>
      </c>
      <c r="I23" s="46">
        <v>0</v>
      </c>
      <c r="J23" s="46"/>
      <c r="K23" s="125"/>
      <c r="L23" s="327">
        <v>0</v>
      </c>
      <c r="M23" s="46">
        <v>0</v>
      </c>
      <c r="N23" s="46"/>
      <c r="O23" s="125"/>
      <c r="P23" s="327"/>
      <c r="Q23" s="46"/>
      <c r="R23" s="46"/>
      <c r="S23" s="125"/>
      <c r="T23" s="325" t="s">
        <v>157</v>
      </c>
      <c r="U23" s="252" t="s">
        <v>157</v>
      </c>
      <c r="V23" s="318" t="s">
        <v>157</v>
      </c>
      <c r="W23" s="247" t="s">
        <v>157</v>
      </c>
      <c r="X23" s="325" t="s">
        <v>157</v>
      </c>
      <c r="Y23" s="252" t="s">
        <v>157</v>
      </c>
      <c r="Z23" s="318" t="s">
        <v>157</v>
      </c>
      <c r="AA23" s="247" t="s">
        <v>157</v>
      </c>
      <c r="AB23" s="325">
        <v>0</v>
      </c>
      <c r="AC23" s="46">
        <v>0</v>
      </c>
      <c r="AD23" s="46"/>
      <c r="AE23" s="125"/>
      <c r="AF23" s="325">
        <v>0</v>
      </c>
      <c r="AG23" s="46">
        <v>0</v>
      </c>
      <c r="AH23" s="46"/>
      <c r="AI23" s="125"/>
      <c r="AJ23" s="325">
        <v>0</v>
      </c>
      <c r="AK23" s="46">
        <v>0</v>
      </c>
      <c r="AL23" s="46"/>
      <c r="AM23" s="125"/>
      <c r="AN23" s="213"/>
      <c r="AO23" s="46"/>
      <c r="AP23" s="46"/>
      <c r="AQ23" s="125"/>
      <c r="AR23" s="325" t="s">
        <v>157</v>
      </c>
      <c r="AS23" s="252" t="s">
        <v>157</v>
      </c>
      <c r="AT23" s="318" t="s">
        <v>157</v>
      </c>
      <c r="AU23" s="247" t="s">
        <v>157</v>
      </c>
      <c r="AV23" s="325" t="s">
        <v>157</v>
      </c>
      <c r="AW23" s="252" t="s">
        <v>157</v>
      </c>
      <c r="AX23" s="318" t="s">
        <v>157</v>
      </c>
      <c r="AY23" s="247" t="s">
        <v>157</v>
      </c>
    </row>
    <row r="24" spans="1:51">
      <c r="B24" s="42" t="s">
        <v>72</v>
      </c>
      <c r="C24" s="9"/>
      <c r="D24" s="313">
        <v>0</v>
      </c>
      <c r="E24" s="234">
        <v>0</v>
      </c>
      <c r="F24" s="40"/>
      <c r="G24" s="86"/>
      <c r="H24" s="313">
        <v>0</v>
      </c>
      <c r="I24" s="234">
        <v>0</v>
      </c>
      <c r="J24" s="40"/>
      <c r="K24" s="86"/>
      <c r="L24" s="313">
        <v>0</v>
      </c>
      <c r="M24" s="234">
        <v>0</v>
      </c>
      <c r="N24" s="40"/>
      <c r="O24" s="86"/>
      <c r="P24" s="313"/>
      <c r="Q24" s="234"/>
      <c r="R24" s="40"/>
      <c r="S24" s="86"/>
      <c r="T24" s="317" t="s">
        <v>157</v>
      </c>
      <c r="U24" s="287" t="s">
        <v>157</v>
      </c>
      <c r="V24" s="318" t="s">
        <v>157</v>
      </c>
      <c r="W24" s="318" t="s">
        <v>157</v>
      </c>
      <c r="X24" s="317" t="s">
        <v>157</v>
      </c>
      <c r="Y24" s="287" t="s">
        <v>157</v>
      </c>
      <c r="Z24" s="317" t="s">
        <v>157</v>
      </c>
      <c r="AA24" s="317" t="s">
        <v>157</v>
      </c>
      <c r="AB24" s="317">
        <v>0</v>
      </c>
      <c r="AC24" s="234">
        <v>0</v>
      </c>
      <c r="AD24" s="40"/>
      <c r="AE24" s="86"/>
      <c r="AF24" s="317">
        <v>0</v>
      </c>
      <c r="AG24" s="234">
        <v>0</v>
      </c>
      <c r="AH24" s="40"/>
      <c r="AI24" s="86"/>
      <c r="AJ24" s="317">
        <v>0</v>
      </c>
      <c r="AK24" s="234">
        <v>0</v>
      </c>
      <c r="AL24" s="40"/>
      <c r="AM24" s="86"/>
      <c r="AN24" s="313"/>
      <c r="AO24" s="234"/>
      <c r="AP24" s="40"/>
      <c r="AQ24" s="86"/>
      <c r="AR24" s="317" t="s">
        <v>157</v>
      </c>
      <c r="AS24" s="287" t="s">
        <v>157</v>
      </c>
      <c r="AT24" s="317" t="s">
        <v>157</v>
      </c>
      <c r="AU24" s="317" t="s">
        <v>157</v>
      </c>
      <c r="AV24" s="317" t="s">
        <v>157</v>
      </c>
      <c r="AW24" s="287" t="s">
        <v>157</v>
      </c>
      <c r="AX24" s="317" t="s">
        <v>157</v>
      </c>
      <c r="AY24" s="250" t="s">
        <v>157</v>
      </c>
    </row>
    <row r="25" spans="1:51">
      <c r="B25" s="112" t="s">
        <v>73</v>
      </c>
      <c r="C25" s="45"/>
      <c r="D25" s="328">
        <v>0</v>
      </c>
      <c r="E25" s="200">
        <v>0</v>
      </c>
      <c r="F25" s="200"/>
      <c r="G25" s="206"/>
      <c r="H25" s="328">
        <v>0</v>
      </c>
      <c r="I25" s="200">
        <v>0</v>
      </c>
      <c r="J25" s="200"/>
      <c r="K25" s="206"/>
      <c r="L25" s="328">
        <v>0</v>
      </c>
      <c r="M25" s="200">
        <v>0</v>
      </c>
      <c r="N25" s="200"/>
      <c r="O25" s="206"/>
      <c r="P25" s="328"/>
      <c r="Q25" s="200"/>
      <c r="R25" s="200"/>
      <c r="S25" s="206"/>
      <c r="T25" s="326">
        <v>0.75846997662459104</v>
      </c>
      <c r="U25" s="263" t="s">
        <v>157</v>
      </c>
      <c r="V25" s="318" t="s">
        <v>157</v>
      </c>
      <c r="W25" s="264" t="s">
        <v>157</v>
      </c>
      <c r="X25" s="326" t="s">
        <v>157</v>
      </c>
      <c r="Y25" s="263" t="s">
        <v>157</v>
      </c>
      <c r="Z25" s="326" t="s">
        <v>157</v>
      </c>
      <c r="AA25" s="264" t="s">
        <v>157</v>
      </c>
      <c r="AB25" s="326">
        <v>0</v>
      </c>
      <c r="AC25" s="200">
        <v>0</v>
      </c>
      <c r="AD25" s="200"/>
      <c r="AE25" s="206"/>
      <c r="AF25" s="326">
        <v>0</v>
      </c>
      <c r="AG25" s="200">
        <v>0</v>
      </c>
      <c r="AH25" s="200"/>
      <c r="AI25" s="206"/>
      <c r="AJ25" s="326">
        <v>0</v>
      </c>
      <c r="AK25" s="200">
        <v>0</v>
      </c>
      <c r="AL25" s="200"/>
      <c r="AM25" s="206"/>
      <c r="AN25" s="222"/>
      <c r="AO25" s="200"/>
      <c r="AP25" s="200"/>
      <c r="AQ25" s="206"/>
      <c r="AR25" s="326" t="s">
        <v>157</v>
      </c>
      <c r="AS25" s="263" t="s">
        <v>157</v>
      </c>
      <c r="AT25" s="326" t="s">
        <v>157</v>
      </c>
      <c r="AU25" s="264" t="s">
        <v>157</v>
      </c>
      <c r="AV25" s="326" t="s">
        <v>157</v>
      </c>
      <c r="AW25" s="263" t="s">
        <v>157</v>
      </c>
      <c r="AX25" s="326" t="s">
        <v>157</v>
      </c>
      <c r="AY25" s="264" t="s">
        <v>157</v>
      </c>
    </row>
    <row r="26" spans="1:51" ht="4.5" customHeight="1">
      <c r="B26" s="72"/>
      <c r="C26" s="9"/>
      <c r="D26" s="223"/>
      <c r="E26" s="73"/>
      <c r="F26" s="73"/>
      <c r="G26" s="73"/>
      <c r="H26" s="223"/>
      <c r="I26" s="73"/>
      <c r="J26" s="73"/>
      <c r="K26" s="73"/>
      <c r="L26" s="223"/>
      <c r="M26" s="73"/>
      <c r="N26" s="73"/>
      <c r="O26" s="73"/>
      <c r="P26" s="223"/>
      <c r="Q26" s="73"/>
      <c r="R26" s="73"/>
      <c r="S26" s="73"/>
      <c r="T26" s="266"/>
      <c r="U26" s="266"/>
      <c r="V26" s="266"/>
      <c r="W26" s="266"/>
      <c r="X26" s="266"/>
      <c r="Y26" s="266"/>
      <c r="Z26" s="266"/>
      <c r="AA26" s="266"/>
      <c r="AB26" s="223"/>
      <c r="AC26" s="73"/>
      <c r="AD26" s="73"/>
      <c r="AE26" s="73"/>
      <c r="AF26" s="223"/>
      <c r="AG26" s="73"/>
      <c r="AH26" s="73"/>
      <c r="AI26" s="73"/>
      <c r="AJ26" s="223"/>
      <c r="AK26" s="73"/>
      <c r="AL26" s="73"/>
      <c r="AM26" s="73"/>
      <c r="AN26" s="223"/>
      <c r="AO26" s="73"/>
      <c r="AP26" s="73"/>
      <c r="AQ26" s="73"/>
      <c r="AR26" s="266"/>
      <c r="AS26" s="266"/>
      <c r="AT26" s="266"/>
      <c r="AU26" s="266"/>
      <c r="AV26" s="266"/>
      <c r="AW26" s="266"/>
      <c r="AX26" s="266"/>
      <c r="AY26" s="266"/>
    </row>
    <row r="27" spans="1:51">
      <c r="B27" s="120" t="s">
        <v>14</v>
      </c>
      <c r="C27" s="9"/>
      <c r="D27" s="232"/>
      <c r="E27" s="205"/>
      <c r="F27" s="205"/>
      <c r="G27" s="233"/>
      <c r="H27" s="232"/>
      <c r="I27" s="205"/>
      <c r="J27" s="205"/>
      <c r="K27" s="233"/>
      <c r="L27" s="232"/>
      <c r="M27" s="205"/>
      <c r="N27" s="205"/>
      <c r="O27" s="233"/>
      <c r="P27" s="232"/>
      <c r="Q27" s="205"/>
      <c r="R27" s="205"/>
      <c r="S27" s="233"/>
      <c r="T27" s="480"/>
      <c r="U27" s="261"/>
      <c r="V27" s="480"/>
      <c r="W27" s="262"/>
      <c r="X27" s="480"/>
      <c r="Y27" s="261"/>
      <c r="Z27" s="480"/>
      <c r="AA27" s="262"/>
      <c r="AB27" s="232"/>
      <c r="AC27" s="205"/>
      <c r="AD27" s="205"/>
      <c r="AE27" s="233"/>
      <c r="AF27" s="232"/>
      <c r="AG27" s="205"/>
      <c r="AH27" s="205"/>
      <c r="AI27" s="233"/>
      <c r="AJ27" s="232"/>
      <c r="AK27" s="205"/>
      <c r="AL27" s="205"/>
      <c r="AM27" s="233"/>
      <c r="AN27" s="232"/>
      <c r="AO27" s="205"/>
      <c r="AP27" s="205"/>
      <c r="AQ27" s="233"/>
      <c r="AR27" s="480"/>
      <c r="AS27" s="261"/>
      <c r="AT27" s="480"/>
      <c r="AU27" s="262"/>
      <c r="AV27" s="480"/>
      <c r="AW27" s="261"/>
      <c r="AX27" s="480"/>
      <c r="AY27" s="262"/>
    </row>
    <row r="28" spans="1:51">
      <c r="B28" s="28" t="s">
        <v>15</v>
      </c>
      <c r="C28" s="9"/>
      <c r="D28" s="312">
        <v>0</v>
      </c>
      <c r="E28" s="197">
        <v>0</v>
      </c>
      <c r="F28" s="199"/>
      <c r="G28" s="204"/>
      <c r="H28" s="312">
        <v>0</v>
      </c>
      <c r="I28" s="197">
        <v>0</v>
      </c>
      <c r="J28" s="199"/>
      <c r="K28" s="204"/>
      <c r="L28" s="312">
        <v>0</v>
      </c>
      <c r="M28" s="197">
        <v>0</v>
      </c>
      <c r="N28" s="199"/>
      <c r="O28" s="204"/>
      <c r="P28" s="312"/>
      <c r="Q28" s="197"/>
      <c r="R28" s="199"/>
      <c r="S28" s="204"/>
      <c r="T28" s="318" t="s">
        <v>157</v>
      </c>
      <c r="U28" s="245" t="s">
        <v>157</v>
      </c>
      <c r="V28" s="318">
        <v>0.85487891330146004</v>
      </c>
      <c r="W28" s="247">
        <v>0.95848315608070256</v>
      </c>
      <c r="X28" s="318" t="s">
        <v>157</v>
      </c>
      <c r="Y28" s="245" t="s">
        <v>157</v>
      </c>
      <c r="Z28" s="318">
        <v>0.93999999999999984</v>
      </c>
      <c r="AA28" s="247">
        <v>0.79</v>
      </c>
      <c r="AB28" s="312">
        <v>0</v>
      </c>
      <c r="AC28" s="197">
        <v>0</v>
      </c>
      <c r="AD28" s="199"/>
      <c r="AE28" s="204"/>
      <c r="AF28" s="312">
        <v>0</v>
      </c>
      <c r="AG28" s="197">
        <v>0</v>
      </c>
      <c r="AH28" s="199"/>
      <c r="AI28" s="204"/>
      <c r="AJ28" s="312">
        <v>0</v>
      </c>
      <c r="AK28" s="197">
        <v>0</v>
      </c>
      <c r="AL28" s="199"/>
      <c r="AM28" s="204"/>
      <c r="AN28" s="312"/>
      <c r="AO28" s="197"/>
      <c r="AP28" s="199"/>
      <c r="AQ28" s="204"/>
      <c r="AR28" s="318" t="s">
        <v>157</v>
      </c>
      <c r="AS28" s="245" t="s">
        <v>157</v>
      </c>
      <c r="AT28" s="318">
        <v>0.87306851100363236</v>
      </c>
      <c r="AU28" s="247">
        <v>0.96272227866476212</v>
      </c>
      <c r="AV28" s="318" t="s">
        <v>157</v>
      </c>
      <c r="AW28" s="245" t="s">
        <v>157</v>
      </c>
      <c r="AX28" s="318">
        <v>0.92999999999999994</v>
      </c>
      <c r="AY28" s="247">
        <v>0.8</v>
      </c>
    </row>
    <row r="29" spans="1:51">
      <c r="B29" s="42" t="s">
        <v>16</v>
      </c>
      <c r="C29" s="9"/>
      <c r="D29" s="313">
        <v>0</v>
      </c>
      <c r="E29" s="234">
        <v>0</v>
      </c>
      <c r="F29" s="40"/>
      <c r="G29" s="86"/>
      <c r="H29" s="313">
        <v>0</v>
      </c>
      <c r="I29" s="234">
        <v>0</v>
      </c>
      <c r="J29" s="40"/>
      <c r="K29" s="86"/>
      <c r="L29" s="313">
        <v>0</v>
      </c>
      <c r="M29" s="234">
        <v>0</v>
      </c>
      <c r="N29" s="40"/>
      <c r="O29" s="86"/>
      <c r="P29" s="313"/>
      <c r="Q29" s="234"/>
      <c r="R29" s="40"/>
      <c r="S29" s="86"/>
      <c r="T29" s="317" t="s">
        <v>157</v>
      </c>
      <c r="U29" s="287" t="s">
        <v>157</v>
      </c>
      <c r="V29" s="318" t="s">
        <v>157</v>
      </c>
      <c r="W29" s="247">
        <v>0.59</v>
      </c>
      <c r="X29" s="317" t="s">
        <v>157</v>
      </c>
      <c r="Y29" s="287" t="s">
        <v>157</v>
      </c>
      <c r="Z29" s="318" t="s">
        <v>157</v>
      </c>
      <c r="AA29" s="247">
        <v>1</v>
      </c>
      <c r="AB29" s="313">
        <v>0</v>
      </c>
      <c r="AC29" s="234">
        <v>0</v>
      </c>
      <c r="AD29" s="40"/>
      <c r="AE29" s="86"/>
      <c r="AF29" s="313">
        <v>0</v>
      </c>
      <c r="AG29" s="234">
        <v>0</v>
      </c>
      <c r="AH29" s="40"/>
      <c r="AI29" s="86"/>
      <c r="AJ29" s="313">
        <v>0</v>
      </c>
      <c r="AK29" s="234">
        <v>0</v>
      </c>
      <c r="AL29" s="40"/>
      <c r="AM29" s="86"/>
      <c r="AN29" s="313"/>
      <c r="AO29" s="234"/>
      <c r="AP29" s="40"/>
      <c r="AQ29" s="86"/>
      <c r="AR29" s="317" t="s">
        <v>157</v>
      </c>
      <c r="AS29" s="287" t="s">
        <v>157</v>
      </c>
      <c r="AT29" s="318" t="s">
        <v>157</v>
      </c>
      <c r="AU29" s="247">
        <v>0.36</v>
      </c>
      <c r="AV29" s="317" t="s">
        <v>157</v>
      </c>
      <c r="AW29" s="287" t="s">
        <v>157</v>
      </c>
      <c r="AX29" s="318" t="s">
        <v>157</v>
      </c>
      <c r="AY29" s="247">
        <v>1</v>
      </c>
    </row>
    <row r="30" spans="1:51">
      <c r="B30" s="42" t="s">
        <v>17</v>
      </c>
      <c r="C30" s="9"/>
      <c r="D30" s="313">
        <v>0</v>
      </c>
      <c r="E30" s="234">
        <v>1.0342325109243005</v>
      </c>
      <c r="F30" s="40"/>
      <c r="G30" s="86"/>
      <c r="H30" s="313">
        <v>0</v>
      </c>
      <c r="I30" s="234">
        <v>1.2028521828966769</v>
      </c>
      <c r="J30" s="40"/>
      <c r="K30" s="86"/>
      <c r="L30" s="313">
        <v>0</v>
      </c>
      <c r="M30" s="234">
        <v>1.0855696853899208</v>
      </c>
      <c r="N30" s="40"/>
      <c r="O30" s="86"/>
      <c r="P30" s="313"/>
      <c r="Q30" s="234"/>
      <c r="R30" s="40"/>
      <c r="S30" s="86"/>
      <c r="T30" s="317" t="s">
        <v>157</v>
      </c>
      <c r="U30" s="287">
        <v>1.1630384562381237</v>
      </c>
      <c r="V30" s="318">
        <v>0.90000000000000047</v>
      </c>
      <c r="W30" s="247">
        <v>0.91000000000000036</v>
      </c>
      <c r="X30" s="317" t="s">
        <v>157</v>
      </c>
      <c r="Y30" s="287">
        <v>0.9024963339848463</v>
      </c>
      <c r="Z30" s="318">
        <v>0.9</v>
      </c>
      <c r="AA30" s="247">
        <v>0.9</v>
      </c>
      <c r="AB30" s="313">
        <v>0</v>
      </c>
      <c r="AC30" s="234">
        <v>7067.5350000000008</v>
      </c>
      <c r="AD30" s="40"/>
      <c r="AE30" s="86"/>
      <c r="AF30" s="313">
        <v>0</v>
      </c>
      <c r="AG30" s="234">
        <v>8165.6782179980901</v>
      </c>
      <c r="AH30" s="40"/>
      <c r="AI30" s="86"/>
      <c r="AJ30" s="313">
        <v>0</v>
      </c>
      <c r="AK30" s="234">
        <v>7372.1078983438856</v>
      </c>
      <c r="AL30" s="40"/>
      <c r="AM30" s="86"/>
      <c r="AN30" s="313"/>
      <c r="AO30" s="234"/>
      <c r="AP30" s="40"/>
      <c r="AQ30" s="86"/>
      <c r="AR30" s="317" t="s">
        <v>157</v>
      </c>
      <c r="AS30" s="287">
        <v>1.1553785326847463</v>
      </c>
      <c r="AT30" s="318">
        <v>0.9</v>
      </c>
      <c r="AU30" s="247">
        <v>0.96</v>
      </c>
      <c r="AV30" s="317" t="s">
        <v>157</v>
      </c>
      <c r="AW30" s="287">
        <v>0.90281636154788902</v>
      </c>
      <c r="AX30" s="318">
        <v>0.90000000000000013</v>
      </c>
      <c r="AY30" s="247">
        <v>0.85</v>
      </c>
    </row>
    <row r="31" spans="1:51">
      <c r="B31" s="76" t="s">
        <v>68</v>
      </c>
      <c r="C31" s="9"/>
      <c r="D31" s="330"/>
      <c r="E31" s="40"/>
      <c r="F31" s="40"/>
      <c r="G31" s="86"/>
      <c r="H31" s="40"/>
      <c r="I31" s="40"/>
      <c r="J31" s="40"/>
      <c r="K31" s="86"/>
      <c r="L31" s="40"/>
      <c r="M31" s="40"/>
      <c r="N31" s="40"/>
      <c r="O31" s="86"/>
      <c r="P31" s="40"/>
      <c r="Q31" s="40"/>
      <c r="R31" s="40"/>
      <c r="S31" s="86"/>
      <c r="T31" s="251">
        <v>1.1109450782702939</v>
      </c>
      <c r="U31" s="249">
        <v>0</v>
      </c>
      <c r="V31" s="318" t="s">
        <v>157</v>
      </c>
      <c r="W31" s="247" t="s">
        <v>157</v>
      </c>
      <c r="X31" s="251">
        <v>0.72418272762534397</v>
      </c>
      <c r="Y31" s="249">
        <v>0</v>
      </c>
      <c r="Z31" s="318" t="s">
        <v>157</v>
      </c>
      <c r="AA31" s="247" t="s">
        <v>157</v>
      </c>
      <c r="AB31" s="40"/>
      <c r="AC31" s="40"/>
      <c r="AD31" s="40"/>
      <c r="AE31" s="86"/>
      <c r="AF31" s="40"/>
      <c r="AG31" s="40"/>
      <c r="AH31" s="40"/>
      <c r="AI31" s="86"/>
      <c r="AJ31" s="40"/>
      <c r="AK31" s="40"/>
      <c r="AL31" s="40"/>
      <c r="AM31" s="86"/>
      <c r="AN31" s="231"/>
      <c r="AO31" s="40"/>
      <c r="AP31" s="40"/>
      <c r="AQ31" s="86"/>
      <c r="AR31" s="251">
        <v>0.90969180125611304</v>
      </c>
      <c r="AS31" s="249">
        <v>0</v>
      </c>
      <c r="AT31" s="318" t="s">
        <v>157</v>
      </c>
      <c r="AU31" s="247" t="s">
        <v>157</v>
      </c>
      <c r="AV31" s="251">
        <v>0.75149780405701516</v>
      </c>
      <c r="AW31" s="249">
        <v>0</v>
      </c>
      <c r="AX31" s="318" t="s">
        <v>157</v>
      </c>
      <c r="AY31" s="247" t="s">
        <v>157</v>
      </c>
    </row>
    <row r="32" spans="1:51">
      <c r="B32" s="43" t="s">
        <v>73</v>
      </c>
      <c r="C32" s="45"/>
      <c r="D32" s="328">
        <v>0</v>
      </c>
      <c r="E32" s="200">
        <v>0</v>
      </c>
      <c r="F32" s="200"/>
      <c r="G32" s="206"/>
      <c r="H32" s="328">
        <v>0</v>
      </c>
      <c r="I32" s="200">
        <v>0</v>
      </c>
      <c r="J32" s="200"/>
      <c r="K32" s="206"/>
      <c r="L32" s="328">
        <v>0</v>
      </c>
      <c r="M32" s="200">
        <v>0</v>
      </c>
      <c r="N32" s="200"/>
      <c r="O32" s="206"/>
      <c r="P32" s="328"/>
      <c r="Q32" s="200"/>
      <c r="R32" s="200"/>
      <c r="S32" s="206"/>
      <c r="T32" s="326">
        <v>0.84276446785278447</v>
      </c>
      <c r="U32" s="263" t="s">
        <v>157</v>
      </c>
      <c r="V32" s="318" t="s">
        <v>157</v>
      </c>
      <c r="W32" s="247" t="s">
        <v>157</v>
      </c>
      <c r="X32" s="326" t="s">
        <v>157</v>
      </c>
      <c r="Y32" s="263" t="s">
        <v>157</v>
      </c>
      <c r="Z32" s="318" t="s">
        <v>157</v>
      </c>
      <c r="AA32" s="247" t="s">
        <v>157</v>
      </c>
      <c r="AB32" s="328">
        <v>0</v>
      </c>
      <c r="AC32" s="200">
        <v>0</v>
      </c>
      <c r="AD32" s="200"/>
      <c r="AE32" s="206"/>
      <c r="AF32" s="328">
        <v>0</v>
      </c>
      <c r="AG32" s="200">
        <v>0</v>
      </c>
      <c r="AH32" s="200"/>
      <c r="AI32" s="206"/>
      <c r="AJ32" s="328">
        <v>0</v>
      </c>
      <c r="AK32" s="200">
        <v>0</v>
      </c>
      <c r="AL32" s="200"/>
      <c r="AM32" s="206"/>
      <c r="AN32" s="222"/>
      <c r="AO32" s="200"/>
      <c r="AP32" s="200"/>
      <c r="AQ32" s="206"/>
      <c r="AR32" s="326" t="s">
        <v>157</v>
      </c>
      <c r="AS32" s="263" t="s">
        <v>157</v>
      </c>
      <c r="AT32" s="318" t="s">
        <v>157</v>
      </c>
      <c r="AU32" s="247" t="s">
        <v>157</v>
      </c>
      <c r="AV32" s="326" t="s">
        <v>157</v>
      </c>
      <c r="AW32" s="263" t="s">
        <v>157</v>
      </c>
      <c r="AX32" s="318" t="s">
        <v>157</v>
      </c>
      <c r="AY32" s="247" t="s">
        <v>157</v>
      </c>
    </row>
    <row r="33" spans="1:54" ht="4.5" customHeight="1">
      <c r="B33" s="77"/>
      <c r="C33" s="9"/>
      <c r="D33" s="218"/>
      <c r="E33" s="62"/>
      <c r="F33" s="62"/>
      <c r="G33" s="62"/>
      <c r="H33" s="218"/>
      <c r="I33" s="62"/>
      <c r="J33" s="62"/>
      <c r="K33" s="62"/>
      <c r="L33" s="218"/>
      <c r="M33" s="62"/>
      <c r="N33" s="62"/>
      <c r="O33" s="62"/>
      <c r="P33" s="218"/>
      <c r="Q33" s="62"/>
      <c r="R33" s="62"/>
      <c r="S33" s="62"/>
      <c r="T33" s="260"/>
      <c r="U33" s="260"/>
      <c r="V33" s="260"/>
      <c r="W33" s="260"/>
      <c r="X33" s="260"/>
      <c r="Y33" s="260"/>
      <c r="Z33" s="260"/>
      <c r="AA33" s="260"/>
      <c r="AB33" s="218"/>
      <c r="AC33" s="62"/>
      <c r="AD33" s="62"/>
      <c r="AE33" s="62"/>
      <c r="AF33" s="218"/>
      <c r="AG33" s="62"/>
      <c r="AH33" s="62"/>
      <c r="AI33" s="62"/>
      <c r="AJ33" s="218"/>
      <c r="AK33" s="62"/>
      <c r="AL33" s="62"/>
      <c r="AM33" s="62"/>
      <c r="AN33" s="218"/>
      <c r="AO33" s="62"/>
      <c r="AP33" s="62"/>
      <c r="AQ33" s="62"/>
      <c r="AR33" s="260"/>
      <c r="AS33" s="260"/>
      <c r="AT33" s="260"/>
      <c r="AU33" s="260"/>
      <c r="AV33" s="260"/>
      <c r="AW33" s="260"/>
      <c r="AX33" s="260"/>
      <c r="AY33" s="260"/>
    </row>
    <row r="34" spans="1:54">
      <c r="B34" s="120" t="s">
        <v>19</v>
      </c>
      <c r="C34" s="9"/>
      <c r="D34" s="232"/>
      <c r="E34" s="205"/>
      <c r="F34" s="205"/>
      <c r="G34" s="233"/>
      <c r="H34" s="232"/>
      <c r="I34" s="205"/>
      <c r="J34" s="205"/>
      <c r="K34" s="233"/>
      <c r="L34" s="232"/>
      <c r="M34" s="205"/>
      <c r="N34" s="205"/>
      <c r="O34" s="233"/>
      <c r="P34" s="232"/>
      <c r="Q34" s="205"/>
      <c r="R34" s="205"/>
      <c r="S34" s="233"/>
      <c r="T34" s="480"/>
      <c r="U34" s="261"/>
      <c r="V34" s="480"/>
      <c r="W34" s="262"/>
      <c r="X34" s="480"/>
      <c r="Y34" s="261"/>
      <c r="Z34" s="480"/>
      <c r="AA34" s="262"/>
      <c r="AB34" s="232"/>
      <c r="AC34" s="205"/>
      <c r="AD34" s="205"/>
      <c r="AE34" s="233"/>
      <c r="AF34" s="232"/>
      <c r="AG34" s="205"/>
      <c r="AH34" s="205"/>
      <c r="AI34" s="233"/>
      <c r="AJ34" s="232"/>
      <c r="AK34" s="205"/>
      <c r="AL34" s="205"/>
      <c r="AM34" s="233"/>
      <c r="AN34" s="232"/>
      <c r="AO34" s="205"/>
      <c r="AP34" s="205"/>
      <c r="AQ34" s="233"/>
      <c r="AR34" s="480"/>
      <c r="AS34" s="261"/>
      <c r="AT34" s="480"/>
      <c r="AU34" s="262"/>
      <c r="AV34" s="480"/>
      <c r="AW34" s="261"/>
      <c r="AX34" s="480"/>
      <c r="AY34" s="262"/>
    </row>
    <row r="35" spans="1:54">
      <c r="B35" s="114" t="s">
        <v>19</v>
      </c>
      <c r="C35" s="9"/>
      <c r="D35" s="329">
        <v>3.5173448059999998E-3</v>
      </c>
      <c r="E35" s="209">
        <v>1.7765715045752291</v>
      </c>
      <c r="F35" s="207"/>
      <c r="G35" s="208"/>
      <c r="H35" s="329">
        <v>0</v>
      </c>
      <c r="I35" s="209">
        <v>0.56625434376011263</v>
      </c>
      <c r="J35" s="207"/>
      <c r="K35" s="208"/>
      <c r="L35" s="329">
        <v>2.4621413641999997E-3</v>
      </c>
      <c r="M35" s="209">
        <v>0.56625434376011263</v>
      </c>
      <c r="N35" s="207"/>
      <c r="O35" s="208"/>
      <c r="P35" s="329"/>
      <c r="Q35" s="209"/>
      <c r="R35" s="207"/>
      <c r="S35" s="208"/>
      <c r="T35" s="323">
        <v>1</v>
      </c>
      <c r="U35" s="267">
        <v>0.31873433875407209</v>
      </c>
      <c r="V35" s="318">
        <v>0.2629954481270867</v>
      </c>
      <c r="W35" s="269">
        <v>0.49</v>
      </c>
      <c r="X35" s="323">
        <v>0.7</v>
      </c>
      <c r="Y35" s="267">
        <v>1</v>
      </c>
      <c r="Z35" s="323">
        <v>1</v>
      </c>
      <c r="AA35" s="269">
        <v>1</v>
      </c>
      <c r="AB35" s="329">
        <v>0</v>
      </c>
      <c r="AC35" s="209">
        <v>5524.2303113604585</v>
      </c>
      <c r="AD35" s="207"/>
      <c r="AE35" s="208"/>
      <c r="AF35" s="329">
        <v>0</v>
      </c>
      <c r="AG35" s="209">
        <v>5442.2322569122307</v>
      </c>
      <c r="AH35" s="207"/>
      <c r="AI35" s="208"/>
      <c r="AJ35" s="329">
        <v>0</v>
      </c>
      <c r="AK35" s="209">
        <v>5442.2322569122307</v>
      </c>
      <c r="AL35" s="207"/>
      <c r="AM35" s="208"/>
      <c r="AN35" s="329"/>
      <c r="AO35" s="209"/>
      <c r="AP35" s="207"/>
      <c r="AQ35" s="208"/>
      <c r="AR35" s="323">
        <v>1</v>
      </c>
      <c r="AS35" s="267">
        <v>0.98515665534805807</v>
      </c>
      <c r="AT35" s="323">
        <v>0.87615672835210512</v>
      </c>
      <c r="AU35" s="269">
        <v>0.78</v>
      </c>
      <c r="AV35" s="323">
        <v>0.7</v>
      </c>
      <c r="AW35" s="267">
        <v>1</v>
      </c>
      <c r="AX35" s="323">
        <v>1</v>
      </c>
      <c r="AY35" s="269">
        <v>1</v>
      </c>
    </row>
    <row r="36" spans="1:54" ht="4.5" customHeight="1">
      <c r="B36" s="84"/>
      <c r="C36" s="9"/>
      <c r="D36" s="226"/>
      <c r="E36" s="85"/>
      <c r="F36" s="85"/>
      <c r="G36" s="85"/>
      <c r="H36" s="226"/>
      <c r="I36" s="85"/>
      <c r="J36" s="85"/>
      <c r="K36" s="85"/>
      <c r="L36" s="226"/>
      <c r="M36" s="85"/>
      <c r="N36" s="85"/>
      <c r="O36" s="85"/>
      <c r="P36" s="226"/>
      <c r="Q36" s="85"/>
      <c r="R36" s="85"/>
      <c r="S36" s="85"/>
      <c r="T36" s="270"/>
      <c r="U36" s="270"/>
      <c r="V36" s="270"/>
      <c r="W36" s="270"/>
      <c r="X36" s="270"/>
      <c r="Y36" s="270"/>
      <c r="Z36" s="270"/>
      <c r="AA36" s="270"/>
      <c r="AB36" s="226"/>
      <c r="AC36" s="85"/>
      <c r="AD36" s="85"/>
      <c r="AE36" s="85"/>
      <c r="AF36" s="226"/>
      <c r="AG36" s="85"/>
      <c r="AH36" s="85"/>
      <c r="AI36" s="85"/>
      <c r="AJ36" s="226"/>
      <c r="AK36" s="85"/>
      <c r="AL36" s="85"/>
      <c r="AM36" s="85"/>
      <c r="AN36" s="226"/>
      <c r="AO36" s="85"/>
      <c r="AP36" s="85"/>
      <c r="AQ36" s="85"/>
      <c r="AR36" s="270"/>
      <c r="AS36" s="270"/>
      <c r="AT36" s="270"/>
      <c r="AU36" s="270"/>
      <c r="AV36" s="270"/>
      <c r="AW36" s="270"/>
      <c r="AX36" s="270"/>
      <c r="AY36" s="270"/>
    </row>
    <row r="37" spans="1:54" ht="12.75" customHeight="1">
      <c r="B37" s="120" t="s">
        <v>132</v>
      </c>
      <c r="C37" s="240"/>
      <c r="D37" s="137"/>
      <c r="E37" s="22"/>
      <c r="F37" s="22"/>
      <c r="G37" s="138"/>
      <c r="H37" s="123"/>
      <c r="I37" s="123"/>
      <c r="J37" s="123"/>
      <c r="K37" s="124"/>
      <c r="L37" s="122"/>
      <c r="M37" s="123"/>
      <c r="N37" s="123"/>
      <c r="O37" s="124"/>
      <c r="P37" s="122"/>
      <c r="Q37" s="123"/>
      <c r="R37" s="123"/>
      <c r="S37" s="124"/>
      <c r="T37" s="483"/>
      <c r="U37" s="273"/>
      <c r="V37" s="483"/>
      <c r="W37" s="275"/>
      <c r="X37" s="483"/>
      <c r="Y37" s="273"/>
      <c r="Z37" s="483"/>
      <c r="AA37" s="275"/>
      <c r="AB37" s="123"/>
      <c r="AC37" s="123"/>
      <c r="AD37" s="123"/>
      <c r="AE37" s="124"/>
      <c r="AF37" s="122"/>
      <c r="AG37" s="123"/>
      <c r="AH37" s="123"/>
      <c r="AI37" s="124"/>
      <c r="AJ37" s="122"/>
      <c r="AK37" s="123"/>
      <c r="AL37" s="123"/>
      <c r="AM37" s="124"/>
      <c r="AN37" s="122"/>
      <c r="AO37" s="123"/>
      <c r="AP37" s="123"/>
      <c r="AQ37" s="124"/>
      <c r="AR37" s="483"/>
      <c r="AS37" s="273"/>
      <c r="AT37" s="483"/>
      <c r="AU37" s="275"/>
      <c r="AV37" s="483"/>
      <c r="AW37" s="273"/>
      <c r="AX37" s="483"/>
      <c r="AY37" s="275"/>
      <c r="AZ37" s="240"/>
      <c r="BA37" s="240"/>
      <c r="BB37" s="240"/>
    </row>
    <row r="38" spans="1:54" ht="15.75" customHeight="1">
      <c r="B38" s="28" t="s">
        <v>138</v>
      </c>
      <c r="C38" s="195"/>
      <c r="D38" s="34">
        <v>0</v>
      </c>
      <c r="E38" s="234">
        <v>0</v>
      </c>
      <c r="F38" s="30"/>
      <c r="G38" s="140"/>
      <c r="H38" s="34">
        <v>0</v>
      </c>
      <c r="I38" s="234">
        <v>0</v>
      </c>
      <c r="J38" s="30"/>
      <c r="K38" s="140"/>
      <c r="L38" s="34">
        <v>0</v>
      </c>
      <c r="M38" s="234">
        <v>0</v>
      </c>
      <c r="N38" s="30"/>
      <c r="O38" s="140"/>
      <c r="P38" s="34"/>
      <c r="Q38" s="234"/>
      <c r="R38" s="30"/>
      <c r="S38" s="140"/>
      <c r="T38" s="278" t="s">
        <v>157</v>
      </c>
      <c r="U38" s="287" t="s">
        <v>157</v>
      </c>
      <c r="V38" s="278">
        <v>5.3606852588288068E-2</v>
      </c>
      <c r="W38" s="285">
        <v>0.14511298566553626</v>
      </c>
      <c r="X38" s="278" t="s">
        <v>157</v>
      </c>
      <c r="Y38" s="287" t="s">
        <v>157</v>
      </c>
      <c r="Z38" s="278">
        <v>1</v>
      </c>
      <c r="AA38" s="285">
        <v>1.0000000018226722</v>
      </c>
      <c r="AB38" s="34">
        <v>0</v>
      </c>
      <c r="AC38" s="234">
        <v>0</v>
      </c>
      <c r="AD38" s="30"/>
      <c r="AE38" s="140"/>
      <c r="AF38" s="314">
        <v>0</v>
      </c>
      <c r="AG38" s="234">
        <v>0</v>
      </c>
      <c r="AH38" s="30"/>
      <c r="AI38" s="140"/>
      <c r="AJ38" s="314">
        <v>0</v>
      </c>
      <c r="AK38" s="234">
        <v>0</v>
      </c>
      <c r="AL38" s="30"/>
      <c r="AM38" s="140"/>
      <c r="AN38" s="34"/>
      <c r="AO38" s="234"/>
      <c r="AP38" s="30"/>
      <c r="AQ38" s="140"/>
      <c r="AR38" s="278" t="s">
        <v>157</v>
      </c>
      <c r="AS38" s="287" t="s">
        <v>157</v>
      </c>
      <c r="AT38" s="278">
        <v>0.94708433504811362</v>
      </c>
      <c r="AU38" s="285">
        <v>0.96555972706373949</v>
      </c>
      <c r="AV38" s="278" t="s">
        <v>157</v>
      </c>
      <c r="AW38" s="287" t="s">
        <v>157</v>
      </c>
      <c r="AX38" s="278">
        <v>1</v>
      </c>
      <c r="AY38" s="285">
        <v>1.0000000006449101</v>
      </c>
      <c r="AZ38" s="90"/>
      <c r="BA38" s="90"/>
      <c r="BB38" s="90"/>
    </row>
    <row r="39" spans="1:54" ht="15.75" customHeight="1">
      <c r="B39" s="42" t="s">
        <v>137</v>
      </c>
      <c r="C39" s="195"/>
      <c r="D39" s="239">
        <v>0</v>
      </c>
      <c r="E39" s="185">
        <v>0</v>
      </c>
      <c r="F39" s="185"/>
      <c r="G39" s="145"/>
      <c r="H39" s="239">
        <v>0</v>
      </c>
      <c r="I39" s="185">
        <v>0</v>
      </c>
      <c r="J39" s="185"/>
      <c r="K39" s="145"/>
      <c r="L39" s="239">
        <v>0</v>
      </c>
      <c r="M39" s="185">
        <v>0</v>
      </c>
      <c r="N39" s="185"/>
      <c r="O39" s="145"/>
      <c r="P39" s="82"/>
      <c r="Q39" s="185"/>
      <c r="R39" s="185"/>
      <c r="S39" s="145"/>
      <c r="T39" s="291" t="s">
        <v>157</v>
      </c>
      <c r="U39" s="257" t="s">
        <v>157</v>
      </c>
      <c r="V39" s="278" t="s">
        <v>157</v>
      </c>
      <c r="W39" s="278" t="s">
        <v>157</v>
      </c>
      <c r="X39" s="291" t="s">
        <v>157</v>
      </c>
      <c r="Y39" s="257" t="s">
        <v>157</v>
      </c>
      <c r="Z39" s="278" t="s">
        <v>157</v>
      </c>
      <c r="AA39" s="278" t="s">
        <v>157</v>
      </c>
      <c r="AB39" s="239">
        <v>0</v>
      </c>
      <c r="AC39" s="185">
        <v>0</v>
      </c>
      <c r="AD39" s="185"/>
      <c r="AE39" s="145"/>
      <c r="AF39" s="316">
        <v>0</v>
      </c>
      <c r="AG39" s="185">
        <v>0</v>
      </c>
      <c r="AH39" s="185"/>
      <c r="AI39" s="145"/>
      <c r="AJ39" s="316">
        <v>0</v>
      </c>
      <c r="AK39" s="185">
        <v>0</v>
      </c>
      <c r="AL39" s="185"/>
      <c r="AM39" s="145"/>
      <c r="AN39" s="82"/>
      <c r="AO39" s="185"/>
      <c r="AP39" s="185"/>
      <c r="AQ39" s="145"/>
      <c r="AR39" s="291" t="s">
        <v>157</v>
      </c>
      <c r="AS39" s="257" t="s">
        <v>157</v>
      </c>
      <c r="AT39" s="278" t="s">
        <v>157</v>
      </c>
      <c r="AU39" s="278" t="s">
        <v>157</v>
      </c>
      <c r="AV39" s="291" t="s">
        <v>157</v>
      </c>
      <c r="AW39" s="257" t="s">
        <v>157</v>
      </c>
      <c r="AX39" s="278" t="s">
        <v>157</v>
      </c>
      <c r="AY39" s="278" t="s">
        <v>157</v>
      </c>
      <c r="AZ39" s="90"/>
      <c r="BA39" s="90"/>
      <c r="BB39" s="90"/>
    </row>
    <row r="40" spans="1:54" ht="4.5" customHeight="1">
      <c r="B40" s="84"/>
      <c r="C40" s="9"/>
      <c r="D40" s="226"/>
      <c r="E40" s="85"/>
      <c r="F40" s="85"/>
      <c r="G40" s="85"/>
      <c r="H40" s="226"/>
      <c r="I40" s="85"/>
      <c r="J40" s="85"/>
      <c r="K40" s="85"/>
      <c r="L40" s="226"/>
      <c r="M40" s="85"/>
      <c r="N40" s="85"/>
      <c r="O40" s="85"/>
      <c r="P40" s="226"/>
      <c r="Q40" s="85"/>
      <c r="R40" s="85"/>
      <c r="S40" s="85"/>
      <c r="T40" s="270"/>
      <c r="U40" s="270"/>
      <c r="V40" s="270"/>
      <c r="W40" s="270"/>
      <c r="X40" s="270"/>
      <c r="Y40" s="270"/>
      <c r="Z40" s="270"/>
      <c r="AA40" s="270"/>
      <c r="AB40" s="226"/>
      <c r="AC40" s="85"/>
      <c r="AD40" s="85"/>
      <c r="AE40" s="85"/>
      <c r="AF40" s="226"/>
      <c r="AG40" s="85"/>
      <c r="AH40" s="85"/>
      <c r="AI40" s="85"/>
      <c r="AJ40" s="226"/>
      <c r="AK40" s="85"/>
      <c r="AL40" s="85"/>
      <c r="AM40" s="85"/>
      <c r="AN40" s="226"/>
      <c r="AO40" s="85"/>
      <c r="AP40" s="85"/>
      <c r="AQ40" s="85"/>
      <c r="AR40" s="270"/>
      <c r="AS40" s="270"/>
      <c r="AT40" s="270"/>
      <c r="AU40" s="270"/>
      <c r="AV40" s="270"/>
      <c r="AW40" s="270"/>
      <c r="AX40" s="270"/>
      <c r="AY40" s="270"/>
    </row>
    <row r="41" spans="1:54">
      <c r="B41" s="120" t="s">
        <v>21</v>
      </c>
      <c r="C41" s="9"/>
      <c r="D41" s="232"/>
      <c r="E41" s="205"/>
      <c r="F41" s="205"/>
      <c r="G41" s="233"/>
      <c r="H41" s="232"/>
      <c r="I41" s="205"/>
      <c r="J41" s="205"/>
      <c r="K41" s="233"/>
      <c r="L41" s="232"/>
      <c r="M41" s="205"/>
      <c r="N41" s="205"/>
      <c r="O41" s="233"/>
      <c r="P41" s="232"/>
      <c r="Q41" s="205"/>
      <c r="R41" s="205"/>
      <c r="S41" s="233"/>
      <c r="T41" s="480"/>
      <c r="U41" s="261"/>
      <c r="V41" s="480"/>
      <c r="W41" s="262"/>
      <c r="X41" s="480"/>
      <c r="Y41" s="261"/>
      <c r="Z41" s="480"/>
      <c r="AA41" s="262"/>
      <c r="AB41" s="232"/>
      <c r="AC41" s="205"/>
      <c r="AD41" s="205"/>
      <c r="AE41" s="233"/>
      <c r="AF41" s="232"/>
      <c r="AG41" s="205"/>
      <c r="AH41" s="205"/>
      <c r="AI41" s="233"/>
      <c r="AJ41" s="232"/>
      <c r="AK41" s="205"/>
      <c r="AL41" s="205"/>
      <c r="AM41" s="233"/>
      <c r="AN41" s="232"/>
      <c r="AO41" s="205"/>
      <c r="AP41" s="205"/>
      <c r="AQ41" s="233"/>
      <c r="AR41" s="480"/>
      <c r="AS41" s="261"/>
      <c r="AT41" s="480"/>
      <c r="AU41" s="262"/>
      <c r="AV41" s="480"/>
      <c r="AW41" s="261"/>
      <c r="AX41" s="480"/>
      <c r="AY41" s="262"/>
    </row>
    <row r="42" spans="1:54">
      <c r="B42" s="105" t="s">
        <v>22</v>
      </c>
      <c r="C42" s="9"/>
      <c r="D42" s="312">
        <v>40.417548886787401</v>
      </c>
      <c r="E42" s="197">
        <v>0</v>
      </c>
      <c r="F42" s="199"/>
      <c r="G42" s="204"/>
      <c r="H42" s="312">
        <v>0</v>
      </c>
      <c r="I42" s="197">
        <v>0</v>
      </c>
      <c r="J42" s="199"/>
      <c r="K42" s="204"/>
      <c r="L42" s="312">
        <v>21.55018535887293</v>
      </c>
      <c r="M42" s="197">
        <v>0</v>
      </c>
      <c r="N42" s="199"/>
      <c r="O42" s="204"/>
      <c r="P42" s="312"/>
      <c r="Q42" s="197"/>
      <c r="R42" s="199"/>
      <c r="S42" s="204"/>
      <c r="T42" s="318">
        <v>0.8</v>
      </c>
      <c r="U42" s="245" t="s">
        <v>157</v>
      </c>
      <c r="V42" s="278" t="s">
        <v>157</v>
      </c>
      <c r="W42" s="247" t="s">
        <v>157</v>
      </c>
      <c r="X42" s="318">
        <v>0.53817832588025749</v>
      </c>
      <c r="Y42" s="245" t="s">
        <v>157</v>
      </c>
      <c r="Z42" s="278" t="s">
        <v>157</v>
      </c>
      <c r="AA42" s="247" t="s">
        <v>157</v>
      </c>
      <c r="AB42" s="312">
        <v>0</v>
      </c>
      <c r="AC42" s="197">
        <v>0</v>
      </c>
      <c r="AD42" s="199"/>
      <c r="AE42" s="204"/>
      <c r="AF42" s="312">
        <v>0</v>
      </c>
      <c r="AG42" s="197">
        <v>0</v>
      </c>
      <c r="AH42" s="199"/>
      <c r="AI42" s="204"/>
      <c r="AJ42" s="312">
        <v>0</v>
      </c>
      <c r="AK42" s="197">
        <v>0</v>
      </c>
      <c r="AL42" s="199"/>
      <c r="AM42" s="204"/>
      <c r="AN42" s="312"/>
      <c r="AO42" s="197"/>
      <c r="AP42" s="199"/>
      <c r="AQ42" s="204"/>
      <c r="AR42" s="318">
        <v>0.8</v>
      </c>
      <c r="AS42" s="245" t="s">
        <v>157</v>
      </c>
      <c r="AT42" s="278" t="s">
        <v>157</v>
      </c>
      <c r="AU42" s="247" t="s">
        <v>157</v>
      </c>
      <c r="AV42" s="318">
        <v>0.53817832588025749</v>
      </c>
      <c r="AW42" s="245" t="s">
        <v>157</v>
      </c>
      <c r="AX42" s="278" t="s">
        <v>157</v>
      </c>
      <c r="AY42" s="247" t="s">
        <v>157</v>
      </c>
    </row>
    <row r="43" spans="1:54">
      <c r="B43" s="42" t="s">
        <v>23</v>
      </c>
      <c r="C43" s="9"/>
      <c r="D43" s="314">
        <v>10.196881406300655</v>
      </c>
      <c r="E43" s="234">
        <v>6.5010119999999993</v>
      </c>
      <c r="F43" s="40"/>
      <c r="G43" s="86"/>
      <c r="H43" s="314">
        <v>0</v>
      </c>
      <c r="I43" s="234">
        <v>6.5010119999999993</v>
      </c>
      <c r="J43" s="40"/>
      <c r="K43" s="86"/>
      <c r="L43" s="314">
        <v>5.0984407031503274</v>
      </c>
      <c r="M43" s="234">
        <v>3.2505059999999997</v>
      </c>
      <c r="N43" s="40"/>
      <c r="O43" s="86"/>
      <c r="P43" s="313"/>
      <c r="Q43" s="234"/>
      <c r="R43" s="40"/>
      <c r="S43" s="86"/>
      <c r="T43" s="278">
        <v>1</v>
      </c>
      <c r="U43" s="287">
        <v>1</v>
      </c>
      <c r="V43" s="278" t="s">
        <v>157</v>
      </c>
      <c r="W43" s="247" t="s">
        <v>157</v>
      </c>
      <c r="X43" s="278">
        <v>0.49397161329953843</v>
      </c>
      <c r="Y43" s="287">
        <v>0.5</v>
      </c>
      <c r="Z43" s="278" t="s">
        <v>157</v>
      </c>
      <c r="AA43" s="247">
        <v>0.35</v>
      </c>
      <c r="AB43" s="314">
        <v>0</v>
      </c>
      <c r="AC43" s="234">
        <v>23803.887632000002</v>
      </c>
      <c r="AD43" s="40"/>
      <c r="AE43" s="86"/>
      <c r="AF43" s="314">
        <v>0</v>
      </c>
      <c r="AG43" s="234">
        <v>23803.887632000002</v>
      </c>
      <c r="AH43" s="40"/>
      <c r="AI43" s="86"/>
      <c r="AJ43" s="314">
        <v>0</v>
      </c>
      <c r="AK43" s="234">
        <v>11901.943816000001</v>
      </c>
      <c r="AL43" s="40"/>
      <c r="AM43" s="86"/>
      <c r="AN43" s="313"/>
      <c r="AO43" s="234"/>
      <c r="AP43" s="40"/>
      <c r="AQ43" s="86"/>
      <c r="AR43" s="278">
        <v>1</v>
      </c>
      <c r="AS43" s="287">
        <v>1</v>
      </c>
      <c r="AT43" s="278" t="s">
        <v>157</v>
      </c>
      <c r="AU43" s="247" t="s">
        <v>157</v>
      </c>
      <c r="AV43" s="278">
        <v>0.49410320909007283</v>
      </c>
      <c r="AW43" s="287">
        <v>0.5</v>
      </c>
      <c r="AX43" s="278" t="s">
        <v>157</v>
      </c>
      <c r="AY43" s="247">
        <v>0.35</v>
      </c>
    </row>
    <row r="44" spans="1:54">
      <c r="B44" s="42" t="s">
        <v>24</v>
      </c>
      <c r="C44" s="9"/>
      <c r="D44" s="314">
        <v>33.466667246484022</v>
      </c>
      <c r="E44" s="234">
        <v>0</v>
      </c>
      <c r="F44" s="40"/>
      <c r="G44" s="86"/>
      <c r="H44" s="314">
        <v>0</v>
      </c>
      <c r="I44" s="234">
        <v>0</v>
      </c>
      <c r="J44" s="40"/>
      <c r="K44" s="86"/>
      <c r="L44" s="314">
        <v>15.804964190458445</v>
      </c>
      <c r="M44" s="234">
        <v>0</v>
      </c>
      <c r="N44" s="40"/>
      <c r="O44" s="86"/>
      <c r="P44" s="313"/>
      <c r="Q44" s="234"/>
      <c r="R44" s="40"/>
      <c r="S44" s="86"/>
      <c r="T44" s="278">
        <v>1.1299999999999999</v>
      </c>
      <c r="U44" s="287" t="s">
        <v>157</v>
      </c>
      <c r="V44" s="278" t="s">
        <v>157</v>
      </c>
      <c r="W44" s="247" t="s">
        <v>157</v>
      </c>
      <c r="X44" s="278">
        <v>0.5</v>
      </c>
      <c r="Y44" s="287" t="s">
        <v>157</v>
      </c>
      <c r="Z44" s="278" t="s">
        <v>157</v>
      </c>
      <c r="AA44" s="247" t="s">
        <v>157</v>
      </c>
      <c r="AB44" s="314">
        <v>0</v>
      </c>
      <c r="AC44" s="234">
        <v>0</v>
      </c>
      <c r="AD44" s="40"/>
      <c r="AE44" s="86"/>
      <c r="AF44" s="314">
        <v>0</v>
      </c>
      <c r="AG44" s="234">
        <v>0</v>
      </c>
      <c r="AH44" s="40"/>
      <c r="AI44" s="86"/>
      <c r="AJ44" s="314">
        <v>0</v>
      </c>
      <c r="AK44" s="234">
        <v>0</v>
      </c>
      <c r="AL44" s="40"/>
      <c r="AM44" s="86"/>
      <c r="AN44" s="313"/>
      <c r="AO44" s="234"/>
      <c r="AP44" s="40"/>
      <c r="AQ44" s="86"/>
      <c r="AR44" s="278">
        <v>1.1299999999999999</v>
      </c>
      <c r="AS44" s="287" t="s">
        <v>157</v>
      </c>
      <c r="AT44" s="278" t="s">
        <v>157</v>
      </c>
      <c r="AU44" s="247" t="s">
        <v>157</v>
      </c>
      <c r="AV44" s="278">
        <v>0.52</v>
      </c>
      <c r="AW44" s="287" t="s">
        <v>157</v>
      </c>
      <c r="AX44" s="278" t="s">
        <v>157</v>
      </c>
      <c r="AY44" s="247" t="s">
        <v>157</v>
      </c>
    </row>
    <row r="45" spans="1:54">
      <c r="B45" s="42" t="s">
        <v>25</v>
      </c>
      <c r="C45" s="9"/>
      <c r="D45" s="314">
        <v>2.5534187877500001</v>
      </c>
      <c r="E45" s="234">
        <v>0</v>
      </c>
      <c r="F45" s="40"/>
      <c r="G45" s="86"/>
      <c r="H45" s="314">
        <v>0</v>
      </c>
      <c r="I45" s="234">
        <v>0</v>
      </c>
      <c r="J45" s="40"/>
      <c r="K45" s="86"/>
      <c r="L45" s="314">
        <v>1.9806219504450002</v>
      </c>
      <c r="M45" s="234">
        <v>0</v>
      </c>
      <c r="N45" s="40"/>
      <c r="O45" s="86"/>
      <c r="P45" s="313"/>
      <c r="Q45" s="234"/>
      <c r="R45" s="40"/>
      <c r="S45" s="86"/>
      <c r="T45" s="278">
        <v>0.93</v>
      </c>
      <c r="U45" s="287" t="s">
        <v>157</v>
      </c>
      <c r="V45" s="278" t="s">
        <v>157</v>
      </c>
      <c r="W45" s="247" t="s">
        <v>157</v>
      </c>
      <c r="X45" s="278">
        <v>0.78</v>
      </c>
      <c r="Y45" s="287" t="s">
        <v>157</v>
      </c>
      <c r="Z45" s="278" t="s">
        <v>157</v>
      </c>
      <c r="AA45" s="247" t="s">
        <v>157</v>
      </c>
      <c r="AB45" s="314">
        <v>0</v>
      </c>
      <c r="AC45" s="234">
        <v>0</v>
      </c>
      <c r="AD45" s="40"/>
      <c r="AE45" s="86"/>
      <c r="AF45" s="314">
        <v>0</v>
      </c>
      <c r="AG45" s="234">
        <v>0</v>
      </c>
      <c r="AH45" s="40"/>
      <c r="AI45" s="86"/>
      <c r="AJ45" s="314">
        <v>0</v>
      </c>
      <c r="AK45" s="234">
        <v>0</v>
      </c>
      <c r="AL45" s="40"/>
      <c r="AM45" s="86"/>
      <c r="AN45" s="313"/>
      <c r="AO45" s="234"/>
      <c r="AP45" s="40"/>
      <c r="AQ45" s="86"/>
      <c r="AR45" s="278">
        <v>0.93</v>
      </c>
      <c r="AS45" s="287" t="s">
        <v>157</v>
      </c>
      <c r="AT45" s="278" t="s">
        <v>157</v>
      </c>
      <c r="AU45" s="247" t="s">
        <v>157</v>
      </c>
      <c r="AV45" s="278">
        <v>0.78</v>
      </c>
      <c r="AW45" s="287" t="s">
        <v>157</v>
      </c>
      <c r="AX45" s="278" t="s">
        <v>157</v>
      </c>
      <c r="AY45" s="247" t="s">
        <v>157</v>
      </c>
    </row>
    <row r="46" spans="1:54">
      <c r="B46" s="113" t="s">
        <v>74</v>
      </c>
      <c r="C46" s="9"/>
      <c r="D46" s="324">
        <v>0</v>
      </c>
      <c r="E46" s="185">
        <v>0</v>
      </c>
      <c r="F46" s="81"/>
      <c r="G46" s="83"/>
      <c r="H46" s="324">
        <v>0</v>
      </c>
      <c r="I46" s="185">
        <v>0</v>
      </c>
      <c r="J46" s="81"/>
      <c r="K46" s="83"/>
      <c r="L46" s="324">
        <v>0</v>
      </c>
      <c r="M46" s="185">
        <v>0</v>
      </c>
      <c r="N46" s="81"/>
      <c r="O46" s="83"/>
      <c r="P46" s="316"/>
      <c r="Q46" s="185"/>
      <c r="R46" s="81"/>
      <c r="S46" s="83"/>
      <c r="T46" s="279">
        <v>1</v>
      </c>
      <c r="U46" s="257" t="s">
        <v>157</v>
      </c>
      <c r="V46" s="278" t="s">
        <v>157</v>
      </c>
      <c r="W46" s="247" t="s">
        <v>157</v>
      </c>
      <c r="X46" s="279">
        <v>1</v>
      </c>
      <c r="Y46" s="257" t="s">
        <v>157</v>
      </c>
      <c r="Z46" s="278" t="s">
        <v>157</v>
      </c>
      <c r="AA46" s="247" t="s">
        <v>157</v>
      </c>
      <c r="AB46" s="324">
        <v>0</v>
      </c>
      <c r="AC46" s="185">
        <v>0</v>
      </c>
      <c r="AD46" s="81"/>
      <c r="AE46" s="83"/>
      <c r="AF46" s="324">
        <v>0</v>
      </c>
      <c r="AG46" s="185">
        <v>0</v>
      </c>
      <c r="AH46" s="81"/>
      <c r="AI46" s="83"/>
      <c r="AJ46" s="324">
        <v>0</v>
      </c>
      <c r="AK46" s="185">
        <v>0</v>
      </c>
      <c r="AL46" s="81"/>
      <c r="AM46" s="83"/>
      <c r="AN46" s="316"/>
      <c r="AO46" s="185"/>
      <c r="AP46" s="81"/>
      <c r="AQ46" s="83"/>
      <c r="AR46" s="279">
        <v>1</v>
      </c>
      <c r="AS46" s="257" t="s">
        <v>157</v>
      </c>
      <c r="AT46" s="278" t="s">
        <v>157</v>
      </c>
      <c r="AU46" s="247" t="s">
        <v>157</v>
      </c>
      <c r="AV46" s="279">
        <v>1</v>
      </c>
      <c r="AW46" s="257" t="s">
        <v>157</v>
      </c>
      <c r="AX46" s="278" t="s">
        <v>157</v>
      </c>
      <c r="AY46" s="247" t="s">
        <v>157</v>
      </c>
    </row>
    <row r="47" spans="1:54" ht="4.5" customHeight="1">
      <c r="A47" s="87"/>
      <c r="B47" s="88"/>
      <c r="C47" s="9"/>
      <c r="D47" s="242"/>
      <c r="E47" s="242"/>
      <c r="F47" s="242"/>
      <c r="G47" s="242"/>
      <c r="H47" s="33"/>
      <c r="I47" s="74"/>
      <c r="J47" s="74"/>
      <c r="K47" s="74"/>
      <c r="L47" s="74"/>
      <c r="M47" s="35"/>
      <c r="N47" s="90"/>
      <c r="O47" s="90"/>
      <c r="P47" s="74"/>
      <c r="Q47" s="35"/>
      <c r="R47" s="90"/>
      <c r="S47" s="90"/>
      <c r="T47" s="283"/>
      <c r="U47" s="283"/>
      <c r="V47" s="283"/>
      <c r="W47" s="290"/>
      <c r="X47" s="283"/>
      <c r="Y47" s="283"/>
      <c r="Z47" s="283"/>
      <c r="AA47" s="290"/>
      <c r="AB47" s="8"/>
      <c r="AC47" s="8"/>
      <c r="AD47" s="8"/>
      <c r="AE47" s="8"/>
      <c r="AN47" s="74"/>
      <c r="AO47" s="35"/>
      <c r="AP47" s="90"/>
      <c r="AQ47" s="90"/>
      <c r="AR47" s="283"/>
      <c r="AS47" s="283"/>
      <c r="AT47" s="283"/>
      <c r="AU47" s="290"/>
      <c r="AV47" s="283"/>
      <c r="AW47" s="283"/>
      <c r="AX47" s="283"/>
      <c r="AY47" s="290"/>
    </row>
    <row r="48" spans="1:54" ht="12.75" customHeight="1">
      <c r="B48" s="127" t="s">
        <v>116</v>
      </c>
      <c r="C48" s="240"/>
      <c r="D48" s="137"/>
      <c r="E48" s="22"/>
      <c r="F48" s="22"/>
      <c r="G48" s="138"/>
      <c r="H48" s="123"/>
      <c r="I48" s="123"/>
      <c r="J48" s="123"/>
      <c r="K48" s="124"/>
      <c r="L48" s="122"/>
      <c r="M48" s="123"/>
      <c r="N48" s="123"/>
      <c r="O48" s="124"/>
      <c r="P48" s="122"/>
      <c r="Q48" s="123"/>
      <c r="R48" s="123"/>
      <c r="S48" s="124"/>
      <c r="T48" s="483"/>
      <c r="U48" s="273"/>
      <c r="V48" s="483"/>
      <c r="W48" s="275"/>
      <c r="X48" s="483"/>
      <c r="Y48" s="273"/>
      <c r="Z48" s="483"/>
      <c r="AA48" s="275"/>
      <c r="AB48" s="123"/>
      <c r="AC48" s="123"/>
      <c r="AD48" s="123"/>
      <c r="AE48" s="124"/>
      <c r="AF48" s="122"/>
      <c r="AG48" s="123"/>
      <c r="AH48" s="123"/>
      <c r="AI48" s="124"/>
      <c r="AJ48" s="122"/>
      <c r="AK48" s="123"/>
      <c r="AL48" s="123"/>
      <c r="AM48" s="124"/>
      <c r="AN48" s="122"/>
      <c r="AO48" s="123"/>
      <c r="AP48" s="123"/>
      <c r="AQ48" s="124"/>
      <c r="AR48" s="483"/>
      <c r="AS48" s="273"/>
      <c r="AT48" s="483"/>
      <c r="AU48" s="275"/>
      <c r="AV48" s="483"/>
      <c r="AW48" s="273"/>
      <c r="AX48" s="483"/>
      <c r="AY48" s="275"/>
      <c r="AZ48" s="240"/>
      <c r="BA48" s="240"/>
      <c r="BB48" s="240"/>
    </row>
    <row r="49" spans="2:54" ht="15.75" customHeight="1">
      <c r="B49" s="105" t="s">
        <v>117</v>
      </c>
      <c r="C49" s="195"/>
      <c r="D49" s="34">
        <v>0</v>
      </c>
      <c r="E49" s="234">
        <v>2.1767289595758781</v>
      </c>
      <c r="F49" s="30"/>
      <c r="G49" s="140"/>
      <c r="H49" s="34">
        <v>0</v>
      </c>
      <c r="I49" s="234">
        <v>2.3040000000000003</v>
      </c>
      <c r="J49" s="30"/>
      <c r="K49" s="140"/>
      <c r="L49" s="34">
        <v>0</v>
      </c>
      <c r="M49" s="234">
        <v>2.3040000000000003</v>
      </c>
      <c r="N49" s="30"/>
      <c r="O49" s="140"/>
      <c r="P49" s="34"/>
      <c r="Q49" s="234"/>
      <c r="R49" s="30"/>
      <c r="S49" s="140"/>
      <c r="T49" s="278" t="s">
        <v>157</v>
      </c>
      <c r="U49" s="287">
        <v>1.058468942522325</v>
      </c>
      <c r="V49" s="278">
        <v>1</v>
      </c>
      <c r="W49" s="285">
        <v>0.86202879054589077</v>
      </c>
      <c r="X49" s="278" t="s">
        <v>157</v>
      </c>
      <c r="Y49" s="287">
        <v>1</v>
      </c>
      <c r="Z49" s="278">
        <v>1</v>
      </c>
      <c r="AA49" s="285">
        <v>1</v>
      </c>
      <c r="AB49" s="34">
        <v>0</v>
      </c>
      <c r="AC49" s="234">
        <v>525.01082394521757</v>
      </c>
      <c r="AD49" s="30"/>
      <c r="AE49" s="140"/>
      <c r="AF49" s="314">
        <v>0</v>
      </c>
      <c r="AG49" s="234">
        <v>1188.3620000000001</v>
      </c>
      <c r="AH49" s="30"/>
      <c r="AI49" s="140"/>
      <c r="AJ49" s="314">
        <v>0</v>
      </c>
      <c r="AK49" s="234">
        <v>1188.3620000000001</v>
      </c>
      <c r="AL49" s="30"/>
      <c r="AM49" s="140"/>
      <c r="AN49" s="34"/>
      <c r="AO49" s="234"/>
      <c r="AP49" s="30"/>
      <c r="AQ49" s="140"/>
      <c r="AR49" s="278" t="s">
        <v>157</v>
      </c>
      <c r="AS49" s="287">
        <v>2.2635000000000001</v>
      </c>
      <c r="AT49" s="278">
        <v>1</v>
      </c>
      <c r="AU49" s="285">
        <v>0.98103129451116855</v>
      </c>
      <c r="AV49" s="278" t="s">
        <v>157</v>
      </c>
      <c r="AW49" s="287">
        <v>1</v>
      </c>
      <c r="AX49" s="278">
        <v>1</v>
      </c>
      <c r="AY49" s="285">
        <v>1</v>
      </c>
      <c r="AZ49" s="90"/>
      <c r="BA49" s="90"/>
      <c r="BB49" s="90"/>
    </row>
    <row r="50" spans="2:54" ht="15.75" customHeight="1">
      <c r="B50" s="113" t="s">
        <v>118</v>
      </c>
      <c r="C50" s="195"/>
      <c r="D50" s="239">
        <v>0</v>
      </c>
      <c r="E50" s="185">
        <v>0</v>
      </c>
      <c r="F50" s="185"/>
      <c r="G50" s="145"/>
      <c r="H50" s="239">
        <v>0</v>
      </c>
      <c r="I50" s="185">
        <v>0</v>
      </c>
      <c r="J50" s="185"/>
      <c r="K50" s="145"/>
      <c r="L50" s="239">
        <v>0</v>
      </c>
      <c r="M50" s="185">
        <v>0</v>
      </c>
      <c r="N50" s="185"/>
      <c r="O50" s="145"/>
      <c r="P50" s="82"/>
      <c r="Q50" s="185"/>
      <c r="R50" s="185"/>
      <c r="S50" s="145"/>
      <c r="T50" s="291" t="s">
        <v>157</v>
      </c>
      <c r="U50" s="257" t="s">
        <v>157</v>
      </c>
      <c r="V50" s="278" t="s">
        <v>157</v>
      </c>
      <c r="W50" s="286" t="s">
        <v>157</v>
      </c>
      <c r="X50" s="291" t="s">
        <v>157</v>
      </c>
      <c r="Y50" s="257" t="s">
        <v>157</v>
      </c>
      <c r="Z50" s="278" t="s">
        <v>157</v>
      </c>
      <c r="AA50" s="286" t="s">
        <v>157</v>
      </c>
      <c r="AB50" s="239">
        <v>0</v>
      </c>
      <c r="AC50" s="185">
        <v>0</v>
      </c>
      <c r="AD50" s="185"/>
      <c r="AE50" s="145"/>
      <c r="AF50" s="316">
        <v>0</v>
      </c>
      <c r="AG50" s="185">
        <v>0</v>
      </c>
      <c r="AH50" s="185"/>
      <c r="AI50" s="145"/>
      <c r="AJ50" s="316">
        <v>0</v>
      </c>
      <c r="AK50" s="185">
        <v>0</v>
      </c>
      <c r="AL50" s="185"/>
      <c r="AM50" s="145"/>
      <c r="AN50" s="82"/>
      <c r="AO50" s="185"/>
      <c r="AP50" s="185"/>
      <c r="AQ50" s="145"/>
      <c r="AR50" s="291" t="s">
        <v>157</v>
      </c>
      <c r="AS50" s="257" t="s">
        <v>157</v>
      </c>
      <c r="AT50" s="278" t="s">
        <v>157</v>
      </c>
      <c r="AU50" s="278" t="s">
        <v>157</v>
      </c>
      <c r="AV50" s="291" t="s">
        <v>157</v>
      </c>
      <c r="AW50" s="257" t="s">
        <v>157</v>
      </c>
      <c r="AX50" s="278" t="s">
        <v>157</v>
      </c>
      <c r="AY50" s="278" t="s">
        <v>157</v>
      </c>
      <c r="AZ50" s="90"/>
      <c r="BA50" s="90"/>
      <c r="BB50" s="90"/>
    </row>
    <row r="51" spans="2:54">
      <c r="U51" s="287"/>
    </row>
    <row r="55" spans="2:54">
      <c r="V55" s="161"/>
    </row>
    <row r="56" spans="2:54">
      <c r="V56" s="454"/>
    </row>
  </sheetData>
  <mergeCells count="15">
    <mergeCell ref="X3:AA3"/>
    <mergeCell ref="D2:AA2"/>
    <mergeCell ref="AB2:AY2"/>
    <mergeCell ref="AB3:AE3"/>
    <mergeCell ref="AF3:AI3"/>
    <mergeCell ref="AJ3:AM3"/>
    <mergeCell ref="AR3:AU3"/>
    <mergeCell ref="AV3:AY3"/>
    <mergeCell ref="P3:S3"/>
    <mergeCell ref="AN3:AQ3"/>
    <mergeCell ref="B2:B4"/>
    <mergeCell ref="D3:G3"/>
    <mergeCell ref="L3:O3"/>
    <mergeCell ref="H3:K3"/>
    <mergeCell ref="T3:W3"/>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Q50"/>
  <sheetViews>
    <sheetView workbookViewId="0">
      <selection activeCell="K25" sqref="K25"/>
    </sheetView>
  </sheetViews>
  <sheetFormatPr defaultRowHeight="15"/>
  <cols>
    <col min="3" max="4" width="9.140625" style="7"/>
    <col min="7" max="7" width="8.85546875" bestFit="1" customWidth="1"/>
    <col min="8" max="8" width="14" customWidth="1"/>
    <col min="9" max="9" width="8.85546875" bestFit="1" customWidth="1"/>
    <col min="10" max="10" width="14" customWidth="1"/>
    <col min="13" max="13" width="12.42578125" bestFit="1" customWidth="1"/>
    <col min="16" max="16" width="11.7109375" bestFit="1" customWidth="1"/>
  </cols>
  <sheetData>
    <row r="1" spans="1:17">
      <c r="A1" s="7"/>
      <c r="B1" s="7"/>
      <c r="E1" s="7"/>
      <c r="F1" s="7"/>
      <c r="G1" s="7"/>
      <c r="H1" s="7"/>
      <c r="I1" s="7"/>
      <c r="J1" s="7"/>
      <c r="K1" s="7"/>
    </row>
    <row r="2" spans="1:17">
      <c r="A2" s="7"/>
      <c r="B2" s="7"/>
      <c r="E2" s="7"/>
      <c r="F2" s="7"/>
      <c r="G2" s="7"/>
      <c r="H2" s="7"/>
      <c r="I2" s="7"/>
      <c r="J2" s="7"/>
      <c r="K2" s="7"/>
    </row>
    <row r="3" spans="1:17">
      <c r="A3" s="7"/>
      <c r="B3" s="7"/>
      <c r="E3" s="7"/>
      <c r="F3" s="819" t="s">
        <v>226</v>
      </c>
      <c r="G3" s="819"/>
      <c r="H3" s="819"/>
      <c r="I3" s="819"/>
      <c r="J3" s="162">
        <v>0.69755227067669179</v>
      </c>
      <c r="K3" s="7"/>
      <c r="L3" s="244"/>
    </row>
    <row r="4" spans="1:17">
      <c r="A4" s="7"/>
      <c r="B4" s="7"/>
      <c r="F4" s="819" t="s">
        <v>225</v>
      </c>
      <c r="G4" s="819"/>
      <c r="H4" s="819"/>
      <c r="I4" s="819"/>
      <c r="J4" s="162">
        <v>1.0921655662425001</v>
      </c>
      <c r="K4" s="7"/>
    </row>
    <row r="5" spans="1:17">
      <c r="A5" s="7"/>
      <c r="B5" s="7"/>
      <c r="F5" s="819" t="s">
        <v>223</v>
      </c>
      <c r="G5" s="819"/>
      <c r="H5" s="819"/>
      <c r="I5" s="819"/>
      <c r="J5" s="162">
        <v>0.55513999999999997</v>
      </c>
      <c r="K5" s="7"/>
    </row>
    <row r="6" spans="1:17">
      <c r="A6" s="7"/>
      <c r="B6" s="7"/>
      <c r="F6" s="819" t="s">
        <v>224</v>
      </c>
      <c r="G6" s="819"/>
      <c r="H6" s="819"/>
      <c r="I6" s="819"/>
      <c r="J6" s="162">
        <v>0.83021</v>
      </c>
      <c r="K6" s="7"/>
    </row>
    <row r="7" spans="1:17">
      <c r="A7" s="7"/>
      <c r="B7" s="7"/>
      <c r="K7" s="7"/>
    </row>
    <row r="8" spans="1:17">
      <c r="A8" s="7"/>
      <c r="G8" s="818" t="s">
        <v>101</v>
      </c>
      <c r="H8" s="818"/>
      <c r="I8" s="818" t="s">
        <v>102</v>
      </c>
      <c r="J8" s="818"/>
      <c r="K8" s="7"/>
    </row>
    <row r="9" spans="1:17">
      <c r="A9" s="7"/>
      <c r="B9" s="7">
        <v>0</v>
      </c>
      <c r="E9" s="7"/>
      <c r="F9" s="7"/>
      <c r="G9" s="625" t="s">
        <v>100</v>
      </c>
      <c r="H9" s="625" t="s">
        <v>176</v>
      </c>
      <c r="I9" s="625" t="s">
        <v>100</v>
      </c>
      <c r="J9" s="625" t="s">
        <v>176</v>
      </c>
      <c r="K9" s="7"/>
      <c r="N9" s="818" t="s">
        <v>101</v>
      </c>
      <c r="O9" s="818"/>
      <c r="P9" s="818" t="s">
        <v>102</v>
      </c>
      <c r="Q9" s="818"/>
    </row>
    <row r="10" spans="1:17">
      <c r="A10" s="7"/>
      <c r="B10" s="7">
        <v>0.05</v>
      </c>
      <c r="E10" s="163">
        <v>0.05</v>
      </c>
      <c r="F10" s="7" t="s">
        <v>49</v>
      </c>
      <c r="G10" s="624">
        <v>0</v>
      </c>
      <c r="H10" s="624"/>
      <c r="I10" s="624">
        <v>0</v>
      </c>
      <c r="J10" s="625" t="s">
        <v>229</v>
      </c>
      <c r="K10" s="7"/>
      <c r="M10" s="7" t="s">
        <v>112</v>
      </c>
      <c r="N10" s="276">
        <v>2.4318587822992761</v>
      </c>
      <c r="O10" s="161">
        <v>0.60247560618956808</v>
      </c>
      <c r="P10" s="165">
        <v>1.8905540338027003</v>
      </c>
      <c r="Q10" s="161">
        <v>0.32947141300437732</v>
      </c>
    </row>
    <row r="11" spans="1:17">
      <c r="A11" s="7"/>
      <c r="B11" s="7">
        <v>0.1</v>
      </c>
      <c r="E11" s="163">
        <v>0.1</v>
      </c>
      <c r="F11" s="7" t="s">
        <v>50</v>
      </c>
      <c r="G11" s="624">
        <v>0</v>
      </c>
      <c r="H11" s="625" t="s">
        <v>229</v>
      </c>
      <c r="I11" s="624">
        <v>0</v>
      </c>
      <c r="J11" s="625" t="s">
        <v>229</v>
      </c>
      <c r="K11" s="7"/>
      <c r="M11" s="7" t="s">
        <v>113</v>
      </c>
      <c r="N11" s="276">
        <v>0.69841325361099993</v>
      </c>
      <c r="O11" s="161">
        <v>0.1730268843745438</v>
      </c>
      <c r="P11" s="165">
        <v>3.748508569988898</v>
      </c>
      <c r="Q11" s="161">
        <v>0.65326163290297601</v>
      </c>
    </row>
    <row r="12" spans="1:17">
      <c r="A12" s="7"/>
      <c r="B12" s="7">
        <v>0.15</v>
      </c>
      <c r="E12" s="163">
        <v>0.15</v>
      </c>
      <c r="F12" s="7" t="s">
        <v>51</v>
      </c>
      <c r="G12" s="624">
        <v>3</v>
      </c>
      <c r="H12" s="625" t="s">
        <v>229</v>
      </c>
      <c r="I12" s="624">
        <v>0</v>
      </c>
      <c r="J12" s="625" t="s">
        <v>229</v>
      </c>
      <c r="K12" s="7"/>
      <c r="M12" s="7" t="s">
        <v>46</v>
      </c>
      <c r="N12" s="276">
        <v>0.44838139999999999</v>
      </c>
      <c r="O12" s="161">
        <v>0.11108328235808004</v>
      </c>
      <c r="P12" s="165">
        <v>0</v>
      </c>
      <c r="Q12" s="161">
        <v>0</v>
      </c>
    </row>
    <row r="13" spans="1:17">
      <c r="A13" s="7"/>
      <c r="B13" s="7">
        <v>0.2</v>
      </c>
      <c r="E13" s="163">
        <v>0.2</v>
      </c>
      <c r="F13" s="7" t="s">
        <v>52</v>
      </c>
      <c r="G13" s="624">
        <v>0</v>
      </c>
      <c r="H13" s="625" t="s">
        <v>229</v>
      </c>
      <c r="I13" s="624">
        <v>0</v>
      </c>
      <c r="J13" s="625" t="s">
        <v>229</v>
      </c>
      <c r="K13" s="7"/>
      <c r="M13" s="7" t="s">
        <v>114</v>
      </c>
      <c r="N13" s="276">
        <v>8.728413309E-3</v>
      </c>
      <c r="O13" s="161">
        <v>2.1624019197532965E-3</v>
      </c>
      <c r="P13" s="165">
        <v>9.908024922E-2</v>
      </c>
      <c r="Q13" s="161">
        <v>1.7266954092646697E-2</v>
      </c>
    </row>
    <row r="14" spans="1:17">
      <c r="A14" s="7"/>
      <c r="B14" s="7">
        <v>0.25</v>
      </c>
      <c r="E14" s="163">
        <v>0.25</v>
      </c>
      <c r="F14" s="7" t="s">
        <v>53</v>
      </c>
      <c r="G14" s="624">
        <v>0</v>
      </c>
      <c r="H14" s="625" t="s">
        <v>229</v>
      </c>
      <c r="I14" s="624">
        <v>0</v>
      </c>
      <c r="J14" s="625" t="s">
        <v>229</v>
      </c>
      <c r="K14" s="7"/>
      <c r="M14" s="7" t="s">
        <v>136</v>
      </c>
      <c r="N14" s="276">
        <v>0</v>
      </c>
      <c r="O14" s="161">
        <v>0</v>
      </c>
      <c r="P14" s="165">
        <v>0</v>
      </c>
      <c r="Q14" s="161">
        <v>0</v>
      </c>
    </row>
    <row r="15" spans="1:17">
      <c r="A15" s="7"/>
      <c r="B15" s="7">
        <v>0.3</v>
      </c>
      <c r="E15" s="163">
        <v>0.3</v>
      </c>
      <c r="F15" s="7" t="s">
        <v>54</v>
      </c>
      <c r="G15" s="624">
        <v>2</v>
      </c>
      <c r="H15" s="625" t="s">
        <v>229</v>
      </c>
      <c r="I15" s="624">
        <v>0</v>
      </c>
      <c r="J15" s="625" t="s">
        <v>229</v>
      </c>
      <c r="K15" s="7"/>
      <c r="M15" s="7" t="s">
        <v>116</v>
      </c>
      <c r="N15" s="276">
        <v>0.44906171350000001</v>
      </c>
      <c r="O15" s="161">
        <v>0.11125182515805461</v>
      </c>
      <c r="P15" s="165">
        <v>0</v>
      </c>
      <c r="Q15" s="161">
        <v>0</v>
      </c>
    </row>
    <row r="16" spans="1:17">
      <c r="A16" s="7"/>
      <c r="B16" s="7">
        <v>0.35</v>
      </c>
      <c r="E16" s="163">
        <v>0.35</v>
      </c>
      <c r="F16" s="7" t="s">
        <v>55</v>
      </c>
      <c r="G16" s="624">
        <v>2</v>
      </c>
      <c r="H16" s="625" t="s">
        <v>229</v>
      </c>
      <c r="I16" s="624">
        <v>0</v>
      </c>
      <c r="J16" s="625" t="s">
        <v>229</v>
      </c>
      <c r="K16" s="7"/>
      <c r="N16" s="165">
        <v>4.0364435627192767</v>
      </c>
      <c r="O16" s="165"/>
      <c r="P16" s="525">
        <v>5.7381428530115981</v>
      </c>
    </row>
    <row r="17" spans="1:13">
      <c r="A17" s="7"/>
      <c r="B17" s="7">
        <v>0.4</v>
      </c>
      <c r="E17" s="163">
        <v>0.4</v>
      </c>
      <c r="F17" s="7" t="s">
        <v>56</v>
      </c>
      <c r="G17" s="624">
        <v>2</v>
      </c>
      <c r="H17" s="625" t="s">
        <v>229</v>
      </c>
      <c r="I17" s="624">
        <v>1</v>
      </c>
      <c r="J17" s="625" t="s">
        <v>229</v>
      </c>
      <c r="K17" s="7"/>
    </row>
    <row r="18" spans="1:13">
      <c r="B18" s="7">
        <v>0.45</v>
      </c>
      <c r="E18" s="163">
        <v>0.45</v>
      </c>
      <c r="F18" s="7" t="s">
        <v>57</v>
      </c>
      <c r="G18" s="624">
        <v>5</v>
      </c>
      <c r="H18" s="625" t="s">
        <v>229</v>
      </c>
      <c r="I18" s="624">
        <v>4</v>
      </c>
      <c r="J18" s="625" t="s">
        <v>229</v>
      </c>
    </row>
    <row r="19" spans="1:13">
      <c r="B19" s="7">
        <v>0.5</v>
      </c>
      <c r="E19" s="163">
        <v>0.5</v>
      </c>
      <c r="F19" s="7" t="s">
        <v>58</v>
      </c>
      <c r="G19" s="624">
        <v>9</v>
      </c>
      <c r="H19" s="625" t="s">
        <v>229</v>
      </c>
      <c r="I19" s="624">
        <v>1</v>
      </c>
      <c r="J19" s="625" t="s">
        <v>229</v>
      </c>
    </row>
    <row r="20" spans="1:13">
      <c r="B20" s="7">
        <v>0.55000000000000004</v>
      </c>
      <c r="E20" s="163">
        <v>0.55000000000000004</v>
      </c>
      <c r="F20" s="7" t="s">
        <v>59</v>
      </c>
      <c r="G20" s="624">
        <v>10</v>
      </c>
      <c r="H20" s="625" t="s">
        <v>229</v>
      </c>
      <c r="I20" s="624">
        <v>1</v>
      </c>
      <c r="J20" s="625" t="s">
        <v>229</v>
      </c>
    </row>
    <row r="21" spans="1:13">
      <c r="B21" s="7">
        <v>0.6</v>
      </c>
      <c r="E21" s="163">
        <v>0.6</v>
      </c>
      <c r="F21" s="7" t="s">
        <v>60</v>
      </c>
      <c r="G21" s="624">
        <v>10</v>
      </c>
      <c r="H21" s="624">
        <v>10</v>
      </c>
      <c r="I21" s="624">
        <v>0</v>
      </c>
      <c r="J21" s="625" t="s">
        <v>229</v>
      </c>
    </row>
    <row r="22" spans="1:13">
      <c r="B22" s="7">
        <v>0.65</v>
      </c>
      <c r="E22" s="163">
        <v>0.65</v>
      </c>
      <c r="F22" s="7" t="s">
        <v>103</v>
      </c>
      <c r="G22" s="624">
        <v>8</v>
      </c>
      <c r="H22" s="625" t="s">
        <v>229</v>
      </c>
      <c r="I22" s="624">
        <v>1</v>
      </c>
      <c r="J22" s="625" t="s">
        <v>229</v>
      </c>
    </row>
    <row r="23" spans="1:13">
      <c r="B23" s="7">
        <v>0.7</v>
      </c>
      <c r="E23" s="163">
        <v>0.7</v>
      </c>
      <c r="F23" s="7" t="s">
        <v>104</v>
      </c>
      <c r="G23" s="624">
        <v>4</v>
      </c>
      <c r="H23" s="625" t="s">
        <v>229</v>
      </c>
      <c r="I23" s="624">
        <v>1</v>
      </c>
      <c r="J23" s="625" t="s">
        <v>229</v>
      </c>
    </row>
    <row r="24" spans="1:13">
      <c r="B24" s="7">
        <v>0.75</v>
      </c>
      <c r="E24" s="163">
        <v>0.75</v>
      </c>
      <c r="F24" s="7" t="s">
        <v>105</v>
      </c>
      <c r="G24" s="624">
        <v>5</v>
      </c>
      <c r="H24" s="625" t="s">
        <v>229</v>
      </c>
      <c r="I24" s="624">
        <v>2</v>
      </c>
      <c r="J24" s="625" t="s">
        <v>229</v>
      </c>
    </row>
    <row r="25" spans="1:13">
      <c r="B25" s="7">
        <v>0.8</v>
      </c>
      <c r="E25" s="163">
        <v>0.8</v>
      </c>
      <c r="F25" s="7" t="s">
        <v>106</v>
      </c>
      <c r="G25" s="624">
        <v>3</v>
      </c>
      <c r="H25" s="625" t="s">
        <v>229</v>
      </c>
      <c r="I25" s="624">
        <v>4</v>
      </c>
      <c r="J25" s="625" t="s">
        <v>229</v>
      </c>
    </row>
    <row r="26" spans="1:13">
      <c r="B26" s="7">
        <v>0.85</v>
      </c>
      <c r="E26" s="163">
        <v>0.85</v>
      </c>
      <c r="F26" s="7" t="s">
        <v>107</v>
      </c>
      <c r="G26" s="624">
        <v>4</v>
      </c>
      <c r="H26" s="625" t="s">
        <v>229</v>
      </c>
      <c r="I26" s="624">
        <v>5</v>
      </c>
      <c r="J26" s="624">
        <v>5</v>
      </c>
    </row>
    <row r="27" spans="1:13">
      <c r="B27" s="7">
        <v>0.9</v>
      </c>
      <c r="E27" s="163">
        <v>0.9</v>
      </c>
      <c r="F27" s="7" t="s">
        <v>108</v>
      </c>
      <c r="G27" s="624">
        <v>3</v>
      </c>
      <c r="H27" s="625" t="s">
        <v>229</v>
      </c>
      <c r="I27" s="624">
        <v>0</v>
      </c>
      <c r="J27" s="625" t="s">
        <v>229</v>
      </c>
    </row>
    <row r="28" spans="1:13">
      <c r="B28" s="7">
        <v>0.95</v>
      </c>
      <c r="E28" s="163">
        <v>0.95</v>
      </c>
      <c r="F28" s="7" t="s">
        <v>109</v>
      </c>
      <c r="G28" s="624">
        <v>0</v>
      </c>
      <c r="H28" s="625" t="s">
        <v>229</v>
      </c>
      <c r="I28" s="624">
        <v>7</v>
      </c>
      <c r="J28" s="625" t="s">
        <v>229</v>
      </c>
    </row>
    <row r="29" spans="1:13">
      <c r="B29" s="164">
        <v>1</v>
      </c>
      <c r="C29" s="164"/>
      <c r="D29" s="164"/>
      <c r="E29" s="163">
        <v>1</v>
      </c>
      <c r="F29" s="7" t="s">
        <v>110</v>
      </c>
      <c r="G29" s="624">
        <v>0</v>
      </c>
      <c r="H29" s="625" t="s">
        <v>229</v>
      </c>
      <c r="I29" s="624">
        <v>8</v>
      </c>
      <c r="J29" s="625" t="s">
        <v>229</v>
      </c>
    </row>
    <row r="30" spans="1:13">
      <c r="B30" s="164">
        <v>2.5</v>
      </c>
      <c r="C30" s="164"/>
      <c r="D30" s="164"/>
      <c r="E30" s="163">
        <v>2.5</v>
      </c>
      <c r="F30" s="160" t="s">
        <v>111</v>
      </c>
      <c r="G30" s="624">
        <v>6</v>
      </c>
      <c r="H30" s="625" t="s">
        <v>229</v>
      </c>
      <c r="I30" s="624">
        <v>41</v>
      </c>
      <c r="J30" s="625" t="s">
        <v>229</v>
      </c>
    </row>
    <row r="31" spans="1:13">
      <c r="L31" s="7"/>
      <c r="M31" s="7"/>
    </row>
    <row r="32" spans="1:13">
      <c r="L32" s="7"/>
      <c r="M32" s="7"/>
    </row>
    <row r="33" spans="12:13">
      <c r="L33" s="7"/>
      <c r="M33" s="7"/>
    </row>
    <row r="34" spans="12:13">
      <c r="L34" s="7"/>
      <c r="M34" s="7"/>
    </row>
    <row r="35" spans="12:13">
      <c r="L35" s="7"/>
      <c r="M35" s="7"/>
    </row>
    <row r="36" spans="12:13">
      <c r="L36" s="7"/>
      <c r="M36" s="7"/>
    </row>
    <row r="37" spans="12:13">
      <c r="L37" s="7"/>
      <c r="M37" s="7"/>
    </row>
    <row r="38" spans="12:13">
      <c r="L38" s="7"/>
      <c r="M38" s="7"/>
    </row>
    <row r="39" spans="12:13">
      <c r="L39" s="7"/>
      <c r="M39" s="7"/>
    </row>
    <row r="40" spans="12:13">
      <c r="L40" s="7"/>
      <c r="M40" s="7"/>
    </row>
    <row r="41" spans="12:13">
      <c r="L41" s="7"/>
      <c r="M41" s="7"/>
    </row>
    <row r="42" spans="12:13">
      <c r="L42" s="7"/>
      <c r="M42" s="7"/>
    </row>
    <row r="43" spans="12:13">
      <c r="L43" s="7"/>
      <c r="M43" s="7"/>
    </row>
    <row r="44" spans="12:13">
      <c r="L44" s="7"/>
      <c r="M44" s="7"/>
    </row>
    <row r="45" spans="12:13">
      <c r="L45" s="7"/>
      <c r="M45" s="7"/>
    </row>
    <row r="46" spans="12:13">
      <c r="L46" s="7"/>
      <c r="M46" s="7"/>
    </row>
    <row r="47" spans="12:13">
      <c r="L47" s="7"/>
      <c r="M47" s="7"/>
    </row>
    <row r="48" spans="12:13">
      <c r="L48" s="7"/>
      <c r="M48" s="7"/>
    </row>
    <row r="49" spans="12:13">
      <c r="L49" s="164"/>
      <c r="M49" s="7"/>
    </row>
    <row r="50" spans="12:13">
      <c r="L50" s="164"/>
    </row>
  </sheetData>
  <mergeCells count="8">
    <mergeCell ref="N9:O9"/>
    <mergeCell ref="P9:Q9"/>
    <mergeCell ref="F3:I3"/>
    <mergeCell ref="F4:I4"/>
    <mergeCell ref="F5:I5"/>
    <mergeCell ref="F6:I6"/>
    <mergeCell ref="G8:H8"/>
    <mergeCell ref="I8:J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FFFF00"/>
  </sheetPr>
  <dimension ref="A2:BL72"/>
  <sheetViews>
    <sheetView topLeftCell="A7" zoomScale="70" zoomScaleNormal="70" workbookViewId="0">
      <selection activeCell="B42" sqref="B42"/>
    </sheetView>
  </sheetViews>
  <sheetFormatPr defaultRowHeight="15"/>
  <cols>
    <col min="1" max="1" width="4.28515625" style="7" bestFit="1" customWidth="1"/>
    <col min="2" max="2" width="44.7109375" style="7" bestFit="1" customWidth="1"/>
    <col min="3" max="3" width="10.5703125" style="7" bestFit="1" customWidth="1"/>
    <col min="4" max="4" width="1.5703125" style="7" customWidth="1"/>
    <col min="5" max="8" width="9.140625" style="7"/>
    <col min="9" max="9" width="1.5703125" style="7" customWidth="1"/>
    <col min="10" max="10" width="13.85546875" style="7" customWidth="1"/>
    <col min="11" max="21" width="9.140625" style="7"/>
    <col min="22" max="22" width="1.5703125" style="7" customWidth="1"/>
    <col min="23" max="28" width="9.140625" style="7"/>
    <col min="29" max="29" width="1.7109375" style="7" customWidth="1"/>
    <col min="30" max="31" width="7.28515625" style="7" bestFit="1" customWidth="1"/>
    <col min="32" max="32" width="2.5703125" style="7" customWidth="1"/>
    <col min="33" max="36" width="9.140625" style="7" customWidth="1"/>
    <col min="37" max="37" width="1.5703125" style="7" customWidth="1"/>
    <col min="38" max="38" width="15.5703125" style="7" customWidth="1"/>
    <col min="39" max="41" width="10.85546875" style="7" bestFit="1" customWidth="1"/>
    <col min="42" max="49" width="10.85546875" style="7" customWidth="1"/>
    <col min="50" max="50" width="1.5703125" style="7" customWidth="1"/>
    <col min="51" max="54" width="12.42578125" style="7" bestFit="1" customWidth="1"/>
    <col min="55" max="56" width="12.85546875" style="7" bestFit="1" customWidth="1"/>
    <col min="57" max="57" width="1.5703125" style="7" customWidth="1"/>
    <col min="58" max="59" width="12.42578125" style="7" bestFit="1" customWidth="1"/>
    <col min="60" max="60" width="1.5703125" style="7" customWidth="1"/>
    <col min="61" max="61" width="15" style="7" customWidth="1"/>
    <col min="62" max="62" width="15.42578125" style="7" customWidth="1"/>
    <col min="63" max="63" width="14.28515625" style="7" bestFit="1" customWidth="1"/>
    <col min="64" max="64" width="11.140625" style="7" customWidth="1"/>
    <col min="65" max="16384" width="9.140625" style="7"/>
  </cols>
  <sheetData>
    <row r="2" spans="2:64">
      <c r="E2" s="775" t="s">
        <v>86</v>
      </c>
      <c r="F2" s="776"/>
      <c r="G2" s="776"/>
      <c r="H2" s="777"/>
      <c r="J2" s="764" t="s">
        <v>87</v>
      </c>
      <c r="K2" s="765"/>
      <c r="L2" s="765"/>
      <c r="M2" s="765"/>
      <c r="N2" s="765"/>
      <c r="O2" s="765"/>
      <c r="P2" s="765"/>
      <c r="Q2" s="765"/>
      <c r="R2" s="765"/>
      <c r="S2" s="765"/>
      <c r="T2" s="765"/>
      <c r="U2" s="765"/>
      <c r="V2" s="765"/>
      <c r="W2" s="765"/>
      <c r="X2" s="765"/>
      <c r="Y2" s="765"/>
      <c r="Z2" s="765"/>
      <c r="AA2" s="765"/>
      <c r="AB2" s="765"/>
      <c r="AC2" s="765"/>
      <c r="AD2" s="765"/>
      <c r="AE2" s="765"/>
      <c r="AG2" s="764" t="s">
        <v>96</v>
      </c>
      <c r="AH2" s="765"/>
      <c r="AI2" s="765"/>
      <c r="AJ2" s="765"/>
      <c r="AL2" s="759" t="s">
        <v>89</v>
      </c>
      <c r="AM2" s="760"/>
      <c r="AN2" s="760"/>
      <c r="AO2" s="760"/>
      <c r="AP2" s="760"/>
      <c r="AQ2" s="760"/>
      <c r="AR2" s="760"/>
      <c r="AS2" s="760"/>
      <c r="AT2" s="760"/>
      <c r="AU2" s="760"/>
      <c r="AV2" s="760"/>
      <c r="AW2" s="760"/>
      <c r="AX2" s="760"/>
      <c r="AY2" s="760"/>
      <c r="AZ2" s="760"/>
      <c r="BA2" s="760"/>
      <c r="BB2" s="760"/>
      <c r="BC2" s="760"/>
      <c r="BD2" s="760"/>
      <c r="BE2" s="760"/>
      <c r="BF2" s="760"/>
      <c r="BG2" s="760"/>
      <c r="BI2" s="759" t="s">
        <v>90</v>
      </c>
      <c r="BJ2" s="760"/>
      <c r="BK2" s="760"/>
      <c r="BL2" s="761"/>
    </row>
    <row r="3" spans="2:64" ht="15" customHeight="1">
      <c r="B3" s="740" t="s">
        <v>0</v>
      </c>
      <c r="C3" s="805" t="s">
        <v>63</v>
      </c>
      <c r="D3" s="9"/>
      <c r="E3" s="742" t="s">
        <v>99</v>
      </c>
      <c r="F3" s="743"/>
      <c r="G3" s="743"/>
      <c r="H3" s="744"/>
      <c r="I3" s="126"/>
      <c r="J3" s="766" t="s">
        <v>162</v>
      </c>
      <c r="K3" s="767"/>
      <c r="L3" s="767"/>
      <c r="M3" s="768"/>
      <c r="N3" s="766" t="s">
        <v>163</v>
      </c>
      <c r="O3" s="767"/>
      <c r="P3" s="767"/>
      <c r="Q3" s="768"/>
      <c r="R3" s="766" t="s">
        <v>219</v>
      </c>
      <c r="S3" s="767"/>
      <c r="T3" s="767"/>
      <c r="U3" s="768"/>
      <c r="V3" s="10"/>
      <c r="W3" s="769" t="s">
        <v>160</v>
      </c>
      <c r="X3" s="770"/>
      <c r="Y3" s="771"/>
      <c r="Z3" s="769" t="s">
        <v>217</v>
      </c>
      <c r="AA3" s="770"/>
      <c r="AB3" s="771"/>
      <c r="AC3" s="1"/>
      <c r="AD3" s="769" t="s">
        <v>216</v>
      </c>
      <c r="AE3" s="771"/>
      <c r="AG3" s="748" t="s">
        <v>97</v>
      </c>
      <c r="AH3" s="743"/>
      <c r="AI3" s="743"/>
      <c r="AJ3" s="762"/>
      <c r="AL3" s="766" t="s">
        <v>164</v>
      </c>
      <c r="AM3" s="767"/>
      <c r="AN3" s="767"/>
      <c r="AO3" s="768"/>
      <c r="AP3" s="766" t="s">
        <v>165</v>
      </c>
      <c r="AQ3" s="767"/>
      <c r="AR3" s="767"/>
      <c r="AS3" s="768"/>
      <c r="AT3" s="766" t="s">
        <v>220</v>
      </c>
      <c r="AU3" s="767"/>
      <c r="AV3" s="767"/>
      <c r="AW3" s="768"/>
      <c r="AX3" s="10"/>
      <c r="AY3" s="769" t="s">
        <v>160</v>
      </c>
      <c r="AZ3" s="770"/>
      <c r="BA3" s="771"/>
      <c r="BB3" s="769" t="s">
        <v>217</v>
      </c>
      <c r="BC3" s="770"/>
      <c r="BD3" s="771"/>
      <c r="BE3" s="1"/>
      <c r="BF3" s="769" t="s">
        <v>98</v>
      </c>
      <c r="BG3" s="771"/>
      <c r="BI3" s="766" t="s">
        <v>91</v>
      </c>
      <c r="BJ3" s="767"/>
      <c r="BK3" s="767"/>
      <c r="BL3" s="774"/>
    </row>
    <row r="4" spans="2:64" ht="16.5" customHeight="1">
      <c r="B4" s="740"/>
      <c r="C4" s="806"/>
      <c r="D4" s="9"/>
      <c r="E4" s="745"/>
      <c r="F4" s="746"/>
      <c r="G4" s="746"/>
      <c r="H4" s="747"/>
      <c r="I4" s="126"/>
      <c r="J4" s="749"/>
      <c r="K4" s="746"/>
      <c r="L4" s="746"/>
      <c r="M4" s="747"/>
      <c r="N4" s="749"/>
      <c r="O4" s="746"/>
      <c r="P4" s="746"/>
      <c r="Q4" s="747"/>
      <c r="R4" s="749"/>
      <c r="S4" s="746"/>
      <c r="T4" s="746"/>
      <c r="U4" s="747"/>
      <c r="V4" s="10"/>
      <c r="W4" s="753"/>
      <c r="X4" s="754"/>
      <c r="Y4" s="755"/>
      <c r="Z4" s="753"/>
      <c r="AA4" s="754"/>
      <c r="AB4" s="755"/>
      <c r="AC4" s="1"/>
      <c r="AD4" s="753"/>
      <c r="AE4" s="755"/>
      <c r="AG4" s="749"/>
      <c r="AH4" s="746"/>
      <c r="AI4" s="746"/>
      <c r="AJ4" s="763"/>
      <c r="AL4" s="749"/>
      <c r="AM4" s="746"/>
      <c r="AN4" s="746"/>
      <c r="AO4" s="747"/>
      <c r="AP4" s="749"/>
      <c r="AQ4" s="746"/>
      <c r="AR4" s="746"/>
      <c r="AS4" s="747"/>
      <c r="AT4" s="749"/>
      <c r="AU4" s="746"/>
      <c r="AV4" s="746"/>
      <c r="AW4" s="747"/>
      <c r="AX4" s="10"/>
      <c r="AY4" s="753"/>
      <c r="AZ4" s="754"/>
      <c r="BA4" s="755"/>
      <c r="BB4" s="753"/>
      <c r="BC4" s="754"/>
      <c r="BD4" s="755"/>
      <c r="BE4" s="1"/>
      <c r="BF4" s="753"/>
      <c r="BG4" s="755"/>
      <c r="BI4" s="749"/>
      <c r="BJ4" s="746"/>
      <c r="BK4" s="746"/>
      <c r="BL4" s="763"/>
    </row>
    <row r="5" spans="2:64">
      <c r="B5" s="740"/>
      <c r="C5" s="807"/>
      <c r="D5" s="9"/>
      <c r="E5" s="14">
        <v>2011</v>
      </c>
      <c r="F5" s="15">
        <v>2012</v>
      </c>
      <c r="G5" s="15">
        <v>2013</v>
      </c>
      <c r="H5" s="16">
        <v>2014</v>
      </c>
      <c r="I5" s="9"/>
      <c r="J5" s="17">
        <v>2011</v>
      </c>
      <c r="K5" s="15">
        <v>2012</v>
      </c>
      <c r="L5" s="15">
        <v>2013</v>
      </c>
      <c r="M5" s="16">
        <v>2014</v>
      </c>
      <c r="N5" s="17">
        <v>2011</v>
      </c>
      <c r="O5" s="15">
        <v>2012</v>
      </c>
      <c r="P5" s="15">
        <v>2013</v>
      </c>
      <c r="Q5" s="16">
        <v>2014</v>
      </c>
      <c r="R5" s="17">
        <v>2011</v>
      </c>
      <c r="S5" s="15">
        <v>2012</v>
      </c>
      <c r="T5" s="15">
        <v>2013</v>
      </c>
      <c r="U5" s="16">
        <v>2014</v>
      </c>
      <c r="V5" s="10"/>
      <c r="W5" s="17">
        <v>2012</v>
      </c>
      <c r="X5" s="15">
        <v>2013</v>
      </c>
      <c r="Y5" s="18">
        <v>2014</v>
      </c>
      <c r="Z5" s="17">
        <v>2012</v>
      </c>
      <c r="AA5" s="15">
        <v>2013</v>
      </c>
      <c r="AB5" s="18">
        <v>2014</v>
      </c>
      <c r="AD5" s="17">
        <v>2013</v>
      </c>
      <c r="AE5" s="18">
        <v>2014</v>
      </c>
      <c r="AG5" s="147">
        <v>2011</v>
      </c>
      <c r="AH5" s="148">
        <v>2012</v>
      </c>
      <c r="AI5" s="148">
        <v>2013</v>
      </c>
      <c r="AJ5" s="149">
        <v>2014</v>
      </c>
      <c r="AL5" s="17">
        <v>2011</v>
      </c>
      <c r="AM5" s="15">
        <v>2012</v>
      </c>
      <c r="AN5" s="15">
        <v>2013</v>
      </c>
      <c r="AO5" s="16">
        <v>2014</v>
      </c>
      <c r="AP5" s="17">
        <v>2011</v>
      </c>
      <c r="AQ5" s="15">
        <v>2012</v>
      </c>
      <c r="AR5" s="15">
        <v>2013</v>
      </c>
      <c r="AS5" s="16">
        <v>2014</v>
      </c>
      <c r="AT5" s="17">
        <v>2011</v>
      </c>
      <c r="AU5" s="15">
        <v>2012</v>
      </c>
      <c r="AV5" s="15">
        <v>2013</v>
      </c>
      <c r="AW5" s="16">
        <v>2014</v>
      </c>
      <c r="AX5" s="10"/>
      <c r="AY5" s="17">
        <v>2012</v>
      </c>
      <c r="AZ5" s="15">
        <v>2013</v>
      </c>
      <c r="BA5" s="18">
        <v>2014</v>
      </c>
      <c r="BB5" s="17">
        <v>2012</v>
      </c>
      <c r="BC5" s="15">
        <v>2013</v>
      </c>
      <c r="BD5" s="18">
        <v>2014</v>
      </c>
      <c r="BF5" s="17">
        <v>2013</v>
      </c>
      <c r="BG5" s="18">
        <v>2014</v>
      </c>
      <c r="BI5" s="17">
        <v>2011</v>
      </c>
      <c r="BJ5" s="15">
        <v>2012</v>
      </c>
      <c r="BK5" s="15">
        <v>2013</v>
      </c>
      <c r="BL5" s="18">
        <v>2014</v>
      </c>
    </row>
    <row r="6" spans="2:64" ht="6" customHeight="1">
      <c r="B6" s="11"/>
      <c r="C6" s="11"/>
      <c r="D6" s="9"/>
      <c r="E6" s="11"/>
      <c r="F6" s="11"/>
      <c r="G6" s="11"/>
      <c r="H6" s="11"/>
      <c r="I6" s="9"/>
      <c r="J6" s="11"/>
      <c r="K6" s="11"/>
      <c r="L6" s="11"/>
      <c r="M6" s="11"/>
      <c r="N6" s="11"/>
      <c r="O6" s="11"/>
      <c r="P6" s="11"/>
      <c r="Q6" s="11"/>
      <c r="R6" s="11"/>
      <c r="S6" s="11"/>
      <c r="T6" s="11"/>
      <c r="U6" s="11"/>
      <c r="V6" s="10"/>
      <c r="W6" s="20"/>
      <c r="X6" s="20"/>
      <c r="Y6" s="20"/>
      <c r="Z6" s="20"/>
      <c r="AA6" s="20"/>
      <c r="AB6" s="20"/>
      <c r="AD6" s="20"/>
      <c r="AE6" s="20"/>
      <c r="AL6" s="11"/>
      <c r="AM6" s="11"/>
      <c r="AN6" s="11"/>
      <c r="AO6" s="11"/>
      <c r="AP6" s="11"/>
      <c r="AQ6" s="11"/>
      <c r="AR6" s="11"/>
      <c r="AS6" s="11"/>
      <c r="AT6" s="11"/>
      <c r="AU6" s="11"/>
      <c r="AV6" s="11"/>
      <c r="AW6" s="11"/>
      <c r="AX6" s="10"/>
      <c r="AY6" s="20"/>
      <c r="AZ6" s="20"/>
      <c r="BA6" s="20"/>
      <c r="BB6" s="20"/>
      <c r="BC6" s="20"/>
      <c r="BD6" s="20"/>
      <c r="BF6" s="20"/>
      <c r="BG6" s="20"/>
      <c r="BI6" s="11"/>
      <c r="BJ6" s="11"/>
      <c r="BK6" s="11"/>
      <c r="BL6" s="11"/>
    </row>
    <row r="7" spans="2:64">
      <c r="B7" s="24" t="s">
        <v>1</v>
      </c>
      <c r="C7" s="26"/>
      <c r="D7" s="9"/>
      <c r="E7" s="137"/>
      <c r="F7" s="22"/>
      <c r="G7" s="22"/>
      <c r="H7" s="138"/>
      <c r="I7" s="9"/>
      <c r="J7" s="137"/>
      <c r="K7" s="22"/>
      <c r="L7" s="22"/>
      <c r="M7" s="138"/>
      <c r="N7" s="137"/>
      <c r="O7" s="22"/>
      <c r="P7" s="22"/>
      <c r="Q7" s="138"/>
      <c r="R7" s="137"/>
      <c r="S7" s="22"/>
      <c r="T7" s="22"/>
      <c r="U7" s="138"/>
      <c r="V7" s="10"/>
      <c r="W7" s="122"/>
      <c r="X7" s="123"/>
      <c r="Y7" s="124"/>
      <c r="Z7" s="122"/>
      <c r="AA7" s="123"/>
      <c r="AB7" s="124"/>
      <c r="AD7" s="122"/>
      <c r="AE7" s="124"/>
      <c r="AG7" s="305"/>
      <c r="AH7" s="26"/>
      <c r="AI7" s="25"/>
      <c r="AJ7" s="26"/>
      <c r="AL7" s="137"/>
      <c r="AM7" s="22"/>
      <c r="AN7" s="22"/>
      <c r="AO7" s="138"/>
      <c r="AP7" s="137"/>
      <c r="AQ7" s="22"/>
      <c r="AR7" s="22"/>
      <c r="AS7" s="138"/>
      <c r="AT7" s="137"/>
      <c r="AU7" s="22"/>
      <c r="AV7" s="22"/>
      <c r="AW7" s="138"/>
      <c r="AX7" s="10"/>
      <c r="AY7" s="122"/>
      <c r="AZ7" s="123"/>
      <c r="BA7" s="124"/>
      <c r="BB7" s="122"/>
      <c r="BC7" s="123"/>
      <c r="BD7" s="124"/>
      <c r="BF7" s="122"/>
      <c r="BG7" s="124"/>
      <c r="BI7" s="137"/>
      <c r="BJ7" s="22"/>
      <c r="BK7" s="123"/>
      <c r="BL7" s="124"/>
    </row>
    <row r="8" spans="2:64">
      <c r="B8" s="28" t="s">
        <v>2</v>
      </c>
      <c r="C8" s="29" t="s">
        <v>27</v>
      </c>
      <c r="D8" s="9"/>
      <c r="E8" s="34">
        <v>0</v>
      </c>
      <c r="F8" s="471">
        <v>0</v>
      </c>
      <c r="G8" s="130"/>
      <c r="H8" s="139"/>
      <c r="I8" s="33"/>
      <c r="J8" s="586">
        <v>0</v>
      </c>
      <c r="K8" s="587">
        <v>0</v>
      </c>
      <c r="L8" s="587">
        <v>0</v>
      </c>
      <c r="M8" s="588">
        <v>0</v>
      </c>
      <c r="N8" s="586">
        <v>0</v>
      </c>
      <c r="O8" s="586">
        <v>0</v>
      </c>
      <c r="P8" s="586">
        <v>0</v>
      </c>
      <c r="Q8" s="586">
        <v>0</v>
      </c>
      <c r="R8" s="586">
        <v>0</v>
      </c>
      <c r="S8" s="586">
        <v>0</v>
      </c>
      <c r="T8" s="586">
        <v>0</v>
      </c>
      <c r="U8" s="586">
        <v>0</v>
      </c>
      <c r="V8" s="10"/>
      <c r="W8" s="34">
        <v>0</v>
      </c>
      <c r="X8" s="130">
        <v>0</v>
      </c>
      <c r="Y8" s="131">
        <v>0</v>
      </c>
      <c r="Z8" s="34">
        <v>0</v>
      </c>
      <c r="AA8" s="130">
        <v>0</v>
      </c>
      <c r="AB8" s="131">
        <v>0</v>
      </c>
      <c r="AD8" s="34">
        <v>0</v>
      </c>
      <c r="AE8" s="34">
        <v>0</v>
      </c>
      <c r="AG8" s="306">
        <v>0</v>
      </c>
      <c r="AH8" s="131">
        <v>0</v>
      </c>
      <c r="AI8" s="130">
        <v>0</v>
      </c>
      <c r="AJ8" s="131"/>
      <c r="AL8" s="34">
        <v>0</v>
      </c>
      <c r="AM8" s="34">
        <v>0</v>
      </c>
      <c r="AN8" s="34">
        <v>0</v>
      </c>
      <c r="AO8" s="34">
        <v>0</v>
      </c>
      <c r="AP8" s="34">
        <v>0</v>
      </c>
      <c r="AQ8" s="34">
        <v>0</v>
      </c>
      <c r="AR8" s="34">
        <v>0</v>
      </c>
      <c r="AS8" s="34">
        <v>0</v>
      </c>
      <c r="AT8" s="34">
        <v>0</v>
      </c>
      <c r="AU8" s="34">
        <v>0</v>
      </c>
      <c r="AV8" s="34">
        <v>0</v>
      </c>
      <c r="AW8" s="34">
        <v>0</v>
      </c>
      <c r="AX8" s="10"/>
      <c r="AY8" s="34">
        <v>0</v>
      </c>
      <c r="AZ8" s="130">
        <v>0</v>
      </c>
      <c r="BA8" s="131">
        <v>0</v>
      </c>
      <c r="BB8" s="34">
        <v>0</v>
      </c>
      <c r="BC8" s="130">
        <v>0</v>
      </c>
      <c r="BD8" s="131">
        <v>0</v>
      </c>
      <c r="BF8" s="34">
        <v>0</v>
      </c>
      <c r="BG8" s="34">
        <v>0</v>
      </c>
      <c r="BI8" s="150">
        <v>0</v>
      </c>
      <c r="BJ8" s="570">
        <v>0</v>
      </c>
      <c r="BK8" s="570">
        <v>0</v>
      </c>
      <c r="BL8" s="131"/>
    </row>
    <row r="9" spans="2:64">
      <c r="B9" s="28" t="s">
        <v>3</v>
      </c>
      <c r="C9" s="38" t="s">
        <v>27</v>
      </c>
      <c r="D9" s="9"/>
      <c r="E9" s="34">
        <v>0</v>
      </c>
      <c r="F9" s="471">
        <v>0</v>
      </c>
      <c r="G9" s="132"/>
      <c r="H9" s="140"/>
      <c r="I9" s="33"/>
      <c r="J9" s="586">
        <v>0</v>
      </c>
      <c r="K9" s="587">
        <v>0</v>
      </c>
      <c r="L9" s="589">
        <v>0</v>
      </c>
      <c r="M9" s="590">
        <v>0</v>
      </c>
      <c r="N9" s="586">
        <v>0</v>
      </c>
      <c r="O9" s="586">
        <v>0</v>
      </c>
      <c r="P9" s="586">
        <v>0</v>
      </c>
      <c r="Q9" s="586">
        <v>0</v>
      </c>
      <c r="R9" s="586">
        <v>0</v>
      </c>
      <c r="S9" s="586">
        <v>0</v>
      </c>
      <c r="T9" s="586">
        <v>0</v>
      </c>
      <c r="U9" s="586">
        <v>0</v>
      </c>
      <c r="V9" s="10"/>
      <c r="W9" s="34">
        <v>0</v>
      </c>
      <c r="X9" s="130">
        <v>0</v>
      </c>
      <c r="Y9" s="131">
        <v>0</v>
      </c>
      <c r="Z9" s="34">
        <v>0</v>
      </c>
      <c r="AA9" s="130">
        <v>0</v>
      </c>
      <c r="AB9" s="131">
        <v>0</v>
      </c>
      <c r="AD9" s="34">
        <v>0</v>
      </c>
      <c r="AE9" s="34">
        <v>0</v>
      </c>
      <c r="AG9" s="306">
        <v>0</v>
      </c>
      <c r="AH9" s="131">
        <v>0</v>
      </c>
      <c r="AI9" s="130">
        <v>0</v>
      </c>
      <c r="AJ9" s="131"/>
      <c r="AL9" s="34">
        <v>0</v>
      </c>
      <c r="AM9" s="34">
        <v>0</v>
      </c>
      <c r="AN9" s="34">
        <v>0</v>
      </c>
      <c r="AO9" s="34">
        <v>0</v>
      </c>
      <c r="AP9" s="34">
        <v>0</v>
      </c>
      <c r="AQ9" s="34">
        <v>0</v>
      </c>
      <c r="AR9" s="34">
        <v>0</v>
      </c>
      <c r="AS9" s="34">
        <v>0</v>
      </c>
      <c r="AT9" s="34">
        <v>0</v>
      </c>
      <c r="AU9" s="34">
        <v>0</v>
      </c>
      <c r="AV9" s="34">
        <v>0</v>
      </c>
      <c r="AW9" s="34">
        <v>0</v>
      </c>
      <c r="AX9" s="10"/>
      <c r="AY9" s="34">
        <v>0</v>
      </c>
      <c r="AZ9" s="130">
        <v>0</v>
      </c>
      <c r="BA9" s="131">
        <v>0</v>
      </c>
      <c r="BB9" s="34">
        <v>0</v>
      </c>
      <c r="BC9" s="130">
        <v>0</v>
      </c>
      <c r="BD9" s="131">
        <v>0</v>
      </c>
      <c r="BF9" s="34">
        <v>0</v>
      </c>
      <c r="BG9" s="34">
        <v>0</v>
      </c>
      <c r="BI9" s="150">
        <v>0</v>
      </c>
      <c r="BJ9" s="570">
        <v>0</v>
      </c>
      <c r="BK9" s="570">
        <v>0</v>
      </c>
      <c r="BL9" s="131"/>
    </row>
    <row r="10" spans="2:64">
      <c r="B10" s="28" t="s">
        <v>4</v>
      </c>
      <c r="C10" s="38" t="s">
        <v>28</v>
      </c>
      <c r="D10" s="9"/>
      <c r="E10" s="34">
        <v>0</v>
      </c>
      <c r="F10" s="471">
        <v>2206.9558551938717</v>
      </c>
      <c r="G10" s="132"/>
      <c r="H10" s="140"/>
      <c r="I10" s="33"/>
      <c r="J10" s="586">
        <v>-8772.6589999998341</v>
      </c>
      <c r="K10" s="587">
        <v>0</v>
      </c>
      <c r="L10" s="589">
        <v>0</v>
      </c>
      <c r="M10" s="590">
        <v>0</v>
      </c>
      <c r="N10" s="586">
        <v>10.902624104000003</v>
      </c>
      <c r="O10" s="586">
        <v>0</v>
      </c>
      <c r="P10" s="586">
        <v>0</v>
      </c>
      <c r="Q10" s="586">
        <v>0</v>
      </c>
      <c r="R10" s="586">
        <v>2.265576679</v>
      </c>
      <c r="S10" s="586">
        <v>2.265576679</v>
      </c>
      <c r="T10" s="586">
        <v>2.265576679</v>
      </c>
      <c r="U10" s="586">
        <v>2.265576679</v>
      </c>
      <c r="V10" s="10"/>
      <c r="W10" s="34">
        <v>1036.3145226339998</v>
      </c>
      <c r="X10" s="130">
        <v>1036.3145226339998</v>
      </c>
      <c r="Y10" s="131">
        <v>1036.3145226339998</v>
      </c>
      <c r="Z10" s="34">
        <v>54.310487051000003</v>
      </c>
      <c r="AA10" s="130">
        <v>54.310487051000003</v>
      </c>
      <c r="AB10" s="131">
        <v>54.310487051000003</v>
      </c>
      <c r="AD10" s="34">
        <v>2156.6435449089986</v>
      </c>
      <c r="AE10" s="34">
        <v>2156.6435449089986</v>
      </c>
      <c r="AG10" s="306">
        <v>-8759.4907992168355</v>
      </c>
      <c r="AH10" s="131">
        <v>-7668.8657895318356</v>
      </c>
      <c r="AI10" s="130">
        <v>-5512.222244622837</v>
      </c>
      <c r="AJ10" s="131"/>
      <c r="AL10" s="34">
        <v>-16265859.202999998</v>
      </c>
      <c r="AM10" s="34">
        <v>0</v>
      </c>
      <c r="AN10" s="34">
        <v>0</v>
      </c>
      <c r="AO10" s="34">
        <v>0</v>
      </c>
      <c r="AP10" s="34">
        <v>20580.673665287002</v>
      </c>
      <c r="AQ10" s="34">
        <v>20580.673665287002</v>
      </c>
      <c r="AR10" s="34">
        <v>20580.673665287002</v>
      </c>
      <c r="AS10" s="34">
        <v>20580.673665287002</v>
      </c>
      <c r="AT10" s="34">
        <v>4192.1927330570006</v>
      </c>
      <c r="AU10" s="34">
        <v>4192.1927330570006</v>
      </c>
      <c r="AV10" s="34">
        <v>4192.1927330570006</v>
      </c>
      <c r="AW10" s="34">
        <v>4192.1927330570006</v>
      </c>
      <c r="AX10" s="10"/>
      <c r="AY10" s="34">
        <v>1854832.5327681454</v>
      </c>
      <c r="AZ10" s="130">
        <v>1854832.5327681454</v>
      </c>
      <c r="BA10" s="131">
        <v>1854832.5327681454</v>
      </c>
      <c r="BB10" s="34">
        <v>97640.952405000033</v>
      </c>
      <c r="BC10" s="130">
        <v>97640.952405000033</v>
      </c>
      <c r="BD10" s="131">
        <v>97640.952405000033</v>
      </c>
      <c r="BF10" s="34">
        <v>3873448.6101739975</v>
      </c>
      <c r="BG10" s="34">
        <v>3873448.6101739975</v>
      </c>
      <c r="BI10" s="150">
        <v>-16166767.737406623</v>
      </c>
      <c r="BJ10" s="570">
        <v>-10309347.281887185</v>
      </c>
      <c r="BK10" s="570">
        <v>-2562450.0615391899</v>
      </c>
      <c r="BL10" s="131"/>
    </row>
    <row r="11" spans="2:64">
      <c r="B11" s="42" t="s">
        <v>5</v>
      </c>
      <c r="C11" s="38" t="s">
        <v>65</v>
      </c>
      <c r="D11" s="9"/>
      <c r="E11" s="34">
        <v>0</v>
      </c>
      <c r="F11" s="471">
        <v>0</v>
      </c>
      <c r="G11" s="132"/>
      <c r="H11" s="140"/>
      <c r="I11" s="33"/>
      <c r="J11" s="586">
        <v>14.605673845814128</v>
      </c>
      <c r="K11" s="587">
        <v>0</v>
      </c>
      <c r="L11" s="589">
        <v>0</v>
      </c>
      <c r="M11" s="590">
        <v>0</v>
      </c>
      <c r="N11" s="586">
        <v>0</v>
      </c>
      <c r="O11" s="586">
        <v>0</v>
      </c>
      <c r="P11" s="586">
        <v>0</v>
      </c>
      <c r="Q11" s="586">
        <v>0</v>
      </c>
      <c r="R11" s="586">
        <v>0</v>
      </c>
      <c r="S11" s="586">
        <v>0</v>
      </c>
      <c r="T11" s="586">
        <v>0</v>
      </c>
      <c r="U11" s="586">
        <v>0</v>
      </c>
      <c r="V11" s="10"/>
      <c r="W11" s="34">
        <v>0</v>
      </c>
      <c r="X11" s="130">
        <v>0</v>
      </c>
      <c r="Y11" s="131">
        <v>0</v>
      </c>
      <c r="Z11" s="34">
        <v>0</v>
      </c>
      <c r="AA11" s="130">
        <v>0</v>
      </c>
      <c r="AB11" s="131">
        <v>0</v>
      </c>
      <c r="AD11" s="34">
        <v>1.484</v>
      </c>
      <c r="AE11" s="34">
        <v>1.484</v>
      </c>
      <c r="AG11" s="306">
        <v>14.605673845814128</v>
      </c>
      <c r="AH11" s="131">
        <v>14.605673845814128</v>
      </c>
      <c r="AI11" s="130">
        <v>16.089673845814126</v>
      </c>
      <c r="AJ11" s="131"/>
      <c r="AL11" s="34">
        <v>255975.44513486233</v>
      </c>
      <c r="AM11" s="34">
        <v>0</v>
      </c>
      <c r="AN11" s="34">
        <v>0</v>
      </c>
      <c r="AO11" s="34">
        <v>0</v>
      </c>
      <c r="AP11" s="34">
        <v>0</v>
      </c>
      <c r="AQ11" s="34">
        <v>0</v>
      </c>
      <c r="AR11" s="34">
        <v>0</v>
      </c>
      <c r="AS11" s="34">
        <v>0</v>
      </c>
      <c r="AT11" s="34">
        <v>0</v>
      </c>
      <c r="AU11" s="34">
        <v>0</v>
      </c>
      <c r="AV11" s="34">
        <v>0</v>
      </c>
      <c r="AW11" s="34">
        <v>0</v>
      </c>
      <c r="AX11" s="10"/>
      <c r="AY11" s="34">
        <v>0</v>
      </c>
      <c r="AZ11" s="130">
        <v>0</v>
      </c>
      <c r="BA11" s="131">
        <v>0</v>
      </c>
      <c r="BB11" s="34">
        <v>0</v>
      </c>
      <c r="BC11" s="130">
        <v>0</v>
      </c>
      <c r="BD11" s="131">
        <v>0</v>
      </c>
      <c r="BF11" s="34">
        <v>20667.999999999993</v>
      </c>
      <c r="BG11" s="34">
        <v>20667.999999999993</v>
      </c>
      <c r="BI11" s="150">
        <v>255975.44513486233</v>
      </c>
      <c r="BJ11" s="570">
        <v>255975.44513486233</v>
      </c>
      <c r="BK11" s="570">
        <v>297311.44513486233</v>
      </c>
      <c r="BL11" s="131"/>
    </row>
    <row r="12" spans="2:64">
      <c r="B12" s="42" t="s">
        <v>6</v>
      </c>
      <c r="C12" s="38" t="s">
        <v>65</v>
      </c>
      <c r="D12" s="9"/>
      <c r="E12" s="34">
        <v>0</v>
      </c>
      <c r="F12" s="471">
        <v>0</v>
      </c>
      <c r="G12" s="132"/>
      <c r="H12" s="140"/>
      <c r="I12" s="33"/>
      <c r="J12" s="586">
        <v>116.6093718697434</v>
      </c>
      <c r="K12" s="587">
        <v>0</v>
      </c>
      <c r="L12" s="589">
        <v>0</v>
      </c>
      <c r="M12" s="590">
        <v>0</v>
      </c>
      <c r="N12" s="586">
        <v>0</v>
      </c>
      <c r="O12" s="586">
        <v>0</v>
      </c>
      <c r="P12" s="586">
        <v>0</v>
      </c>
      <c r="Q12" s="586">
        <v>0</v>
      </c>
      <c r="R12" s="586">
        <v>0</v>
      </c>
      <c r="S12" s="586">
        <v>0</v>
      </c>
      <c r="T12" s="586">
        <v>0</v>
      </c>
      <c r="U12" s="586">
        <v>0</v>
      </c>
      <c r="V12" s="10"/>
      <c r="W12" s="34">
        <v>0</v>
      </c>
      <c r="X12" s="130">
        <v>0</v>
      </c>
      <c r="Y12" s="131">
        <v>0</v>
      </c>
      <c r="Z12" s="34">
        <v>0</v>
      </c>
      <c r="AA12" s="130">
        <v>0</v>
      </c>
      <c r="AB12" s="131">
        <v>0</v>
      </c>
      <c r="AD12" s="34">
        <v>0</v>
      </c>
      <c r="AE12" s="34">
        <v>0</v>
      </c>
      <c r="AG12" s="306">
        <v>116.6093718697434</v>
      </c>
      <c r="AH12" s="131">
        <v>116.6093718697434</v>
      </c>
      <c r="AI12" s="130">
        <v>116.6093718697434</v>
      </c>
      <c r="AJ12" s="131"/>
      <c r="AL12" s="34">
        <v>2373616.4725034973</v>
      </c>
      <c r="AM12" s="34">
        <v>0</v>
      </c>
      <c r="AN12" s="34">
        <v>0</v>
      </c>
      <c r="AO12" s="34">
        <v>0</v>
      </c>
      <c r="AP12" s="34">
        <v>0</v>
      </c>
      <c r="AQ12" s="34">
        <v>0</v>
      </c>
      <c r="AR12" s="34">
        <v>0</v>
      </c>
      <c r="AS12" s="34">
        <v>0</v>
      </c>
      <c r="AT12" s="34">
        <v>0</v>
      </c>
      <c r="AU12" s="34">
        <v>0</v>
      </c>
      <c r="AV12" s="34">
        <v>0</v>
      </c>
      <c r="AW12" s="34">
        <v>0</v>
      </c>
      <c r="AX12" s="10"/>
      <c r="AY12" s="34">
        <v>0</v>
      </c>
      <c r="AZ12" s="130">
        <v>0</v>
      </c>
      <c r="BA12" s="131">
        <v>0</v>
      </c>
      <c r="BB12" s="34">
        <v>0</v>
      </c>
      <c r="BC12" s="130">
        <v>0</v>
      </c>
      <c r="BD12" s="131">
        <v>0</v>
      </c>
      <c r="BF12" s="34">
        <v>0</v>
      </c>
      <c r="BG12" s="34">
        <v>0</v>
      </c>
      <c r="BI12" s="150">
        <v>2373616.4725034973</v>
      </c>
      <c r="BJ12" s="570">
        <v>2373616.4725034973</v>
      </c>
      <c r="BK12" s="570">
        <v>2373616.4725034973</v>
      </c>
      <c r="BL12" s="131"/>
    </row>
    <row r="13" spans="2:64">
      <c r="B13" s="42" t="s">
        <v>7</v>
      </c>
      <c r="C13" s="38" t="s">
        <v>65</v>
      </c>
      <c r="D13" s="9"/>
      <c r="E13" s="34">
        <v>0</v>
      </c>
      <c r="F13" s="471">
        <v>0</v>
      </c>
      <c r="G13" s="132"/>
      <c r="H13" s="140"/>
      <c r="I13" s="33"/>
      <c r="J13" s="586">
        <v>0</v>
      </c>
      <c r="K13" s="587">
        <v>0</v>
      </c>
      <c r="L13" s="589">
        <v>0</v>
      </c>
      <c r="M13" s="590">
        <v>0</v>
      </c>
      <c r="N13" s="586">
        <v>0</v>
      </c>
      <c r="O13" s="586">
        <v>0</v>
      </c>
      <c r="P13" s="586">
        <v>0</v>
      </c>
      <c r="Q13" s="586">
        <v>0</v>
      </c>
      <c r="R13" s="586">
        <v>0</v>
      </c>
      <c r="S13" s="586">
        <v>0</v>
      </c>
      <c r="T13" s="586">
        <v>0</v>
      </c>
      <c r="U13" s="586">
        <v>0</v>
      </c>
      <c r="V13" s="10"/>
      <c r="W13" s="34">
        <v>0</v>
      </c>
      <c r="X13" s="130">
        <v>0</v>
      </c>
      <c r="Y13" s="131">
        <v>0</v>
      </c>
      <c r="Z13" s="34">
        <v>0</v>
      </c>
      <c r="AA13" s="130">
        <v>0</v>
      </c>
      <c r="AB13" s="131">
        <v>0</v>
      </c>
      <c r="AD13" s="34">
        <v>0</v>
      </c>
      <c r="AE13" s="34">
        <v>0</v>
      </c>
      <c r="AG13" s="306">
        <v>0</v>
      </c>
      <c r="AH13" s="131">
        <v>0</v>
      </c>
      <c r="AI13" s="130">
        <v>0</v>
      </c>
      <c r="AJ13" s="131"/>
      <c r="AL13" s="34">
        <v>0</v>
      </c>
      <c r="AM13" s="34">
        <v>0</v>
      </c>
      <c r="AN13" s="34">
        <v>0</v>
      </c>
      <c r="AO13" s="34">
        <v>0</v>
      </c>
      <c r="AP13" s="34">
        <v>0</v>
      </c>
      <c r="AQ13" s="34">
        <v>0</v>
      </c>
      <c r="AR13" s="34">
        <v>0</v>
      </c>
      <c r="AS13" s="34">
        <v>0</v>
      </c>
      <c r="AT13" s="34">
        <v>0</v>
      </c>
      <c r="AU13" s="34">
        <v>0</v>
      </c>
      <c r="AV13" s="34">
        <v>0</v>
      </c>
      <c r="AW13" s="34">
        <v>0</v>
      </c>
      <c r="AX13" s="10"/>
      <c r="AY13" s="34">
        <v>0</v>
      </c>
      <c r="AZ13" s="130">
        <v>0</v>
      </c>
      <c r="BA13" s="131">
        <v>0</v>
      </c>
      <c r="BB13" s="34">
        <v>0</v>
      </c>
      <c r="BC13" s="130">
        <v>0</v>
      </c>
      <c r="BD13" s="131">
        <v>0</v>
      </c>
      <c r="BF13" s="34">
        <v>0</v>
      </c>
      <c r="BG13" s="34">
        <v>0</v>
      </c>
      <c r="BI13" s="150">
        <v>0</v>
      </c>
      <c r="BJ13" s="570">
        <v>0</v>
      </c>
      <c r="BK13" s="570">
        <v>0</v>
      </c>
      <c r="BL13" s="131"/>
    </row>
    <row r="14" spans="2:64">
      <c r="B14" s="43" t="s">
        <v>37</v>
      </c>
      <c r="C14" s="44" t="s">
        <v>29</v>
      </c>
      <c r="D14" s="45"/>
      <c r="E14" s="48">
        <v>0</v>
      </c>
      <c r="F14" s="471">
        <v>0</v>
      </c>
      <c r="G14" s="46"/>
      <c r="H14" s="125"/>
      <c r="I14" s="45"/>
      <c r="J14" s="591">
        <v>0</v>
      </c>
      <c r="K14" s="587">
        <v>0</v>
      </c>
      <c r="L14" s="592">
        <v>0</v>
      </c>
      <c r="M14" s="593">
        <v>0</v>
      </c>
      <c r="N14" s="586">
        <v>0</v>
      </c>
      <c r="O14" s="586">
        <v>0</v>
      </c>
      <c r="P14" s="586">
        <v>0</v>
      </c>
      <c r="Q14" s="586">
        <v>0</v>
      </c>
      <c r="R14" s="586">
        <v>0</v>
      </c>
      <c r="S14" s="586">
        <v>0</v>
      </c>
      <c r="T14" s="586">
        <v>0</v>
      </c>
      <c r="U14" s="586">
        <v>0</v>
      </c>
      <c r="V14" s="10"/>
      <c r="W14" s="48">
        <v>0</v>
      </c>
      <c r="X14" s="46">
        <v>0</v>
      </c>
      <c r="Y14" s="47">
        <v>0</v>
      </c>
      <c r="Z14" s="34">
        <v>0</v>
      </c>
      <c r="AA14" s="130">
        <v>0</v>
      </c>
      <c r="AB14" s="131">
        <v>0</v>
      </c>
      <c r="AD14" s="34">
        <v>0</v>
      </c>
      <c r="AE14" s="34">
        <v>0</v>
      </c>
      <c r="AG14" s="306">
        <v>0</v>
      </c>
      <c r="AH14" s="131">
        <v>0</v>
      </c>
      <c r="AI14" s="130">
        <v>0</v>
      </c>
      <c r="AJ14" s="47"/>
      <c r="AL14" s="34">
        <v>0</v>
      </c>
      <c r="AM14" s="34">
        <v>0</v>
      </c>
      <c r="AN14" s="34">
        <v>0</v>
      </c>
      <c r="AO14" s="34">
        <v>0</v>
      </c>
      <c r="AP14" s="34">
        <v>0</v>
      </c>
      <c r="AQ14" s="34">
        <v>0</v>
      </c>
      <c r="AR14" s="34">
        <v>0</v>
      </c>
      <c r="AS14" s="34">
        <v>0</v>
      </c>
      <c r="AT14" s="34">
        <v>0</v>
      </c>
      <c r="AU14" s="34">
        <v>0</v>
      </c>
      <c r="AV14" s="34">
        <v>0</v>
      </c>
      <c r="AW14" s="34">
        <v>0</v>
      </c>
      <c r="AX14" s="10"/>
      <c r="AY14" s="48">
        <v>0</v>
      </c>
      <c r="AZ14" s="46">
        <v>0</v>
      </c>
      <c r="BA14" s="47">
        <v>0</v>
      </c>
      <c r="BB14" s="34">
        <v>0</v>
      </c>
      <c r="BC14" s="130">
        <v>0</v>
      </c>
      <c r="BD14" s="131">
        <v>0</v>
      </c>
      <c r="BF14" s="34">
        <v>0</v>
      </c>
      <c r="BG14" s="34">
        <v>0</v>
      </c>
      <c r="BI14" s="150">
        <v>0</v>
      </c>
      <c r="BJ14" s="570">
        <v>0</v>
      </c>
      <c r="BK14" s="570">
        <v>0</v>
      </c>
      <c r="BL14" s="47"/>
    </row>
    <row r="15" spans="2:64">
      <c r="B15" s="42" t="s">
        <v>67</v>
      </c>
      <c r="C15" s="38" t="s">
        <v>29</v>
      </c>
      <c r="D15" s="9"/>
      <c r="E15" s="34">
        <v>0</v>
      </c>
      <c r="F15" s="471">
        <v>0</v>
      </c>
      <c r="G15" s="133"/>
      <c r="H15" s="141"/>
      <c r="I15" s="33"/>
      <c r="J15" s="586">
        <v>0</v>
      </c>
      <c r="K15" s="587">
        <v>0</v>
      </c>
      <c r="L15" s="594">
        <v>0</v>
      </c>
      <c r="M15" s="595">
        <v>0</v>
      </c>
      <c r="N15" s="586">
        <v>0</v>
      </c>
      <c r="O15" s="586">
        <v>0</v>
      </c>
      <c r="P15" s="586">
        <v>0</v>
      </c>
      <c r="Q15" s="586">
        <v>0</v>
      </c>
      <c r="R15" s="586">
        <v>0</v>
      </c>
      <c r="S15" s="586">
        <v>0</v>
      </c>
      <c r="T15" s="586">
        <v>0</v>
      </c>
      <c r="U15" s="586">
        <v>0</v>
      </c>
      <c r="V15" s="10"/>
      <c r="W15" s="34">
        <v>0</v>
      </c>
      <c r="X15" s="130">
        <v>0</v>
      </c>
      <c r="Y15" s="131">
        <v>0</v>
      </c>
      <c r="Z15" s="34">
        <v>0</v>
      </c>
      <c r="AA15" s="130">
        <v>0</v>
      </c>
      <c r="AB15" s="131">
        <v>0</v>
      </c>
      <c r="AD15" s="34">
        <v>0</v>
      </c>
      <c r="AE15" s="34">
        <v>0</v>
      </c>
      <c r="AG15" s="306">
        <v>0</v>
      </c>
      <c r="AH15" s="131">
        <v>0</v>
      </c>
      <c r="AI15" s="130">
        <v>0</v>
      </c>
      <c r="AJ15" s="131"/>
      <c r="AL15" s="34">
        <v>0</v>
      </c>
      <c r="AM15" s="34">
        <v>0</v>
      </c>
      <c r="AN15" s="34">
        <v>0</v>
      </c>
      <c r="AO15" s="34">
        <v>0</v>
      </c>
      <c r="AP15" s="34">
        <v>0</v>
      </c>
      <c r="AQ15" s="34">
        <v>0</v>
      </c>
      <c r="AR15" s="34">
        <v>0</v>
      </c>
      <c r="AS15" s="34">
        <v>0</v>
      </c>
      <c r="AT15" s="34">
        <v>0</v>
      </c>
      <c r="AU15" s="34">
        <v>0</v>
      </c>
      <c r="AV15" s="34">
        <v>0</v>
      </c>
      <c r="AW15" s="34">
        <v>0</v>
      </c>
      <c r="AX15" s="10"/>
      <c r="AY15" s="34">
        <v>0</v>
      </c>
      <c r="AZ15" s="130">
        <v>0</v>
      </c>
      <c r="BA15" s="131">
        <v>0</v>
      </c>
      <c r="BB15" s="34">
        <v>0</v>
      </c>
      <c r="BC15" s="130">
        <v>0</v>
      </c>
      <c r="BD15" s="131">
        <v>0</v>
      </c>
      <c r="BF15" s="34">
        <v>0</v>
      </c>
      <c r="BG15" s="34">
        <v>0</v>
      </c>
      <c r="BI15" s="150">
        <v>0</v>
      </c>
      <c r="BJ15" s="570">
        <v>0</v>
      </c>
      <c r="BK15" s="570">
        <v>0</v>
      </c>
      <c r="BL15" s="131"/>
    </row>
    <row r="16" spans="2:64">
      <c r="B16" s="51" t="s">
        <v>8</v>
      </c>
      <c r="C16" s="52" t="s">
        <v>44</v>
      </c>
      <c r="D16" s="9"/>
      <c r="E16" s="34">
        <v>0</v>
      </c>
      <c r="F16" s="471">
        <v>0</v>
      </c>
      <c r="G16" s="134"/>
      <c r="H16" s="142"/>
      <c r="I16" s="33"/>
      <c r="J16" s="586">
        <v>0.37</v>
      </c>
      <c r="K16" s="587">
        <v>0</v>
      </c>
      <c r="L16" s="596">
        <v>0</v>
      </c>
      <c r="M16" s="597">
        <v>0</v>
      </c>
      <c r="N16" s="586">
        <v>0</v>
      </c>
      <c r="O16" s="586">
        <v>0</v>
      </c>
      <c r="P16" s="586">
        <v>0</v>
      </c>
      <c r="Q16" s="586">
        <v>0</v>
      </c>
      <c r="R16" s="586">
        <v>0.16739999999999999</v>
      </c>
      <c r="S16" s="586">
        <v>0.16739999999999999</v>
      </c>
      <c r="T16" s="586">
        <v>0.16739999999999999</v>
      </c>
      <c r="U16" s="586">
        <v>0.16739999999999999</v>
      </c>
      <c r="V16" s="10"/>
      <c r="W16" s="34">
        <v>0</v>
      </c>
      <c r="X16" s="130">
        <v>0</v>
      </c>
      <c r="Y16" s="131">
        <v>0</v>
      </c>
      <c r="Z16" s="34">
        <v>1.19784</v>
      </c>
      <c r="AA16" s="130">
        <v>1.19784</v>
      </c>
      <c r="AB16" s="131">
        <v>1.19784</v>
      </c>
      <c r="AD16" s="34">
        <v>114.77951728499998</v>
      </c>
      <c r="AE16" s="34">
        <v>114.77951728499998</v>
      </c>
      <c r="AG16" s="306">
        <v>0.53739999999999999</v>
      </c>
      <c r="AH16" s="131">
        <v>1.7352400000000001</v>
      </c>
      <c r="AI16" s="130">
        <v>116.51475728499999</v>
      </c>
      <c r="AJ16" s="131"/>
      <c r="AL16" s="34">
        <v>328256.45459156536</v>
      </c>
      <c r="AM16" s="34">
        <v>0</v>
      </c>
      <c r="AN16" s="34">
        <v>0</v>
      </c>
      <c r="AO16" s="34">
        <v>0</v>
      </c>
      <c r="AP16" s="34">
        <v>0</v>
      </c>
      <c r="AQ16" s="34">
        <v>0</v>
      </c>
      <c r="AR16" s="34">
        <v>0</v>
      </c>
      <c r="AS16" s="34">
        <v>0</v>
      </c>
      <c r="AT16" s="34">
        <v>1836.1</v>
      </c>
      <c r="AU16" s="34">
        <v>1836.1</v>
      </c>
      <c r="AV16" s="34">
        <v>1836.1</v>
      </c>
      <c r="AW16" s="34">
        <v>1836.1</v>
      </c>
      <c r="AX16" s="10"/>
      <c r="AY16" s="34">
        <v>0</v>
      </c>
      <c r="AZ16" s="130">
        <v>0</v>
      </c>
      <c r="BA16" s="131">
        <v>0</v>
      </c>
      <c r="BB16" s="34">
        <v>2009.28</v>
      </c>
      <c r="BC16" s="130">
        <v>2009.28</v>
      </c>
      <c r="BD16" s="131">
        <v>2009.28</v>
      </c>
      <c r="BF16" s="34">
        <v>701488.44764999999</v>
      </c>
      <c r="BG16" s="34">
        <v>701488.44764999999</v>
      </c>
      <c r="BI16" s="150">
        <v>335600.85459156526</v>
      </c>
      <c r="BJ16" s="570">
        <v>341628.69459156529</v>
      </c>
      <c r="BK16" s="570">
        <v>1744605.5898915653</v>
      </c>
      <c r="BL16" s="131"/>
    </row>
    <row r="17" spans="2:64">
      <c r="B17" s="115" t="s">
        <v>9</v>
      </c>
      <c r="C17" s="116"/>
      <c r="D17" s="9"/>
      <c r="E17" s="143"/>
      <c r="F17" s="472"/>
      <c r="G17" s="55"/>
      <c r="H17" s="144"/>
      <c r="I17" s="33"/>
      <c r="J17" s="598">
        <v>-8641.0739542842766</v>
      </c>
      <c r="K17" s="598">
        <v>0</v>
      </c>
      <c r="L17" s="598">
        <v>0</v>
      </c>
      <c r="M17" s="598">
        <v>0</v>
      </c>
      <c r="N17" s="598">
        <v>10.902624104000003</v>
      </c>
      <c r="O17" s="598">
        <v>0</v>
      </c>
      <c r="P17" s="598">
        <v>0</v>
      </c>
      <c r="Q17" s="598">
        <v>0</v>
      </c>
      <c r="R17" s="598">
        <v>2.4329766790000003</v>
      </c>
      <c r="S17" s="598">
        <v>2.4329766790000003</v>
      </c>
      <c r="T17" s="598">
        <v>2.4329766790000003</v>
      </c>
      <c r="U17" s="598">
        <v>2.4329766790000003</v>
      </c>
      <c r="V17" s="10"/>
      <c r="W17" s="143">
        <v>1036.3145226339998</v>
      </c>
      <c r="X17" s="143">
        <v>1036.3145226339998</v>
      </c>
      <c r="Y17" s="143">
        <v>1036.3145226339998</v>
      </c>
      <c r="Z17" s="143">
        <v>55.508327051000002</v>
      </c>
      <c r="AA17" s="143">
        <v>55.508327051000002</v>
      </c>
      <c r="AB17" s="143">
        <v>55.508327051000002</v>
      </c>
      <c r="AD17" s="143">
        <v>2272.9070621939986</v>
      </c>
      <c r="AE17" s="143">
        <v>2272.9070621939986</v>
      </c>
      <c r="AG17" s="143">
        <v>-8627.7383535012796</v>
      </c>
      <c r="AH17" s="143">
        <v>-7535.9155038162789</v>
      </c>
      <c r="AI17" s="143">
        <v>-5263.0084416222799</v>
      </c>
      <c r="AJ17" s="143">
        <v>0</v>
      </c>
      <c r="AL17" s="57">
        <v>-13308010.830770072</v>
      </c>
      <c r="AM17" s="57">
        <v>0</v>
      </c>
      <c r="AN17" s="57">
        <v>0</v>
      </c>
      <c r="AO17" s="57">
        <v>0</v>
      </c>
      <c r="AP17" s="57">
        <v>20580.673665287002</v>
      </c>
      <c r="AQ17" s="57">
        <v>20580.673665287002</v>
      </c>
      <c r="AR17" s="57">
        <v>20580.673665287002</v>
      </c>
      <c r="AS17" s="57">
        <v>20580.673665287002</v>
      </c>
      <c r="AT17" s="57">
        <v>6028.2927330570001</v>
      </c>
      <c r="AU17" s="57">
        <v>6028.2927330570001</v>
      </c>
      <c r="AV17" s="57">
        <v>6028.2927330570001</v>
      </c>
      <c r="AW17" s="57">
        <v>6028.2927330570001</v>
      </c>
      <c r="AX17" s="10"/>
      <c r="AY17" s="57">
        <v>1854832.5327681454</v>
      </c>
      <c r="AZ17" s="57">
        <v>1854832.5327681454</v>
      </c>
      <c r="BA17" s="57">
        <v>1854832.5327681454</v>
      </c>
      <c r="BB17" s="57">
        <v>99650.232405000032</v>
      </c>
      <c r="BC17" s="57">
        <v>99650.232405000032</v>
      </c>
      <c r="BD17" s="57">
        <v>99650.232405000032</v>
      </c>
      <c r="BF17" s="57">
        <v>4595605.057823997</v>
      </c>
      <c r="BG17" s="57">
        <v>4595605.057823997</v>
      </c>
      <c r="BI17" s="57">
        <v>-13201574.965176696</v>
      </c>
      <c r="BJ17" s="57">
        <v>-7338126.6696572592</v>
      </c>
      <c r="BK17" s="57">
        <v>1853083.445990735</v>
      </c>
      <c r="BL17" s="58"/>
    </row>
    <row r="18" spans="2:64" ht="6" customHeight="1">
      <c r="B18" s="61"/>
      <c r="C18" s="62"/>
      <c r="D18" s="9"/>
      <c r="E18" s="62"/>
      <c r="F18" s="260"/>
      <c r="G18" s="62"/>
      <c r="H18" s="62"/>
      <c r="I18" s="33"/>
      <c r="J18" s="62"/>
      <c r="K18" s="62"/>
      <c r="L18" s="62"/>
      <c r="M18" s="62"/>
      <c r="N18" s="62"/>
      <c r="O18" s="62"/>
      <c r="P18" s="62"/>
      <c r="Q18" s="62"/>
      <c r="R18" s="62"/>
      <c r="S18" s="62"/>
      <c r="T18" s="62"/>
      <c r="U18" s="62"/>
      <c r="V18" s="10"/>
      <c r="W18" s="63"/>
      <c r="X18" s="63"/>
      <c r="Y18" s="63"/>
      <c r="Z18" s="63"/>
      <c r="AA18" s="63"/>
      <c r="AB18" s="63"/>
      <c r="AD18" s="63"/>
      <c r="AE18" s="63"/>
      <c r="AG18" s="63"/>
      <c r="AH18" s="63"/>
      <c r="AI18" s="63"/>
      <c r="AJ18" s="63"/>
      <c r="AL18" s="62"/>
      <c r="AM18" s="62"/>
      <c r="AN18" s="62"/>
      <c r="AO18" s="62"/>
      <c r="AP18" s="62"/>
      <c r="AQ18" s="62"/>
      <c r="AR18" s="62"/>
      <c r="AS18" s="62"/>
      <c r="AT18" s="62"/>
      <c r="AU18" s="62"/>
      <c r="AV18" s="62"/>
      <c r="AW18" s="62"/>
      <c r="AX18" s="10"/>
      <c r="AY18" s="63"/>
      <c r="AZ18" s="63"/>
      <c r="BA18" s="63"/>
      <c r="BB18" s="63"/>
      <c r="BC18" s="63"/>
      <c r="BD18" s="63"/>
      <c r="BF18" s="63"/>
      <c r="BG18" s="63"/>
      <c r="BI18" s="62"/>
      <c r="BJ18" s="62"/>
      <c r="BK18" s="63"/>
      <c r="BL18" s="63"/>
    </row>
    <row r="19" spans="2:64">
      <c r="B19" s="24" t="s">
        <v>10</v>
      </c>
      <c r="C19" s="26"/>
      <c r="D19" s="9"/>
      <c r="E19" s="137"/>
      <c r="F19" s="273"/>
      <c r="G19" s="22"/>
      <c r="H19" s="138"/>
      <c r="I19" s="33"/>
      <c r="J19" s="137">
        <v>0</v>
      </c>
      <c r="K19" s="22">
        <v>0</v>
      </c>
      <c r="L19" s="22">
        <v>0</v>
      </c>
      <c r="M19" s="138">
        <v>0</v>
      </c>
      <c r="N19" s="137"/>
      <c r="O19" s="22"/>
      <c r="P19" s="22"/>
      <c r="Q19" s="138"/>
      <c r="R19" s="137"/>
      <c r="S19" s="22"/>
      <c r="T19" s="22"/>
      <c r="U19" s="138"/>
      <c r="V19" s="10"/>
      <c r="W19" s="122"/>
      <c r="X19" s="25"/>
      <c r="Y19" s="26"/>
      <c r="Z19" s="122"/>
      <c r="AA19" s="25"/>
      <c r="AB19" s="26"/>
      <c r="AD19" s="122"/>
      <c r="AE19" s="124"/>
      <c r="AG19" s="305"/>
      <c r="AH19" s="26"/>
      <c r="AI19" s="25"/>
      <c r="AJ19" s="26"/>
      <c r="AL19" s="137"/>
      <c r="AM19" s="22"/>
      <c r="AN19" s="22"/>
      <c r="AO19" s="138"/>
      <c r="AP19" s="137"/>
      <c r="AQ19" s="22"/>
      <c r="AR19" s="22"/>
      <c r="AS19" s="138"/>
      <c r="AT19" s="137"/>
      <c r="AU19" s="22"/>
      <c r="AV19" s="22"/>
      <c r="AW19" s="138"/>
      <c r="AX19" s="10"/>
      <c r="AY19" s="122"/>
      <c r="AZ19" s="25"/>
      <c r="BA19" s="26"/>
      <c r="BB19" s="122"/>
      <c r="BC19" s="25"/>
      <c r="BD19" s="26"/>
      <c r="BF19" s="122"/>
      <c r="BG19" s="26"/>
      <c r="BI19" s="137"/>
      <c r="BJ19" s="22"/>
      <c r="BK19" s="25"/>
      <c r="BL19" s="26"/>
    </row>
    <row r="20" spans="2:64">
      <c r="B20" s="66" t="s">
        <v>68</v>
      </c>
      <c r="C20" s="67" t="s">
        <v>30</v>
      </c>
      <c r="D20" s="9"/>
      <c r="E20" s="34">
        <v>0</v>
      </c>
      <c r="F20" s="471">
        <v>529</v>
      </c>
      <c r="G20" s="130"/>
      <c r="H20" s="139"/>
      <c r="I20" s="33"/>
      <c r="J20" s="34">
        <v>4503.504938197495</v>
      </c>
      <c r="K20" s="130">
        <v>0</v>
      </c>
      <c r="L20" s="130">
        <v>0</v>
      </c>
      <c r="M20" s="139">
        <v>0</v>
      </c>
      <c r="N20" s="34">
        <v>0</v>
      </c>
      <c r="O20" s="34">
        <v>0</v>
      </c>
      <c r="P20" s="34">
        <v>0</v>
      </c>
      <c r="Q20" s="34">
        <v>0</v>
      </c>
      <c r="R20" s="586">
        <v>7.9745779999999993</v>
      </c>
      <c r="S20" s="586">
        <v>7.9745779999999993</v>
      </c>
      <c r="T20" s="586">
        <v>7.9745779999999993</v>
      </c>
      <c r="U20" s="586">
        <v>7.9745779999999993</v>
      </c>
      <c r="V20" s="10"/>
      <c r="W20" s="34">
        <v>6217.7519884039993</v>
      </c>
      <c r="X20" s="130">
        <v>6217.7519884039993</v>
      </c>
      <c r="Y20" s="131">
        <v>6109.9155087534818</v>
      </c>
      <c r="Z20" s="34">
        <v>3896.24</v>
      </c>
      <c r="AA20" s="130">
        <v>3896.24</v>
      </c>
      <c r="AB20" s="131">
        <v>3860.7442511111376</v>
      </c>
      <c r="AD20" s="34">
        <v>16584.047184057999</v>
      </c>
      <c r="AE20" s="34">
        <v>16420.294756312145</v>
      </c>
      <c r="AG20" s="306">
        <v>4511.4795161974953</v>
      </c>
      <c r="AH20" s="131">
        <v>14482.139276062113</v>
      </c>
      <c r="AI20" s="130">
        <v>30902.434032374258</v>
      </c>
      <c r="AJ20" s="131"/>
      <c r="AL20" s="34">
        <v>22046930.660362661</v>
      </c>
      <c r="AM20" s="34">
        <v>0</v>
      </c>
      <c r="AN20" s="34">
        <v>0</v>
      </c>
      <c r="AO20" s="34">
        <v>0</v>
      </c>
      <c r="AP20" s="34">
        <v>0</v>
      </c>
      <c r="AQ20" s="34">
        <v>0</v>
      </c>
      <c r="AR20" s="34">
        <v>0</v>
      </c>
      <c r="AS20" s="34">
        <v>0</v>
      </c>
      <c r="AT20" s="34">
        <v>0</v>
      </c>
      <c r="AU20" s="34">
        <v>0</v>
      </c>
      <c r="AV20" s="34">
        <v>0</v>
      </c>
      <c r="AW20" s="34">
        <v>0</v>
      </c>
      <c r="AX20" s="10"/>
      <c r="AY20" s="34">
        <v>40101272.713283762</v>
      </c>
      <c r="AZ20" s="130">
        <v>40101272.713283762</v>
      </c>
      <c r="BA20" s="131">
        <v>39736875.898576401</v>
      </c>
      <c r="BB20" s="34">
        <v>18427515.98</v>
      </c>
      <c r="BC20" s="130">
        <v>18427515.98</v>
      </c>
      <c r="BD20" s="131">
        <v>18309973.648391053</v>
      </c>
      <c r="BF20" s="34">
        <v>108677565.71246137</v>
      </c>
      <c r="BG20" s="34">
        <v>108024039.47056645</v>
      </c>
      <c r="BI20" s="150">
        <v>22046930.660362661</v>
      </c>
      <c r="BJ20" s="570">
        <v>197151357.59389764</v>
      </c>
      <c r="BK20" s="570">
        <v>413852962.77692544</v>
      </c>
      <c r="BL20" s="131"/>
    </row>
    <row r="21" spans="2:64">
      <c r="B21" s="68" t="s">
        <v>45</v>
      </c>
      <c r="C21" s="69" t="s">
        <v>30</v>
      </c>
      <c r="D21" s="9"/>
      <c r="E21" s="34">
        <v>0</v>
      </c>
      <c r="F21" s="471">
        <v>197</v>
      </c>
      <c r="G21" s="132"/>
      <c r="H21" s="140"/>
      <c r="I21" s="33"/>
      <c r="J21" s="34">
        <v>541.11773935710323</v>
      </c>
      <c r="K21" s="130">
        <v>0</v>
      </c>
      <c r="L21" s="132">
        <v>0</v>
      </c>
      <c r="M21" s="140">
        <v>0</v>
      </c>
      <c r="N21" s="34">
        <v>0</v>
      </c>
      <c r="O21" s="34">
        <v>0</v>
      </c>
      <c r="P21" s="34">
        <v>0</v>
      </c>
      <c r="Q21" s="34">
        <v>0</v>
      </c>
      <c r="R21" s="586">
        <v>0</v>
      </c>
      <c r="S21" s="586">
        <v>0</v>
      </c>
      <c r="T21" s="586">
        <v>0</v>
      </c>
      <c r="U21" s="586">
        <v>0</v>
      </c>
      <c r="V21" s="10"/>
      <c r="W21" s="34">
        <v>216.73822516300004</v>
      </c>
      <c r="X21" s="130">
        <v>216.73822516300004</v>
      </c>
      <c r="Y21" s="131">
        <v>214.99111603922785</v>
      </c>
      <c r="Z21" s="34">
        <v>0</v>
      </c>
      <c r="AA21" s="130">
        <v>0</v>
      </c>
      <c r="AB21" s="131">
        <v>0</v>
      </c>
      <c r="AD21" s="34">
        <v>48.655614449000005</v>
      </c>
      <c r="AE21" s="34">
        <v>48.655614449000005</v>
      </c>
      <c r="AG21" s="306">
        <v>541.11773935710323</v>
      </c>
      <c r="AH21" s="131">
        <v>756.10885539633114</v>
      </c>
      <c r="AI21" s="130">
        <v>804.76446984533118</v>
      </c>
      <c r="AJ21" s="131"/>
      <c r="AL21" s="34">
        <v>1346618.3462364229</v>
      </c>
      <c r="AM21" s="34">
        <v>0</v>
      </c>
      <c r="AN21" s="34">
        <v>0</v>
      </c>
      <c r="AO21" s="34">
        <v>0</v>
      </c>
      <c r="AP21" s="34">
        <v>0</v>
      </c>
      <c r="AQ21" s="34">
        <v>0</v>
      </c>
      <c r="AR21" s="34">
        <v>0</v>
      </c>
      <c r="AS21" s="34">
        <v>0</v>
      </c>
      <c r="AT21" s="34">
        <v>0</v>
      </c>
      <c r="AU21" s="34">
        <v>0</v>
      </c>
      <c r="AV21" s="34">
        <v>0</v>
      </c>
      <c r="AW21" s="34">
        <v>0</v>
      </c>
      <c r="AX21" s="10"/>
      <c r="AY21" s="34">
        <v>781858.38157578185</v>
      </c>
      <c r="AZ21" s="130">
        <v>781858.38157578185</v>
      </c>
      <c r="BA21" s="131">
        <v>775744.73806513497</v>
      </c>
      <c r="BB21" s="34">
        <v>0</v>
      </c>
      <c r="BC21" s="130">
        <v>0</v>
      </c>
      <c r="BD21" s="131">
        <v>0</v>
      </c>
      <c r="BF21" s="34">
        <v>174459.54908700698</v>
      </c>
      <c r="BG21" s="34">
        <v>174459.54908700698</v>
      </c>
      <c r="BI21" s="150">
        <v>1346618.3462364229</v>
      </c>
      <c r="BJ21" s="570">
        <v>3686079.8474531211</v>
      </c>
      <c r="BK21" s="570">
        <v>4034998.9456271352</v>
      </c>
      <c r="BL21" s="131"/>
    </row>
    <row r="22" spans="2:64">
      <c r="B22" s="68" t="s">
        <v>69</v>
      </c>
      <c r="C22" s="69" t="s">
        <v>31</v>
      </c>
      <c r="D22" s="9"/>
      <c r="E22" s="34">
        <v>0</v>
      </c>
      <c r="F22" s="471">
        <v>0</v>
      </c>
      <c r="G22" s="132"/>
      <c r="H22" s="140"/>
      <c r="I22" s="33"/>
      <c r="J22" s="34">
        <v>0</v>
      </c>
      <c r="K22" s="130">
        <v>0</v>
      </c>
      <c r="L22" s="132">
        <v>0</v>
      </c>
      <c r="M22" s="140">
        <v>0</v>
      </c>
      <c r="N22" s="34">
        <v>0</v>
      </c>
      <c r="O22" s="34">
        <v>0</v>
      </c>
      <c r="P22" s="34">
        <v>0</v>
      </c>
      <c r="Q22" s="34">
        <v>0</v>
      </c>
      <c r="R22" s="586">
        <v>0</v>
      </c>
      <c r="S22" s="586">
        <v>0</v>
      </c>
      <c r="T22" s="586">
        <v>0</v>
      </c>
      <c r="U22" s="586">
        <v>0</v>
      </c>
      <c r="V22" s="10"/>
      <c r="W22" s="34">
        <v>0</v>
      </c>
      <c r="X22" s="130">
        <v>0</v>
      </c>
      <c r="Y22" s="131">
        <v>0</v>
      </c>
      <c r="Z22" s="34">
        <v>0</v>
      </c>
      <c r="AA22" s="130">
        <v>0</v>
      </c>
      <c r="AB22" s="131">
        <v>0</v>
      </c>
      <c r="AD22" s="34">
        <v>0</v>
      </c>
      <c r="AE22" s="34">
        <v>0</v>
      </c>
      <c r="AG22" s="306">
        <v>0</v>
      </c>
      <c r="AH22" s="131">
        <v>0</v>
      </c>
      <c r="AI22" s="130">
        <v>0</v>
      </c>
      <c r="AJ22" s="131"/>
      <c r="AL22" s="34">
        <v>0</v>
      </c>
      <c r="AM22" s="34">
        <v>0</v>
      </c>
      <c r="AN22" s="34">
        <v>0</v>
      </c>
      <c r="AO22" s="34">
        <v>0</v>
      </c>
      <c r="AP22" s="34">
        <v>0</v>
      </c>
      <c r="AQ22" s="34">
        <v>0</v>
      </c>
      <c r="AR22" s="34">
        <v>0</v>
      </c>
      <c r="AS22" s="34">
        <v>0</v>
      </c>
      <c r="AT22" s="34">
        <v>0</v>
      </c>
      <c r="AU22" s="34">
        <v>0</v>
      </c>
      <c r="AV22" s="34">
        <v>0</v>
      </c>
      <c r="AW22" s="34">
        <v>0</v>
      </c>
      <c r="AX22" s="10"/>
      <c r="AY22" s="34">
        <v>0</v>
      </c>
      <c r="AZ22" s="130">
        <v>0</v>
      </c>
      <c r="BA22" s="131">
        <v>0</v>
      </c>
      <c r="BB22" s="34">
        <v>0</v>
      </c>
      <c r="BC22" s="130">
        <v>0</v>
      </c>
      <c r="BD22" s="131">
        <v>0</v>
      </c>
      <c r="BF22" s="34">
        <v>0</v>
      </c>
      <c r="BG22" s="34">
        <v>0</v>
      </c>
      <c r="BI22" s="150">
        <v>0</v>
      </c>
      <c r="BJ22" s="570">
        <v>0</v>
      </c>
      <c r="BK22" s="570">
        <v>0</v>
      </c>
      <c r="BL22" s="131"/>
    </row>
    <row r="23" spans="2:64">
      <c r="B23" s="70" t="s">
        <v>70</v>
      </c>
      <c r="C23" s="69" t="s">
        <v>31</v>
      </c>
      <c r="D23" s="9"/>
      <c r="E23" s="34">
        <v>0</v>
      </c>
      <c r="F23" s="471">
        <v>0</v>
      </c>
      <c r="G23" s="132"/>
      <c r="H23" s="140"/>
      <c r="I23" s="33"/>
      <c r="J23" s="34">
        <v>3243.0869999999991</v>
      </c>
      <c r="K23" s="130">
        <v>0</v>
      </c>
      <c r="L23" s="132">
        <v>0</v>
      </c>
      <c r="M23" s="140">
        <v>0</v>
      </c>
      <c r="N23" s="34">
        <v>0</v>
      </c>
      <c r="O23" s="34">
        <v>0</v>
      </c>
      <c r="P23" s="34">
        <v>0</v>
      </c>
      <c r="Q23" s="34">
        <v>0</v>
      </c>
      <c r="R23" s="586">
        <v>44.241765964999999</v>
      </c>
      <c r="S23" s="586">
        <v>44.241765964999999</v>
      </c>
      <c r="T23" s="586">
        <v>44.241765964999999</v>
      </c>
      <c r="U23" s="586">
        <v>44.241765964999999</v>
      </c>
      <c r="V23" s="10"/>
      <c r="W23" s="34">
        <v>0</v>
      </c>
      <c r="X23" s="130">
        <v>0</v>
      </c>
      <c r="Y23" s="131">
        <v>0</v>
      </c>
      <c r="Z23" s="34">
        <v>2672.5780669049996</v>
      </c>
      <c r="AA23" s="130">
        <v>2672.5780669049996</v>
      </c>
      <c r="AB23" s="131">
        <v>2685.8728225566251</v>
      </c>
      <c r="AD23" s="34">
        <v>4150.763898792</v>
      </c>
      <c r="AE23" s="34">
        <v>4150.763898792</v>
      </c>
      <c r="AG23" s="306">
        <v>3287.3287659649991</v>
      </c>
      <c r="AH23" s="131">
        <v>5973.2015885216242</v>
      </c>
      <c r="AI23" s="130">
        <v>10123.965487313624</v>
      </c>
      <c r="AJ23" s="131"/>
      <c r="AL23" s="34">
        <v>11323593</v>
      </c>
      <c r="AM23" s="34">
        <v>0</v>
      </c>
      <c r="AN23" s="34">
        <v>0</v>
      </c>
      <c r="AO23" s="34">
        <v>0</v>
      </c>
      <c r="AP23" s="34">
        <v>0</v>
      </c>
      <c r="AQ23" s="34">
        <v>0</v>
      </c>
      <c r="AR23" s="34">
        <v>0</v>
      </c>
      <c r="AS23" s="34">
        <v>0</v>
      </c>
      <c r="AT23" s="34">
        <v>0</v>
      </c>
      <c r="AU23" s="34">
        <v>0</v>
      </c>
      <c r="AV23" s="34">
        <v>0</v>
      </c>
      <c r="AW23" s="34">
        <v>0</v>
      </c>
      <c r="AX23" s="10"/>
      <c r="AY23" s="34">
        <v>0</v>
      </c>
      <c r="AZ23" s="130">
        <v>0</v>
      </c>
      <c r="BA23" s="131">
        <v>0</v>
      </c>
      <c r="BB23" s="34">
        <v>9884304.5898140017</v>
      </c>
      <c r="BC23" s="130">
        <v>9884304.5898140017</v>
      </c>
      <c r="BD23" s="131">
        <v>9924032.8031528816</v>
      </c>
      <c r="BF23" s="34">
        <v>15992924.079467995</v>
      </c>
      <c r="BG23" s="34">
        <v>15992924.079467995</v>
      </c>
      <c r="BI23" s="150">
        <v>11323593</v>
      </c>
      <c r="BJ23" s="570">
        <v>41016234.982780889</v>
      </c>
      <c r="BK23" s="570">
        <v>73002083.141716883</v>
      </c>
      <c r="BL23" s="131"/>
    </row>
    <row r="24" spans="2:64">
      <c r="B24" s="70" t="s">
        <v>32</v>
      </c>
      <c r="C24" s="69" t="s">
        <v>33</v>
      </c>
      <c r="D24" s="9"/>
      <c r="E24" s="34">
        <v>0</v>
      </c>
      <c r="F24" s="471">
        <v>65</v>
      </c>
      <c r="G24" s="132"/>
      <c r="H24" s="140"/>
      <c r="I24" s="33"/>
      <c r="J24" s="34">
        <v>481.47724054952494</v>
      </c>
      <c r="K24" s="130">
        <v>0</v>
      </c>
      <c r="L24" s="132">
        <v>0</v>
      </c>
      <c r="M24" s="140">
        <v>0</v>
      </c>
      <c r="N24" s="34">
        <v>10.354349258999999</v>
      </c>
      <c r="O24" s="34">
        <v>0</v>
      </c>
      <c r="P24" s="34">
        <v>0</v>
      </c>
      <c r="Q24" s="34">
        <v>0</v>
      </c>
      <c r="R24" s="586">
        <v>164.32696299200003</v>
      </c>
      <c r="S24" s="586">
        <v>164.32696299200003</v>
      </c>
      <c r="T24" s="586">
        <v>164.32696299200003</v>
      </c>
      <c r="U24" s="586">
        <v>164.32696299200003</v>
      </c>
      <c r="V24" s="10"/>
      <c r="W24" s="34">
        <v>336.51635092700002</v>
      </c>
      <c r="X24" s="130">
        <v>336.51635092700002</v>
      </c>
      <c r="Y24" s="131">
        <v>336.51635092700002</v>
      </c>
      <c r="Z24" s="34">
        <v>151.10387538399996</v>
      </c>
      <c r="AA24" s="130">
        <v>151.10387538399996</v>
      </c>
      <c r="AB24" s="131">
        <v>151.10387538399996</v>
      </c>
      <c r="AD24" s="34">
        <v>3630.5832980640012</v>
      </c>
      <c r="AE24" s="34">
        <v>3630.5832980640012</v>
      </c>
      <c r="AG24" s="306">
        <v>656.15855280052494</v>
      </c>
      <c r="AH24" s="131">
        <v>1143.778779111525</v>
      </c>
      <c r="AI24" s="130">
        <v>4774.3620771755259</v>
      </c>
      <c r="AJ24" s="131"/>
      <c r="AL24" s="34">
        <v>2341391.6650183662</v>
      </c>
      <c r="AM24" s="34">
        <v>0</v>
      </c>
      <c r="AN24" s="34">
        <v>0</v>
      </c>
      <c r="AO24" s="34">
        <v>0</v>
      </c>
      <c r="AP24" s="34">
        <v>50352.508925126</v>
      </c>
      <c r="AQ24" s="34">
        <v>0</v>
      </c>
      <c r="AR24" s="34">
        <v>0</v>
      </c>
      <c r="AS24" s="34">
        <v>0</v>
      </c>
      <c r="AT24" s="34">
        <v>0</v>
      </c>
      <c r="AU24" s="34">
        <v>0</v>
      </c>
      <c r="AV24" s="34">
        <v>0</v>
      </c>
      <c r="AW24" s="34">
        <v>0</v>
      </c>
      <c r="AX24" s="10"/>
      <c r="AY24" s="34">
        <v>1636456.5400665987</v>
      </c>
      <c r="AZ24" s="130">
        <v>1636456.5400665987</v>
      </c>
      <c r="BA24" s="131">
        <v>1636456.5400665987</v>
      </c>
      <c r="BB24" s="34">
        <v>749917.91747323901</v>
      </c>
      <c r="BC24" s="130">
        <v>749917.91747323901</v>
      </c>
      <c r="BD24" s="131">
        <v>749917.91747323901</v>
      </c>
      <c r="BF24" s="34">
        <v>19822523.833406024</v>
      </c>
      <c r="BG24" s="34">
        <v>19822523.833406024</v>
      </c>
      <c r="BI24" s="150">
        <v>2391744.1739434921</v>
      </c>
      <c r="BJ24" s="570">
        <v>9550867.5465630051</v>
      </c>
      <c r="BK24" s="570">
        <v>49195915.213375054</v>
      </c>
      <c r="BL24" s="131"/>
    </row>
    <row r="25" spans="2:64">
      <c r="B25" s="43" t="s">
        <v>93</v>
      </c>
      <c r="C25" s="44" t="s">
        <v>29</v>
      </c>
      <c r="D25" s="45"/>
      <c r="E25" s="48">
        <v>0</v>
      </c>
      <c r="F25" s="252">
        <v>0</v>
      </c>
      <c r="G25" s="46"/>
      <c r="H25" s="125"/>
      <c r="I25" s="45"/>
      <c r="J25" s="48">
        <v>0</v>
      </c>
      <c r="K25" s="46">
        <v>0</v>
      </c>
      <c r="L25" s="46">
        <v>0</v>
      </c>
      <c r="M25" s="125">
        <v>0</v>
      </c>
      <c r="N25" s="34">
        <v>0</v>
      </c>
      <c r="O25" s="34">
        <v>0</v>
      </c>
      <c r="P25" s="34">
        <v>0</v>
      </c>
      <c r="Q25" s="34">
        <v>0</v>
      </c>
      <c r="R25" s="586">
        <v>0</v>
      </c>
      <c r="S25" s="586">
        <v>0</v>
      </c>
      <c r="T25" s="586">
        <v>0</v>
      </c>
      <c r="U25" s="586">
        <v>0</v>
      </c>
      <c r="V25" s="10"/>
      <c r="W25" s="48">
        <v>0</v>
      </c>
      <c r="X25" s="46">
        <v>0</v>
      </c>
      <c r="Y25" s="47">
        <v>0</v>
      </c>
      <c r="Z25" s="34">
        <v>0</v>
      </c>
      <c r="AA25" s="130">
        <v>0</v>
      </c>
      <c r="AB25" s="131">
        <v>0</v>
      </c>
      <c r="AD25" s="34">
        <v>0</v>
      </c>
      <c r="AE25" s="34">
        <v>0</v>
      </c>
      <c r="AG25" s="306">
        <v>0</v>
      </c>
      <c r="AH25" s="131">
        <v>0</v>
      </c>
      <c r="AI25" s="130">
        <v>0</v>
      </c>
      <c r="AJ25" s="47"/>
      <c r="AL25" s="34">
        <v>0</v>
      </c>
      <c r="AM25" s="34">
        <v>0</v>
      </c>
      <c r="AN25" s="34">
        <v>0</v>
      </c>
      <c r="AO25" s="34">
        <v>0</v>
      </c>
      <c r="AP25" s="34">
        <v>0</v>
      </c>
      <c r="AQ25" s="34">
        <v>0</v>
      </c>
      <c r="AR25" s="34">
        <v>0</v>
      </c>
      <c r="AS25" s="34">
        <v>0</v>
      </c>
      <c r="AT25" s="34">
        <v>0</v>
      </c>
      <c r="AU25" s="34">
        <v>0</v>
      </c>
      <c r="AV25" s="34">
        <v>0</v>
      </c>
      <c r="AW25" s="34">
        <v>0</v>
      </c>
      <c r="AX25" s="10"/>
      <c r="AY25" s="48">
        <v>0</v>
      </c>
      <c r="AZ25" s="46">
        <v>0</v>
      </c>
      <c r="BA25" s="47">
        <v>0</v>
      </c>
      <c r="BB25" s="34">
        <v>0</v>
      </c>
      <c r="BC25" s="130">
        <v>0</v>
      </c>
      <c r="BD25" s="131">
        <v>0</v>
      </c>
      <c r="BF25" s="34">
        <v>0</v>
      </c>
      <c r="BG25" s="34">
        <v>0</v>
      </c>
      <c r="BI25" s="150">
        <v>0</v>
      </c>
      <c r="BJ25" s="570">
        <v>0</v>
      </c>
      <c r="BK25" s="570">
        <v>0</v>
      </c>
      <c r="BL25" s="47"/>
    </row>
    <row r="26" spans="2:64">
      <c r="B26" s="68" t="s">
        <v>72</v>
      </c>
      <c r="C26" s="69" t="s">
        <v>29</v>
      </c>
      <c r="D26" s="9"/>
      <c r="E26" s="34">
        <v>0</v>
      </c>
      <c r="F26" s="471">
        <v>0</v>
      </c>
      <c r="G26" s="132"/>
      <c r="H26" s="140"/>
      <c r="I26" s="33"/>
      <c r="J26" s="34">
        <v>0</v>
      </c>
      <c r="K26" s="130">
        <v>0</v>
      </c>
      <c r="L26" s="132">
        <v>0</v>
      </c>
      <c r="M26" s="140">
        <v>0</v>
      </c>
      <c r="N26" s="34">
        <v>0</v>
      </c>
      <c r="O26" s="34">
        <v>0</v>
      </c>
      <c r="P26" s="34">
        <v>0</v>
      </c>
      <c r="Q26" s="34">
        <v>0</v>
      </c>
      <c r="R26" s="586">
        <v>0</v>
      </c>
      <c r="S26" s="586">
        <v>0</v>
      </c>
      <c r="T26" s="586">
        <v>0</v>
      </c>
      <c r="U26" s="586">
        <v>0</v>
      </c>
      <c r="V26" s="10"/>
      <c r="W26" s="34">
        <v>0</v>
      </c>
      <c r="X26" s="130">
        <v>0</v>
      </c>
      <c r="Y26" s="131">
        <v>0</v>
      </c>
      <c r="Z26" s="34">
        <v>0</v>
      </c>
      <c r="AA26" s="130">
        <v>0</v>
      </c>
      <c r="AB26" s="131">
        <v>0</v>
      </c>
      <c r="AD26" s="34">
        <v>0</v>
      </c>
      <c r="AE26" s="34">
        <v>0</v>
      </c>
      <c r="AG26" s="306">
        <v>0</v>
      </c>
      <c r="AH26" s="131">
        <v>0</v>
      </c>
      <c r="AI26" s="130">
        <v>0</v>
      </c>
      <c r="AJ26" s="131"/>
      <c r="AL26" s="34">
        <v>0</v>
      </c>
      <c r="AM26" s="34">
        <v>0</v>
      </c>
      <c r="AN26" s="34">
        <v>0</v>
      </c>
      <c r="AO26" s="34">
        <v>0</v>
      </c>
      <c r="AP26" s="34">
        <v>0</v>
      </c>
      <c r="AQ26" s="34">
        <v>0</v>
      </c>
      <c r="AR26" s="34">
        <v>0</v>
      </c>
      <c r="AS26" s="34">
        <v>0</v>
      </c>
      <c r="AT26" s="34">
        <v>0</v>
      </c>
      <c r="AU26" s="34">
        <v>0</v>
      </c>
      <c r="AV26" s="34">
        <v>0</v>
      </c>
      <c r="AW26" s="34">
        <v>0</v>
      </c>
      <c r="AX26" s="10"/>
      <c r="AY26" s="34">
        <v>0</v>
      </c>
      <c r="AZ26" s="130">
        <v>0</v>
      </c>
      <c r="BA26" s="131">
        <v>0</v>
      </c>
      <c r="BB26" s="34">
        <v>0</v>
      </c>
      <c r="BC26" s="130">
        <v>0</v>
      </c>
      <c r="BD26" s="131">
        <v>0</v>
      </c>
      <c r="BF26" s="34">
        <v>0</v>
      </c>
      <c r="BG26" s="34">
        <v>0</v>
      </c>
      <c r="BI26" s="150">
        <v>0</v>
      </c>
      <c r="BJ26" s="570">
        <v>0</v>
      </c>
      <c r="BK26" s="570">
        <v>0</v>
      </c>
      <c r="BL26" s="131"/>
    </row>
    <row r="27" spans="2:64">
      <c r="B27" s="43" t="s">
        <v>92</v>
      </c>
      <c r="C27" s="44" t="s">
        <v>34</v>
      </c>
      <c r="D27" s="45"/>
      <c r="E27" s="48">
        <v>0</v>
      </c>
      <c r="F27" s="252">
        <v>0</v>
      </c>
      <c r="G27" s="46"/>
      <c r="H27" s="125"/>
      <c r="I27" s="45"/>
      <c r="J27" s="48">
        <v>0</v>
      </c>
      <c r="K27" s="46">
        <v>0</v>
      </c>
      <c r="L27" s="46">
        <v>0</v>
      </c>
      <c r="M27" s="125">
        <v>0</v>
      </c>
      <c r="N27" s="34">
        <v>0</v>
      </c>
      <c r="O27" s="34">
        <v>0</v>
      </c>
      <c r="P27" s="34">
        <v>0</v>
      </c>
      <c r="Q27" s="34">
        <v>0</v>
      </c>
      <c r="R27" s="586">
        <v>0</v>
      </c>
      <c r="S27" s="586">
        <v>0</v>
      </c>
      <c r="T27" s="586">
        <v>0</v>
      </c>
      <c r="U27" s="586">
        <v>0</v>
      </c>
      <c r="V27" s="10"/>
      <c r="W27" s="48">
        <v>0</v>
      </c>
      <c r="X27" s="46">
        <v>0</v>
      </c>
      <c r="Y27" s="47">
        <v>0</v>
      </c>
      <c r="Z27" s="34">
        <v>0</v>
      </c>
      <c r="AA27" s="130">
        <v>0</v>
      </c>
      <c r="AB27" s="131">
        <v>0</v>
      </c>
      <c r="AD27" s="34">
        <v>0</v>
      </c>
      <c r="AE27" s="34">
        <v>0</v>
      </c>
      <c r="AG27" s="306">
        <v>0</v>
      </c>
      <c r="AH27" s="131">
        <v>0</v>
      </c>
      <c r="AI27" s="130">
        <v>0</v>
      </c>
      <c r="AJ27" s="47"/>
      <c r="AL27" s="34">
        <v>0</v>
      </c>
      <c r="AM27" s="34">
        <v>0</v>
      </c>
      <c r="AN27" s="34">
        <v>0</v>
      </c>
      <c r="AO27" s="34">
        <v>0</v>
      </c>
      <c r="AP27" s="34">
        <v>0</v>
      </c>
      <c r="AQ27" s="34">
        <v>0</v>
      </c>
      <c r="AR27" s="34">
        <v>0</v>
      </c>
      <c r="AS27" s="34">
        <v>0</v>
      </c>
      <c r="AT27" s="34">
        <v>0</v>
      </c>
      <c r="AU27" s="34">
        <v>0</v>
      </c>
      <c r="AV27" s="34">
        <v>0</v>
      </c>
      <c r="AW27" s="34">
        <v>0</v>
      </c>
      <c r="AX27" s="10"/>
      <c r="AY27" s="48">
        <v>0</v>
      </c>
      <c r="AZ27" s="46">
        <v>0</v>
      </c>
      <c r="BA27" s="47">
        <v>0</v>
      </c>
      <c r="BB27" s="34">
        <v>0</v>
      </c>
      <c r="BC27" s="130">
        <v>0</v>
      </c>
      <c r="BD27" s="131">
        <v>0</v>
      </c>
      <c r="BF27" s="34">
        <v>0</v>
      </c>
      <c r="BG27" s="34">
        <v>0</v>
      </c>
      <c r="BI27" s="150">
        <v>0</v>
      </c>
      <c r="BJ27" s="570">
        <v>0</v>
      </c>
      <c r="BK27" s="570">
        <v>0</v>
      </c>
      <c r="BL27" s="47"/>
    </row>
    <row r="28" spans="2:64">
      <c r="B28" s="115" t="s">
        <v>13</v>
      </c>
      <c r="C28" s="116"/>
      <c r="D28" s="9"/>
      <c r="E28" s="143"/>
      <c r="F28" s="472"/>
      <c r="G28" s="55"/>
      <c r="H28" s="144"/>
      <c r="I28" s="33"/>
      <c r="J28" s="143">
        <v>8769.186918104122</v>
      </c>
      <c r="K28" s="143">
        <v>0</v>
      </c>
      <c r="L28" s="143">
        <v>0</v>
      </c>
      <c r="M28" s="143">
        <v>0</v>
      </c>
      <c r="N28" s="143">
        <v>10.354349258999999</v>
      </c>
      <c r="O28" s="143">
        <v>0</v>
      </c>
      <c r="P28" s="143">
        <v>0</v>
      </c>
      <c r="Q28" s="143">
        <v>0</v>
      </c>
      <c r="R28" s="143">
        <v>216.54330695700003</v>
      </c>
      <c r="S28" s="143">
        <v>216.54330695700003</v>
      </c>
      <c r="T28" s="143">
        <v>216.54330695700003</v>
      </c>
      <c r="U28" s="143">
        <v>216.54330695700003</v>
      </c>
      <c r="V28" s="10"/>
      <c r="W28" s="143">
        <v>6771.0065644939987</v>
      </c>
      <c r="X28" s="143">
        <v>6771.0065644939987</v>
      </c>
      <c r="Y28" s="143">
        <v>6661.422975719709</v>
      </c>
      <c r="Z28" s="143">
        <v>6719.9219422890001</v>
      </c>
      <c r="AA28" s="143">
        <v>6719.9219422890001</v>
      </c>
      <c r="AB28" s="143">
        <v>6697.7209490517635</v>
      </c>
      <c r="AD28" s="143">
        <v>24414.049995362999</v>
      </c>
      <c r="AE28" s="143">
        <v>24250.297567617145</v>
      </c>
      <c r="AG28" s="143">
        <v>8996.0845743201226</v>
      </c>
      <c r="AH28" s="143">
        <v>22355.228499091594</v>
      </c>
      <c r="AI28" s="143">
        <v>46605.526066708735</v>
      </c>
      <c r="AJ28" s="143">
        <v>0</v>
      </c>
      <c r="AL28" s="57">
        <v>37058533.671617448</v>
      </c>
      <c r="AM28" s="57">
        <v>0</v>
      </c>
      <c r="AN28" s="57">
        <v>0</v>
      </c>
      <c r="AO28" s="57">
        <v>0</v>
      </c>
      <c r="AP28" s="57">
        <v>50352.508925126</v>
      </c>
      <c r="AQ28" s="57">
        <v>0</v>
      </c>
      <c r="AR28" s="57">
        <v>0</v>
      </c>
      <c r="AS28" s="57">
        <v>0</v>
      </c>
      <c r="AT28" s="57">
        <v>0</v>
      </c>
      <c r="AU28" s="57">
        <v>0</v>
      </c>
      <c r="AV28" s="57">
        <v>0</v>
      </c>
      <c r="AW28" s="57">
        <v>0</v>
      </c>
      <c r="AX28" s="10"/>
      <c r="AY28" s="57">
        <v>42519587.63492614</v>
      </c>
      <c r="AZ28" s="57">
        <v>42519587.63492614</v>
      </c>
      <c r="BA28" s="57">
        <v>42149077.176708139</v>
      </c>
      <c r="BB28" s="57">
        <v>29061738.487287242</v>
      </c>
      <c r="BC28" s="57">
        <v>29061738.487287242</v>
      </c>
      <c r="BD28" s="57">
        <v>28983924.369017173</v>
      </c>
      <c r="BF28" s="57">
        <v>144667473.17442238</v>
      </c>
      <c r="BG28" s="57">
        <v>144013946.93252748</v>
      </c>
      <c r="BI28" s="57">
        <v>37108886.180542573</v>
      </c>
      <c r="BJ28" s="57">
        <v>251404539.97069463</v>
      </c>
      <c r="BK28" s="57">
        <v>540085960.07764459</v>
      </c>
      <c r="BL28" s="58"/>
    </row>
    <row r="29" spans="2:64" ht="6" customHeight="1">
      <c r="B29" s="72"/>
      <c r="C29" s="73"/>
      <c r="D29" s="9"/>
      <c r="E29" s="73"/>
      <c r="F29" s="266"/>
      <c r="G29" s="73"/>
      <c r="H29" s="73"/>
      <c r="I29" s="33"/>
      <c r="J29" s="73"/>
      <c r="K29" s="73"/>
      <c r="L29" s="73"/>
      <c r="M29" s="73"/>
      <c r="N29" s="73"/>
      <c r="O29" s="73"/>
      <c r="P29" s="73"/>
      <c r="Q29" s="73"/>
      <c r="R29" s="73"/>
      <c r="S29" s="73"/>
      <c r="T29" s="73"/>
      <c r="U29" s="73"/>
      <c r="V29" s="10"/>
      <c r="W29" s="71"/>
      <c r="X29" s="71"/>
      <c r="Y29" s="71"/>
      <c r="Z29" s="71"/>
      <c r="AA29" s="71"/>
      <c r="AB29" s="71"/>
      <c r="AD29" s="71"/>
      <c r="AE29" s="71"/>
      <c r="AG29" s="71"/>
      <c r="AH29" s="71"/>
      <c r="AI29" s="71"/>
      <c r="AJ29" s="71"/>
      <c r="AL29" s="73"/>
      <c r="AM29" s="73"/>
      <c r="AN29" s="73"/>
      <c r="AO29" s="73"/>
      <c r="AP29" s="73"/>
      <c r="AQ29" s="73"/>
      <c r="AR29" s="73"/>
      <c r="AS29" s="73"/>
      <c r="AT29" s="73"/>
      <c r="AU29" s="73"/>
      <c r="AV29" s="73"/>
      <c r="AW29" s="73"/>
      <c r="AX29" s="10"/>
      <c r="AY29" s="71"/>
      <c r="AZ29" s="71"/>
      <c r="BA29" s="71"/>
      <c r="BB29" s="71"/>
      <c r="BC29" s="71"/>
      <c r="BD29" s="71"/>
      <c r="BF29" s="71"/>
      <c r="BG29" s="71"/>
      <c r="BI29" s="73"/>
      <c r="BJ29" s="73"/>
      <c r="BK29" s="71"/>
      <c r="BL29" s="71"/>
    </row>
    <row r="30" spans="2:64">
      <c r="B30" s="24" t="s">
        <v>14</v>
      </c>
      <c r="C30" s="26"/>
      <c r="D30" s="9"/>
      <c r="E30" s="137"/>
      <c r="F30" s="273"/>
      <c r="G30" s="22"/>
      <c r="H30" s="138"/>
      <c r="I30" s="33"/>
      <c r="J30" s="137">
        <v>0</v>
      </c>
      <c r="K30" s="22">
        <v>0</v>
      </c>
      <c r="L30" s="22">
        <v>0</v>
      </c>
      <c r="M30" s="138">
        <v>0</v>
      </c>
      <c r="N30" s="137"/>
      <c r="O30" s="22"/>
      <c r="P30" s="22"/>
      <c r="Q30" s="138"/>
      <c r="R30" s="137"/>
      <c r="S30" s="22"/>
      <c r="T30" s="22"/>
      <c r="U30" s="138"/>
      <c r="V30" s="10"/>
      <c r="W30" s="122"/>
      <c r="X30" s="25"/>
      <c r="Y30" s="26"/>
      <c r="Z30" s="122"/>
      <c r="AA30" s="25"/>
      <c r="AB30" s="26"/>
      <c r="AD30" s="122"/>
      <c r="AE30" s="124"/>
      <c r="AG30" s="305"/>
      <c r="AH30" s="26"/>
      <c r="AI30" s="25"/>
      <c r="AJ30" s="26"/>
      <c r="AL30" s="137"/>
      <c r="AM30" s="22"/>
      <c r="AN30" s="22"/>
      <c r="AO30" s="138"/>
      <c r="AP30" s="137"/>
      <c r="AQ30" s="22"/>
      <c r="AR30" s="22"/>
      <c r="AS30" s="138"/>
      <c r="AT30" s="137"/>
      <c r="AU30" s="22"/>
      <c r="AV30" s="22"/>
      <c r="AW30" s="138"/>
      <c r="AX30" s="10"/>
      <c r="AY30" s="122"/>
      <c r="AZ30" s="25"/>
      <c r="BA30" s="26"/>
      <c r="BB30" s="122"/>
      <c r="BC30" s="25"/>
      <c r="BD30" s="26"/>
      <c r="BF30" s="122"/>
      <c r="BG30" s="26"/>
      <c r="BI30" s="137"/>
      <c r="BJ30" s="22"/>
      <c r="BK30" s="25"/>
      <c r="BL30" s="26"/>
    </row>
    <row r="31" spans="2:64">
      <c r="B31" s="28" t="s">
        <v>15</v>
      </c>
      <c r="C31" s="29" t="s">
        <v>30</v>
      </c>
      <c r="D31" s="9"/>
      <c r="E31" s="34">
        <v>0</v>
      </c>
      <c r="F31" s="471">
        <v>0</v>
      </c>
      <c r="G31" s="130"/>
      <c r="H31" s="139"/>
      <c r="I31" s="33"/>
      <c r="J31" s="34">
        <v>0</v>
      </c>
      <c r="K31" s="130">
        <v>0</v>
      </c>
      <c r="L31" s="130">
        <v>0</v>
      </c>
      <c r="M31" s="139">
        <v>0</v>
      </c>
      <c r="N31" s="34">
        <v>0</v>
      </c>
      <c r="O31" s="34">
        <v>0</v>
      </c>
      <c r="P31" s="34">
        <v>0</v>
      </c>
      <c r="Q31" s="34">
        <v>0</v>
      </c>
      <c r="R31" s="586">
        <v>0</v>
      </c>
      <c r="S31" s="586">
        <v>0</v>
      </c>
      <c r="T31" s="586">
        <v>0</v>
      </c>
      <c r="U31" s="586">
        <v>0</v>
      </c>
      <c r="V31" s="10"/>
      <c r="W31" s="34">
        <v>0</v>
      </c>
      <c r="X31" s="130">
        <v>0</v>
      </c>
      <c r="Y31" s="131">
        <v>0</v>
      </c>
      <c r="Z31" s="34">
        <v>0</v>
      </c>
      <c r="AA31" s="130">
        <v>0</v>
      </c>
      <c r="AB31" s="131">
        <v>0</v>
      </c>
      <c r="AD31" s="34">
        <v>426.36952055000006</v>
      </c>
      <c r="AE31" s="34">
        <v>426.36952055000006</v>
      </c>
      <c r="AG31" s="306">
        <v>0</v>
      </c>
      <c r="AH31" s="131">
        <v>0</v>
      </c>
      <c r="AI31" s="130">
        <v>426.36952055000006</v>
      </c>
      <c r="AJ31" s="131"/>
      <c r="AL31" s="34">
        <v>0</v>
      </c>
      <c r="AM31" s="34">
        <v>0</v>
      </c>
      <c r="AN31" s="34">
        <v>0</v>
      </c>
      <c r="AO31" s="34">
        <v>0</v>
      </c>
      <c r="AP31" s="34">
        <v>0</v>
      </c>
      <c r="AQ31" s="34">
        <v>0</v>
      </c>
      <c r="AR31" s="34">
        <v>0</v>
      </c>
      <c r="AS31" s="34">
        <v>0</v>
      </c>
      <c r="AT31" s="34">
        <v>0</v>
      </c>
      <c r="AU31" s="34">
        <v>0</v>
      </c>
      <c r="AV31" s="34">
        <v>0</v>
      </c>
      <c r="AW31" s="34">
        <v>0</v>
      </c>
      <c r="AX31" s="10"/>
      <c r="AY31" s="34">
        <v>0</v>
      </c>
      <c r="AZ31" s="130">
        <v>0</v>
      </c>
      <c r="BA31" s="131">
        <v>0</v>
      </c>
      <c r="BB31" s="34">
        <v>0</v>
      </c>
      <c r="BC31" s="130">
        <v>0</v>
      </c>
      <c r="BD31" s="131">
        <v>0</v>
      </c>
      <c r="BF31" s="34">
        <v>1232784.9999999998</v>
      </c>
      <c r="BG31" s="34">
        <v>1232784.9999999998</v>
      </c>
      <c r="BI31" s="150">
        <v>0</v>
      </c>
      <c r="BJ31" s="570">
        <v>0</v>
      </c>
      <c r="BK31" s="570">
        <v>2465569.9999999995</v>
      </c>
      <c r="BL31" s="131"/>
    </row>
    <row r="32" spans="2:64">
      <c r="B32" s="42" t="s">
        <v>16</v>
      </c>
      <c r="C32" s="38" t="s">
        <v>30</v>
      </c>
      <c r="D32" s="9"/>
      <c r="E32" s="34">
        <v>0</v>
      </c>
      <c r="F32" s="471">
        <v>0</v>
      </c>
      <c r="G32" s="132"/>
      <c r="H32" s="140"/>
      <c r="I32" s="33"/>
      <c r="J32" s="34">
        <v>0</v>
      </c>
      <c r="K32" s="130">
        <v>0</v>
      </c>
      <c r="L32" s="132">
        <v>0</v>
      </c>
      <c r="M32" s="140">
        <v>0</v>
      </c>
      <c r="N32" s="34">
        <v>0</v>
      </c>
      <c r="O32" s="34">
        <v>0</v>
      </c>
      <c r="P32" s="34">
        <v>0</v>
      </c>
      <c r="Q32" s="34">
        <v>0</v>
      </c>
      <c r="R32" s="586">
        <v>0</v>
      </c>
      <c r="S32" s="586">
        <v>0</v>
      </c>
      <c r="T32" s="586">
        <v>0</v>
      </c>
      <c r="U32" s="586">
        <v>0</v>
      </c>
      <c r="V32" s="10"/>
      <c r="W32" s="34">
        <v>0</v>
      </c>
      <c r="X32" s="130">
        <v>0</v>
      </c>
      <c r="Y32" s="131">
        <v>0</v>
      </c>
      <c r="Z32" s="34">
        <v>0</v>
      </c>
      <c r="AA32" s="130">
        <v>0</v>
      </c>
      <c r="AB32" s="131">
        <v>0</v>
      </c>
      <c r="AD32" s="34">
        <v>54.26</v>
      </c>
      <c r="AE32" s="34">
        <v>54.26</v>
      </c>
      <c r="AG32" s="306">
        <v>0</v>
      </c>
      <c r="AH32" s="131">
        <v>0</v>
      </c>
      <c r="AI32" s="130">
        <v>54.26</v>
      </c>
      <c r="AJ32" s="131"/>
      <c r="AL32" s="34">
        <v>0</v>
      </c>
      <c r="AM32" s="34">
        <v>0</v>
      </c>
      <c r="AN32" s="34">
        <v>0</v>
      </c>
      <c r="AO32" s="34">
        <v>0</v>
      </c>
      <c r="AP32" s="34">
        <v>0</v>
      </c>
      <c r="AQ32" s="34">
        <v>0</v>
      </c>
      <c r="AR32" s="34">
        <v>0</v>
      </c>
      <c r="AS32" s="34">
        <v>0</v>
      </c>
      <c r="AT32" s="34">
        <v>0</v>
      </c>
      <c r="AU32" s="34">
        <v>0</v>
      </c>
      <c r="AV32" s="34">
        <v>0</v>
      </c>
      <c r="AW32" s="34">
        <v>0</v>
      </c>
      <c r="AX32" s="10"/>
      <c r="AY32" s="34">
        <v>0</v>
      </c>
      <c r="AZ32" s="130">
        <v>0</v>
      </c>
      <c r="BA32" s="131">
        <v>0</v>
      </c>
      <c r="BB32" s="34">
        <v>528000</v>
      </c>
      <c r="BC32" s="130">
        <v>528000</v>
      </c>
      <c r="BD32" s="131">
        <v>528000</v>
      </c>
      <c r="BF32" s="34">
        <v>639348</v>
      </c>
      <c r="BG32" s="34">
        <v>639348</v>
      </c>
      <c r="BI32" s="150">
        <v>0</v>
      </c>
      <c r="BJ32" s="570">
        <v>1584000</v>
      </c>
      <c r="BK32" s="570">
        <v>2862696</v>
      </c>
      <c r="BL32" s="131"/>
    </row>
    <row r="33" spans="2:64">
      <c r="B33" s="42" t="s">
        <v>17</v>
      </c>
      <c r="C33" s="38" t="s">
        <v>30</v>
      </c>
      <c r="D33" s="9"/>
      <c r="E33" s="34">
        <v>0</v>
      </c>
      <c r="F33" s="471">
        <v>3</v>
      </c>
      <c r="G33" s="132"/>
      <c r="H33" s="140"/>
      <c r="I33" s="33"/>
      <c r="J33" s="34">
        <v>0</v>
      </c>
      <c r="K33" s="130">
        <v>0</v>
      </c>
      <c r="L33" s="132">
        <v>0</v>
      </c>
      <c r="M33" s="140">
        <v>0</v>
      </c>
      <c r="N33" s="34">
        <v>0</v>
      </c>
      <c r="O33" s="34">
        <v>0</v>
      </c>
      <c r="P33" s="34">
        <v>0</v>
      </c>
      <c r="Q33" s="34">
        <v>0</v>
      </c>
      <c r="R33" s="586">
        <v>29.45</v>
      </c>
      <c r="S33" s="586">
        <v>29.45</v>
      </c>
      <c r="T33" s="586">
        <v>29.45</v>
      </c>
      <c r="U33" s="586">
        <v>29.45</v>
      </c>
      <c r="V33" s="10"/>
      <c r="W33" s="34">
        <v>75.33</v>
      </c>
      <c r="X33" s="130">
        <v>0</v>
      </c>
      <c r="Y33" s="131">
        <v>0</v>
      </c>
      <c r="Z33" s="34">
        <v>995.46595000000002</v>
      </c>
      <c r="AA33" s="130">
        <v>1022.0925526733611</v>
      </c>
      <c r="AB33" s="131">
        <v>939.05850508015453</v>
      </c>
      <c r="AD33" s="34">
        <v>2687.1132150000008</v>
      </c>
      <c r="AE33" s="34">
        <v>3847.2719847356948</v>
      </c>
      <c r="AG33" s="306">
        <v>29.45</v>
      </c>
      <c r="AH33" s="131">
        <v>968.50850508015458</v>
      </c>
      <c r="AI33" s="130">
        <v>4815.7804898158493</v>
      </c>
      <c r="AJ33" s="131"/>
      <c r="AL33" s="34">
        <v>0</v>
      </c>
      <c r="AM33" s="34">
        <v>0</v>
      </c>
      <c r="AN33" s="34">
        <v>0</v>
      </c>
      <c r="AO33" s="34">
        <v>0</v>
      </c>
      <c r="AP33" s="34">
        <v>0</v>
      </c>
      <c r="AQ33" s="34">
        <v>0</v>
      </c>
      <c r="AR33" s="34">
        <v>0</v>
      </c>
      <c r="AS33" s="34">
        <v>0</v>
      </c>
      <c r="AT33" s="34">
        <v>0</v>
      </c>
      <c r="AU33" s="34">
        <v>0</v>
      </c>
      <c r="AV33" s="34">
        <v>0</v>
      </c>
      <c r="AW33" s="34">
        <v>0</v>
      </c>
      <c r="AX33" s="10"/>
      <c r="AY33" s="34">
        <v>799150.5</v>
      </c>
      <c r="AZ33" s="130">
        <v>0</v>
      </c>
      <c r="BA33" s="131">
        <v>0</v>
      </c>
      <c r="BB33" s="34">
        <v>8168856.2410000004</v>
      </c>
      <c r="BC33" s="130">
        <v>8873601.830279436</v>
      </c>
      <c r="BD33" s="131">
        <v>8043124.5818051575</v>
      </c>
      <c r="BF33" s="34">
        <v>28893595.667969994</v>
      </c>
      <c r="BG33" s="34">
        <v>35100798.824088782</v>
      </c>
      <c r="BI33" s="150">
        <v>0</v>
      </c>
      <c r="BJ33" s="570">
        <v>25884733.153084595</v>
      </c>
      <c r="BK33" s="570">
        <v>89879127.645143375</v>
      </c>
      <c r="BL33" s="131"/>
    </row>
    <row r="34" spans="2:64">
      <c r="B34" s="76" t="s">
        <v>94</v>
      </c>
      <c r="C34" s="38" t="s">
        <v>30</v>
      </c>
      <c r="D34" s="9"/>
      <c r="E34" s="34">
        <v>0</v>
      </c>
      <c r="F34" s="471">
        <v>0</v>
      </c>
      <c r="G34" s="132"/>
      <c r="H34" s="140"/>
      <c r="I34" s="33"/>
      <c r="J34" s="34">
        <v>0</v>
      </c>
      <c r="K34" s="130">
        <v>0</v>
      </c>
      <c r="L34" s="132">
        <v>0</v>
      </c>
      <c r="M34" s="140">
        <v>0</v>
      </c>
      <c r="N34" s="34">
        <v>0</v>
      </c>
      <c r="O34" s="34">
        <v>0</v>
      </c>
      <c r="P34" s="34">
        <v>0</v>
      </c>
      <c r="Q34" s="34">
        <v>0</v>
      </c>
      <c r="R34" s="586">
        <v>0</v>
      </c>
      <c r="S34" s="586">
        <v>0</v>
      </c>
      <c r="T34" s="586">
        <v>0</v>
      </c>
      <c r="U34" s="586">
        <v>0</v>
      </c>
      <c r="V34" s="10"/>
      <c r="W34" s="34">
        <v>0</v>
      </c>
      <c r="X34" s="130">
        <v>0</v>
      </c>
      <c r="Y34" s="131">
        <v>0</v>
      </c>
      <c r="Z34" s="34">
        <v>0</v>
      </c>
      <c r="AA34" s="130">
        <v>0</v>
      </c>
      <c r="AB34" s="131">
        <v>0</v>
      </c>
      <c r="AD34" s="34">
        <v>0</v>
      </c>
      <c r="AE34" s="34">
        <v>0</v>
      </c>
      <c r="AG34" s="306">
        <v>0</v>
      </c>
      <c r="AH34" s="131">
        <v>0</v>
      </c>
      <c r="AI34" s="130">
        <v>0</v>
      </c>
      <c r="AJ34" s="131"/>
      <c r="AL34" s="34">
        <v>0</v>
      </c>
      <c r="AM34" s="34">
        <v>0</v>
      </c>
      <c r="AN34" s="34">
        <v>0</v>
      </c>
      <c r="AO34" s="34">
        <v>0</v>
      </c>
      <c r="AP34" s="34">
        <v>0</v>
      </c>
      <c r="AQ34" s="34">
        <v>0</v>
      </c>
      <c r="AR34" s="34">
        <v>0</v>
      </c>
      <c r="AS34" s="34">
        <v>0</v>
      </c>
      <c r="AT34" s="34">
        <v>0</v>
      </c>
      <c r="AU34" s="34">
        <v>0</v>
      </c>
      <c r="AV34" s="34">
        <v>0</v>
      </c>
      <c r="AW34" s="34">
        <v>0</v>
      </c>
      <c r="AX34" s="10"/>
      <c r="AY34" s="34">
        <v>0</v>
      </c>
      <c r="AZ34" s="130">
        <v>0</v>
      </c>
      <c r="BA34" s="131">
        <v>0</v>
      </c>
      <c r="BB34" s="34">
        <v>0</v>
      </c>
      <c r="BC34" s="130">
        <v>0</v>
      </c>
      <c r="BD34" s="131">
        <v>0</v>
      </c>
      <c r="BF34" s="34">
        <v>0</v>
      </c>
      <c r="BG34" s="34">
        <v>0</v>
      </c>
      <c r="BI34" s="150">
        <v>0</v>
      </c>
      <c r="BJ34" s="570">
        <v>0</v>
      </c>
      <c r="BK34" s="570">
        <v>0</v>
      </c>
      <c r="BL34" s="131"/>
    </row>
    <row r="35" spans="2:64">
      <c r="B35" s="43" t="s">
        <v>12</v>
      </c>
      <c r="C35" s="44" t="s">
        <v>34</v>
      </c>
      <c r="D35" s="45"/>
      <c r="E35" s="48">
        <v>0</v>
      </c>
      <c r="F35" s="252">
        <v>0</v>
      </c>
      <c r="G35" s="46"/>
      <c r="H35" s="125"/>
      <c r="I35" s="45"/>
      <c r="J35" s="48">
        <v>0</v>
      </c>
      <c r="K35" s="46">
        <v>0</v>
      </c>
      <c r="L35" s="46">
        <v>0</v>
      </c>
      <c r="M35" s="125">
        <v>0</v>
      </c>
      <c r="N35" s="34">
        <v>0</v>
      </c>
      <c r="O35" s="34">
        <v>0</v>
      </c>
      <c r="P35" s="34">
        <v>0</v>
      </c>
      <c r="Q35" s="34">
        <v>0</v>
      </c>
      <c r="R35" s="586">
        <v>0</v>
      </c>
      <c r="S35" s="586">
        <v>0</v>
      </c>
      <c r="T35" s="586">
        <v>0</v>
      </c>
      <c r="U35" s="586">
        <v>0</v>
      </c>
      <c r="V35" s="10"/>
      <c r="W35" s="48">
        <v>0</v>
      </c>
      <c r="X35" s="46">
        <v>0</v>
      </c>
      <c r="Y35" s="47">
        <v>0</v>
      </c>
      <c r="Z35" s="34">
        <v>0</v>
      </c>
      <c r="AA35" s="130">
        <v>0</v>
      </c>
      <c r="AB35" s="131">
        <v>0</v>
      </c>
      <c r="AD35" s="34">
        <v>0</v>
      </c>
      <c r="AE35" s="34">
        <v>0</v>
      </c>
      <c r="AG35" s="306">
        <v>0</v>
      </c>
      <c r="AH35" s="131">
        <v>0</v>
      </c>
      <c r="AI35" s="130">
        <v>0</v>
      </c>
      <c r="AJ35" s="47"/>
      <c r="AL35" s="34">
        <v>0</v>
      </c>
      <c r="AM35" s="34">
        <v>0</v>
      </c>
      <c r="AN35" s="34">
        <v>0</v>
      </c>
      <c r="AO35" s="34">
        <v>0</v>
      </c>
      <c r="AP35" s="34">
        <v>0</v>
      </c>
      <c r="AQ35" s="34">
        <v>0</v>
      </c>
      <c r="AR35" s="34">
        <v>0</v>
      </c>
      <c r="AS35" s="34">
        <v>0</v>
      </c>
      <c r="AT35" s="34">
        <v>0</v>
      </c>
      <c r="AU35" s="34">
        <v>0</v>
      </c>
      <c r="AV35" s="34">
        <v>0</v>
      </c>
      <c r="AW35" s="34">
        <v>0</v>
      </c>
      <c r="AX35" s="10"/>
      <c r="AY35" s="48">
        <v>0</v>
      </c>
      <c r="AZ35" s="46">
        <v>0</v>
      </c>
      <c r="BA35" s="47">
        <v>0</v>
      </c>
      <c r="BB35" s="34">
        <v>0</v>
      </c>
      <c r="BC35" s="130">
        <v>0</v>
      </c>
      <c r="BD35" s="131">
        <v>0</v>
      </c>
      <c r="BF35" s="34">
        <v>0</v>
      </c>
      <c r="BG35" s="34">
        <v>0</v>
      </c>
      <c r="BI35" s="150">
        <v>0</v>
      </c>
      <c r="BJ35" s="570">
        <v>0</v>
      </c>
      <c r="BK35" s="570">
        <v>0</v>
      </c>
      <c r="BL35" s="47"/>
    </row>
    <row r="36" spans="2:64">
      <c r="B36" s="115" t="s">
        <v>18</v>
      </c>
      <c r="C36" s="116"/>
      <c r="D36" s="9"/>
      <c r="E36" s="143"/>
      <c r="F36" s="472"/>
      <c r="G36" s="55"/>
      <c r="H36" s="144"/>
      <c r="I36" s="33"/>
      <c r="J36" s="143">
        <v>0</v>
      </c>
      <c r="K36" s="143">
        <v>0</v>
      </c>
      <c r="L36" s="143">
        <v>0</v>
      </c>
      <c r="M36" s="143">
        <v>0</v>
      </c>
      <c r="N36" s="143">
        <v>0</v>
      </c>
      <c r="O36" s="143">
        <v>0</v>
      </c>
      <c r="P36" s="143">
        <v>0</v>
      </c>
      <c r="Q36" s="143">
        <v>0</v>
      </c>
      <c r="R36" s="143">
        <v>29.45</v>
      </c>
      <c r="S36" s="143">
        <v>29.45</v>
      </c>
      <c r="T36" s="143">
        <v>29.45</v>
      </c>
      <c r="U36" s="143">
        <v>29.45</v>
      </c>
      <c r="V36" s="10"/>
      <c r="W36" s="143">
        <v>75.33</v>
      </c>
      <c r="X36" s="143">
        <v>0</v>
      </c>
      <c r="Y36" s="143">
        <v>0</v>
      </c>
      <c r="Z36" s="143">
        <v>995.46595000000002</v>
      </c>
      <c r="AA36" s="143">
        <v>1022.0925526733611</v>
      </c>
      <c r="AB36" s="143">
        <v>939.05850508015453</v>
      </c>
      <c r="AD36" s="143">
        <v>3167.7427355500008</v>
      </c>
      <c r="AE36" s="143">
        <v>4327.9015052856948</v>
      </c>
      <c r="AG36" s="143">
        <v>29.45</v>
      </c>
      <c r="AH36" s="143">
        <v>968.50850508015458</v>
      </c>
      <c r="AI36" s="143">
        <v>5296.4100103658493</v>
      </c>
      <c r="AJ36" s="57"/>
      <c r="AL36" s="57">
        <v>0</v>
      </c>
      <c r="AM36" s="57">
        <v>0</v>
      </c>
      <c r="AN36" s="57">
        <v>0</v>
      </c>
      <c r="AO36" s="57">
        <v>0</v>
      </c>
      <c r="AP36" s="57">
        <v>0</v>
      </c>
      <c r="AQ36" s="57">
        <v>0</v>
      </c>
      <c r="AR36" s="57">
        <v>0</v>
      </c>
      <c r="AS36" s="57">
        <v>0</v>
      </c>
      <c r="AT36" s="57">
        <v>0</v>
      </c>
      <c r="AU36" s="57">
        <v>0</v>
      </c>
      <c r="AV36" s="57">
        <v>0</v>
      </c>
      <c r="AW36" s="57">
        <v>0</v>
      </c>
      <c r="AX36" s="10"/>
      <c r="AY36" s="57">
        <v>799150.5</v>
      </c>
      <c r="AZ36" s="57">
        <v>0</v>
      </c>
      <c r="BA36" s="57">
        <v>0</v>
      </c>
      <c r="BB36" s="57">
        <v>8696856.2410000004</v>
      </c>
      <c r="BC36" s="57">
        <v>9401601.830279436</v>
      </c>
      <c r="BD36" s="57">
        <v>8571124.5818051584</v>
      </c>
      <c r="BF36" s="57">
        <v>30765728.667969994</v>
      </c>
      <c r="BG36" s="57">
        <v>36972931.824088782</v>
      </c>
      <c r="BI36" s="57">
        <v>0</v>
      </c>
      <c r="BJ36" s="57">
        <v>27468733.153084595</v>
      </c>
      <c r="BK36" s="57">
        <v>95207393.645143375</v>
      </c>
      <c r="BL36" s="58"/>
    </row>
    <row r="37" spans="2:64" ht="6" customHeight="1">
      <c r="B37" s="77"/>
      <c r="C37" s="78"/>
      <c r="D37" s="9"/>
      <c r="E37" s="62"/>
      <c r="F37" s="260"/>
      <c r="G37" s="62"/>
      <c r="H37" s="62"/>
      <c r="I37" s="33"/>
      <c r="J37" s="62"/>
      <c r="K37" s="62"/>
      <c r="L37" s="62"/>
      <c r="M37" s="62"/>
      <c r="N37" s="62"/>
      <c r="O37" s="62"/>
      <c r="P37" s="62"/>
      <c r="Q37" s="62"/>
      <c r="R37" s="62"/>
      <c r="S37" s="62"/>
      <c r="T37" s="62"/>
      <c r="U37" s="62"/>
      <c r="V37" s="10"/>
      <c r="W37" s="63"/>
      <c r="X37" s="63"/>
      <c r="Y37" s="63"/>
      <c r="Z37" s="63"/>
      <c r="AA37" s="63"/>
      <c r="AB37" s="63"/>
      <c r="AD37" s="63"/>
      <c r="AE37" s="63"/>
      <c r="AG37" s="63"/>
      <c r="AH37" s="63"/>
      <c r="AI37" s="63"/>
      <c r="AJ37" s="63"/>
      <c r="AL37" s="62"/>
      <c r="AM37" s="62"/>
      <c r="AN37" s="62"/>
      <c r="AO37" s="62"/>
      <c r="AP37" s="62"/>
      <c r="AQ37" s="62"/>
      <c r="AR37" s="62"/>
      <c r="AS37" s="62"/>
      <c r="AT37" s="62"/>
      <c r="AU37" s="62"/>
      <c r="AV37" s="62"/>
      <c r="AW37" s="62"/>
      <c r="AX37" s="10"/>
      <c r="AY37" s="63"/>
      <c r="AZ37" s="63"/>
      <c r="BA37" s="63"/>
      <c r="BB37" s="63"/>
      <c r="BC37" s="63"/>
      <c r="BD37" s="63"/>
      <c r="BF37" s="63"/>
      <c r="BG37" s="63"/>
      <c r="BI37" s="62"/>
      <c r="BJ37" s="62"/>
      <c r="BK37" s="63"/>
      <c r="BL37" s="63"/>
    </row>
    <row r="38" spans="2:64">
      <c r="B38" s="24" t="s">
        <v>19</v>
      </c>
      <c r="C38" s="26"/>
      <c r="D38" s="9"/>
      <c r="E38" s="21"/>
      <c r="F38" s="273"/>
      <c r="G38" s="22"/>
      <c r="H38" s="23"/>
      <c r="I38" s="33"/>
      <c r="J38" s="21">
        <v>0</v>
      </c>
      <c r="K38" s="22">
        <v>0</v>
      </c>
      <c r="L38" s="22">
        <v>0</v>
      </c>
      <c r="M38" s="23">
        <v>0</v>
      </c>
      <c r="N38" s="21"/>
      <c r="O38" s="22"/>
      <c r="P38" s="22"/>
      <c r="Q38" s="23"/>
      <c r="R38" s="21"/>
      <c r="S38" s="22"/>
      <c r="T38" s="22"/>
      <c r="U38" s="23"/>
      <c r="V38" s="10"/>
      <c r="W38" s="122"/>
      <c r="X38" s="25"/>
      <c r="Y38" s="26"/>
      <c r="Z38" s="122"/>
      <c r="AA38" s="25"/>
      <c r="AB38" s="26"/>
      <c r="AD38" s="122"/>
      <c r="AE38" s="124"/>
      <c r="AG38" s="305"/>
      <c r="AH38" s="26"/>
      <c r="AI38" s="25"/>
      <c r="AJ38" s="26"/>
      <c r="AL38" s="21"/>
      <c r="AM38" s="22"/>
      <c r="AN38" s="22"/>
      <c r="AO38" s="23"/>
      <c r="AP38" s="21"/>
      <c r="AQ38" s="22"/>
      <c r="AR38" s="22"/>
      <c r="AS38" s="23"/>
      <c r="AT38" s="21"/>
      <c r="AU38" s="22"/>
      <c r="AV38" s="22"/>
      <c r="AW38" s="23"/>
      <c r="AX38" s="10"/>
      <c r="AY38" s="122"/>
      <c r="AZ38" s="25"/>
      <c r="BA38" s="26"/>
      <c r="BB38" s="122"/>
      <c r="BC38" s="25"/>
      <c r="BD38" s="26"/>
      <c r="BF38" s="122"/>
      <c r="BG38" s="26"/>
      <c r="BI38" s="21"/>
      <c r="BJ38" s="22"/>
      <c r="BK38" s="25"/>
      <c r="BL38" s="26"/>
    </row>
    <row r="39" spans="2:64">
      <c r="B39" s="79" t="s">
        <v>19</v>
      </c>
      <c r="C39" s="80" t="s">
        <v>44</v>
      </c>
      <c r="D39" s="9"/>
      <c r="E39" s="34">
        <v>0</v>
      </c>
      <c r="F39" s="471">
        <v>0</v>
      </c>
      <c r="G39" s="135"/>
      <c r="H39" s="136"/>
      <c r="I39" s="33"/>
      <c r="J39" s="34">
        <v>0</v>
      </c>
      <c r="K39" s="130">
        <v>0</v>
      </c>
      <c r="L39" s="135">
        <v>0</v>
      </c>
      <c r="M39" s="136">
        <v>0</v>
      </c>
      <c r="N39" s="34">
        <v>0</v>
      </c>
      <c r="O39" s="34">
        <v>0</v>
      </c>
      <c r="P39" s="34">
        <v>0</v>
      </c>
      <c r="Q39" s="34">
        <v>0</v>
      </c>
      <c r="R39" s="586">
        <v>0</v>
      </c>
      <c r="S39" s="586">
        <v>0</v>
      </c>
      <c r="T39" s="586">
        <v>0</v>
      </c>
      <c r="U39" s="586">
        <v>0</v>
      </c>
      <c r="V39" s="10"/>
      <c r="W39" s="34">
        <v>0</v>
      </c>
      <c r="X39" s="130">
        <v>0</v>
      </c>
      <c r="Y39" s="131">
        <v>0</v>
      </c>
      <c r="Z39" s="34">
        <v>222.08680544699996</v>
      </c>
      <c r="AA39" s="130">
        <v>222.08680544699996</v>
      </c>
      <c r="AB39" s="131">
        <v>221.25882647316149</v>
      </c>
      <c r="AD39" s="34">
        <v>791.21634546099983</v>
      </c>
      <c r="AE39" s="34">
        <v>788.01142398375725</v>
      </c>
      <c r="AG39" s="306">
        <v>0</v>
      </c>
      <c r="AH39" s="131">
        <v>221.25882647316149</v>
      </c>
      <c r="AI39" s="130">
        <v>1009.2702504569188</v>
      </c>
      <c r="AJ39" s="131"/>
      <c r="AL39" s="34">
        <v>0</v>
      </c>
      <c r="AM39" s="34">
        <v>0</v>
      </c>
      <c r="AN39" s="34">
        <v>0</v>
      </c>
      <c r="AO39" s="34">
        <v>0</v>
      </c>
      <c r="AP39" s="34">
        <v>0</v>
      </c>
      <c r="AQ39" s="34">
        <v>0</v>
      </c>
      <c r="AR39" s="34">
        <v>0</v>
      </c>
      <c r="AS39" s="34">
        <v>0</v>
      </c>
      <c r="AT39" s="34">
        <v>0</v>
      </c>
      <c r="AU39" s="34">
        <v>0</v>
      </c>
      <c r="AV39" s="34">
        <v>0</v>
      </c>
      <c r="AW39" s="34">
        <v>0</v>
      </c>
      <c r="AX39" s="10"/>
      <c r="AY39" s="34">
        <v>0</v>
      </c>
      <c r="AZ39" s="130">
        <v>0</v>
      </c>
      <c r="BA39" s="131">
        <v>0</v>
      </c>
      <c r="BB39" s="34">
        <v>1316748.8606139997</v>
      </c>
      <c r="BC39" s="130">
        <v>1316748.8606139997</v>
      </c>
      <c r="BD39" s="131">
        <v>1300625.0599171764</v>
      </c>
      <c r="BF39" s="34">
        <v>4321794.2275249986</v>
      </c>
      <c r="BG39" s="34">
        <v>4259382.6000372414</v>
      </c>
      <c r="BI39" s="150">
        <v>0</v>
      </c>
      <c r="BJ39" s="570">
        <v>3934122.7811451759</v>
      </c>
      <c r="BK39" s="570">
        <v>12515299.608707415</v>
      </c>
      <c r="BL39" s="131"/>
    </row>
    <row r="40" spans="2:64">
      <c r="B40" s="115" t="s">
        <v>20</v>
      </c>
      <c r="C40" s="116"/>
      <c r="D40" s="9"/>
      <c r="E40" s="54"/>
      <c r="F40" s="472"/>
      <c r="G40" s="55"/>
      <c r="H40" s="56"/>
      <c r="I40" s="33"/>
      <c r="J40" s="54">
        <v>0</v>
      </c>
      <c r="K40" s="54">
        <v>0</v>
      </c>
      <c r="L40" s="54">
        <v>0</v>
      </c>
      <c r="M40" s="54">
        <v>0</v>
      </c>
      <c r="N40" s="54">
        <v>0</v>
      </c>
      <c r="O40" s="54">
        <v>0</v>
      </c>
      <c r="P40" s="54">
        <v>0</v>
      </c>
      <c r="Q40" s="54">
        <v>0</v>
      </c>
      <c r="R40" s="54">
        <v>0</v>
      </c>
      <c r="S40" s="54">
        <v>0</v>
      </c>
      <c r="T40" s="54">
        <v>0</v>
      </c>
      <c r="U40" s="54">
        <v>0</v>
      </c>
      <c r="V40" s="10"/>
      <c r="W40" s="54">
        <v>0</v>
      </c>
      <c r="X40" s="54">
        <v>0</v>
      </c>
      <c r="Y40" s="54">
        <v>0</v>
      </c>
      <c r="Z40" s="54">
        <v>222.08680544699996</v>
      </c>
      <c r="AA40" s="54">
        <v>222.08680544699996</v>
      </c>
      <c r="AB40" s="54">
        <v>221.25882647316149</v>
      </c>
      <c r="AD40" s="54">
        <v>791.21634546099983</v>
      </c>
      <c r="AE40" s="54">
        <v>788.01142398375725</v>
      </c>
      <c r="AG40" s="54">
        <v>0</v>
      </c>
      <c r="AH40" s="54">
        <v>221.25882647316149</v>
      </c>
      <c r="AI40" s="54">
        <v>1009.2702504569188</v>
      </c>
      <c r="AJ40" s="57"/>
      <c r="AL40" s="57">
        <v>0</v>
      </c>
      <c r="AM40" s="57">
        <v>0</v>
      </c>
      <c r="AN40" s="57">
        <v>0</v>
      </c>
      <c r="AO40" s="57">
        <v>0</v>
      </c>
      <c r="AP40" s="57">
        <v>0</v>
      </c>
      <c r="AQ40" s="57">
        <v>0</v>
      </c>
      <c r="AR40" s="57">
        <v>0</v>
      </c>
      <c r="AS40" s="57">
        <v>0</v>
      </c>
      <c r="AT40" s="57">
        <v>0</v>
      </c>
      <c r="AU40" s="57">
        <v>0</v>
      </c>
      <c r="AV40" s="57">
        <v>0</v>
      </c>
      <c r="AW40" s="57">
        <v>0</v>
      </c>
      <c r="AX40" s="10"/>
      <c r="AY40" s="57">
        <v>0</v>
      </c>
      <c r="AZ40" s="57">
        <v>0</v>
      </c>
      <c r="BA40" s="57">
        <v>0</v>
      </c>
      <c r="BB40" s="57">
        <v>1316748.8606139997</v>
      </c>
      <c r="BC40" s="57">
        <v>1316748.8606139997</v>
      </c>
      <c r="BD40" s="57">
        <v>1300625.0599171764</v>
      </c>
      <c r="BF40" s="57">
        <v>4321794.2275249986</v>
      </c>
      <c r="BG40" s="57">
        <v>4259382.6000372414</v>
      </c>
      <c r="BI40" s="57">
        <v>0</v>
      </c>
      <c r="BJ40" s="57">
        <v>3934122.7811451759</v>
      </c>
      <c r="BK40" s="57">
        <v>12515299.608707415</v>
      </c>
      <c r="BL40" s="58"/>
    </row>
    <row r="41" spans="2:64" ht="6" customHeight="1">
      <c r="B41" s="84"/>
      <c r="C41" s="85"/>
      <c r="D41" s="9"/>
      <c r="E41" s="85"/>
      <c r="F41" s="270"/>
      <c r="G41" s="85"/>
      <c r="H41" s="85"/>
      <c r="I41" s="33"/>
      <c r="J41" s="85"/>
      <c r="K41" s="85"/>
      <c r="L41" s="85"/>
      <c r="M41" s="85"/>
      <c r="N41" s="85"/>
      <c r="O41" s="85"/>
      <c r="P41" s="85"/>
      <c r="Q41" s="85"/>
      <c r="R41" s="85"/>
      <c r="S41" s="85"/>
      <c r="T41" s="85"/>
      <c r="U41" s="85"/>
      <c r="V41" s="10"/>
      <c r="W41" s="63"/>
      <c r="X41" s="60"/>
      <c r="Y41" s="60"/>
      <c r="Z41" s="63"/>
      <c r="AA41" s="60"/>
      <c r="AB41" s="60"/>
      <c r="AD41" s="63"/>
      <c r="AE41" s="60"/>
      <c r="AG41" s="60"/>
      <c r="AH41" s="60"/>
      <c r="AI41" s="60"/>
      <c r="AJ41" s="60"/>
      <c r="AL41" s="85"/>
      <c r="AM41" s="85"/>
      <c r="AN41" s="85"/>
      <c r="AO41" s="85"/>
      <c r="AP41" s="85"/>
      <c r="AQ41" s="85"/>
      <c r="AR41" s="85"/>
      <c r="AS41" s="85"/>
      <c r="AT41" s="85"/>
      <c r="AU41" s="85"/>
      <c r="AV41" s="85"/>
      <c r="AW41" s="85"/>
      <c r="AX41" s="10"/>
      <c r="AY41" s="63"/>
      <c r="AZ41" s="60"/>
      <c r="BA41" s="60"/>
      <c r="BB41" s="63"/>
      <c r="BC41" s="60"/>
      <c r="BD41" s="60"/>
      <c r="BF41" s="63"/>
      <c r="BG41" s="60"/>
      <c r="BI41" s="85"/>
      <c r="BJ41" s="85"/>
      <c r="BK41" s="60"/>
      <c r="BL41" s="60"/>
    </row>
    <row r="42" spans="2:64">
      <c r="B42" s="24" t="s">
        <v>132</v>
      </c>
      <c r="C42" s="26"/>
      <c r="D42" s="9"/>
      <c r="E42" s="21"/>
      <c r="F42" s="273"/>
      <c r="G42" s="22"/>
      <c r="H42" s="23"/>
      <c r="I42" s="33"/>
      <c r="J42" s="21">
        <v>0</v>
      </c>
      <c r="K42" s="22">
        <v>0</v>
      </c>
      <c r="L42" s="22">
        <v>0</v>
      </c>
      <c r="M42" s="23">
        <v>0</v>
      </c>
      <c r="N42" s="21"/>
      <c r="O42" s="22"/>
      <c r="P42" s="22"/>
      <c r="Q42" s="23"/>
      <c r="R42" s="21"/>
      <c r="S42" s="22"/>
      <c r="T42" s="22"/>
      <c r="U42" s="23"/>
      <c r="V42" s="10"/>
      <c r="W42" s="122"/>
      <c r="X42" s="25"/>
      <c r="Y42" s="26"/>
      <c r="Z42" s="122"/>
      <c r="AA42" s="25"/>
      <c r="AB42" s="26"/>
      <c r="AD42" s="122"/>
      <c r="AE42" s="124"/>
      <c r="AG42" s="305"/>
      <c r="AH42" s="26"/>
      <c r="AI42" s="25"/>
      <c r="AJ42" s="26"/>
      <c r="AL42" s="21"/>
      <c r="AM42" s="22"/>
      <c r="AN42" s="22"/>
      <c r="AO42" s="23"/>
      <c r="AP42" s="21"/>
      <c r="AQ42" s="22"/>
      <c r="AR42" s="22"/>
      <c r="AS42" s="23"/>
      <c r="AT42" s="21"/>
      <c r="AU42" s="22"/>
      <c r="AV42" s="22"/>
      <c r="AW42" s="23"/>
      <c r="AX42" s="10"/>
      <c r="AY42" s="122"/>
      <c r="AZ42" s="25"/>
      <c r="BA42" s="26"/>
      <c r="BB42" s="122"/>
      <c r="BC42" s="25"/>
      <c r="BD42" s="26"/>
      <c r="BF42" s="122"/>
      <c r="BG42" s="26"/>
      <c r="BI42" s="21"/>
      <c r="BJ42" s="22"/>
      <c r="BK42" s="25"/>
      <c r="BL42" s="26"/>
    </row>
    <row r="43" spans="2:64" ht="15.75" customHeight="1">
      <c r="B43" s="28" t="s">
        <v>138</v>
      </c>
      <c r="C43" s="29" t="s">
        <v>44</v>
      </c>
      <c r="D43" s="9"/>
      <c r="E43" s="237">
        <v>0</v>
      </c>
      <c r="F43" s="248">
        <v>0</v>
      </c>
      <c r="G43" s="30"/>
      <c r="H43" s="332"/>
      <c r="I43" s="33"/>
      <c r="J43" s="237">
        <v>0</v>
      </c>
      <c r="K43" s="30">
        <v>0</v>
      </c>
      <c r="L43" s="30">
        <v>0</v>
      </c>
      <c r="M43" s="332">
        <v>0</v>
      </c>
      <c r="N43" s="34">
        <v>0</v>
      </c>
      <c r="O43" s="34">
        <v>0</v>
      </c>
      <c r="P43" s="34">
        <v>0</v>
      </c>
      <c r="Q43" s="34">
        <v>0</v>
      </c>
      <c r="R43" s="586">
        <v>0</v>
      </c>
      <c r="S43" s="586">
        <v>0</v>
      </c>
      <c r="T43" s="586">
        <v>0</v>
      </c>
      <c r="U43" s="586">
        <v>0</v>
      </c>
      <c r="V43" s="10"/>
      <c r="W43" s="34">
        <v>0</v>
      </c>
      <c r="X43" s="130">
        <v>0</v>
      </c>
      <c r="Y43" s="131">
        <v>0</v>
      </c>
      <c r="Z43" s="34">
        <v>0</v>
      </c>
      <c r="AA43" s="130">
        <v>0</v>
      </c>
      <c r="AB43" s="131">
        <v>0</v>
      </c>
      <c r="AD43" s="34">
        <v>134.35141475699999</v>
      </c>
      <c r="AE43" s="34">
        <v>134.35141475699999</v>
      </c>
      <c r="AG43" s="306">
        <v>0</v>
      </c>
      <c r="AH43" s="131">
        <v>0</v>
      </c>
      <c r="AI43" s="130">
        <v>134.35141475699999</v>
      </c>
      <c r="AJ43" s="32"/>
      <c r="AL43" s="34">
        <v>0</v>
      </c>
      <c r="AM43" s="34">
        <v>0</v>
      </c>
      <c r="AN43" s="34">
        <v>0</v>
      </c>
      <c r="AO43" s="34">
        <v>0</v>
      </c>
      <c r="AP43" s="34">
        <v>0</v>
      </c>
      <c r="AQ43" s="34">
        <v>0</v>
      </c>
      <c r="AR43" s="34">
        <v>0</v>
      </c>
      <c r="AS43" s="34">
        <v>0</v>
      </c>
      <c r="AT43" s="34">
        <v>0</v>
      </c>
      <c r="AU43" s="34">
        <v>0</v>
      </c>
      <c r="AV43" s="34">
        <v>0</v>
      </c>
      <c r="AW43" s="34">
        <v>0</v>
      </c>
      <c r="AX43" s="10"/>
      <c r="AY43" s="34">
        <v>0</v>
      </c>
      <c r="AZ43" s="130">
        <v>0</v>
      </c>
      <c r="BA43" s="131">
        <v>0</v>
      </c>
      <c r="BB43" s="34">
        <v>0</v>
      </c>
      <c r="BC43" s="130">
        <v>0</v>
      </c>
      <c r="BD43" s="131">
        <v>0</v>
      </c>
      <c r="BF43" s="34">
        <v>563714.88311426796</v>
      </c>
      <c r="BG43" s="34">
        <v>563714.88311426796</v>
      </c>
      <c r="BI43" s="150">
        <v>0</v>
      </c>
      <c r="BJ43" s="570">
        <v>0</v>
      </c>
      <c r="BK43" s="570">
        <v>1127429.7662285359</v>
      </c>
      <c r="BL43" s="32"/>
    </row>
    <row r="44" spans="2:64" ht="15.75" customHeight="1">
      <c r="B44" s="42" t="s">
        <v>137</v>
      </c>
      <c r="C44" s="38" t="s">
        <v>30</v>
      </c>
      <c r="D44" s="9"/>
      <c r="E44" s="237">
        <v>0</v>
      </c>
      <c r="F44" s="248">
        <v>0</v>
      </c>
      <c r="G44" s="234"/>
      <c r="H44" s="333"/>
      <c r="I44" s="33"/>
      <c r="J44" s="237">
        <v>0</v>
      </c>
      <c r="K44" s="30">
        <v>0</v>
      </c>
      <c r="L44" s="234">
        <v>0</v>
      </c>
      <c r="M44" s="333">
        <v>0</v>
      </c>
      <c r="N44" s="34">
        <v>0</v>
      </c>
      <c r="O44" s="34">
        <v>0</v>
      </c>
      <c r="P44" s="34">
        <v>0</v>
      </c>
      <c r="Q44" s="34">
        <v>0</v>
      </c>
      <c r="R44" s="586">
        <v>0</v>
      </c>
      <c r="S44" s="586">
        <v>0</v>
      </c>
      <c r="T44" s="586">
        <v>0</v>
      </c>
      <c r="U44" s="586">
        <v>0</v>
      </c>
      <c r="V44" s="10"/>
      <c r="W44" s="34">
        <v>0</v>
      </c>
      <c r="X44" s="130">
        <v>0</v>
      </c>
      <c r="Y44" s="131">
        <v>0</v>
      </c>
      <c r="Z44" s="34">
        <v>0</v>
      </c>
      <c r="AA44" s="130">
        <v>0</v>
      </c>
      <c r="AB44" s="131">
        <v>0</v>
      </c>
      <c r="AD44" s="34">
        <v>0</v>
      </c>
      <c r="AE44" s="34">
        <v>0</v>
      </c>
      <c r="AG44" s="306">
        <v>0</v>
      </c>
      <c r="AH44" s="131">
        <v>0</v>
      </c>
      <c r="AI44" s="130">
        <v>0</v>
      </c>
      <c r="AJ44" s="32"/>
      <c r="AL44" s="34">
        <v>0</v>
      </c>
      <c r="AM44" s="34">
        <v>0</v>
      </c>
      <c r="AN44" s="34">
        <v>0</v>
      </c>
      <c r="AO44" s="34">
        <v>0</v>
      </c>
      <c r="AP44" s="34">
        <v>0</v>
      </c>
      <c r="AQ44" s="34">
        <v>0</v>
      </c>
      <c r="AR44" s="34">
        <v>0</v>
      </c>
      <c r="AS44" s="34">
        <v>0</v>
      </c>
      <c r="AT44" s="34">
        <v>0</v>
      </c>
      <c r="AU44" s="34">
        <v>0</v>
      </c>
      <c r="AV44" s="34">
        <v>0</v>
      </c>
      <c r="AW44" s="34">
        <v>0</v>
      </c>
      <c r="AX44" s="10"/>
      <c r="AY44" s="34">
        <v>0</v>
      </c>
      <c r="AZ44" s="130">
        <v>0</v>
      </c>
      <c r="BA44" s="131">
        <v>0</v>
      </c>
      <c r="BB44" s="34">
        <v>0</v>
      </c>
      <c r="BC44" s="130">
        <v>0</v>
      </c>
      <c r="BD44" s="131">
        <v>0</v>
      </c>
      <c r="BF44" s="34">
        <v>0</v>
      </c>
      <c r="BG44" s="34">
        <v>0</v>
      </c>
      <c r="BI44" s="150">
        <v>0</v>
      </c>
      <c r="BJ44" s="570">
        <v>0</v>
      </c>
      <c r="BK44" s="570">
        <v>0</v>
      </c>
      <c r="BL44" s="32"/>
    </row>
    <row r="45" spans="2:64">
      <c r="B45" s="115" t="s">
        <v>133</v>
      </c>
      <c r="C45" s="116"/>
      <c r="D45" s="9"/>
      <c r="E45" s="54"/>
      <c r="F45" s="472"/>
      <c r="G45" s="55"/>
      <c r="H45" s="56"/>
      <c r="I45" s="33"/>
      <c r="J45" s="54">
        <v>0</v>
      </c>
      <c r="K45" s="54">
        <v>0</v>
      </c>
      <c r="L45" s="54">
        <v>0</v>
      </c>
      <c r="M45" s="54">
        <v>0</v>
      </c>
      <c r="N45" s="54">
        <v>0</v>
      </c>
      <c r="O45" s="54">
        <v>0</v>
      </c>
      <c r="P45" s="54">
        <v>0</v>
      </c>
      <c r="Q45" s="54">
        <v>0</v>
      </c>
      <c r="R45" s="54">
        <v>0</v>
      </c>
      <c r="S45" s="54">
        <v>0</v>
      </c>
      <c r="T45" s="54">
        <v>0</v>
      </c>
      <c r="U45" s="54">
        <v>0</v>
      </c>
      <c r="V45" s="10"/>
      <c r="W45" s="54">
        <v>0</v>
      </c>
      <c r="X45" s="54">
        <v>0</v>
      </c>
      <c r="Y45" s="54">
        <v>0</v>
      </c>
      <c r="Z45" s="54">
        <v>0</v>
      </c>
      <c r="AA45" s="54">
        <v>0</v>
      </c>
      <c r="AB45" s="54">
        <v>0</v>
      </c>
      <c r="AD45" s="54">
        <v>134.35141475699999</v>
      </c>
      <c r="AE45" s="54">
        <v>134.35141475699999</v>
      </c>
      <c r="AG45" s="54">
        <v>0</v>
      </c>
      <c r="AH45" s="54">
        <v>0</v>
      </c>
      <c r="AI45" s="54">
        <v>134.35141475699999</v>
      </c>
      <c r="AJ45" s="57"/>
      <c r="AL45" s="57">
        <v>0</v>
      </c>
      <c r="AM45" s="57">
        <v>0</v>
      </c>
      <c r="AN45" s="57">
        <v>0</v>
      </c>
      <c r="AO45" s="57">
        <v>0</v>
      </c>
      <c r="AP45" s="57">
        <v>0</v>
      </c>
      <c r="AQ45" s="57">
        <v>0</v>
      </c>
      <c r="AR45" s="57">
        <v>0</v>
      </c>
      <c r="AS45" s="57">
        <v>0</v>
      </c>
      <c r="AT45" s="57">
        <v>0</v>
      </c>
      <c r="AU45" s="57">
        <v>0</v>
      </c>
      <c r="AV45" s="57">
        <v>0</v>
      </c>
      <c r="AW45" s="57">
        <v>0</v>
      </c>
      <c r="AX45" s="10"/>
      <c r="AY45" s="57">
        <v>0</v>
      </c>
      <c r="AZ45" s="57">
        <v>0</v>
      </c>
      <c r="BA45" s="57">
        <v>0</v>
      </c>
      <c r="BB45" s="57">
        <v>0</v>
      </c>
      <c r="BC45" s="57">
        <v>0</v>
      </c>
      <c r="BD45" s="57">
        <v>0</v>
      </c>
      <c r="BF45" s="57">
        <v>563714.88311426796</v>
      </c>
      <c r="BG45" s="57">
        <v>563714.88311426796</v>
      </c>
      <c r="BI45" s="57">
        <v>0</v>
      </c>
      <c r="BJ45" s="57">
        <v>0</v>
      </c>
      <c r="BK45" s="57">
        <v>1127429.7662285359</v>
      </c>
      <c r="BL45" s="57">
        <v>0</v>
      </c>
    </row>
    <row r="46" spans="2:64" ht="6" customHeight="1">
      <c r="B46" s="84"/>
      <c r="C46" s="85"/>
      <c r="D46" s="9"/>
      <c r="E46" s="85"/>
      <c r="F46" s="270"/>
      <c r="G46" s="85"/>
      <c r="H46" s="85"/>
      <c r="I46" s="33"/>
      <c r="J46" s="85"/>
      <c r="K46" s="85"/>
      <c r="L46" s="85"/>
      <c r="M46" s="85"/>
      <c r="N46" s="85"/>
      <c r="O46" s="85"/>
      <c r="P46" s="85"/>
      <c r="Q46" s="85"/>
      <c r="R46" s="85"/>
      <c r="S46" s="85"/>
      <c r="T46" s="85"/>
      <c r="U46" s="85"/>
      <c r="V46" s="10"/>
      <c r="W46" s="63"/>
      <c r="X46" s="60"/>
      <c r="Y46" s="60"/>
      <c r="Z46" s="63"/>
      <c r="AA46" s="60"/>
      <c r="AB46" s="60"/>
      <c r="AD46" s="63"/>
      <c r="AE46" s="60"/>
      <c r="AG46" s="60"/>
      <c r="AH46" s="60"/>
      <c r="AI46" s="60"/>
      <c r="AJ46" s="60"/>
      <c r="AL46" s="85"/>
      <c r="AM46" s="85"/>
      <c r="AN46" s="85"/>
      <c r="AO46" s="85"/>
      <c r="AP46" s="85"/>
      <c r="AQ46" s="85"/>
      <c r="AR46" s="85"/>
      <c r="AS46" s="85"/>
      <c r="AT46" s="85"/>
      <c r="AU46" s="85"/>
      <c r="AV46" s="85"/>
      <c r="AW46" s="85"/>
      <c r="AX46" s="10"/>
      <c r="AY46" s="63"/>
      <c r="AZ46" s="60"/>
      <c r="BA46" s="60"/>
      <c r="BB46" s="63"/>
      <c r="BC46" s="60"/>
      <c r="BD46" s="60"/>
      <c r="BF46" s="63"/>
      <c r="BG46" s="60"/>
      <c r="BI46" s="85"/>
      <c r="BJ46" s="85"/>
      <c r="BK46" s="60"/>
      <c r="BL46" s="60"/>
    </row>
    <row r="47" spans="2:64">
      <c r="B47" s="24" t="s">
        <v>21</v>
      </c>
      <c r="C47" s="26"/>
      <c r="D47" s="9"/>
      <c r="E47" s="137"/>
      <c r="F47" s="273"/>
      <c r="G47" s="22"/>
      <c r="H47" s="138"/>
      <c r="I47" s="33"/>
      <c r="J47" s="137">
        <v>0</v>
      </c>
      <c r="K47" s="22">
        <v>0</v>
      </c>
      <c r="L47" s="22">
        <v>0</v>
      </c>
      <c r="M47" s="138">
        <v>0</v>
      </c>
      <c r="N47" s="137"/>
      <c r="O47" s="22"/>
      <c r="P47" s="22"/>
      <c r="Q47" s="138"/>
      <c r="R47" s="137"/>
      <c r="S47" s="22"/>
      <c r="T47" s="22"/>
      <c r="U47" s="138"/>
      <c r="V47" s="10"/>
      <c r="W47" s="122"/>
      <c r="X47" s="25"/>
      <c r="Y47" s="26"/>
      <c r="Z47" s="122"/>
      <c r="AA47" s="25"/>
      <c r="AB47" s="26"/>
      <c r="AD47" s="122"/>
      <c r="AE47" s="124"/>
      <c r="AG47" s="305"/>
      <c r="AH47" s="26"/>
      <c r="AI47" s="25"/>
      <c r="AJ47" s="26"/>
      <c r="AL47" s="137"/>
      <c r="AM47" s="22"/>
      <c r="AN47" s="22"/>
      <c r="AO47" s="138"/>
      <c r="AP47" s="137"/>
      <c r="AQ47" s="22"/>
      <c r="AR47" s="22"/>
      <c r="AS47" s="138"/>
      <c r="AT47" s="137"/>
      <c r="AU47" s="22"/>
      <c r="AV47" s="22"/>
      <c r="AW47" s="138"/>
      <c r="AX47" s="10"/>
      <c r="AY47" s="122"/>
      <c r="AZ47" s="25"/>
      <c r="BA47" s="26"/>
      <c r="BB47" s="122"/>
      <c r="BC47" s="25"/>
      <c r="BD47" s="26"/>
      <c r="BF47" s="122"/>
      <c r="BG47" s="26"/>
      <c r="BI47" s="137"/>
      <c r="BJ47" s="22"/>
      <c r="BK47" s="25"/>
      <c r="BL47" s="26"/>
    </row>
    <row r="48" spans="2:64">
      <c r="B48" s="28" t="s">
        <v>95</v>
      </c>
      <c r="C48" s="29" t="s">
        <v>30</v>
      </c>
      <c r="D48" s="9"/>
      <c r="E48" s="34">
        <v>0</v>
      </c>
      <c r="F48" s="471">
        <v>0</v>
      </c>
      <c r="G48" s="130"/>
      <c r="H48" s="139"/>
      <c r="I48" s="33"/>
      <c r="J48" s="34">
        <v>265.76857999999999</v>
      </c>
      <c r="K48" s="130">
        <v>0</v>
      </c>
      <c r="L48" s="130">
        <v>0</v>
      </c>
      <c r="M48" s="139">
        <v>0</v>
      </c>
      <c r="N48" s="34">
        <v>0</v>
      </c>
      <c r="O48" s="34">
        <v>0</v>
      </c>
      <c r="P48" s="34">
        <v>0</v>
      </c>
      <c r="Q48" s="34">
        <v>0</v>
      </c>
      <c r="R48" s="586">
        <v>0</v>
      </c>
      <c r="S48" s="586">
        <v>0</v>
      </c>
      <c r="T48" s="586">
        <v>0</v>
      </c>
      <c r="U48" s="586">
        <v>0</v>
      </c>
      <c r="V48" s="10"/>
      <c r="W48" s="34">
        <v>0</v>
      </c>
      <c r="X48" s="130">
        <v>0</v>
      </c>
      <c r="Y48" s="131">
        <v>0</v>
      </c>
      <c r="Z48" s="34">
        <v>0</v>
      </c>
      <c r="AA48" s="130">
        <v>0</v>
      </c>
      <c r="AB48" s="131">
        <v>0</v>
      </c>
      <c r="AD48" s="34">
        <v>0</v>
      </c>
      <c r="AE48" s="34">
        <v>0</v>
      </c>
      <c r="AG48" s="306">
        <v>265.76857999999999</v>
      </c>
      <c r="AH48" s="131">
        <v>265.76857999999999</v>
      </c>
      <c r="AI48" s="130">
        <v>265.76857999999999</v>
      </c>
      <c r="AJ48" s="131"/>
      <c r="AL48" s="34">
        <v>1049108.0512989999</v>
      </c>
      <c r="AM48" s="34">
        <v>0</v>
      </c>
      <c r="AN48" s="34">
        <v>0</v>
      </c>
      <c r="AO48" s="34">
        <v>0</v>
      </c>
      <c r="AP48" s="34">
        <v>0</v>
      </c>
      <c r="AQ48" s="34">
        <v>0</v>
      </c>
      <c r="AR48" s="34">
        <v>0</v>
      </c>
      <c r="AS48" s="34">
        <v>0</v>
      </c>
      <c r="AT48" s="34">
        <v>0</v>
      </c>
      <c r="AU48" s="34">
        <v>0</v>
      </c>
      <c r="AV48" s="34">
        <v>0</v>
      </c>
      <c r="AW48" s="34">
        <v>0</v>
      </c>
      <c r="AX48" s="10"/>
      <c r="AY48" s="34">
        <v>0</v>
      </c>
      <c r="AZ48" s="130">
        <v>0</v>
      </c>
      <c r="BA48" s="131">
        <v>0</v>
      </c>
      <c r="BB48" s="34">
        <v>0</v>
      </c>
      <c r="BC48" s="130">
        <v>0</v>
      </c>
      <c r="BD48" s="131">
        <v>0</v>
      </c>
      <c r="BF48" s="34">
        <v>0</v>
      </c>
      <c r="BG48" s="34">
        <v>0</v>
      </c>
      <c r="BI48" s="150">
        <v>1049108.0512989999</v>
      </c>
      <c r="BJ48" s="570">
        <v>1049108.0512989999</v>
      </c>
      <c r="BK48" s="570">
        <v>1049108.0512989999</v>
      </c>
      <c r="BL48" s="131"/>
    </row>
    <row r="49" spans="1:64">
      <c r="B49" s="42" t="s">
        <v>23</v>
      </c>
      <c r="C49" s="38" t="s">
        <v>30</v>
      </c>
      <c r="D49" s="9"/>
      <c r="E49" s="34">
        <v>0</v>
      </c>
      <c r="F49" s="471">
        <v>0</v>
      </c>
      <c r="G49" s="132"/>
      <c r="H49" s="140"/>
      <c r="I49" s="33"/>
      <c r="J49" s="34">
        <v>12871.687</v>
      </c>
      <c r="K49" s="130">
        <v>0</v>
      </c>
      <c r="L49" s="132">
        <v>0</v>
      </c>
      <c r="M49" s="140">
        <v>0</v>
      </c>
      <c r="N49" s="34">
        <v>0</v>
      </c>
      <c r="O49" s="34">
        <v>0</v>
      </c>
      <c r="P49" s="34">
        <v>0</v>
      </c>
      <c r="Q49" s="34">
        <v>0</v>
      </c>
      <c r="R49" s="586">
        <v>199.93200000000002</v>
      </c>
      <c r="S49" s="586">
        <v>199.93200000000002</v>
      </c>
      <c r="T49" s="586">
        <v>199.93200000000002</v>
      </c>
      <c r="U49" s="586">
        <v>199.93200000000002</v>
      </c>
      <c r="V49" s="10"/>
      <c r="W49" s="34">
        <v>0</v>
      </c>
      <c r="X49" s="130">
        <v>0</v>
      </c>
      <c r="Y49" s="131">
        <v>0</v>
      </c>
      <c r="Z49" s="34">
        <v>726.51</v>
      </c>
      <c r="AA49" s="130">
        <v>726.51</v>
      </c>
      <c r="AB49" s="131">
        <v>726.51</v>
      </c>
      <c r="AD49" s="34">
        <v>404.87999999999994</v>
      </c>
      <c r="AE49" s="34">
        <v>404.87999999999994</v>
      </c>
      <c r="AG49" s="306">
        <v>13071.619000000001</v>
      </c>
      <c r="AH49" s="131">
        <v>13798.129000000001</v>
      </c>
      <c r="AI49" s="130">
        <v>14203.009</v>
      </c>
      <c r="AJ49" s="131"/>
      <c r="AL49" s="34">
        <v>23905662.999999996</v>
      </c>
      <c r="AM49" s="34">
        <v>0</v>
      </c>
      <c r="AN49" s="34">
        <v>0</v>
      </c>
      <c r="AO49" s="34">
        <v>0</v>
      </c>
      <c r="AP49" s="34">
        <v>0</v>
      </c>
      <c r="AQ49" s="34">
        <v>0</v>
      </c>
      <c r="AR49" s="34">
        <v>0</v>
      </c>
      <c r="AS49" s="34">
        <v>0</v>
      </c>
      <c r="AT49" s="34">
        <v>0</v>
      </c>
      <c r="AU49" s="34">
        <v>0</v>
      </c>
      <c r="AV49" s="34">
        <v>0</v>
      </c>
      <c r="AW49" s="34">
        <v>0</v>
      </c>
      <c r="AX49" s="10"/>
      <c r="AY49" s="34">
        <v>0</v>
      </c>
      <c r="AZ49" s="130">
        <v>0</v>
      </c>
      <c r="BA49" s="131">
        <v>0</v>
      </c>
      <c r="BB49" s="34">
        <v>5665065.5599999996</v>
      </c>
      <c r="BC49" s="130">
        <v>5665065.5599999996</v>
      </c>
      <c r="BD49" s="131">
        <v>5665065.5599999996</v>
      </c>
      <c r="BF49" s="34">
        <v>1535047.6800000002</v>
      </c>
      <c r="BG49" s="34">
        <v>1535047.6800000002</v>
      </c>
      <c r="BI49" s="150">
        <v>23905662.999999996</v>
      </c>
      <c r="BJ49" s="570">
        <v>40900859.679999992</v>
      </c>
      <c r="BK49" s="570">
        <v>43970955.039999992</v>
      </c>
      <c r="BL49" s="131"/>
    </row>
    <row r="50" spans="1:64">
      <c r="B50" s="42" t="s">
        <v>24</v>
      </c>
      <c r="C50" s="38" t="s">
        <v>30</v>
      </c>
      <c r="D50" s="9"/>
      <c r="E50" s="34">
        <v>0</v>
      </c>
      <c r="F50" s="471">
        <v>0</v>
      </c>
      <c r="G50" s="132"/>
      <c r="H50" s="140"/>
      <c r="I50" s="33"/>
      <c r="J50" s="34">
        <v>0</v>
      </c>
      <c r="K50" s="130">
        <v>0</v>
      </c>
      <c r="L50" s="132">
        <v>0</v>
      </c>
      <c r="M50" s="140">
        <v>0</v>
      </c>
      <c r="N50" s="34">
        <v>0</v>
      </c>
      <c r="O50" s="34">
        <v>0</v>
      </c>
      <c r="P50" s="34">
        <v>0</v>
      </c>
      <c r="Q50" s="34">
        <v>0</v>
      </c>
      <c r="R50" s="586">
        <v>0</v>
      </c>
      <c r="S50" s="586">
        <v>0</v>
      </c>
      <c r="T50" s="586">
        <v>0</v>
      </c>
      <c r="U50" s="586">
        <v>0</v>
      </c>
      <c r="V50" s="10"/>
      <c r="W50" s="34">
        <v>0</v>
      </c>
      <c r="X50" s="130">
        <v>0</v>
      </c>
      <c r="Y50" s="131">
        <v>0</v>
      </c>
      <c r="Z50" s="34">
        <v>1920.3938000000001</v>
      </c>
      <c r="AA50" s="130">
        <v>1920.3938000000001</v>
      </c>
      <c r="AB50" s="131">
        <v>1920.3938000000001</v>
      </c>
      <c r="AD50" s="34">
        <v>528.8057</v>
      </c>
      <c r="AE50" s="34">
        <v>528.8057</v>
      </c>
      <c r="AG50" s="306">
        <v>0</v>
      </c>
      <c r="AH50" s="131">
        <v>1920.3938000000001</v>
      </c>
      <c r="AI50" s="130">
        <v>2449.1995000000002</v>
      </c>
      <c r="AJ50" s="131"/>
      <c r="AL50" s="34">
        <v>0</v>
      </c>
      <c r="AM50" s="34">
        <v>0</v>
      </c>
      <c r="AN50" s="34">
        <v>0</v>
      </c>
      <c r="AO50" s="34">
        <v>0</v>
      </c>
      <c r="AP50" s="34">
        <v>0</v>
      </c>
      <c r="AQ50" s="34">
        <v>0</v>
      </c>
      <c r="AR50" s="34">
        <v>0</v>
      </c>
      <c r="AS50" s="34">
        <v>0</v>
      </c>
      <c r="AT50" s="34">
        <v>0</v>
      </c>
      <c r="AU50" s="34">
        <v>0</v>
      </c>
      <c r="AV50" s="34">
        <v>0</v>
      </c>
      <c r="AW50" s="34">
        <v>0</v>
      </c>
      <c r="AX50" s="10"/>
      <c r="AY50" s="34">
        <v>0</v>
      </c>
      <c r="AZ50" s="130">
        <v>0</v>
      </c>
      <c r="BA50" s="131">
        <v>0</v>
      </c>
      <c r="BB50" s="34">
        <v>12924334.890000001</v>
      </c>
      <c r="BC50" s="130">
        <v>12924334.890000001</v>
      </c>
      <c r="BD50" s="131">
        <v>12924334.890000001</v>
      </c>
      <c r="BF50" s="34">
        <v>3783964.94</v>
      </c>
      <c r="BG50" s="34">
        <v>3783964.94</v>
      </c>
      <c r="BI50" s="150">
        <v>0</v>
      </c>
      <c r="BJ50" s="570">
        <v>38773004.670000002</v>
      </c>
      <c r="BK50" s="570">
        <v>46340934.550000004</v>
      </c>
      <c r="BL50" s="131"/>
    </row>
    <row r="51" spans="1:64">
      <c r="B51" s="42" t="s">
        <v>25</v>
      </c>
      <c r="C51" s="38" t="s">
        <v>30</v>
      </c>
      <c r="D51" s="9"/>
      <c r="E51" s="34">
        <v>0</v>
      </c>
      <c r="F51" s="471">
        <v>0</v>
      </c>
      <c r="G51" s="132"/>
      <c r="H51" s="140"/>
      <c r="I51" s="33"/>
      <c r="J51" s="34">
        <v>0</v>
      </c>
      <c r="K51" s="130">
        <v>0</v>
      </c>
      <c r="L51" s="132">
        <v>0</v>
      </c>
      <c r="M51" s="140">
        <v>0</v>
      </c>
      <c r="N51" s="34">
        <v>0</v>
      </c>
      <c r="O51" s="34">
        <v>0</v>
      </c>
      <c r="P51" s="34">
        <v>0</v>
      </c>
      <c r="Q51" s="34">
        <v>0</v>
      </c>
      <c r="R51" s="586">
        <v>0</v>
      </c>
      <c r="S51" s="586">
        <v>0</v>
      </c>
      <c r="T51" s="586">
        <v>0</v>
      </c>
      <c r="U51" s="586">
        <v>0</v>
      </c>
      <c r="V51" s="10"/>
      <c r="W51" s="34">
        <v>0</v>
      </c>
      <c r="X51" s="130">
        <v>0</v>
      </c>
      <c r="Y51" s="131">
        <v>0</v>
      </c>
      <c r="Z51" s="34">
        <v>0</v>
      </c>
      <c r="AA51" s="130">
        <v>0</v>
      </c>
      <c r="AB51" s="131">
        <v>0</v>
      </c>
      <c r="AD51" s="34">
        <v>0</v>
      </c>
      <c r="AE51" s="34">
        <v>0</v>
      </c>
      <c r="AG51" s="306">
        <v>0</v>
      </c>
      <c r="AH51" s="131">
        <v>0</v>
      </c>
      <c r="AI51" s="130">
        <v>0</v>
      </c>
      <c r="AJ51" s="131"/>
      <c r="AL51" s="34">
        <v>0</v>
      </c>
      <c r="AM51" s="34">
        <v>0</v>
      </c>
      <c r="AN51" s="34">
        <v>0</v>
      </c>
      <c r="AO51" s="34">
        <v>0</v>
      </c>
      <c r="AP51" s="34">
        <v>0</v>
      </c>
      <c r="AQ51" s="34">
        <v>0</v>
      </c>
      <c r="AR51" s="34">
        <v>0</v>
      </c>
      <c r="AS51" s="34">
        <v>0</v>
      </c>
      <c r="AT51" s="34">
        <v>0</v>
      </c>
      <c r="AU51" s="34">
        <v>0</v>
      </c>
      <c r="AV51" s="34">
        <v>0</v>
      </c>
      <c r="AW51" s="34">
        <v>0</v>
      </c>
      <c r="AX51" s="10"/>
      <c r="AY51" s="34">
        <v>0</v>
      </c>
      <c r="AZ51" s="130">
        <v>0</v>
      </c>
      <c r="BA51" s="131">
        <v>0</v>
      </c>
      <c r="BB51" s="34">
        <v>0</v>
      </c>
      <c r="BC51" s="130">
        <v>0</v>
      </c>
      <c r="BD51" s="131">
        <v>0</v>
      </c>
      <c r="BF51" s="34">
        <v>0</v>
      </c>
      <c r="BG51" s="34">
        <v>0</v>
      </c>
      <c r="BI51" s="150">
        <v>0</v>
      </c>
      <c r="BJ51" s="570">
        <v>0</v>
      </c>
      <c r="BK51" s="570">
        <v>0</v>
      </c>
      <c r="BL51" s="131"/>
    </row>
    <row r="52" spans="1:64">
      <c r="B52" s="79" t="s">
        <v>74</v>
      </c>
      <c r="C52" s="80" t="s">
        <v>30</v>
      </c>
      <c r="D52" s="9"/>
      <c r="E52" s="34">
        <v>0</v>
      </c>
      <c r="F52" s="471">
        <v>0</v>
      </c>
      <c r="G52" s="135"/>
      <c r="H52" s="145"/>
      <c r="I52" s="33"/>
      <c r="J52" s="34">
        <v>0</v>
      </c>
      <c r="K52" s="130">
        <v>0</v>
      </c>
      <c r="L52" s="135">
        <v>0</v>
      </c>
      <c r="M52" s="145">
        <v>0</v>
      </c>
      <c r="N52" s="34">
        <v>0</v>
      </c>
      <c r="O52" s="34">
        <v>0</v>
      </c>
      <c r="P52" s="34">
        <v>0</v>
      </c>
      <c r="Q52" s="34">
        <v>0</v>
      </c>
      <c r="R52" s="586">
        <v>0</v>
      </c>
      <c r="S52" s="586">
        <v>0</v>
      </c>
      <c r="T52" s="586">
        <v>0</v>
      </c>
      <c r="U52" s="586">
        <v>0</v>
      </c>
      <c r="V52" s="10"/>
      <c r="W52" s="34">
        <v>0</v>
      </c>
      <c r="X52" s="130">
        <v>0</v>
      </c>
      <c r="Y52" s="131">
        <v>0</v>
      </c>
      <c r="Z52" s="34">
        <v>0</v>
      </c>
      <c r="AA52" s="130">
        <v>0</v>
      </c>
      <c r="AB52" s="131">
        <v>0</v>
      </c>
      <c r="AD52" s="34">
        <v>0</v>
      </c>
      <c r="AE52" s="34">
        <v>0</v>
      </c>
      <c r="AG52" s="306">
        <v>0</v>
      </c>
      <c r="AH52" s="131">
        <v>0</v>
      </c>
      <c r="AI52" s="130">
        <v>0</v>
      </c>
      <c r="AJ52" s="131"/>
      <c r="AL52" s="34">
        <v>0</v>
      </c>
      <c r="AM52" s="34">
        <v>0</v>
      </c>
      <c r="AN52" s="34">
        <v>0</v>
      </c>
      <c r="AO52" s="34">
        <v>0</v>
      </c>
      <c r="AP52" s="34">
        <v>0</v>
      </c>
      <c r="AQ52" s="34">
        <v>0</v>
      </c>
      <c r="AR52" s="34">
        <v>0</v>
      </c>
      <c r="AS52" s="34">
        <v>0</v>
      </c>
      <c r="AT52" s="34">
        <v>0</v>
      </c>
      <c r="AU52" s="34">
        <v>0</v>
      </c>
      <c r="AV52" s="34">
        <v>0</v>
      </c>
      <c r="AW52" s="34">
        <v>0</v>
      </c>
      <c r="AX52" s="10"/>
      <c r="AY52" s="34">
        <v>0</v>
      </c>
      <c r="AZ52" s="130">
        <v>0</v>
      </c>
      <c r="BA52" s="131">
        <v>0</v>
      </c>
      <c r="BB52" s="34">
        <v>0</v>
      </c>
      <c r="BC52" s="130">
        <v>0</v>
      </c>
      <c r="BD52" s="131">
        <v>0</v>
      </c>
      <c r="BF52" s="34">
        <v>0</v>
      </c>
      <c r="BG52" s="34">
        <v>0</v>
      </c>
      <c r="BI52" s="150">
        <v>0</v>
      </c>
      <c r="BJ52" s="570">
        <v>0</v>
      </c>
      <c r="BK52" s="570">
        <v>0</v>
      </c>
      <c r="BL52" s="131"/>
    </row>
    <row r="53" spans="1:64">
      <c r="B53" s="115" t="s">
        <v>26</v>
      </c>
      <c r="C53" s="116"/>
      <c r="D53" s="9"/>
      <c r="E53" s="143"/>
      <c r="F53" s="472"/>
      <c r="G53" s="55"/>
      <c r="H53" s="144"/>
      <c r="I53" s="33"/>
      <c r="J53" s="143">
        <v>13137.45558</v>
      </c>
      <c r="K53" s="143">
        <v>0</v>
      </c>
      <c r="L53" s="143">
        <v>0</v>
      </c>
      <c r="M53" s="143">
        <v>0</v>
      </c>
      <c r="N53" s="143">
        <v>0</v>
      </c>
      <c r="O53" s="143">
        <v>0</v>
      </c>
      <c r="P53" s="143">
        <v>0</v>
      </c>
      <c r="Q53" s="143">
        <v>0</v>
      </c>
      <c r="R53" s="143">
        <v>199.93200000000002</v>
      </c>
      <c r="S53" s="143">
        <v>199.93200000000002</v>
      </c>
      <c r="T53" s="143">
        <v>199.93200000000002</v>
      </c>
      <c r="U53" s="143">
        <v>199.93200000000002</v>
      </c>
      <c r="V53" s="10"/>
      <c r="W53" s="143">
        <v>0</v>
      </c>
      <c r="X53" s="143">
        <v>0</v>
      </c>
      <c r="Y53" s="143">
        <v>0</v>
      </c>
      <c r="Z53" s="143">
        <v>2646.9038</v>
      </c>
      <c r="AA53" s="143">
        <v>2646.9038</v>
      </c>
      <c r="AB53" s="143">
        <v>2646.9038</v>
      </c>
      <c r="AD53" s="143">
        <v>933.6857</v>
      </c>
      <c r="AE53" s="143">
        <v>933.6857</v>
      </c>
      <c r="AG53" s="143">
        <v>13337.387580000001</v>
      </c>
      <c r="AH53" s="143">
        <v>15984.291380000001</v>
      </c>
      <c r="AI53" s="143">
        <v>16917.977080000001</v>
      </c>
      <c r="AJ53" s="57"/>
      <c r="AL53" s="57">
        <v>24954771.051298995</v>
      </c>
      <c r="AM53" s="57">
        <v>0</v>
      </c>
      <c r="AN53" s="57">
        <v>0</v>
      </c>
      <c r="AO53" s="57">
        <v>0</v>
      </c>
      <c r="AP53" s="57">
        <v>0</v>
      </c>
      <c r="AQ53" s="57">
        <v>0</v>
      </c>
      <c r="AR53" s="57">
        <v>0</v>
      </c>
      <c r="AS53" s="57">
        <v>0</v>
      </c>
      <c r="AT53" s="57">
        <v>0</v>
      </c>
      <c r="AU53" s="57">
        <v>0</v>
      </c>
      <c r="AV53" s="57">
        <v>0</v>
      </c>
      <c r="AW53" s="57">
        <v>0</v>
      </c>
      <c r="AX53" s="10"/>
      <c r="AY53" s="57">
        <v>0</v>
      </c>
      <c r="AZ53" s="57">
        <v>0</v>
      </c>
      <c r="BA53" s="57">
        <v>0</v>
      </c>
      <c r="BB53" s="57">
        <v>18589400.449999999</v>
      </c>
      <c r="BC53" s="57">
        <v>18589400.449999999</v>
      </c>
      <c r="BD53" s="57">
        <v>18589400.449999999</v>
      </c>
      <c r="BF53" s="57">
        <v>5319012.62</v>
      </c>
      <c r="BG53" s="57">
        <v>5319012.62</v>
      </c>
      <c r="BI53" s="57">
        <v>24954771.051298995</v>
      </c>
      <c r="BJ53" s="57">
        <v>80722972.401299</v>
      </c>
      <c r="BK53" s="57">
        <v>91360997.641298994</v>
      </c>
      <c r="BL53" s="58"/>
    </row>
    <row r="54" spans="1:64" ht="4.5" customHeight="1">
      <c r="A54" s="87"/>
      <c r="B54" s="88"/>
      <c r="C54" s="9"/>
      <c r="D54" s="89"/>
      <c r="E54" s="89"/>
      <c r="F54" s="473"/>
      <c r="G54" s="89"/>
      <c r="H54" s="33"/>
      <c r="I54" s="74"/>
      <c r="J54" s="89"/>
      <c r="K54" s="89"/>
      <c r="L54" s="89"/>
      <c r="M54" s="33"/>
      <c r="N54" s="89"/>
      <c r="O54" s="89"/>
      <c r="P54" s="89"/>
      <c r="Q54" s="33"/>
      <c r="R54" s="89"/>
      <c r="S54" s="89"/>
      <c r="T54" s="89"/>
      <c r="U54" s="33"/>
      <c r="V54" s="10"/>
      <c r="AD54" s="64"/>
      <c r="AE54" s="64"/>
      <c r="AL54" s="89"/>
      <c r="AM54" s="89"/>
      <c r="AN54" s="89"/>
      <c r="AO54" s="33"/>
      <c r="AP54" s="89"/>
      <c r="AQ54" s="89"/>
      <c r="AR54" s="89"/>
      <c r="AS54" s="33"/>
      <c r="AT54" s="89"/>
      <c r="AU54" s="89"/>
      <c r="AV54" s="89"/>
      <c r="AW54" s="33"/>
      <c r="AX54" s="10"/>
      <c r="BI54" s="89"/>
      <c r="BJ54" s="89"/>
    </row>
    <row r="55" spans="1:64" ht="12.75" customHeight="1">
      <c r="B55" s="24" t="s">
        <v>116</v>
      </c>
      <c r="C55" s="26"/>
      <c r="D55" s="9"/>
      <c r="E55" s="21"/>
      <c r="F55" s="273"/>
      <c r="G55" s="22"/>
      <c r="H55" s="23"/>
      <c r="I55" s="33"/>
      <c r="J55" s="21">
        <v>0</v>
      </c>
      <c r="K55" s="22">
        <v>0</v>
      </c>
      <c r="L55" s="22">
        <v>0</v>
      </c>
      <c r="M55" s="23">
        <v>0</v>
      </c>
      <c r="N55" s="21"/>
      <c r="O55" s="22"/>
      <c r="P55" s="22"/>
      <c r="Q55" s="23"/>
      <c r="R55" s="21"/>
      <c r="S55" s="22"/>
      <c r="T55" s="22"/>
      <c r="U55" s="23"/>
      <c r="V55" s="10"/>
      <c r="W55" s="122"/>
      <c r="X55" s="25"/>
      <c r="Y55" s="26"/>
      <c r="Z55" s="122"/>
      <c r="AA55" s="25"/>
      <c r="AB55" s="26"/>
      <c r="AD55" s="122"/>
      <c r="AE55" s="124"/>
      <c r="AG55" s="305"/>
      <c r="AH55" s="26"/>
      <c r="AI55" s="25"/>
      <c r="AJ55" s="26"/>
      <c r="AL55" s="21"/>
      <c r="AM55" s="22"/>
      <c r="AN55" s="22"/>
      <c r="AO55" s="23"/>
      <c r="AP55" s="21"/>
      <c r="AQ55" s="22"/>
      <c r="AR55" s="22"/>
      <c r="AS55" s="23"/>
      <c r="AT55" s="21"/>
      <c r="AU55" s="22"/>
      <c r="AV55" s="22"/>
      <c r="AW55" s="23"/>
      <c r="AX55" s="10"/>
      <c r="AY55" s="122"/>
      <c r="AZ55" s="25"/>
      <c r="BA55" s="26"/>
      <c r="BB55" s="122"/>
      <c r="BC55" s="25"/>
      <c r="BD55" s="26"/>
      <c r="BF55" s="122"/>
      <c r="BG55" s="124"/>
      <c r="BI55" s="21"/>
      <c r="BJ55" s="22"/>
      <c r="BK55" s="25"/>
      <c r="BL55" s="26"/>
    </row>
    <row r="56" spans="1:64" ht="15.75" customHeight="1">
      <c r="B56" s="28" t="s">
        <v>117</v>
      </c>
      <c r="C56" s="29" t="s">
        <v>30</v>
      </c>
      <c r="D56" s="9"/>
      <c r="E56" s="34"/>
      <c r="F56" s="471">
        <v>40</v>
      </c>
      <c r="G56" s="30"/>
      <c r="H56" s="140"/>
      <c r="I56" s="33"/>
      <c r="J56" s="34">
        <v>0</v>
      </c>
      <c r="K56" s="130">
        <v>0</v>
      </c>
      <c r="L56" s="30">
        <v>0</v>
      </c>
      <c r="M56" s="140">
        <v>0</v>
      </c>
      <c r="N56" s="34">
        <v>623.87400000000002</v>
      </c>
      <c r="O56" s="34">
        <v>0</v>
      </c>
      <c r="P56" s="34">
        <v>0</v>
      </c>
      <c r="Q56" s="34">
        <v>0</v>
      </c>
      <c r="R56" s="586">
        <v>1152.4149</v>
      </c>
      <c r="S56" s="586">
        <v>1152.4149</v>
      </c>
      <c r="T56" s="586">
        <v>1152.4149</v>
      </c>
      <c r="U56" s="586">
        <v>1152.4149</v>
      </c>
      <c r="V56" s="10"/>
      <c r="W56" s="34">
        <v>824.23299999999995</v>
      </c>
      <c r="X56" s="130">
        <v>824.23299999999995</v>
      </c>
      <c r="Y56" s="131">
        <v>824.23299999999995</v>
      </c>
      <c r="Z56" s="34">
        <v>2888.0738999999999</v>
      </c>
      <c r="AA56" s="130">
        <v>2888.0738999999999</v>
      </c>
      <c r="AB56" s="131">
        <v>2888.0738999999999</v>
      </c>
      <c r="AD56" s="34">
        <v>2020.3136999999999</v>
      </c>
      <c r="AE56" s="34">
        <v>2020.3136999999999</v>
      </c>
      <c r="AG56" s="306">
        <v>1776.2889</v>
      </c>
      <c r="AH56" s="131">
        <v>5488.5957999999991</v>
      </c>
      <c r="AI56" s="130">
        <v>7508.9094999999988</v>
      </c>
      <c r="AJ56" s="140"/>
      <c r="AL56" s="34">
        <v>0</v>
      </c>
      <c r="AM56" s="34">
        <v>0</v>
      </c>
      <c r="AN56" s="34">
        <v>0</v>
      </c>
      <c r="AO56" s="34">
        <v>0</v>
      </c>
      <c r="AP56" s="34">
        <v>1673711.8399999999</v>
      </c>
      <c r="AQ56" s="34">
        <v>0</v>
      </c>
      <c r="AR56" s="34">
        <v>0</v>
      </c>
      <c r="AS56" s="34">
        <v>0</v>
      </c>
      <c r="AT56" s="34">
        <v>0</v>
      </c>
      <c r="AU56" s="34">
        <v>0</v>
      </c>
      <c r="AV56" s="34">
        <v>0</v>
      </c>
      <c r="AW56" s="34">
        <v>0</v>
      </c>
      <c r="AX56" s="10"/>
      <c r="AY56" s="34">
        <v>9927472.7399999984</v>
      </c>
      <c r="AZ56" s="130">
        <v>9927472.7399999984</v>
      </c>
      <c r="BA56" s="131">
        <v>9927472.7399999984</v>
      </c>
      <c r="BB56" s="34">
        <v>1554214.5235000001</v>
      </c>
      <c r="BC56" s="130">
        <v>1554214.5235000001</v>
      </c>
      <c r="BD56" s="131">
        <v>1554214.5235000001</v>
      </c>
      <c r="BF56" s="34">
        <v>10688563.616679998</v>
      </c>
      <c r="BG56" s="34">
        <v>10688563.616679998</v>
      </c>
      <c r="BI56" s="150">
        <v>1673711.8399999999</v>
      </c>
      <c r="BJ56" s="570">
        <v>36118773.630499989</v>
      </c>
      <c r="BK56" s="570">
        <v>57495900.863859981</v>
      </c>
      <c r="BL56" s="140"/>
    </row>
    <row r="57" spans="1:64" ht="15.75" customHeight="1">
      <c r="B57" s="42" t="s">
        <v>118</v>
      </c>
      <c r="C57" s="38" t="s">
        <v>44</v>
      </c>
      <c r="D57" s="9"/>
      <c r="E57" s="34"/>
      <c r="F57" s="471">
        <v>0</v>
      </c>
      <c r="G57" s="30"/>
      <c r="H57" s="145"/>
      <c r="I57" s="33"/>
      <c r="J57" s="34">
        <v>0</v>
      </c>
      <c r="K57" s="130">
        <v>0</v>
      </c>
      <c r="L57" s="30">
        <v>0</v>
      </c>
      <c r="M57" s="145">
        <v>0</v>
      </c>
      <c r="N57" s="34">
        <v>0</v>
      </c>
      <c r="O57" s="34">
        <v>0</v>
      </c>
      <c r="P57" s="34">
        <v>0</v>
      </c>
      <c r="Q57" s="34">
        <v>0</v>
      </c>
      <c r="R57" s="586">
        <v>0</v>
      </c>
      <c r="S57" s="586">
        <v>0</v>
      </c>
      <c r="T57" s="586">
        <v>0</v>
      </c>
      <c r="U57" s="586">
        <v>0</v>
      </c>
      <c r="V57" s="10"/>
      <c r="W57" s="39">
        <v>0</v>
      </c>
      <c r="X57" s="30">
        <v>0</v>
      </c>
      <c r="Y57" s="145">
        <v>0</v>
      </c>
      <c r="Z57" s="34">
        <v>0</v>
      </c>
      <c r="AA57" s="130">
        <v>0</v>
      </c>
      <c r="AB57" s="131">
        <v>0</v>
      </c>
      <c r="AD57" s="34">
        <v>0</v>
      </c>
      <c r="AE57" s="34">
        <v>0</v>
      </c>
      <c r="AG57" s="306">
        <v>0</v>
      </c>
      <c r="AH57" s="131">
        <v>0</v>
      </c>
      <c r="AI57" s="130">
        <v>0</v>
      </c>
      <c r="AJ57" s="145"/>
      <c r="AL57" s="34">
        <v>0</v>
      </c>
      <c r="AM57" s="34">
        <v>0</v>
      </c>
      <c r="AN57" s="34">
        <v>0</v>
      </c>
      <c r="AO57" s="34">
        <v>0</v>
      </c>
      <c r="AP57" s="34">
        <v>0</v>
      </c>
      <c r="AQ57" s="34">
        <v>0</v>
      </c>
      <c r="AR57" s="34">
        <v>0</v>
      </c>
      <c r="AS57" s="34">
        <v>0</v>
      </c>
      <c r="AT57" s="34">
        <v>0</v>
      </c>
      <c r="AU57" s="34">
        <v>0</v>
      </c>
      <c r="AV57" s="34">
        <v>0</v>
      </c>
      <c r="AW57" s="34">
        <v>0</v>
      </c>
      <c r="AX57" s="10"/>
      <c r="AY57" s="39">
        <v>0</v>
      </c>
      <c r="AZ57" s="30">
        <v>0</v>
      </c>
      <c r="BA57" s="145">
        <v>0</v>
      </c>
      <c r="BB57" s="34">
        <v>0</v>
      </c>
      <c r="BC57" s="130">
        <v>0</v>
      </c>
      <c r="BD57" s="131">
        <v>0</v>
      </c>
      <c r="BF57" s="34">
        <v>0</v>
      </c>
      <c r="BG57" s="34">
        <v>0</v>
      </c>
      <c r="BI57" s="150">
        <v>0</v>
      </c>
      <c r="BJ57" s="570">
        <v>0</v>
      </c>
      <c r="BK57" s="570">
        <v>0</v>
      </c>
      <c r="BL57" s="145"/>
    </row>
    <row r="58" spans="1:64">
      <c r="B58" s="115" t="s">
        <v>119</v>
      </c>
      <c r="C58" s="116"/>
      <c r="D58" s="9"/>
      <c r="E58" s="54"/>
      <c r="F58" s="55"/>
      <c r="G58" s="55"/>
      <c r="H58" s="56"/>
      <c r="I58" s="33"/>
      <c r="J58" s="54">
        <v>0</v>
      </c>
      <c r="K58" s="54">
        <v>0</v>
      </c>
      <c r="L58" s="54">
        <v>0</v>
      </c>
      <c r="M58" s="54">
        <v>0</v>
      </c>
      <c r="N58" s="54">
        <v>623.87400000000002</v>
      </c>
      <c r="O58" s="54">
        <v>0</v>
      </c>
      <c r="P58" s="54">
        <v>0</v>
      </c>
      <c r="Q58" s="54">
        <v>0</v>
      </c>
      <c r="R58" s="54">
        <v>1152.4149</v>
      </c>
      <c r="S58" s="54">
        <v>1152.4149</v>
      </c>
      <c r="T58" s="54">
        <v>1152.4149</v>
      </c>
      <c r="U58" s="54">
        <v>1152.4149</v>
      </c>
      <c r="V58" s="10"/>
      <c r="W58" s="54">
        <v>824.23299999999995</v>
      </c>
      <c r="X58" s="54">
        <v>824.23299999999995</v>
      </c>
      <c r="Y58" s="54">
        <v>824.23299999999995</v>
      </c>
      <c r="Z58" s="54">
        <v>2888.0738999999999</v>
      </c>
      <c r="AA58" s="54">
        <v>2888.0738999999999</v>
      </c>
      <c r="AB58" s="54">
        <v>2888.0738999999999</v>
      </c>
      <c r="AD58" s="54">
        <v>2020.3136999999999</v>
      </c>
      <c r="AE58" s="54">
        <v>2020.3136999999999</v>
      </c>
      <c r="AG58" s="54">
        <v>1776.2889</v>
      </c>
      <c r="AH58" s="54">
        <v>5488.5957999999991</v>
      </c>
      <c r="AI58" s="54">
        <v>7508.9094999999988</v>
      </c>
      <c r="AJ58" s="58"/>
      <c r="AL58" s="57">
        <v>0</v>
      </c>
      <c r="AM58" s="57">
        <v>0</v>
      </c>
      <c r="AN58" s="57">
        <v>0</v>
      </c>
      <c r="AO58" s="57">
        <v>0</v>
      </c>
      <c r="AP58" s="57">
        <v>1673711.8399999999</v>
      </c>
      <c r="AQ58" s="57">
        <v>0</v>
      </c>
      <c r="AR58" s="57">
        <v>0</v>
      </c>
      <c r="AS58" s="57">
        <v>0</v>
      </c>
      <c r="AT58" s="57">
        <v>0</v>
      </c>
      <c r="AU58" s="57">
        <v>0</v>
      </c>
      <c r="AV58" s="57">
        <v>0</v>
      </c>
      <c r="AW58" s="57">
        <v>0</v>
      </c>
      <c r="AX58" s="10"/>
      <c r="AY58" s="57">
        <v>9927472.7399999984</v>
      </c>
      <c r="AZ58" s="57">
        <v>9927472.7399999984</v>
      </c>
      <c r="BA58" s="57">
        <v>9927472.7399999984</v>
      </c>
      <c r="BB58" s="57">
        <v>1554214.5235000001</v>
      </c>
      <c r="BC58" s="57">
        <v>1554214.5235000001</v>
      </c>
      <c r="BD58" s="57">
        <v>1554214.5235000001</v>
      </c>
      <c r="BF58" s="57">
        <v>10688563.616679998</v>
      </c>
      <c r="BG58" s="57">
        <v>10688563.616679998</v>
      </c>
      <c r="BI58" s="57">
        <v>1673711.8399999999</v>
      </c>
      <c r="BJ58" s="57">
        <v>36118773.630499989</v>
      </c>
      <c r="BK58" s="57">
        <v>57495900.863859981</v>
      </c>
      <c r="BL58" s="58"/>
    </row>
    <row r="59" spans="1:64" ht="6" customHeight="1">
      <c r="B59" s="87"/>
      <c r="C59" s="88"/>
      <c r="D59" s="9"/>
      <c r="E59" s="89"/>
      <c r="F59" s="89"/>
      <c r="G59" s="89"/>
      <c r="H59" s="89"/>
      <c r="I59" s="33"/>
      <c r="J59" s="74"/>
      <c r="L59" s="74"/>
      <c r="M59" s="74"/>
      <c r="N59" s="74"/>
      <c r="P59" s="74"/>
      <c r="Q59" s="74"/>
      <c r="R59" s="74"/>
      <c r="T59" s="74"/>
      <c r="U59" s="74"/>
      <c r="V59" s="10"/>
      <c r="W59" s="90"/>
      <c r="X59" s="74"/>
      <c r="Y59" s="74"/>
      <c r="Z59" s="90"/>
      <c r="AA59" s="74"/>
      <c r="AB59" s="74"/>
      <c r="AD59" s="90"/>
      <c r="AE59" s="74"/>
      <c r="AG59" s="74"/>
      <c r="AH59" s="74"/>
      <c r="AI59" s="74"/>
      <c r="AJ59" s="74"/>
      <c r="AL59" s="74"/>
      <c r="AM59" s="74"/>
      <c r="AN59" s="74"/>
      <c r="AO59" s="74"/>
      <c r="AP59" s="74"/>
      <c r="AQ59" s="74"/>
      <c r="AR59" s="74"/>
      <c r="AS59" s="74"/>
      <c r="AT59" s="74"/>
      <c r="AU59" s="74"/>
      <c r="AV59" s="74"/>
      <c r="AW59" s="74"/>
      <c r="AX59" s="10"/>
      <c r="AY59" s="90"/>
      <c r="AZ59" s="74"/>
      <c r="BA59" s="74"/>
      <c r="BB59" s="90"/>
      <c r="BC59" s="74"/>
      <c r="BD59" s="74"/>
      <c r="BF59" s="90"/>
      <c r="BG59" s="74"/>
      <c r="BI59" s="74"/>
      <c r="BJ59" s="74"/>
      <c r="BK59" s="74"/>
      <c r="BL59" s="74"/>
    </row>
    <row r="60" spans="1:64">
      <c r="B60" s="118" t="s">
        <v>166</v>
      </c>
      <c r="C60" s="117"/>
      <c r="D60" s="101"/>
      <c r="E60" s="756"/>
      <c r="F60" s="757"/>
      <c r="G60" s="757"/>
      <c r="H60" s="758"/>
      <c r="I60" s="102"/>
      <c r="J60" s="158">
        <v>13265.568543819845</v>
      </c>
      <c r="K60" s="158">
        <v>0</v>
      </c>
      <c r="L60" s="158">
        <v>0</v>
      </c>
      <c r="M60" s="158">
        <v>0</v>
      </c>
      <c r="N60" s="158"/>
      <c r="O60" s="158"/>
      <c r="P60" s="158"/>
      <c r="Q60" s="158"/>
      <c r="R60" s="158"/>
      <c r="S60" s="158"/>
      <c r="T60" s="158"/>
      <c r="U60" s="158"/>
      <c r="V60" s="10"/>
      <c r="W60" s="158"/>
      <c r="X60" s="158"/>
      <c r="Y60" s="158"/>
      <c r="Z60" s="158"/>
      <c r="AA60" s="158"/>
      <c r="AB60" s="158"/>
      <c r="AD60" s="158"/>
      <c r="AE60" s="158"/>
      <c r="AG60" s="158">
        <v>13265.568543819845</v>
      </c>
      <c r="AH60" s="158"/>
      <c r="AI60" s="158"/>
      <c r="AJ60" s="159"/>
      <c r="AK60" s="4"/>
      <c r="AL60" s="158">
        <v>48705293.892146371</v>
      </c>
      <c r="AM60" s="158">
        <v>0</v>
      </c>
      <c r="AN60" s="158">
        <v>0</v>
      </c>
      <c r="AO60" s="158">
        <v>0</v>
      </c>
      <c r="AP60" s="158"/>
      <c r="AQ60" s="158"/>
      <c r="AR60" s="158"/>
      <c r="AS60" s="158"/>
      <c r="AT60" s="158"/>
      <c r="AU60" s="158"/>
      <c r="AV60" s="158"/>
      <c r="AW60" s="158"/>
      <c r="AX60" s="35"/>
      <c r="AY60" s="158"/>
      <c r="AZ60" s="158"/>
      <c r="BA60" s="158"/>
      <c r="BB60" s="158"/>
      <c r="BC60" s="158"/>
      <c r="BD60" s="158"/>
      <c r="BF60" s="158"/>
      <c r="BG60" s="159"/>
      <c r="BI60" s="158">
        <v>48705293.892146371</v>
      </c>
      <c r="BJ60" s="158">
        <v>48705293.892146371</v>
      </c>
      <c r="BK60" s="158">
        <v>48705293.892146371</v>
      </c>
      <c r="BL60" s="158"/>
    </row>
    <row r="61" spans="1:64">
      <c r="B61" s="118" t="s">
        <v>167</v>
      </c>
      <c r="C61" s="117"/>
      <c r="D61" s="101"/>
      <c r="E61" s="508"/>
      <c r="F61" s="509"/>
      <c r="G61" s="509"/>
      <c r="H61" s="510"/>
      <c r="I61" s="102"/>
      <c r="J61" s="158"/>
      <c r="K61" s="158"/>
      <c r="L61" s="158"/>
      <c r="M61" s="158"/>
      <c r="N61" s="158">
        <v>645.13097336300007</v>
      </c>
      <c r="O61" s="158">
        <v>0</v>
      </c>
      <c r="P61" s="158">
        <v>0</v>
      </c>
      <c r="Q61" s="158">
        <v>0</v>
      </c>
      <c r="R61" s="158"/>
      <c r="S61" s="158"/>
      <c r="T61" s="158"/>
      <c r="U61" s="158"/>
      <c r="V61" s="10"/>
      <c r="W61" s="158"/>
      <c r="X61" s="158"/>
      <c r="Y61" s="158"/>
      <c r="Z61" s="158"/>
      <c r="AA61" s="158"/>
      <c r="AB61" s="158"/>
      <c r="AD61" s="158"/>
      <c r="AE61" s="158"/>
      <c r="AF61" s="4"/>
      <c r="AG61" s="158">
        <v>645.13097336300007</v>
      </c>
      <c r="AH61" s="158"/>
      <c r="AI61" s="158"/>
      <c r="AJ61" s="159"/>
      <c r="AK61" s="4"/>
      <c r="AL61" s="158"/>
      <c r="AM61" s="158"/>
      <c r="AN61" s="158"/>
      <c r="AO61" s="158"/>
      <c r="AP61" s="158">
        <v>1744645.0225904128</v>
      </c>
      <c r="AQ61" s="158">
        <v>20580.673665287002</v>
      </c>
      <c r="AR61" s="158">
        <v>20580.673665287002</v>
      </c>
      <c r="AS61" s="158">
        <v>20580.673665287002</v>
      </c>
      <c r="AT61" s="158"/>
      <c r="AU61" s="158"/>
      <c r="AV61" s="158"/>
      <c r="AW61" s="158"/>
      <c r="AX61" s="35"/>
      <c r="AY61" s="158"/>
      <c r="AZ61" s="158"/>
      <c r="BA61" s="158"/>
      <c r="BB61" s="158"/>
      <c r="BC61" s="158"/>
      <c r="BD61" s="158"/>
      <c r="BF61" s="158"/>
      <c r="BG61" s="159"/>
      <c r="BI61" s="158">
        <v>1806387.0435862737</v>
      </c>
      <c r="BJ61" s="158">
        <v>1806387.0435862737</v>
      </c>
      <c r="BK61" s="158">
        <v>1806387.0435862737</v>
      </c>
      <c r="BL61" s="159"/>
    </row>
    <row r="62" spans="1:64">
      <c r="B62" s="118" t="s">
        <v>179</v>
      </c>
      <c r="C62" s="117"/>
      <c r="D62" s="101"/>
      <c r="E62" s="583"/>
      <c r="F62" s="584"/>
      <c r="G62" s="584"/>
      <c r="H62" s="585"/>
      <c r="I62" s="102"/>
      <c r="J62" s="158"/>
      <c r="K62" s="158"/>
      <c r="L62" s="158"/>
      <c r="M62" s="158"/>
      <c r="N62" s="158"/>
      <c r="O62" s="158"/>
      <c r="P62" s="158"/>
      <c r="Q62" s="158"/>
      <c r="R62" s="158">
        <v>1600.7731836359999</v>
      </c>
      <c r="S62" s="158">
        <v>1600.7731836359999</v>
      </c>
      <c r="T62" s="158">
        <v>1600.7731836359999</v>
      </c>
      <c r="U62" s="158">
        <v>1600.7731836359999</v>
      </c>
      <c r="V62" s="10"/>
      <c r="W62" s="158"/>
      <c r="X62" s="158"/>
      <c r="Y62" s="158"/>
      <c r="Z62" s="158"/>
      <c r="AA62" s="158"/>
      <c r="AB62" s="158"/>
      <c r="AD62" s="158"/>
      <c r="AE62" s="158"/>
      <c r="AF62" s="4"/>
      <c r="AG62" s="158">
        <v>1600.7731836359999</v>
      </c>
      <c r="AH62" s="158"/>
      <c r="AI62" s="158"/>
      <c r="AJ62" s="159"/>
      <c r="AK62" s="4"/>
      <c r="AL62" s="158"/>
      <c r="AM62" s="158"/>
      <c r="AN62" s="158"/>
      <c r="AO62" s="158"/>
      <c r="AP62" s="158"/>
      <c r="AQ62" s="158"/>
      <c r="AR62" s="158"/>
      <c r="AS62" s="158"/>
      <c r="AT62" s="158">
        <v>6028.2927330570001</v>
      </c>
      <c r="AU62" s="158">
        <v>6028.2927330570001</v>
      </c>
      <c r="AV62" s="158">
        <v>6028.2927330570001</v>
      </c>
      <c r="AW62" s="158">
        <v>6028.2927330570001</v>
      </c>
      <c r="AX62" s="35"/>
      <c r="AY62" s="158"/>
      <c r="AZ62" s="158"/>
      <c r="BA62" s="158"/>
      <c r="BB62" s="158"/>
      <c r="BC62" s="158"/>
      <c r="BD62" s="158"/>
      <c r="BF62" s="158"/>
      <c r="BG62" s="159"/>
      <c r="BI62" s="158">
        <v>24113.170932228</v>
      </c>
      <c r="BJ62" s="158">
        <v>24113.170932228</v>
      </c>
      <c r="BK62" s="158">
        <v>24113.170932228</v>
      </c>
      <c r="BL62" s="159"/>
    </row>
    <row r="63" spans="1:64">
      <c r="B63" s="536" t="s">
        <v>168</v>
      </c>
      <c r="C63" s="537"/>
      <c r="D63" s="101"/>
      <c r="E63" s="756"/>
      <c r="F63" s="757"/>
      <c r="G63" s="757"/>
      <c r="H63" s="758"/>
      <c r="I63" s="102"/>
      <c r="J63" s="464"/>
      <c r="K63" s="158"/>
      <c r="L63" s="158"/>
      <c r="M63" s="158"/>
      <c r="N63" s="464"/>
      <c r="O63" s="158"/>
      <c r="P63" s="158"/>
      <c r="Q63" s="158"/>
      <c r="R63" s="464"/>
      <c r="S63" s="158"/>
      <c r="T63" s="158"/>
      <c r="U63" s="158"/>
      <c r="V63" s="10"/>
      <c r="W63" s="158">
        <v>8706.884087127999</v>
      </c>
      <c r="X63" s="158">
        <v>8631.5540871279991</v>
      </c>
      <c r="Y63" s="158">
        <v>8521.9704983537085</v>
      </c>
      <c r="Z63" s="158"/>
      <c r="AA63" s="158"/>
      <c r="AB63" s="158"/>
      <c r="AD63" s="158"/>
      <c r="AE63" s="158"/>
      <c r="AF63" s="4"/>
      <c r="AG63" s="158"/>
      <c r="AH63" s="158">
        <v>8521.9704983537085</v>
      </c>
      <c r="AI63" s="158"/>
      <c r="AJ63" s="158"/>
      <c r="AK63" s="4"/>
      <c r="AL63" s="158"/>
      <c r="AM63" s="158"/>
      <c r="AN63" s="158"/>
      <c r="AO63" s="158"/>
      <c r="AP63" s="158"/>
      <c r="AQ63" s="158"/>
      <c r="AR63" s="158"/>
      <c r="AS63" s="158"/>
      <c r="AT63" s="158"/>
      <c r="AU63" s="158"/>
      <c r="AV63" s="158"/>
      <c r="AW63" s="158"/>
      <c r="AX63" s="35"/>
      <c r="AY63" s="158">
        <v>55101043.40769428</v>
      </c>
      <c r="AZ63" s="158">
        <v>54301892.90769428</v>
      </c>
      <c r="BA63" s="158">
        <v>53931382.449476287</v>
      </c>
      <c r="BB63" s="158"/>
      <c r="BC63" s="158"/>
      <c r="BD63" s="158"/>
      <c r="BF63" s="158"/>
      <c r="BG63" s="159"/>
      <c r="BI63" s="158"/>
      <c r="BJ63" s="158">
        <v>163334318.76486486</v>
      </c>
      <c r="BK63" s="158">
        <v>163334318.76486486</v>
      </c>
      <c r="BL63" s="158"/>
    </row>
    <row r="64" spans="1:64">
      <c r="B64" s="538" t="s">
        <v>180</v>
      </c>
      <c r="C64" s="539"/>
      <c r="D64" s="101"/>
      <c r="E64" s="584"/>
      <c r="F64" s="584"/>
      <c r="G64" s="584"/>
      <c r="H64" s="584"/>
      <c r="I64" s="102"/>
      <c r="J64" s="464"/>
      <c r="K64" s="158"/>
      <c r="L64" s="158"/>
      <c r="M64" s="158"/>
      <c r="N64" s="464"/>
      <c r="O64" s="158"/>
      <c r="P64" s="158"/>
      <c r="Q64" s="158"/>
      <c r="R64" s="464"/>
      <c r="S64" s="158"/>
      <c r="T64" s="158"/>
      <c r="U64" s="158"/>
      <c r="V64" s="10"/>
      <c r="W64" s="158"/>
      <c r="X64" s="158"/>
      <c r="Y64" s="158"/>
      <c r="Z64" s="158">
        <v>13527.960724787001</v>
      </c>
      <c r="AA64" s="158">
        <v>13554.587327460362</v>
      </c>
      <c r="AB64" s="158">
        <v>13448.52430765608</v>
      </c>
      <c r="AD64" s="158"/>
      <c r="AE64" s="158"/>
      <c r="AF64" s="4"/>
      <c r="AG64" s="158"/>
      <c r="AH64" s="158">
        <v>13448.52430765608</v>
      </c>
      <c r="AI64" s="158"/>
      <c r="AJ64" s="158"/>
      <c r="AK64" s="4"/>
      <c r="AL64" s="158"/>
      <c r="AM64" s="158"/>
      <c r="AN64" s="158"/>
      <c r="AO64" s="158"/>
      <c r="AP64" s="158"/>
      <c r="AQ64" s="158"/>
      <c r="AR64" s="158"/>
      <c r="AS64" s="158"/>
      <c r="AT64" s="158"/>
      <c r="AU64" s="158"/>
      <c r="AV64" s="158"/>
      <c r="AW64" s="158"/>
      <c r="AX64" s="35"/>
      <c r="AY64" s="158"/>
      <c r="AZ64" s="158"/>
      <c r="BA64" s="158"/>
      <c r="BB64" s="158">
        <v>59318608.794806249</v>
      </c>
      <c r="BC64" s="158">
        <v>60023354.384085678</v>
      </c>
      <c r="BD64" s="158">
        <v>59098939.216644503</v>
      </c>
      <c r="BF64" s="158"/>
      <c r="BG64" s="159"/>
      <c r="BI64" s="158"/>
      <c r="BJ64" s="158">
        <v>178440902.39553642</v>
      </c>
      <c r="BK64" s="158">
        <v>178440902.39553642</v>
      </c>
      <c r="BL64" s="158"/>
    </row>
    <row r="65" spans="2:64">
      <c r="B65" s="538" t="s">
        <v>181</v>
      </c>
      <c r="C65" s="539"/>
      <c r="D65" s="101"/>
      <c r="E65" s="584"/>
      <c r="F65" s="584"/>
      <c r="G65" s="584"/>
      <c r="H65" s="584"/>
      <c r="I65" s="102"/>
      <c r="J65" s="464"/>
      <c r="K65" s="158"/>
      <c r="L65" s="158"/>
      <c r="M65" s="158"/>
      <c r="N65" s="464"/>
      <c r="O65" s="158"/>
      <c r="P65" s="158"/>
      <c r="Q65" s="158"/>
      <c r="R65" s="464"/>
      <c r="S65" s="158"/>
      <c r="T65" s="158"/>
      <c r="U65" s="158"/>
      <c r="V65" s="10"/>
      <c r="W65" s="158"/>
      <c r="X65" s="158"/>
      <c r="Y65" s="158"/>
      <c r="Z65" s="158"/>
      <c r="AA65" s="158"/>
      <c r="AB65" s="158"/>
      <c r="AD65" s="158">
        <v>33734.266953324994</v>
      </c>
      <c r="AE65" s="158">
        <v>34727.468373837597</v>
      </c>
      <c r="AF65" s="4"/>
      <c r="AG65" s="158"/>
      <c r="AH65" s="158"/>
      <c r="AI65" s="158">
        <v>34727.468373837597</v>
      </c>
      <c r="AJ65" s="158"/>
      <c r="AK65" s="4"/>
      <c r="AL65" s="158"/>
      <c r="AM65" s="158"/>
      <c r="AN65" s="158"/>
      <c r="AO65" s="158"/>
      <c r="AP65" s="158"/>
      <c r="AQ65" s="158"/>
      <c r="AR65" s="158"/>
      <c r="AS65" s="158"/>
      <c r="AT65" s="158"/>
      <c r="AU65" s="158"/>
      <c r="AV65" s="158"/>
      <c r="AW65" s="158"/>
      <c r="AX65" s="35"/>
      <c r="AY65" s="158"/>
      <c r="AZ65" s="158"/>
      <c r="BA65" s="158"/>
      <c r="BB65" s="158"/>
      <c r="BC65" s="158"/>
      <c r="BD65" s="158"/>
      <c r="BF65" s="158">
        <v>200921892.24753565</v>
      </c>
      <c r="BG65" s="158">
        <v>206413157.53427178</v>
      </c>
      <c r="BI65" s="158"/>
      <c r="BJ65" s="158"/>
      <c r="BK65" s="158">
        <v>407335049.78180742</v>
      </c>
      <c r="BL65" s="158"/>
    </row>
    <row r="66" spans="2:64" ht="5.25" customHeight="1">
      <c r="B66" s="87"/>
      <c r="C66" s="88"/>
      <c r="D66" s="9"/>
      <c r="E66" s="89"/>
      <c r="F66" s="89"/>
      <c r="G66" s="89"/>
      <c r="H66" s="89"/>
      <c r="I66" s="33"/>
      <c r="J66" s="155"/>
      <c r="L66" s="155"/>
      <c r="M66" s="155"/>
      <c r="N66" s="155"/>
      <c r="P66" s="155"/>
      <c r="Q66" s="155"/>
      <c r="R66" s="155"/>
      <c r="T66" s="155"/>
      <c r="U66" s="155"/>
      <c r="V66" s="10"/>
      <c r="W66" s="157"/>
      <c r="X66" s="155"/>
      <c r="Y66" s="155"/>
      <c r="Z66" s="157"/>
      <c r="AA66" s="155"/>
      <c r="AB66" s="155"/>
      <c r="AD66" s="157"/>
      <c r="AE66" s="155"/>
      <c r="AF66" s="4"/>
      <c r="AG66" s="155"/>
      <c r="AH66" s="155"/>
      <c r="AI66" s="155"/>
      <c r="AJ66" s="155"/>
      <c r="AK66" s="4"/>
      <c r="AL66" s="155"/>
      <c r="AM66" s="155"/>
      <c r="AN66" s="155"/>
      <c r="AO66" s="155"/>
      <c r="AP66" s="155"/>
      <c r="AQ66" s="155"/>
      <c r="AR66" s="155"/>
      <c r="AS66" s="155"/>
      <c r="AT66" s="155"/>
      <c r="AU66" s="155"/>
      <c r="AV66" s="155"/>
      <c r="AW66" s="155"/>
      <c r="AX66" s="10"/>
      <c r="AY66" s="157"/>
      <c r="AZ66" s="155"/>
      <c r="BA66" s="155"/>
      <c r="BB66" s="157"/>
      <c r="BC66" s="155"/>
      <c r="BD66" s="155"/>
      <c r="BF66" s="157"/>
      <c r="BG66" s="155"/>
      <c r="BI66" s="155"/>
      <c r="BJ66" s="155"/>
      <c r="BK66" s="155"/>
      <c r="BL66" s="155"/>
    </row>
    <row r="67" spans="2:64">
      <c r="B67" s="115" t="s">
        <v>75</v>
      </c>
      <c r="C67" s="116"/>
      <c r="D67" s="9"/>
      <c r="E67" s="91"/>
      <c r="F67" s="92"/>
      <c r="G67" s="92"/>
      <c r="H67" s="93"/>
      <c r="I67" s="33"/>
      <c r="J67" s="153">
        <v>13265.568543819845</v>
      </c>
      <c r="K67" s="153">
        <v>0</v>
      </c>
      <c r="L67" s="153">
        <v>0</v>
      </c>
      <c r="M67" s="153">
        <v>0</v>
      </c>
      <c r="N67" s="153">
        <v>645.13097336300007</v>
      </c>
      <c r="O67" s="153">
        <v>0</v>
      </c>
      <c r="P67" s="153">
        <v>0</v>
      </c>
      <c r="Q67" s="153">
        <v>0</v>
      </c>
      <c r="R67" s="153">
        <v>1600.7731836359999</v>
      </c>
      <c r="S67" s="153">
        <v>1600.7731836359999</v>
      </c>
      <c r="T67" s="153">
        <v>1600.7731836359999</v>
      </c>
      <c r="U67" s="153">
        <v>1600.7731836359999</v>
      </c>
      <c r="V67" s="10"/>
      <c r="W67" s="153">
        <v>8706.884087127999</v>
      </c>
      <c r="X67" s="153">
        <v>8631.5540871279991</v>
      </c>
      <c r="Y67" s="153">
        <v>8521.9704983537085</v>
      </c>
      <c r="Z67" s="153">
        <v>13527.960724786999</v>
      </c>
      <c r="AA67" s="153">
        <v>13554.58732746036</v>
      </c>
      <c r="AB67" s="153">
        <v>13448.524307656078</v>
      </c>
      <c r="AD67" s="153">
        <v>33734.266953325001</v>
      </c>
      <c r="AE67" s="153">
        <v>34727.468373837597</v>
      </c>
      <c r="AF67" s="4"/>
      <c r="AG67" s="153">
        <v>15511.472700818844</v>
      </c>
      <c r="AH67" s="153">
        <v>37481.967506828631</v>
      </c>
      <c r="AI67" s="153">
        <v>72209.43588066622</v>
      </c>
      <c r="AJ67" s="153"/>
      <c r="AK67" s="4"/>
      <c r="AL67" s="153">
        <v>48705293.892146371</v>
      </c>
      <c r="AM67" s="153">
        <v>0</v>
      </c>
      <c r="AN67" s="153">
        <v>0</v>
      </c>
      <c r="AO67" s="153">
        <v>0</v>
      </c>
      <c r="AP67" s="153">
        <v>1744645.0225904128</v>
      </c>
      <c r="AQ67" s="153">
        <v>20580.673665287002</v>
      </c>
      <c r="AR67" s="153">
        <v>20580.673665287002</v>
      </c>
      <c r="AS67" s="153">
        <v>20580.673665287002</v>
      </c>
      <c r="AT67" s="153">
        <v>6028.2927330570001</v>
      </c>
      <c r="AU67" s="153">
        <v>6028.2927330570001</v>
      </c>
      <c r="AV67" s="153">
        <v>6028.2927330570001</v>
      </c>
      <c r="AW67" s="153">
        <v>6028.2927330570001</v>
      </c>
      <c r="AX67" s="153">
        <v>0</v>
      </c>
      <c r="AY67" s="153">
        <v>55101043.40769428</v>
      </c>
      <c r="AZ67" s="153">
        <v>54301892.90769428</v>
      </c>
      <c r="BA67" s="153">
        <v>53931382.449476287</v>
      </c>
      <c r="BB67" s="153">
        <v>59318608.794806249</v>
      </c>
      <c r="BC67" s="153">
        <v>60023354.384085685</v>
      </c>
      <c r="BD67" s="153">
        <v>59098939.216644511</v>
      </c>
      <c r="BE67" s="153">
        <v>0</v>
      </c>
      <c r="BF67" s="153">
        <v>200921892.24753568</v>
      </c>
      <c r="BG67" s="153">
        <v>206413157.53427178</v>
      </c>
      <c r="BI67" s="153">
        <v>50535794.106664881</v>
      </c>
      <c r="BJ67" s="153">
        <v>392311015.26706612</v>
      </c>
      <c r="BK67" s="153">
        <v>799646065.04887354</v>
      </c>
      <c r="BL67" s="153"/>
    </row>
    <row r="68" spans="2:64">
      <c r="B68" s="115" t="s">
        <v>76</v>
      </c>
      <c r="C68" s="116"/>
      <c r="D68" s="9"/>
      <c r="E68" s="91"/>
      <c r="F68" s="92"/>
      <c r="G68" s="92"/>
      <c r="H68" s="93"/>
      <c r="I68" s="33"/>
      <c r="J68" s="153">
        <v>0</v>
      </c>
      <c r="K68" s="153">
        <v>0</v>
      </c>
      <c r="L68" s="153">
        <v>0</v>
      </c>
      <c r="M68" s="153">
        <v>0</v>
      </c>
      <c r="N68" s="153">
        <v>0</v>
      </c>
      <c r="O68" s="153">
        <v>0</v>
      </c>
      <c r="P68" s="153">
        <v>0</v>
      </c>
      <c r="Q68" s="153">
        <v>0</v>
      </c>
      <c r="R68" s="153">
        <v>0</v>
      </c>
      <c r="S68" s="153">
        <v>0</v>
      </c>
      <c r="T68" s="153">
        <v>0</v>
      </c>
      <c r="U68" s="153">
        <v>0</v>
      </c>
      <c r="V68" s="10"/>
      <c r="W68" s="153">
        <v>0</v>
      </c>
      <c r="X68" s="153">
        <v>0</v>
      </c>
      <c r="Y68" s="153">
        <v>0</v>
      </c>
      <c r="Z68" s="153">
        <v>0</v>
      </c>
      <c r="AA68" s="153">
        <v>0</v>
      </c>
      <c r="AB68" s="153">
        <v>0</v>
      </c>
      <c r="AD68" s="153">
        <v>0</v>
      </c>
      <c r="AE68" s="153">
        <v>0</v>
      </c>
      <c r="AF68" s="4"/>
      <c r="AG68" s="153">
        <v>0</v>
      </c>
      <c r="AH68" s="153">
        <v>0</v>
      </c>
      <c r="AI68" s="153">
        <v>0</v>
      </c>
      <c r="AJ68" s="153"/>
      <c r="AK68" s="4"/>
      <c r="AL68" s="153">
        <v>0</v>
      </c>
      <c r="AM68" s="153">
        <v>0</v>
      </c>
      <c r="AN68" s="153">
        <v>0</v>
      </c>
      <c r="AO68" s="153">
        <v>0</v>
      </c>
      <c r="AP68" s="153">
        <v>0</v>
      </c>
      <c r="AQ68" s="153">
        <v>0</v>
      </c>
      <c r="AR68" s="153">
        <v>0</v>
      </c>
      <c r="AS68" s="153">
        <v>0</v>
      </c>
      <c r="AT68" s="153">
        <v>0</v>
      </c>
      <c r="AU68" s="153">
        <v>0</v>
      </c>
      <c r="AV68" s="153">
        <v>0</v>
      </c>
      <c r="AW68" s="153">
        <v>0</v>
      </c>
      <c r="AX68" s="153">
        <v>0</v>
      </c>
      <c r="AY68" s="153">
        <v>0</v>
      </c>
      <c r="AZ68" s="153">
        <v>0</v>
      </c>
      <c r="BA68" s="153">
        <v>0</v>
      </c>
      <c r="BB68" s="153">
        <v>0</v>
      </c>
      <c r="BC68" s="153">
        <v>0</v>
      </c>
      <c r="BD68" s="153">
        <v>0</v>
      </c>
      <c r="BE68" s="153">
        <v>0</v>
      </c>
      <c r="BF68" s="153">
        <v>0</v>
      </c>
      <c r="BG68" s="153">
        <v>0</v>
      </c>
      <c r="BI68" s="153">
        <v>0</v>
      </c>
      <c r="BJ68" s="153">
        <v>0</v>
      </c>
      <c r="BK68" s="153">
        <v>0</v>
      </c>
      <c r="BL68" s="153"/>
    </row>
    <row r="69" spans="2:64">
      <c r="B69" s="115" t="s">
        <v>177</v>
      </c>
      <c r="C69" s="116"/>
      <c r="D69" s="9"/>
      <c r="E69" s="91"/>
      <c r="F69" s="92"/>
      <c r="G69" s="92"/>
      <c r="H69" s="93"/>
      <c r="I69" s="33"/>
      <c r="J69" s="153">
        <v>13265.568543819845</v>
      </c>
      <c r="K69" s="153">
        <v>0</v>
      </c>
      <c r="L69" s="153">
        <v>0</v>
      </c>
      <c r="M69" s="153">
        <v>0</v>
      </c>
      <c r="N69" s="153">
        <v>645.13097336300007</v>
      </c>
      <c r="O69" s="153">
        <v>0</v>
      </c>
      <c r="P69" s="153">
        <v>0</v>
      </c>
      <c r="Q69" s="153">
        <v>0</v>
      </c>
      <c r="R69" s="153">
        <v>1600.7731836359999</v>
      </c>
      <c r="S69" s="153">
        <v>1600.7731836359999</v>
      </c>
      <c r="T69" s="153">
        <v>1600.7731836359999</v>
      </c>
      <c r="U69" s="153">
        <v>1600.7731836359999</v>
      </c>
      <c r="V69" s="10"/>
      <c r="W69" s="153">
        <v>8706.884087127999</v>
      </c>
      <c r="X69" s="153">
        <v>8631.5540871279991</v>
      </c>
      <c r="Y69" s="153">
        <v>8521.9704983537085</v>
      </c>
      <c r="Z69" s="153">
        <v>13527.960724787001</v>
      </c>
      <c r="AA69" s="153">
        <v>13554.587327460362</v>
      </c>
      <c r="AB69" s="153">
        <v>13448.52430765608</v>
      </c>
      <c r="AD69" s="153">
        <v>33734.266953324994</v>
      </c>
      <c r="AE69" s="153">
        <v>34727.468373837597</v>
      </c>
      <c r="AF69" s="4"/>
      <c r="AG69" s="153">
        <v>15511.472700818846</v>
      </c>
      <c r="AH69" s="153">
        <v>21970.494806009789</v>
      </c>
      <c r="AI69" s="153">
        <v>34727.468373837597</v>
      </c>
      <c r="AJ69" s="153"/>
      <c r="AK69" s="4"/>
      <c r="AL69" s="153">
        <v>48705293.892146371</v>
      </c>
      <c r="AM69" s="153">
        <v>0</v>
      </c>
      <c r="AN69" s="153">
        <v>0</v>
      </c>
      <c r="AO69" s="153">
        <v>0</v>
      </c>
      <c r="AP69" s="153">
        <v>1744645.0225904128</v>
      </c>
      <c r="AQ69" s="153">
        <v>20580.673665287002</v>
      </c>
      <c r="AR69" s="153">
        <v>20580.673665287002</v>
      </c>
      <c r="AS69" s="153">
        <v>20580.673665287002</v>
      </c>
      <c r="AT69" s="153">
        <v>6028.2927330570001</v>
      </c>
      <c r="AU69" s="153">
        <v>6028.2927330570001</v>
      </c>
      <c r="AV69" s="153">
        <v>6028.2927330570001</v>
      </c>
      <c r="AW69" s="153">
        <v>6028.2927330570001</v>
      </c>
      <c r="AX69" s="153">
        <v>0</v>
      </c>
      <c r="AY69" s="153">
        <v>55101043.40769428</v>
      </c>
      <c r="AZ69" s="153">
        <v>54301892.90769428</v>
      </c>
      <c r="BA69" s="153">
        <v>53931382.449476287</v>
      </c>
      <c r="BB69" s="153">
        <v>59318608.794806249</v>
      </c>
      <c r="BC69" s="153">
        <v>60023354.384085678</v>
      </c>
      <c r="BD69" s="153">
        <v>59098939.216644503</v>
      </c>
      <c r="BE69" s="153">
        <v>0</v>
      </c>
      <c r="BF69" s="153">
        <v>200921892.24753565</v>
      </c>
      <c r="BG69" s="153">
        <v>206413157.53427178</v>
      </c>
      <c r="BI69" s="153">
        <v>50535794.106664874</v>
      </c>
      <c r="BJ69" s="153">
        <v>392311015.26706612</v>
      </c>
      <c r="BK69" s="153">
        <v>799646065.04887354</v>
      </c>
      <c r="BL69" s="153"/>
    </row>
    <row r="70" spans="2:64">
      <c r="V70" s="10"/>
      <c r="AF70" s="4"/>
      <c r="AX70" s="10"/>
    </row>
    <row r="71" spans="2:64">
      <c r="J71" s="244">
        <v>0</v>
      </c>
      <c r="K71" s="244">
        <v>0</v>
      </c>
      <c r="L71" s="244">
        <v>0</v>
      </c>
      <c r="M71" s="244">
        <v>0</v>
      </c>
      <c r="N71" s="244">
        <v>0</v>
      </c>
      <c r="O71" s="244">
        <v>0</v>
      </c>
      <c r="P71" s="244">
        <v>0</v>
      </c>
      <c r="Q71" s="244">
        <v>0</v>
      </c>
      <c r="R71" s="244">
        <v>0</v>
      </c>
      <c r="S71" s="244">
        <v>0</v>
      </c>
      <c r="T71" s="244">
        <v>0</v>
      </c>
      <c r="U71" s="244">
        <v>0</v>
      </c>
      <c r="V71" s="244">
        <v>0</v>
      </c>
      <c r="W71" s="244">
        <v>0</v>
      </c>
      <c r="X71" s="244">
        <v>0</v>
      </c>
      <c r="Y71" s="244">
        <v>0</v>
      </c>
      <c r="Z71" s="244">
        <v>0</v>
      </c>
      <c r="AA71" s="244">
        <v>0</v>
      </c>
      <c r="AB71" s="244">
        <v>0</v>
      </c>
      <c r="AC71" s="244">
        <v>0</v>
      </c>
      <c r="AD71" s="244">
        <v>0</v>
      </c>
      <c r="AE71" s="244">
        <v>0</v>
      </c>
      <c r="AF71" s="244">
        <v>0</v>
      </c>
      <c r="AG71" s="244">
        <v>0</v>
      </c>
      <c r="AH71" s="244">
        <v>15511.472700818842</v>
      </c>
      <c r="AI71" s="244">
        <v>37481.967506828623</v>
      </c>
      <c r="AJ71" s="244">
        <v>0</v>
      </c>
      <c r="AK71" s="244">
        <v>0</v>
      </c>
      <c r="AL71" s="244">
        <v>0</v>
      </c>
      <c r="AM71" s="244">
        <v>0</v>
      </c>
      <c r="AN71" s="244">
        <v>0</v>
      </c>
      <c r="AO71" s="244">
        <v>0</v>
      </c>
      <c r="AP71" s="244">
        <v>0</v>
      </c>
      <c r="AQ71" s="244">
        <v>0</v>
      </c>
      <c r="AR71" s="244">
        <v>0</v>
      </c>
      <c r="AS71" s="244">
        <v>0</v>
      </c>
      <c r="AT71" s="244">
        <v>0</v>
      </c>
      <c r="AU71" s="244">
        <v>0</v>
      </c>
      <c r="AV71" s="244">
        <v>0</v>
      </c>
      <c r="AW71" s="244">
        <v>0</v>
      </c>
      <c r="AX71" s="244">
        <v>0</v>
      </c>
      <c r="AY71" s="244">
        <v>0</v>
      </c>
      <c r="AZ71" s="244">
        <v>0</v>
      </c>
      <c r="BA71" s="244">
        <v>0</v>
      </c>
      <c r="BB71" s="244">
        <v>0</v>
      </c>
      <c r="BC71" s="244">
        <v>0</v>
      </c>
      <c r="BD71" s="244">
        <v>0</v>
      </c>
      <c r="BE71" s="244">
        <v>0</v>
      </c>
      <c r="BF71" s="244">
        <v>0</v>
      </c>
      <c r="BG71" s="244">
        <v>0</v>
      </c>
      <c r="BI71" s="244">
        <v>0</v>
      </c>
      <c r="BJ71" s="244">
        <v>0</v>
      </c>
      <c r="BK71" s="244">
        <v>0</v>
      </c>
    </row>
    <row r="72" spans="2:64">
      <c r="AF72" s="4"/>
    </row>
  </sheetData>
  <mergeCells count="24">
    <mergeCell ref="BI3:BL4"/>
    <mergeCell ref="E60:H60"/>
    <mergeCell ref="E63:H63"/>
    <mergeCell ref="AD3:AE4"/>
    <mergeCell ref="AG3:AJ4"/>
    <mergeCell ref="AL3:AO4"/>
    <mergeCell ref="AY3:BA4"/>
    <mergeCell ref="BF3:BG4"/>
    <mergeCell ref="N3:Q4"/>
    <mergeCell ref="AP3:AS4"/>
    <mergeCell ref="R3:U4"/>
    <mergeCell ref="Z3:AB4"/>
    <mergeCell ref="AT3:AW4"/>
    <mergeCell ref="BB3:BD4"/>
    <mergeCell ref="E2:H2"/>
    <mergeCell ref="J2:AE2"/>
    <mergeCell ref="AG2:AJ2"/>
    <mergeCell ref="AL2:BG2"/>
    <mergeCell ref="BI2:BL2"/>
    <mergeCell ref="B3:B5"/>
    <mergeCell ref="C3:C5"/>
    <mergeCell ref="E3:H4"/>
    <mergeCell ref="J3:M4"/>
    <mergeCell ref="W3:Y4"/>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B1:U60"/>
  <sheetViews>
    <sheetView showGridLines="0" view="pageBreakPreview" topLeftCell="A13" zoomScale="85" zoomScaleNormal="100" zoomScaleSheetLayoutView="85" workbookViewId="0">
      <selection activeCell="A43" sqref="A43:XFD43"/>
    </sheetView>
  </sheetViews>
  <sheetFormatPr defaultRowHeight="15"/>
  <cols>
    <col min="1" max="1" width="2.28515625" style="7" customWidth="1"/>
    <col min="2" max="2" width="4.7109375" style="2" customWidth="1"/>
    <col min="3" max="3" width="65.5703125" style="2" customWidth="1"/>
    <col min="4" max="4" width="11.7109375" style="2" customWidth="1"/>
    <col min="5" max="5" width="11.7109375" style="344" customWidth="1"/>
    <col min="6" max="7" width="15.85546875" style="345" customWidth="1"/>
    <col min="8" max="9" width="12" style="346" customWidth="1"/>
    <col min="10" max="11" width="17" style="345" customWidth="1"/>
    <col min="12" max="13" width="21.28515625" style="345" customWidth="1"/>
    <col min="14" max="15" width="9.140625" style="7"/>
    <col min="16" max="16" width="7.42578125" style="7" bestFit="1" customWidth="1"/>
    <col min="17" max="17" width="11.5703125" style="7" bestFit="1" customWidth="1"/>
    <col min="18" max="18" width="9.140625" style="7"/>
    <col min="19" max="19" width="12" style="7" bestFit="1" customWidth="1"/>
    <col min="20" max="20" width="9.140625" style="7"/>
    <col min="21" max="21" width="13.140625" style="7" bestFit="1" customWidth="1"/>
    <col min="22" max="16384" width="9.140625" style="7"/>
  </cols>
  <sheetData>
    <row r="1" spans="2:21" ht="4.5" customHeight="1"/>
    <row r="2" spans="2:21" ht="15.75">
      <c r="B2" s="823" t="s">
        <v>146</v>
      </c>
      <c r="C2" s="823"/>
      <c r="D2" s="823"/>
      <c r="E2" s="823"/>
      <c r="F2" s="823"/>
      <c r="G2" s="823"/>
      <c r="H2" s="823"/>
      <c r="I2" s="823"/>
      <c r="J2" s="823"/>
      <c r="K2" s="823"/>
      <c r="L2" s="823"/>
      <c r="M2" s="823"/>
    </row>
    <row r="3" spans="2:21" ht="4.5" customHeight="1">
      <c r="B3" s="7"/>
      <c r="C3" s="7"/>
      <c r="D3" s="7"/>
      <c r="E3" s="7"/>
      <c r="F3" s="342"/>
      <c r="G3" s="342"/>
      <c r="H3" s="7"/>
      <c r="I3" s="7"/>
      <c r="J3" s="342"/>
      <c r="K3" s="342"/>
      <c r="L3" s="342"/>
      <c r="M3" s="342"/>
    </row>
    <row r="4" spans="2:21" s="1" customFormat="1" ht="14.25" customHeight="1">
      <c r="B4" s="824" t="s">
        <v>147</v>
      </c>
      <c r="C4" s="825"/>
      <c r="D4" s="825"/>
      <c r="E4" s="826"/>
      <c r="F4" s="830" t="s">
        <v>148</v>
      </c>
      <c r="G4" s="831"/>
      <c r="H4" s="347"/>
      <c r="I4" s="348"/>
      <c r="J4" s="831" t="s">
        <v>149</v>
      </c>
      <c r="K4" s="832"/>
      <c r="L4" s="830" t="s">
        <v>150</v>
      </c>
      <c r="M4" s="832"/>
    </row>
    <row r="5" spans="2:21" s="1" customFormat="1" ht="44.25" customHeight="1">
      <c r="B5" s="827"/>
      <c r="C5" s="828"/>
      <c r="D5" s="828"/>
      <c r="E5" s="829"/>
      <c r="F5" s="349" t="s">
        <v>151</v>
      </c>
      <c r="G5" s="350" t="s">
        <v>152</v>
      </c>
      <c r="H5" s="351"/>
      <c r="I5" s="352"/>
      <c r="J5" s="353" t="s">
        <v>151</v>
      </c>
      <c r="K5" s="349" t="s">
        <v>152</v>
      </c>
      <c r="L5" s="349" t="s">
        <v>153</v>
      </c>
      <c r="M5" s="349" t="s">
        <v>154</v>
      </c>
    </row>
    <row r="6" spans="2:21">
      <c r="B6" s="833" t="s">
        <v>9</v>
      </c>
      <c r="C6" s="834"/>
      <c r="D6" s="834"/>
      <c r="E6" s="835"/>
      <c r="F6" s="354">
        <v>73757.286669371097</v>
      </c>
      <c r="G6" s="355">
        <v>192379633.34992293</v>
      </c>
      <c r="H6" s="356"/>
      <c r="I6" s="357"/>
      <c r="J6" s="358">
        <v>49123.410216674638</v>
      </c>
      <c r="K6" s="354">
        <v>133519667.6253054</v>
      </c>
      <c r="L6" s="354">
        <v>38404.63369252377</v>
      </c>
      <c r="M6" s="359">
        <v>534017834.51399726</v>
      </c>
    </row>
    <row r="7" spans="2:21">
      <c r="B7" s="836" t="s">
        <v>13</v>
      </c>
      <c r="C7" s="837"/>
      <c r="D7" s="837"/>
      <c r="E7" s="838"/>
      <c r="F7" s="360">
        <v>78048.284178186834</v>
      </c>
      <c r="G7" s="361">
        <v>251304448.42517275</v>
      </c>
      <c r="H7" s="356"/>
      <c r="I7" s="357"/>
      <c r="J7" s="362">
        <v>64593.969472501383</v>
      </c>
      <c r="K7" s="360">
        <v>198124227.21974084</v>
      </c>
      <c r="L7" s="360">
        <v>41047.897056383372</v>
      </c>
      <c r="M7" s="363">
        <v>767657789.61948895</v>
      </c>
    </row>
    <row r="8" spans="2:21">
      <c r="B8" s="836" t="s">
        <v>18</v>
      </c>
      <c r="C8" s="837"/>
      <c r="D8" s="837"/>
      <c r="E8" s="838"/>
      <c r="F8" s="360">
        <v>68648.273777045892</v>
      </c>
      <c r="G8" s="361">
        <v>41493144.872870378</v>
      </c>
      <c r="H8" s="356"/>
      <c r="I8" s="357"/>
      <c r="J8" s="362">
        <v>57098.690605036558</v>
      </c>
      <c r="K8" s="360">
        <v>31947577.240797661</v>
      </c>
      <c r="L8" s="360">
        <v>4613.3671100804841</v>
      </c>
      <c r="M8" s="363">
        <v>118543018.85022801</v>
      </c>
    </row>
    <row r="9" spans="2:21">
      <c r="B9" s="836" t="s">
        <v>20</v>
      </c>
      <c r="C9" s="837"/>
      <c r="D9" s="837"/>
      <c r="E9" s="838"/>
      <c r="F9" s="364">
        <v>3.5173448060000001</v>
      </c>
      <c r="G9" s="365">
        <v>56119.19</v>
      </c>
      <c r="H9" s="356"/>
      <c r="I9" s="357"/>
      <c r="J9" s="366">
        <v>2.4621413642000003</v>
      </c>
      <c r="K9" s="364">
        <v>39283.433000000005</v>
      </c>
      <c r="L9" s="364">
        <v>2.4621413641999998</v>
      </c>
      <c r="M9" s="367">
        <v>157133.73199999999</v>
      </c>
    </row>
    <row r="10" spans="2:21">
      <c r="B10" s="839" t="s">
        <v>26</v>
      </c>
      <c r="C10" s="840"/>
      <c r="D10" s="840"/>
      <c r="E10" s="841"/>
      <c r="F10" s="368">
        <v>87168.948327322069</v>
      </c>
      <c r="G10" s="369">
        <v>460822079.31057847</v>
      </c>
      <c r="H10" s="356"/>
      <c r="I10" s="357"/>
      <c r="J10" s="370">
        <v>44832.734602926706</v>
      </c>
      <c r="K10" s="368">
        <v>241853019.78621808</v>
      </c>
      <c r="L10" s="368">
        <v>44832.734602926706</v>
      </c>
      <c r="M10" s="371">
        <v>967412079.14487231</v>
      </c>
    </row>
    <row r="11" spans="2:21">
      <c r="B11" s="842" t="s">
        <v>155</v>
      </c>
      <c r="C11" s="843"/>
      <c r="D11" s="843"/>
      <c r="E11" s="844"/>
      <c r="F11" s="372">
        <v>307626.31029673188</v>
      </c>
      <c r="G11" s="373">
        <v>946055425.14854455</v>
      </c>
      <c r="H11" s="374"/>
      <c r="I11" s="375"/>
      <c r="J11" s="376">
        <v>215651.26703850349</v>
      </c>
      <c r="K11" s="372">
        <v>605483775.30506194</v>
      </c>
      <c r="L11" s="372">
        <v>128901.09460327853</v>
      </c>
      <c r="M11" s="377">
        <v>2387787855.8605866</v>
      </c>
    </row>
    <row r="12" spans="2:21" ht="3.75" customHeight="1">
      <c r="B12" s="378"/>
      <c r="C12" s="378"/>
      <c r="D12" s="378"/>
      <c r="E12" s="379"/>
      <c r="F12" s="380"/>
      <c r="G12" s="380"/>
      <c r="H12" s="380"/>
      <c r="I12" s="380"/>
      <c r="J12" s="380"/>
      <c r="K12" s="380"/>
      <c r="L12" s="380"/>
      <c r="M12" s="380"/>
    </row>
    <row r="13" spans="2:21" s="381" customFormat="1" ht="31.5" customHeight="1">
      <c r="B13" s="820" t="s">
        <v>156</v>
      </c>
      <c r="C13" s="820" t="s">
        <v>0</v>
      </c>
      <c r="D13" s="821" t="s">
        <v>61</v>
      </c>
      <c r="E13" s="822"/>
      <c r="F13" s="830" t="s">
        <v>148</v>
      </c>
      <c r="G13" s="832"/>
      <c r="H13" s="846" t="s">
        <v>62</v>
      </c>
      <c r="I13" s="847"/>
      <c r="J13" s="830" t="s">
        <v>149</v>
      </c>
      <c r="K13" s="832"/>
      <c r="L13" s="830" t="s">
        <v>150</v>
      </c>
      <c r="M13" s="832"/>
    </row>
    <row r="14" spans="2:21" s="381" customFormat="1" ht="45" customHeight="1">
      <c r="B14" s="820"/>
      <c r="C14" s="820"/>
      <c r="D14" s="382" t="s">
        <v>47</v>
      </c>
      <c r="E14" s="382" t="s">
        <v>48</v>
      </c>
      <c r="F14" s="349" t="s">
        <v>151</v>
      </c>
      <c r="G14" s="349" t="s">
        <v>152</v>
      </c>
      <c r="H14" s="382" t="s">
        <v>47</v>
      </c>
      <c r="I14" s="382" t="s">
        <v>48</v>
      </c>
      <c r="J14" s="349" t="s">
        <v>151</v>
      </c>
      <c r="K14" s="349" t="s">
        <v>152</v>
      </c>
      <c r="L14" s="349" t="s">
        <v>153</v>
      </c>
      <c r="M14" s="349" t="s">
        <v>154</v>
      </c>
      <c r="O14" s="7"/>
      <c r="P14" s="7"/>
      <c r="Q14" s="7"/>
      <c r="R14" s="7"/>
      <c r="S14" s="7"/>
      <c r="T14" s="7"/>
      <c r="U14" s="7"/>
    </row>
    <row r="15" spans="2:21">
      <c r="B15" s="383" t="s">
        <v>1</v>
      </c>
      <c r="C15" s="384"/>
      <c r="D15" s="385"/>
      <c r="E15" s="385"/>
      <c r="F15" s="386"/>
      <c r="G15" s="386"/>
      <c r="H15" s="387"/>
      <c r="I15" s="387"/>
      <c r="J15" s="386"/>
      <c r="K15" s="386"/>
      <c r="L15" s="386"/>
      <c r="M15" s="386"/>
      <c r="N15" s="388"/>
    </row>
    <row r="16" spans="2:21">
      <c r="B16" s="389">
        <v>1</v>
      </c>
      <c r="C16" s="390" t="s">
        <v>2</v>
      </c>
      <c r="D16" s="391">
        <v>1</v>
      </c>
      <c r="E16" s="392">
        <v>1</v>
      </c>
      <c r="F16" s="354">
        <v>6750.4107461222848</v>
      </c>
      <c r="G16" s="393">
        <v>45971626.598149568</v>
      </c>
      <c r="H16" s="391">
        <v>0.50611032619317298</v>
      </c>
      <c r="I16" s="392">
        <v>0.51437864737090355</v>
      </c>
      <c r="J16" s="354">
        <v>3299.3423836529319</v>
      </c>
      <c r="K16" s="394">
        <v>23005812.107689478</v>
      </c>
      <c r="L16" s="354">
        <v>3159.7982065938768</v>
      </c>
      <c r="M16" s="395">
        <v>91903302.651752919</v>
      </c>
    </row>
    <row r="17" spans="2:15">
      <c r="B17" s="389">
        <v>2</v>
      </c>
      <c r="C17" s="396" t="s">
        <v>3</v>
      </c>
      <c r="D17" s="397">
        <v>1</v>
      </c>
      <c r="E17" s="398">
        <v>1</v>
      </c>
      <c r="F17" s="364">
        <v>719.29641732409857</v>
      </c>
      <c r="G17" s="393">
        <v>873530.84348720976</v>
      </c>
      <c r="H17" s="397">
        <v>0.51309464475630717</v>
      </c>
      <c r="I17" s="398">
        <v>0.51309464475630717</v>
      </c>
      <c r="J17" s="364">
        <v>370.70028892416764</v>
      </c>
      <c r="K17" s="394">
        <v>450187.33343555016</v>
      </c>
      <c r="L17" s="360">
        <v>181.4845867039962</v>
      </c>
      <c r="M17" s="399">
        <v>1930651.0255228218</v>
      </c>
      <c r="O17" s="400"/>
    </row>
    <row r="18" spans="2:15">
      <c r="B18" s="389">
        <v>3</v>
      </c>
      <c r="C18" s="396" t="s">
        <v>4</v>
      </c>
      <c r="D18" s="397">
        <v>1</v>
      </c>
      <c r="E18" s="398">
        <v>1</v>
      </c>
      <c r="F18" s="364">
        <v>53209.034339123362</v>
      </c>
      <c r="G18" s="393">
        <v>99413430.12682572</v>
      </c>
      <c r="H18" s="397">
        <v>0.60349064456644075</v>
      </c>
      <c r="I18" s="398">
        <v>0.5985881751743094</v>
      </c>
      <c r="J18" s="364">
        <v>32037.432745772712</v>
      </c>
      <c r="K18" s="394">
        <v>59437670.316000544</v>
      </c>
      <c r="L18" s="360">
        <v>32037.432745772712</v>
      </c>
      <c r="M18" s="399">
        <v>237750681.26400217</v>
      </c>
    </row>
    <row r="19" spans="2:15">
      <c r="B19" s="401">
        <v>4</v>
      </c>
      <c r="C19" s="396" t="s">
        <v>5</v>
      </c>
      <c r="D19" s="397">
        <v>1</v>
      </c>
      <c r="E19" s="398">
        <v>1</v>
      </c>
      <c r="F19" s="364">
        <v>1184.2041192686659</v>
      </c>
      <c r="G19" s="393">
        <v>19192453.38772466</v>
      </c>
      <c r="H19" s="397">
        <v>1.1416168310602637</v>
      </c>
      <c r="I19" s="398">
        <v>1.1107640435005217</v>
      </c>
      <c r="J19" s="364">
        <v>1344.2653092189908</v>
      </c>
      <c r="K19" s="394">
        <v>21211537.052541189</v>
      </c>
      <c r="L19" s="360">
        <v>1344.2653092189908</v>
      </c>
      <c r="M19" s="399">
        <v>84846148.210164756</v>
      </c>
    </row>
    <row r="20" spans="2:15">
      <c r="B20" s="401">
        <v>5</v>
      </c>
      <c r="C20" s="396" t="s">
        <v>6</v>
      </c>
      <c r="D20" s="397">
        <v>1</v>
      </c>
      <c r="E20" s="398">
        <v>1</v>
      </c>
      <c r="F20" s="364">
        <v>1504.0205120515257</v>
      </c>
      <c r="G20" s="393">
        <v>26899264.635040425</v>
      </c>
      <c r="H20" s="397">
        <v>1.1239049591498793</v>
      </c>
      <c r="I20" s="398">
        <v>1.0975836023309551</v>
      </c>
      <c r="J20" s="364">
        <v>1681.4780971187329</v>
      </c>
      <c r="K20" s="394">
        <v>29387468.485649344</v>
      </c>
      <c r="L20" s="360">
        <v>1681.4780971187329</v>
      </c>
      <c r="M20" s="399">
        <v>117549873.94259737</v>
      </c>
    </row>
    <row r="21" spans="2:15">
      <c r="B21" s="401">
        <v>6</v>
      </c>
      <c r="C21" s="396" t="s">
        <v>7</v>
      </c>
      <c r="D21" s="397">
        <v>1</v>
      </c>
      <c r="E21" s="398">
        <v>1</v>
      </c>
      <c r="F21" s="364">
        <v>0.18053548116722201</v>
      </c>
      <c r="G21" s="393">
        <v>3917.458695323</v>
      </c>
      <c r="H21" s="397">
        <v>0.6772500503352471</v>
      </c>
      <c r="I21" s="398">
        <v>0.67680676687292463</v>
      </c>
      <c r="J21" s="364">
        <v>0.122191987093121</v>
      </c>
      <c r="K21" s="394">
        <v>2651.69998930271</v>
      </c>
      <c r="L21" s="360">
        <v>0.12554711545438418</v>
      </c>
      <c r="M21" s="399">
        <v>10606.7999572108</v>
      </c>
    </row>
    <row r="22" spans="2:15">
      <c r="B22" s="401">
        <v>7</v>
      </c>
      <c r="C22" s="396" t="s">
        <v>37</v>
      </c>
      <c r="D22" s="397" t="s">
        <v>157</v>
      </c>
      <c r="E22" s="398" t="s">
        <v>157</v>
      </c>
      <c r="F22" s="364">
        <v>10390.02</v>
      </c>
      <c r="G22" s="393">
        <v>23597.3</v>
      </c>
      <c r="H22" s="397" t="s">
        <v>157</v>
      </c>
      <c r="I22" s="398" t="s">
        <v>157</v>
      </c>
      <c r="J22" s="364">
        <v>10390.02</v>
      </c>
      <c r="K22" s="394">
        <v>23597.3</v>
      </c>
      <c r="L22" s="402">
        <v>0</v>
      </c>
      <c r="M22" s="403">
        <v>23597.3</v>
      </c>
    </row>
    <row r="23" spans="2:15">
      <c r="B23" s="401">
        <v>8</v>
      </c>
      <c r="C23" s="404" t="s">
        <v>8</v>
      </c>
      <c r="D23" s="397">
        <v>1</v>
      </c>
      <c r="E23" s="398">
        <v>1</v>
      </c>
      <c r="F23" s="405">
        <v>0.12</v>
      </c>
      <c r="G23" s="406">
        <v>1813</v>
      </c>
      <c r="H23" s="407">
        <v>0.41</v>
      </c>
      <c r="I23" s="408">
        <v>0.41</v>
      </c>
      <c r="J23" s="405">
        <v>4.9199999999999987E-2</v>
      </c>
      <c r="K23" s="409">
        <v>743.32999999999993</v>
      </c>
      <c r="L23" s="410">
        <v>4.9199999999999987E-2</v>
      </c>
      <c r="M23" s="411">
        <v>2973.3199999999997</v>
      </c>
    </row>
    <row r="24" spans="2:15">
      <c r="B24" s="383" t="s">
        <v>10</v>
      </c>
      <c r="C24" s="384"/>
      <c r="D24" s="385"/>
      <c r="E24" s="385"/>
      <c r="F24" s="386"/>
      <c r="G24" s="386"/>
      <c r="H24" s="412"/>
      <c r="I24" s="412"/>
      <c r="J24" s="386"/>
      <c r="K24" s="386"/>
      <c r="L24" s="386"/>
      <c r="M24" s="413"/>
    </row>
    <row r="25" spans="2:15">
      <c r="B25" s="414">
        <v>9</v>
      </c>
      <c r="C25" s="415" t="s">
        <v>38</v>
      </c>
      <c r="D25" s="391">
        <v>1.0601377657239486</v>
      </c>
      <c r="E25" s="392">
        <v>0.91128797714742027</v>
      </c>
      <c r="F25" s="354">
        <v>34201.164942324598</v>
      </c>
      <c r="G25" s="395">
        <v>184070265.21475354</v>
      </c>
      <c r="H25" s="391">
        <v>0.71539864421078558</v>
      </c>
      <c r="I25" s="392">
        <v>0.73886055099304715</v>
      </c>
      <c r="J25" s="354">
        <v>24467.467030168467</v>
      </c>
      <c r="K25" s="395">
        <v>136002257.57800913</v>
      </c>
      <c r="L25" s="354">
        <v>24438.158478990114</v>
      </c>
      <c r="M25" s="395">
        <v>543856391.70215142</v>
      </c>
    </row>
    <row r="26" spans="2:15">
      <c r="B26" s="416">
        <v>10</v>
      </c>
      <c r="C26" s="417" t="s">
        <v>11</v>
      </c>
      <c r="D26" s="397">
        <v>1.0759581849200801</v>
      </c>
      <c r="E26" s="398">
        <v>0.92853912100348202</v>
      </c>
      <c r="F26" s="364">
        <v>22155.462235862236</v>
      </c>
      <c r="G26" s="393">
        <v>65777197.0999192</v>
      </c>
      <c r="H26" s="397">
        <v>1.0759581849200801</v>
      </c>
      <c r="I26" s="398">
        <v>0.92853912100348202</v>
      </c>
      <c r="J26" s="364">
        <v>23724.481142332916</v>
      </c>
      <c r="K26" s="394">
        <v>61076700.777231716</v>
      </c>
      <c r="L26" s="360">
        <v>16486.430077393255</v>
      </c>
      <c r="M26" s="399">
        <v>221520977.31483755</v>
      </c>
    </row>
    <row r="27" spans="2:15">
      <c r="B27" s="414">
        <v>11</v>
      </c>
      <c r="C27" s="417" t="s">
        <v>39</v>
      </c>
      <c r="D27" s="397" t="s">
        <v>158</v>
      </c>
      <c r="E27" s="398" t="s">
        <v>158</v>
      </c>
      <c r="F27" s="364" t="s">
        <v>158</v>
      </c>
      <c r="G27" s="394" t="s">
        <v>158</v>
      </c>
      <c r="H27" s="397" t="s">
        <v>158</v>
      </c>
      <c r="I27" s="398" t="s">
        <v>158</v>
      </c>
      <c r="J27" s="364" t="s">
        <v>158</v>
      </c>
      <c r="K27" s="394" t="s">
        <v>158</v>
      </c>
      <c r="L27" s="364" t="s">
        <v>158</v>
      </c>
      <c r="M27" s="394" t="s">
        <v>158</v>
      </c>
    </row>
    <row r="28" spans="2:15">
      <c r="B28" s="416">
        <v>12</v>
      </c>
      <c r="C28" s="417" t="s">
        <v>40</v>
      </c>
      <c r="D28" s="397">
        <v>0.5</v>
      </c>
      <c r="E28" s="398">
        <v>0.5</v>
      </c>
      <c r="F28" s="364">
        <v>246.61699999999999</v>
      </c>
      <c r="G28" s="394">
        <v>823434.49200000009</v>
      </c>
      <c r="H28" s="397">
        <v>0.5</v>
      </c>
      <c r="I28" s="398">
        <v>0.5</v>
      </c>
      <c r="J28" s="364">
        <v>123.3085</v>
      </c>
      <c r="K28" s="394">
        <v>411717.24600000004</v>
      </c>
      <c r="L28" s="360">
        <v>123.3085</v>
      </c>
      <c r="M28" s="399">
        <v>1646868.9840000002</v>
      </c>
    </row>
    <row r="29" spans="2:15">
      <c r="B29" s="414">
        <v>13</v>
      </c>
      <c r="C29" s="417" t="s">
        <v>32</v>
      </c>
      <c r="D29" s="397" t="s">
        <v>158</v>
      </c>
      <c r="E29" s="398" t="s">
        <v>158</v>
      </c>
      <c r="F29" s="364" t="s">
        <v>158</v>
      </c>
      <c r="G29" s="394" t="s">
        <v>158</v>
      </c>
      <c r="H29" s="397" t="s">
        <v>158</v>
      </c>
      <c r="I29" s="398" t="s">
        <v>158</v>
      </c>
      <c r="J29" s="364" t="s">
        <v>158</v>
      </c>
      <c r="K29" s="394" t="s">
        <v>158</v>
      </c>
      <c r="L29" s="364" t="s">
        <v>158</v>
      </c>
      <c r="M29" s="394" t="s">
        <v>158</v>
      </c>
    </row>
    <row r="30" spans="2:15">
      <c r="B30" s="416">
        <v>14</v>
      </c>
      <c r="C30" s="417" t="s">
        <v>41</v>
      </c>
      <c r="D30" s="397" t="s">
        <v>157</v>
      </c>
      <c r="E30" s="398" t="s">
        <v>157</v>
      </c>
      <c r="F30" s="364">
        <v>55.04</v>
      </c>
      <c r="G30" s="394">
        <v>131.04</v>
      </c>
      <c r="H30" s="397" t="s">
        <v>157</v>
      </c>
      <c r="I30" s="398" t="s">
        <v>157</v>
      </c>
      <c r="J30" s="364">
        <v>55.04</v>
      </c>
      <c r="K30" s="394">
        <v>131.04</v>
      </c>
      <c r="L30" s="402">
        <v>0</v>
      </c>
      <c r="M30" s="403">
        <v>131.04</v>
      </c>
    </row>
    <row r="31" spans="2:15">
      <c r="B31" s="414">
        <v>15</v>
      </c>
      <c r="C31" s="418" t="s">
        <v>42</v>
      </c>
      <c r="D31" s="419">
        <v>0.75846997662459104</v>
      </c>
      <c r="E31" s="398" t="s">
        <v>157</v>
      </c>
      <c r="F31" s="405">
        <v>21389.999999999996</v>
      </c>
      <c r="G31" s="409">
        <v>633420.57849999995</v>
      </c>
      <c r="H31" s="397" t="s">
        <v>157</v>
      </c>
      <c r="I31" s="398" t="s">
        <v>157</v>
      </c>
      <c r="J31" s="405">
        <v>16223.672799999998</v>
      </c>
      <c r="K31" s="409">
        <v>633420.57849999995</v>
      </c>
      <c r="L31" s="420">
        <v>0</v>
      </c>
      <c r="M31" s="421">
        <v>633420.57849999995</v>
      </c>
    </row>
    <row r="32" spans="2:15">
      <c r="B32" s="383" t="s">
        <v>14</v>
      </c>
      <c r="C32" s="384"/>
      <c r="D32" s="385"/>
      <c r="E32" s="385"/>
      <c r="F32" s="422"/>
      <c r="G32" s="422"/>
      <c r="H32" s="423"/>
      <c r="I32" s="423"/>
      <c r="J32" s="422"/>
      <c r="K32" s="422"/>
      <c r="L32" s="422"/>
      <c r="M32" s="422"/>
      <c r="N32" s="388"/>
    </row>
    <row r="33" spans="2:13">
      <c r="B33" s="389">
        <v>16</v>
      </c>
      <c r="C33" s="390" t="s">
        <v>15</v>
      </c>
      <c r="D33" s="397" t="s">
        <v>158</v>
      </c>
      <c r="E33" s="398" t="s">
        <v>158</v>
      </c>
      <c r="F33" s="354" t="s">
        <v>158</v>
      </c>
      <c r="G33" s="395" t="s">
        <v>158</v>
      </c>
      <c r="H33" s="424" t="s">
        <v>158</v>
      </c>
      <c r="I33" s="398" t="s">
        <v>158</v>
      </c>
      <c r="J33" s="354" t="s">
        <v>158</v>
      </c>
      <c r="K33" s="395" t="s">
        <v>158</v>
      </c>
      <c r="L33" s="354" t="s">
        <v>158</v>
      </c>
      <c r="M33" s="395" t="s">
        <v>158</v>
      </c>
    </row>
    <row r="34" spans="2:13">
      <c r="B34" s="401">
        <v>17</v>
      </c>
      <c r="C34" s="396" t="s">
        <v>16</v>
      </c>
      <c r="D34" s="397" t="s">
        <v>158</v>
      </c>
      <c r="E34" s="398" t="s">
        <v>158</v>
      </c>
      <c r="F34" s="364" t="s">
        <v>158</v>
      </c>
      <c r="G34" s="394" t="s">
        <v>158</v>
      </c>
      <c r="H34" s="424" t="s">
        <v>158</v>
      </c>
      <c r="I34" s="398" t="s">
        <v>158</v>
      </c>
      <c r="J34" s="364" t="s">
        <v>158</v>
      </c>
      <c r="K34" s="394" t="s">
        <v>158</v>
      </c>
      <c r="L34" s="360" t="s">
        <v>158</v>
      </c>
      <c r="M34" s="399" t="s">
        <v>158</v>
      </c>
    </row>
    <row r="35" spans="2:13">
      <c r="B35" s="389">
        <v>18</v>
      </c>
      <c r="C35" s="396" t="s">
        <v>17</v>
      </c>
      <c r="D35" s="397" t="s">
        <v>158</v>
      </c>
      <c r="E35" s="398" t="s">
        <v>158</v>
      </c>
      <c r="F35" s="364" t="s">
        <v>158</v>
      </c>
      <c r="G35" s="425" t="s">
        <v>158</v>
      </c>
      <c r="H35" s="424" t="s">
        <v>158</v>
      </c>
      <c r="I35" s="398" t="s">
        <v>158</v>
      </c>
      <c r="J35" s="364" t="s">
        <v>158</v>
      </c>
      <c r="K35" s="394" t="s">
        <v>158</v>
      </c>
      <c r="L35" s="360" t="s">
        <v>158</v>
      </c>
      <c r="M35" s="399" t="s">
        <v>158</v>
      </c>
    </row>
    <row r="36" spans="2:13" ht="15.75" customHeight="1">
      <c r="B36" s="426">
        <v>19</v>
      </c>
      <c r="C36" s="417" t="s">
        <v>43</v>
      </c>
      <c r="D36" s="427">
        <v>1.1109450782702939</v>
      </c>
      <c r="E36" s="428">
        <v>0.90969180125611304</v>
      </c>
      <c r="F36" s="364">
        <v>6372.2737770459034</v>
      </c>
      <c r="G36" s="429">
        <v>38412407.567870378</v>
      </c>
      <c r="H36" s="427">
        <v>0.72418272762534397</v>
      </c>
      <c r="I36" s="428">
        <v>0.75149780405701516</v>
      </c>
      <c r="J36" s="364">
        <v>4614.6906050365551</v>
      </c>
      <c r="K36" s="394">
        <v>28866839.935797662</v>
      </c>
      <c r="L36" s="360">
        <v>4613.3671100804841</v>
      </c>
      <c r="M36" s="399">
        <v>115462281.545228</v>
      </c>
    </row>
    <row r="37" spans="2:13">
      <c r="B37" s="389">
        <v>20</v>
      </c>
      <c r="C37" s="404" t="s">
        <v>12</v>
      </c>
      <c r="D37" s="419">
        <v>0.84276446785278447</v>
      </c>
      <c r="E37" s="398" t="s">
        <v>157</v>
      </c>
      <c r="F37" s="368">
        <v>62275.999999999993</v>
      </c>
      <c r="G37" s="366">
        <v>3080737.3050000002</v>
      </c>
      <c r="H37" s="424" t="s">
        <v>157</v>
      </c>
      <c r="I37" s="398" t="s">
        <v>157</v>
      </c>
      <c r="J37" s="405">
        <v>52484</v>
      </c>
      <c r="K37" s="409">
        <v>3080737.3050000002</v>
      </c>
      <c r="L37" s="420">
        <v>0</v>
      </c>
      <c r="M37" s="421">
        <v>3080737.3050000002</v>
      </c>
    </row>
    <row r="38" spans="2:13">
      <c r="B38" s="383" t="s">
        <v>19</v>
      </c>
      <c r="C38" s="384"/>
      <c r="D38" s="385"/>
      <c r="E38" s="385"/>
      <c r="F38" s="386"/>
      <c r="G38" s="386"/>
      <c r="H38" s="412"/>
      <c r="I38" s="412"/>
      <c r="J38" s="386"/>
      <c r="K38" s="386"/>
      <c r="L38" s="386"/>
      <c r="M38" s="413"/>
    </row>
    <row r="39" spans="2:13">
      <c r="B39" s="430">
        <v>21</v>
      </c>
      <c r="C39" s="431" t="s">
        <v>19</v>
      </c>
      <c r="D39" s="432">
        <v>1</v>
      </c>
      <c r="E39" s="433">
        <v>1</v>
      </c>
      <c r="F39" s="434">
        <v>3.5173448060000001</v>
      </c>
      <c r="G39" s="435">
        <v>56119.19</v>
      </c>
      <c r="H39" s="432">
        <v>0.7</v>
      </c>
      <c r="I39" s="433">
        <v>0.7</v>
      </c>
      <c r="J39" s="434">
        <v>2.4621413642000003</v>
      </c>
      <c r="K39" s="435">
        <v>39283.433000000005</v>
      </c>
      <c r="L39" s="434">
        <v>2.4621413641999998</v>
      </c>
      <c r="M39" s="435">
        <v>157133.73199999999</v>
      </c>
    </row>
    <row r="40" spans="2:13">
      <c r="B40" s="383" t="s">
        <v>21</v>
      </c>
      <c r="C40" s="384"/>
      <c r="D40" s="385"/>
      <c r="E40" s="385"/>
      <c r="F40" s="386"/>
      <c r="G40" s="386"/>
      <c r="H40" s="412"/>
      <c r="I40" s="412"/>
      <c r="J40" s="386"/>
      <c r="K40" s="386"/>
      <c r="L40" s="386"/>
      <c r="M40" s="413"/>
    </row>
    <row r="41" spans="2:13">
      <c r="B41" s="436">
        <v>22</v>
      </c>
      <c r="C41" s="390" t="s">
        <v>22</v>
      </c>
      <c r="D41" s="437">
        <v>0.8</v>
      </c>
      <c r="E41" s="438">
        <v>0.8</v>
      </c>
      <c r="F41" s="354">
        <v>40417.548886787401</v>
      </c>
      <c r="G41" s="358">
        <v>223956390.01950711</v>
      </c>
      <c r="H41" s="439">
        <v>0.53817832588025749</v>
      </c>
      <c r="I41" s="440">
        <v>0.53817832588025749</v>
      </c>
      <c r="J41" s="354">
        <v>21550.185358872932</v>
      </c>
      <c r="K41" s="395">
        <v>120492549.20166001</v>
      </c>
      <c r="L41" s="354">
        <v>21550.185358872932</v>
      </c>
      <c r="M41" s="395">
        <v>481970196.80664003</v>
      </c>
    </row>
    <row r="42" spans="2:13">
      <c r="B42" s="401">
        <v>23</v>
      </c>
      <c r="C42" s="396" t="s">
        <v>23</v>
      </c>
      <c r="D42" s="439">
        <v>1</v>
      </c>
      <c r="E42" s="440">
        <v>1</v>
      </c>
      <c r="F42" s="360">
        <v>10196.881406300654</v>
      </c>
      <c r="G42" s="399">
        <v>52371182.902760193</v>
      </c>
      <c r="H42" s="439">
        <v>0.49397161329953843</v>
      </c>
      <c r="I42" s="440">
        <v>0.49410320909007283</v>
      </c>
      <c r="J42" s="360">
        <v>5098.440703150327</v>
      </c>
      <c r="K42" s="399">
        <v>26185591.451380096</v>
      </c>
      <c r="L42" s="364">
        <v>5098.440703150327</v>
      </c>
      <c r="M42" s="399">
        <v>104742365.80552039</v>
      </c>
    </row>
    <row r="43" spans="2:13">
      <c r="B43" s="389">
        <v>24</v>
      </c>
      <c r="C43" s="396" t="s">
        <v>24</v>
      </c>
      <c r="D43" s="419">
        <v>1.1299999999999999</v>
      </c>
      <c r="E43" s="428">
        <v>1.1299999999999999</v>
      </c>
      <c r="F43" s="360">
        <v>33466.667246484023</v>
      </c>
      <c r="G43" s="399">
        <v>174070574.36091241</v>
      </c>
      <c r="H43" s="419">
        <v>0.5</v>
      </c>
      <c r="I43" s="428">
        <v>0.52</v>
      </c>
      <c r="J43" s="360">
        <v>15804.964190458446</v>
      </c>
      <c r="K43" s="399">
        <v>86964886.205566928</v>
      </c>
      <c r="L43" s="364">
        <v>15804.964190458446</v>
      </c>
      <c r="M43" s="399">
        <v>347859544.82226771</v>
      </c>
    </row>
    <row r="44" spans="2:13">
      <c r="B44" s="401">
        <v>25</v>
      </c>
      <c r="C44" s="396" t="s">
        <v>25</v>
      </c>
      <c r="D44" s="397">
        <v>0.93</v>
      </c>
      <c r="E44" s="398">
        <v>0.93</v>
      </c>
      <c r="F44" s="360">
        <v>2553.4187877499999</v>
      </c>
      <c r="G44" s="399">
        <v>9774791.7753987517</v>
      </c>
      <c r="H44" s="441">
        <v>0.78</v>
      </c>
      <c r="I44" s="442">
        <v>0.78</v>
      </c>
      <c r="J44" s="360">
        <v>1980.6219504450003</v>
      </c>
      <c r="K44" s="399">
        <v>7595683.3512110254</v>
      </c>
      <c r="L44" s="360">
        <v>1980.6219504450003</v>
      </c>
      <c r="M44" s="399">
        <v>30382733.404844102</v>
      </c>
    </row>
    <row r="45" spans="2:13">
      <c r="B45" s="389">
        <v>26</v>
      </c>
      <c r="C45" s="396" t="s">
        <v>35</v>
      </c>
      <c r="D45" s="397">
        <v>1</v>
      </c>
      <c r="E45" s="398">
        <v>1</v>
      </c>
      <c r="F45" s="360">
        <v>81.400000000000006</v>
      </c>
      <c r="G45" s="399">
        <v>533038</v>
      </c>
      <c r="H45" s="419">
        <v>1</v>
      </c>
      <c r="I45" s="428">
        <v>1</v>
      </c>
      <c r="J45" s="360">
        <v>81.400000000000006</v>
      </c>
      <c r="K45" s="399">
        <v>533038</v>
      </c>
      <c r="L45" s="364">
        <v>81.400000000000006</v>
      </c>
      <c r="M45" s="399">
        <v>2132152</v>
      </c>
    </row>
    <row r="46" spans="2:13">
      <c r="B46" s="443">
        <v>27</v>
      </c>
      <c r="C46" s="404" t="s">
        <v>36</v>
      </c>
      <c r="D46" s="444">
        <v>1</v>
      </c>
      <c r="E46" s="445">
        <v>1</v>
      </c>
      <c r="F46" s="405">
        <v>453.03199999999998</v>
      </c>
      <c r="G46" s="409">
        <v>116102.25199999999</v>
      </c>
      <c r="H46" s="444">
        <v>0.7</v>
      </c>
      <c r="I46" s="445">
        <v>0.7</v>
      </c>
      <c r="J46" s="405">
        <v>317.12239999999997</v>
      </c>
      <c r="K46" s="409">
        <v>81271.576399999991</v>
      </c>
      <c r="L46" s="410">
        <v>317.12239999999997</v>
      </c>
      <c r="M46" s="411">
        <v>325086.30559999996</v>
      </c>
    </row>
    <row r="47" spans="2:13" ht="14.25" customHeight="1">
      <c r="B47" s="446"/>
      <c r="C47" s="447" t="s">
        <v>159</v>
      </c>
      <c r="D47" s="447"/>
      <c r="E47" s="448"/>
      <c r="F47" s="449"/>
      <c r="G47" s="449"/>
      <c r="H47" s="450"/>
      <c r="I47" s="450"/>
      <c r="J47" s="449"/>
      <c r="K47" s="449"/>
      <c r="L47" s="449"/>
      <c r="M47" s="449"/>
    </row>
    <row r="48" spans="2:13">
      <c r="B48" s="7"/>
      <c r="C48" s="7"/>
      <c r="D48" s="7"/>
      <c r="E48" s="448"/>
      <c r="F48" s="449"/>
      <c r="G48" s="449"/>
      <c r="H48" s="450"/>
      <c r="I48" s="450"/>
      <c r="J48" s="449"/>
      <c r="K48" s="449"/>
      <c r="L48" s="449"/>
      <c r="M48" s="449"/>
    </row>
    <row r="49" spans="2:13">
      <c r="B49" s="7"/>
      <c r="C49" s="7"/>
      <c r="D49" s="7"/>
      <c r="E49" s="448"/>
      <c r="F49" s="449"/>
      <c r="G49" s="449"/>
      <c r="H49" s="450"/>
      <c r="I49" s="450"/>
      <c r="M49" s="449"/>
    </row>
    <row r="50" spans="2:13">
      <c r="B50" s="7"/>
      <c r="C50" s="7"/>
      <c r="D50" s="7"/>
      <c r="E50" s="448"/>
      <c r="F50" s="449"/>
      <c r="G50" s="449"/>
      <c r="H50" s="450"/>
      <c r="I50" s="450"/>
      <c r="J50" s="451"/>
      <c r="K50" s="451"/>
      <c r="L50" s="449"/>
      <c r="M50" s="449"/>
    </row>
    <row r="51" spans="2:13">
      <c r="B51" s="7"/>
      <c r="C51" s="7"/>
      <c r="D51" s="7"/>
      <c r="E51" s="448"/>
      <c r="F51" s="449"/>
      <c r="G51" s="449"/>
      <c r="H51" s="450"/>
      <c r="I51" s="450"/>
      <c r="J51" s="449"/>
      <c r="K51" s="449"/>
      <c r="L51" s="449"/>
      <c r="M51" s="449"/>
    </row>
    <row r="52" spans="2:13">
      <c r="B52" s="3"/>
      <c r="C52" s="3"/>
      <c r="D52" s="7"/>
      <c r="E52" s="448"/>
      <c r="F52" s="449"/>
      <c r="G52" s="449"/>
      <c r="H52" s="452"/>
      <c r="I52" s="452"/>
      <c r="J52" s="449"/>
      <c r="K52" s="449"/>
      <c r="L52" s="449"/>
      <c r="M52" s="449"/>
    </row>
    <row r="53" spans="2:13">
      <c r="B53" s="3"/>
      <c r="C53" s="3"/>
      <c r="D53" s="7"/>
      <c r="E53" s="448"/>
      <c r="F53" s="449"/>
      <c r="G53" s="449"/>
      <c r="H53" s="452"/>
      <c r="I53" s="452"/>
      <c r="J53" s="449"/>
      <c r="K53" s="449"/>
      <c r="L53" s="449"/>
      <c r="M53" s="449"/>
    </row>
    <row r="54" spans="2:13">
      <c r="B54" s="3"/>
      <c r="C54" s="3"/>
      <c r="D54" s="3"/>
      <c r="E54" s="3"/>
      <c r="F54" s="342"/>
      <c r="G54" s="342"/>
      <c r="H54" s="3"/>
      <c r="I54" s="3"/>
      <c r="J54" s="449"/>
      <c r="K54" s="449"/>
      <c r="L54" s="449"/>
      <c r="M54" s="449"/>
    </row>
    <row r="55" spans="2:13">
      <c r="B55" s="7"/>
      <c r="C55" s="7"/>
      <c r="D55" s="7"/>
      <c r="E55" s="448"/>
      <c r="F55" s="449"/>
      <c r="G55" s="449"/>
      <c r="H55" s="452"/>
      <c r="I55" s="452"/>
      <c r="J55" s="449"/>
      <c r="K55" s="449"/>
      <c r="L55" s="449"/>
      <c r="M55" s="449"/>
    </row>
    <row r="56" spans="2:13">
      <c r="B56" s="7"/>
      <c r="C56" s="7"/>
      <c r="D56" s="7"/>
      <c r="E56" s="448"/>
      <c r="F56" s="449"/>
      <c r="G56" s="449"/>
      <c r="H56" s="452"/>
      <c r="I56" s="452"/>
      <c r="J56" s="449"/>
      <c r="K56" s="449"/>
      <c r="L56" s="449"/>
      <c r="M56" s="449"/>
    </row>
    <row r="57" spans="2:13">
      <c r="B57" s="7"/>
      <c r="C57" s="7"/>
      <c r="D57" s="7"/>
      <c r="E57" s="448"/>
      <c r="F57" s="449"/>
      <c r="G57" s="449"/>
      <c r="H57" s="452"/>
      <c r="I57" s="452"/>
      <c r="J57" s="449"/>
      <c r="K57" s="449"/>
      <c r="L57" s="449"/>
      <c r="M57" s="449"/>
    </row>
    <row r="58" spans="2:13">
      <c r="B58" s="7"/>
      <c r="C58" s="7"/>
      <c r="D58" s="7"/>
      <c r="E58" s="448"/>
      <c r="F58" s="449"/>
      <c r="G58" s="449"/>
      <c r="H58" s="452"/>
      <c r="I58" s="452"/>
      <c r="J58" s="449"/>
      <c r="K58" s="449"/>
      <c r="L58" s="449"/>
      <c r="M58" s="449"/>
    </row>
    <row r="59" spans="2:13">
      <c r="B59" s="7"/>
      <c r="C59" s="7"/>
      <c r="D59" s="7"/>
      <c r="E59" s="448"/>
      <c r="F59" s="449"/>
      <c r="G59" s="845"/>
      <c r="H59" s="845"/>
      <c r="I59" s="845"/>
      <c r="J59" s="845"/>
      <c r="K59" s="845"/>
      <c r="L59" s="845"/>
      <c r="M59" s="845"/>
    </row>
    <row r="60" spans="2:13">
      <c r="B60" s="7"/>
      <c r="C60" s="7"/>
      <c r="D60" s="7"/>
      <c r="E60" s="448"/>
      <c r="F60" s="449"/>
      <c r="G60" s="845"/>
      <c r="H60" s="845"/>
      <c r="I60" s="845"/>
      <c r="J60" s="845"/>
      <c r="K60" s="845"/>
      <c r="L60" s="845"/>
      <c r="M60" s="845"/>
    </row>
  </sheetData>
  <mergeCells count="22">
    <mergeCell ref="G60:J60"/>
    <mergeCell ref="K60:M60"/>
    <mergeCell ref="F13:G13"/>
    <mergeCell ref="H13:I13"/>
    <mergeCell ref="J13:K13"/>
    <mergeCell ref="L13:M13"/>
    <mergeCell ref="G59:J59"/>
    <mergeCell ref="K59:M59"/>
    <mergeCell ref="B13:B14"/>
    <mergeCell ref="C13:C14"/>
    <mergeCell ref="D13:E13"/>
    <mergeCell ref="B2:M2"/>
    <mergeCell ref="B4:E5"/>
    <mergeCell ref="F4:G4"/>
    <mergeCell ref="J4:K4"/>
    <mergeCell ref="L4:M4"/>
    <mergeCell ref="B6:E6"/>
    <mergeCell ref="B7:E7"/>
    <mergeCell ref="B8:E8"/>
    <mergeCell ref="B9:E9"/>
    <mergeCell ref="B10:E10"/>
    <mergeCell ref="B11:E11"/>
  </mergeCells>
  <pageMargins left="0.7" right="0.7" top="0.75" bottom="0.75" header="0.3" footer="0.3"/>
  <pageSetup scale="40" orientation="landscape" r:id="rId1"/>
  <headerFooter>
    <oddFooter>&amp;L&amp;P&amp;CFINAL 2011 Results&amp;RAugust 31,2012</oddFooter>
  </headerFooter>
  <colBreaks count="1" manualBreakCount="1">
    <brk id="13" max="46"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BB46"/>
  <sheetViews>
    <sheetView zoomScale="70" zoomScaleNormal="70" workbookViewId="0">
      <selection activeCell="G50" sqref="G50"/>
    </sheetView>
  </sheetViews>
  <sheetFormatPr defaultRowHeight="15"/>
  <cols>
    <col min="1" max="1" width="4.5703125" style="7" bestFit="1" customWidth="1"/>
    <col min="2" max="2" width="45.140625" style="7" customWidth="1"/>
    <col min="3" max="3" width="1" style="7" customWidth="1"/>
    <col min="4" max="16384" width="9.140625" style="7"/>
  </cols>
  <sheetData>
    <row r="1" spans="1:51">
      <c r="C1" s="9"/>
      <c r="D1" s="1"/>
      <c r="E1" s="9"/>
      <c r="F1" s="119"/>
      <c r="G1" s="9"/>
      <c r="H1" s="9"/>
      <c r="I1" s="9"/>
      <c r="J1" s="9"/>
      <c r="K1" s="9"/>
      <c r="L1" s="1"/>
      <c r="M1" s="9"/>
      <c r="N1" s="101"/>
      <c r="O1" s="9"/>
      <c r="P1" s="9"/>
      <c r="Q1" s="9"/>
      <c r="R1" s="9"/>
      <c r="S1" s="9"/>
      <c r="T1" s="9"/>
      <c r="U1" s="9"/>
      <c r="V1" s="9"/>
      <c r="W1" s="9"/>
      <c r="X1" s="9"/>
      <c r="Y1" s="9"/>
      <c r="Z1" s="9"/>
      <c r="AA1" s="9"/>
      <c r="AB1" s="1"/>
      <c r="AC1" s="9"/>
      <c r="AD1" s="119"/>
      <c r="AE1" s="9"/>
      <c r="AF1" s="9"/>
      <c r="AG1" s="9"/>
      <c r="AH1" s="9"/>
      <c r="AI1" s="9"/>
      <c r="AJ1" s="1"/>
      <c r="AK1" s="9"/>
      <c r="AL1" s="101"/>
      <c r="AM1" s="9"/>
      <c r="AN1" s="9"/>
      <c r="AO1" s="9"/>
      <c r="AP1" s="9"/>
      <c r="AQ1" s="9"/>
      <c r="AR1" s="9"/>
      <c r="AS1" s="9"/>
      <c r="AT1" s="9"/>
      <c r="AU1" s="9"/>
      <c r="AV1" s="9"/>
      <c r="AW1" s="9"/>
      <c r="AX1" s="9"/>
      <c r="AY1" s="9"/>
    </row>
    <row r="2" spans="1:51" ht="15" customHeight="1">
      <c r="B2" s="740" t="s">
        <v>0</v>
      </c>
      <c r="C2" s="9"/>
      <c r="D2" s="812" t="s">
        <v>47</v>
      </c>
      <c r="E2" s="813"/>
      <c r="F2" s="813"/>
      <c r="G2" s="813"/>
      <c r="H2" s="813"/>
      <c r="I2" s="813"/>
      <c r="J2" s="813"/>
      <c r="K2" s="813"/>
      <c r="L2" s="813"/>
      <c r="M2" s="813"/>
      <c r="N2" s="813"/>
      <c r="O2" s="813"/>
      <c r="P2" s="813"/>
      <c r="Q2" s="813"/>
      <c r="R2" s="813"/>
      <c r="S2" s="813"/>
      <c r="T2" s="813"/>
      <c r="U2" s="813"/>
      <c r="V2" s="813"/>
      <c r="W2" s="813"/>
      <c r="X2" s="813"/>
      <c r="Y2" s="813"/>
      <c r="Z2" s="813"/>
      <c r="AA2" s="814"/>
      <c r="AB2" s="815" t="s">
        <v>115</v>
      </c>
      <c r="AC2" s="816"/>
      <c r="AD2" s="816"/>
      <c r="AE2" s="816"/>
      <c r="AF2" s="816"/>
      <c r="AG2" s="816"/>
      <c r="AH2" s="816"/>
      <c r="AI2" s="816"/>
      <c r="AJ2" s="816"/>
      <c r="AK2" s="816"/>
      <c r="AL2" s="816"/>
      <c r="AM2" s="816"/>
      <c r="AN2" s="816"/>
      <c r="AO2" s="816"/>
      <c r="AP2" s="816"/>
      <c r="AQ2" s="816"/>
      <c r="AR2" s="816"/>
      <c r="AS2" s="816"/>
      <c r="AT2" s="816"/>
      <c r="AU2" s="816"/>
      <c r="AV2" s="816"/>
      <c r="AW2" s="816"/>
      <c r="AX2" s="816"/>
      <c r="AY2" s="817"/>
    </row>
    <row r="3" spans="1:51" ht="15" customHeight="1">
      <c r="B3" s="740"/>
      <c r="C3" s="9"/>
      <c r="D3" s="811" t="s">
        <v>120</v>
      </c>
      <c r="E3" s="811"/>
      <c r="F3" s="811"/>
      <c r="G3" s="811"/>
      <c r="H3" s="811" t="s">
        <v>121</v>
      </c>
      <c r="I3" s="811"/>
      <c r="J3" s="811"/>
      <c r="K3" s="811"/>
      <c r="L3" s="811" t="s">
        <v>122</v>
      </c>
      <c r="M3" s="811"/>
      <c r="N3" s="811"/>
      <c r="O3" s="811"/>
      <c r="P3" s="811" t="s">
        <v>127</v>
      </c>
      <c r="Q3" s="811"/>
      <c r="R3" s="811"/>
      <c r="S3" s="811"/>
      <c r="T3" s="811" t="s">
        <v>61</v>
      </c>
      <c r="U3" s="811"/>
      <c r="V3" s="811"/>
      <c r="W3" s="811"/>
      <c r="X3" s="811" t="s">
        <v>62</v>
      </c>
      <c r="Y3" s="811"/>
      <c r="Z3" s="811"/>
      <c r="AA3" s="811"/>
      <c r="AB3" s="811" t="s">
        <v>123</v>
      </c>
      <c r="AC3" s="811"/>
      <c r="AD3" s="811"/>
      <c r="AE3" s="811"/>
      <c r="AF3" s="811" t="s">
        <v>124</v>
      </c>
      <c r="AG3" s="811"/>
      <c r="AH3" s="811"/>
      <c r="AI3" s="811"/>
      <c r="AJ3" s="811" t="s">
        <v>125</v>
      </c>
      <c r="AK3" s="811"/>
      <c r="AL3" s="811"/>
      <c r="AM3" s="811"/>
      <c r="AN3" s="811" t="s">
        <v>127</v>
      </c>
      <c r="AO3" s="811"/>
      <c r="AP3" s="811"/>
      <c r="AQ3" s="811"/>
      <c r="AR3" s="811" t="s">
        <v>61</v>
      </c>
      <c r="AS3" s="811"/>
      <c r="AT3" s="811"/>
      <c r="AU3" s="811"/>
      <c r="AV3" s="811" t="s">
        <v>62</v>
      </c>
      <c r="AW3" s="811"/>
      <c r="AX3" s="811"/>
      <c r="AY3" s="811"/>
    </row>
    <row r="4" spans="1:51">
      <c r="A4" s="7">
        <v>4</v>
      </c>
      <c r="B4" s="740"/>
      <c r="C4" s="9"/>
      <c r="D4" s="453">
        <v>2011</v>
      </c>
      <c r="E4" s="453">
        <v>2012</v>
      </c>
      <c r="F4" s="453">
        <v>2013</v>
      </c>
      <c r="G4" s="453">
        <v>2014</v>
      </c>
      <c r="H4" s="453">
        <v>2011</v>
      </c>
      <c r="I4" s="453">
        <v>2012</v>
      </c>
      <c r="J4" s="453">
        <v>2013</v>
      </c>
      <c r="K4" s="453">
        <v>2014</v>
      </c>
      <c r="L4" s="453">
        <v>2011</v>
      </c>
      <c r="M4" s="453">
        <v>2012</v>
      </c>
      <c r="N4" s="453">
        <v>2013</v>
      </c>
      <c r="O4" s="453">
        <v>2014</v>
      </c>
      <c r="P4" s="453">
        <v>2011</v>
      </c>
      <c r="Q4" s="453">
        <v>2012</v>
      </c>
      <c r="R4" s="453">
        <v>2013</v>
      </c>
      <c r="S4" s="453">
        <v>2014</v>
      </c>
      <c r="T4" s="453">
        <v>2011</v>
      </c>
      <c r="U4" s="453">
        <v>2012</v>
      </c>
      <c r="V4" s="453">
        <v>2013</v>
      </c>
      <c r="W4" s="453">
        <v>2014</v>
      </c>
      <c r="X4" s="453">
        <v>2011</v>
      </c>
      <c r="Y4" s="453">
        <v>2012</v>
      </c>
      <c r="Z4" s="453">
        <v>2013</v>
      </c>
      <c r="AA4" s="453">
        <v>2014</v>
      </c>
      <c r="AB4" s="453">
        <v>2011</v>
      </c>
      <c r="AC4" s="453">
        <v>2012</v>
      </c>
      <c r="AD4" s="453">
        <v>2013</v>
      </c>
      <c r="AE4" s="453">
        <v>2014</v>
      </c>
      <c r="AF4" s="453">
        <v>2011</v>
      </c>
      <c r="AG4" s="453">
        <v>2012</v>
      </c>
      <c r="AH4" s="453">
        <v>2013</v>
      </c>
      <c r="AI4" s="453">
        <v>2014</v>
      </c>
      <c r="AJ4" s="453">
        <v>2011</v>
      </c>
      <c r="AK4" s="453">
        <v>2012</v>
      </c>
      <c r="AL4" s="453">
        <v>2013</v>
      </c>
      <c r="AM4" s="453">
        <v>2014</v>
      </c>
      <c r="AN4" s="453">
        <v>2011</v>
      </c>
      <c r="AO4" s="453">
        <v>2012</v>
      </c>
      <c r="AP4" s="453">
        <v>2013</v>
      </c>
      <c r="AQ4" s="453">
        <v>2014</v>
      </c>
      <c r="AR4" s="453">
        <v>2011</v>
      </c>
      <c r="AS4" s="453">
        <v>2012</v>
      </c>
      <c r="AT4" s="453">
        <v>2013</v>
      </c>
      <c r="AU4" s="453">
        <v>2014</v>
      </c>
      <c r="AV4" s="453">
        <v>2011</v>
      </c>
      <c r="AW4" s="453">
        <v>2012</v>
      </c>
      <c r="AX4" s="453">
        <v>2013</v>
      </c>
      <c r="AY4" s="453">
        <v>2014</v>
      </c>
    </row>
    <row r="5" spans="1:51" ht="4.5" customHeight="1">
      <c r="B5" s="11"/>
      <c r="C5" s="9"/>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c r="B6" s="120" t="s">
        <v>1</v>
      </c>
      <c r="C6" s="9"/>
      <c r="D6" s="229"/>
      <c r="E6" s="108"/>
      <c r="F6" s="108"/>
      <c r="G6" s="230"/>
      <c r="H6" s="229"/>
      <c r="I6" s="108"/>
      <c r="J6" s="108"/>
      <c r="K6" s="230"/>
      <c r="L6" s="229"/>
      <c r="M6" s="108"/>
      <c r="N6" s="108"/>
      <c r="O6" s="230"/>
      <c r="P6" s="108"/>
      <c r="Q6" s="108"/>
      <c r="R6" s="108"/>
      <c r="S6" s="108"/>
      <c r="T6" s="229"/>
      <c r="U6" s="108"/>
      <c r="V6" s="108"/>
      <c r="W6" s="230"/>
      <c r="X6" s="108"/>
      <c r="Y6" s="108"/>
      <c r="Z6" s="108"/>
      <c r="AA6" s="109"/>
      <c r="AB6" s="229"/>
      <c r="AC6" s="108"/>
      <c r="AD6" s="108"/>
      <c r="AE6" s="230"/>
      <c r="AF6" s="229"/>
      <c r="AG6" s="108"/>
      <c r="AH6" s="108"/>
      <c r="AI6" s="230"/>
      <c r="AJ6" s="229"/>
      <c r="AK6" s="108"/>
      <c r="AL6" s="108"/>
      <c r="AM6" s="230"/>
      <c r="AN6" s="108"/>
      <c r="AO6" s="108"/>
      <c r="AP6" s="108"/>
      <c r="AQ6" s="108"/>
      <c r="AR6" s="229"/>
      <c r="AS6" s="108"/>
      <c r="AT6" s="108"/>
      <c r="AU6" s="230"/>
      <c r="AV6" s="108"/>
      <c r="AW6" s="108"/>
      <c r="AX6" s="108"/>
      <c r="AY6" s="109"/>
    </row>
    <row r="7" spans="1:51">
      <c r="B7" s="105" t="s">
        <v>2</v>
      </c>
      <c r="C7" s="9"/>
      <c r="D7" s="474"/>
      <c r="E7" s="197">
        <v>9.0843088490722979E-3</v>
      </c>
      <c r="F7" s="199"/>
      <c r="G7" s="204"/>
      <c r="H7" s="474"/>
      <c r="I7" s="197">
        <v>9.0843088490722979E-3</v>
      </c>
      <c r="J7" s="199"/>
      <c r="K7" s="204"/>
      <c r="L7" s="474"/>
      <c r="M7" s="197">
        <v>4.1836275932863737E-3</v>
      </c>
      <c r="N7" s="199"/>
      <c r="O7" s="204"/>
      <c r="P7" s="474"/>
      <c r="Q7" s="197"/>
      <c r="R7" s="199"/>
      <c r="S7" s="204"/>
      <c r="T7" s="474"/>
      <c r="U7" s="245">
        <v>1</v>
      </c>
      <c r="V7" s="246"/>
      <c r="W7" s="247"/>
      <c r="X7" s="475"/>
      <c r="Y7" s="245">
        <v>0.46053339475722599</v>
      </c>
      <c r="Z7" s="201"/>
      <c r="AA7" s="210"/>
      <c r="AB7" s="474"/>
      <c r="AC7" s="197">
        <v>61.508512004550802</v>
      </c>
      <c r="AD7" s="199"/>
      <c r="AE7" s="204"/>
      <c r="AF7" s="474"/>
      <c r="AG7" s="197">
        <v>61.508512004550802</v>
      </c>
      <c r="AH7" s="199"/>
      <c r="AI7" s="204"/>
      <c r="AJ7" s="474"/>
      <c r="AK7" s="197">
        <v>28.843914815856831</v>
      </c>
      <c r="AL7" s="199"/>
      <c r="AM7" s="204"/>
      <c r="AN7" s="474"/>
      <c r="AO7" s="197"/>
      <c r="AP7" s="199"/>
      <c r="AQ7" s="204"/>
      <c r="AR7" s="474"/>
      <c r="AS7" s="245">
        <v>1</v>
      </c>
      <c r="AT7" s="246"/>
      <c r="AU7" s="247"/>
      <c r="AV7" s="475"/>
      <c r="AW7" s="245">
        <v>0.46894184033785064</v>
      </c>
      <c r="AX7" s="201"/>
      <c r="AY7" s="210"/>
    </row>
    <row r="8" spans="1:51">
      <c r="B8" s="28" t="s">
        <v>3</v>
      </c>
      <c r="C8" s="9"/>
      <c r="D8" s="231"/>
      <c r="E8" s="234">
        <v>2.0387444153015258E-2</v>
      </c>
      <c r="F8" s="40"/>
      <c r="G8" s="86"/>
      <c r="H8" s="231"/>
      <c r="I8" s="234">
        <v>2.0387444153015258E-2</v>
      </c>
      <c r="J8" s="40"/>
      <c r="K8" s="86"/>
      <c r="L8" s="231"/>
      <c r="M8" s="234">
        <v>1.0506977729798533E-2</v>
      </c>
      <c r="N8" s="40"/>
      <c r="O8" s="86"/>
      <c r="P8" s="231"/>
      <c r="Q8" s="234"/>
      <c r="R8" s="40"/>
      <c r="S8" s="86"/>
      <c r="T8" s="231"/>
      <c r="U8" s="287">
        <v>1</v>
      </c>
      <c r="V8" s="249"/>
      <c r="W8" s="250"/>
      <c r="X8" s="251"/>
      <c r="Y8" s="287">
        <v>0.51536512624828323</v>
      </c>
      <c r="Z8" s="202"/>
      <c r="AA8" s="211"/>
      <c r="AB8" s="231"/>
      <c r="AC8" s="234">
        <v>35.945069742114171</v>
      </c>
      <c r="AD8" s="40"/>
      <c r="AE8" s="86"/>
      <c r="AF8" s="231"/>
      <c r="AG8" s="234">
        <v>35.945069742114171</v>
      </c>
      <c r="AH8" s="40"/>
      <c r="AI8" s="86"/>
      <c r="AJ8" s="231"/>
      <c r="AK8" s="234">
        <v>18.524835405647959</v>
      </c>
      <c r="AL8" s="40"/>
      <c r="AM8" s="86"/>
      <c r="AN8" s="231"/>
      <c r="AO8" s="234"/>
      <c r="AP8" s="40"/>
      <c r="AQ8" s="86"/>
      <c r="AR8" s="231"/>
      <c r="AS8" s="287">
        <v>1</v>
      </c>
      <c r="AT8" s="249"/>
      <c r="AU8" s="250"/>
      <c r="AV8" s="251"/>
      <c r="AW8" s="287">
        <v>0.51536512624828168</v>
      </c>
      <c r="AX8" s="202"/>
      <c r="AY8" s="211"/>
    </row>
    <row r="9" spans="1:51">
      <c r="B9" s="28" t="s">
        <v>4</v>
      </c>
      <c r="C9" s="9"/>
      <c r="D9" s="231"/>
      <c r="E9" s="234">
        <v>38.345995547807924</v>
      </c>
      <c r="F9" s="40"/>
      <c r="G9" s="86"/>
      <c r="H9" s="231"/>
      <c r="I9" s="234">
        <v>38.345995547807924</v>
      </c>
      <c r="J9" s="40"/>
      <c r="K9" s="86"/>
      <c r="L9" s="231"/>
      <c r="M9" s="234">
        <v>19.059927820616849</v>
      </c>
      <c r="N9" s="40"/>
      <c r="O9" s="86"/>
      <c r="P9" s="231"/>
      <c r="Q9" s="234"/>
      <c r="R9" s="40"/>
      <c r="S9" s="86"/>
      <c r="T9" s="231"/>
      <c r="U9" s="287">
        <v>1</v>
      </c>
      <c r="V9" s="249"/>
      <c r="W9" s="250"/>
      <c r="X9" s="251"/>
      <c r="Y9" s="287">
        <v>0.49705132304764021</v>
      </c>
      <c r="Z9" s="202"/>
      <c r="AA9" s="211"/>
      <c r="AB9" s="231"/>
      <c r="AC9" s="234">
        <v>66929.212705001992</v>
      </c>
      <c r="AD9" s="40"/>
      <c r="AE9" s="86"/>
      <c r="AF9" s="231"/>
      <c r="AG9" s="234">
        <v>66929.212705001992</v>
      </c>
      <c r="AH9" s="40"/>
      <c r="AI9" s="86"/>
      <c r="AJ9" s="231"/>
      <c r="AK9" s="234">
        <v>32841.2828600133</v>
      </c>
      <c r="AL9" s="40"/>
      <c r="AM9" s="86"/>
      <c r="AN9" s="231"/>
      <c r="AO9" s="234"/>
      <c r="AP9" s="40"/>
      <c r="AQ9" s="86"/>
      <c r="AR9" s="231"/>
      <c r="AS9" s="287">
        <v>1</v>
      </c>
      <c r="AT9" s="249"/>
      <c r="AU9" s="250"/>
      <c r="AV9" s="251"/>
      <c r="AW9" s="287">
        <v>0.49068682467198493</v>
      </c>
      <c r="AX9" s="202"/>
      <c r="AY9" s="211"/>
    </row>
    <row r="10" spans="1:51">
      <c r="B10" s="42" t="s">
        <v>5</v>
      </c>
      <c r="C10" s="9"/>
      <c r="D10" s="231"/>
      <c r="E10" s="234">
        <v>0.23089996829388679</v>
      </c>
      <c r="F10" s="40"/>
      <c r="G10" s="86"/>
      <c r="H10" s="231"/>
      <c r="I10" s="234">
        <v>0.23089996829388679</v>
      </c>
      <c r="J10" s="40"/>
      <c r="K10" s="86"/>
      <c r="L10" s="231"/>
      <c r="M10" s="234">
        <v>0.23041556589002732</v>
      </c>
      <c r="N10" s="40"/>
      <c r="O10" s="86"/>
      <c r="P10" s="231"/>
      <c r="Q10" s="234"/>
      <c r="R10" s="40"/>
      <c r="S10" s="86"/>
      <c r="T10" s="231"/>
      <c r="U10" s="287">
        <v>1</v>
      </c>
      <c r="V10" s="249"/>
      <c r="W10" s="250"/>
      <c r="X10" s="251"/>
      <c r="Y10" s="287">
        <v>0.99790211143189533</v>
      </c>
      <c r="Z10" s="202"/>
      <c r="AA10" s="211"/>
      <c r="AB10" s="231"/>
      <c r="AC10" s="234">
        <v>1325.8983519291385</v>
      </c>
      <c r="AD10" s="40"/>
      <c r="AE10" s="86"/>
      <c r="AF10" s="231"/>
      <c r="AG10" s="234">
        <v>1325.8983519291385</v>
      </c>
      <c r="AH10" s="40"/>
      <c r="AI10" s="86"/>
      <c r="AJ10" s="231"/>
      <c r="AK10" s="234">
        <v>1398.20185483467</v>
      </c>
      <c r="AL10" s="40"/>
      <c r="AM10" s="86"/>
      <c r="AN10" s="231"/>
      <c r="AO10" s="234"/>
      <c r="AP10" s="40"/>
      <c r="AQ10" s="86"/>
      <c r="AR10" s="231"/>
      <c r="AS10" s="287">
        <v>1</v>
      </c>
      <c r="AT10" s="249"/>
      <c r="AU10" s="250"/>
      <c r="AV10" s="251"/>
      <c r="AW10" s="287">
        <v>1.0545317088601343</v>
      </c>
      <c r="AX10" s="202"/>
      <c r="AY10" s="211"/>
    </row>
    <row r="11" spans="1:51">
      <c r="B11" s="42" t="s">
        <v>6</v>
      </c>
      <c r="C11" s="9"/>
      <c r="D11" s="231"/>
      <c r="E11" s="234">
        <v>1.622226664801721</v>
      </c>
      <c r="F11" s="40"/>
      <c r="G11" s="86"/>
      <c r="H11" s="231"/>
      <c r="I11" s="234">
        <v>1.622226664801721</v>
      </c>
      <c r="J11" s="40"/>
      <c r="K11" s="86"/>
      <c r="L11" s="231"/>
      <c r="M11" s="234">
        <v>1.4799833757135124</v>
      </c>
      <c r="N11" s="40"/>
      <c r="O11" s="86"/>
      <c r="P11" s="231"/>
      <c r="Q11" s="234"/>
      <c r="R11" s="40"/>
      <c r="S11" s="86"/>
      <c r="T11" s="231"/>
      <c r="U11" s="287">
        <v>1</v>
      </c>
      <c r="V11" s="249"/>
      <c r="W11" s="250"/>
      <c r="X11" s="251"/>
      <c r="Y11" s="287">
        <v>0.91231602082832575</v>
      </c>
      <c r="Z11" s="202"/>
      <c r="AA11" s="211"/>
      <c r="AB11" s="231"/>
      <c r="AC11" s="234">
        <v>29222.07244259433</v>
      </c>
      <c r="AD11" s="40"/>
      <c r="AE11" s="86"/>
      <c r="AF11" s="231"/>
      <c r="AG11" s="234">
        <v>29222.07244259433</v>
      </c>
      <c r="AH11" s="40"/>
      <c r="AI11" s="86"/>
      <c r="AJ11" s="231"/>
      <c r="AK11" s="234">
        <v>26781.674290694333</v>
      </c>
      <c r="AL11" s="40"/>
      <c r="AM11" s="86"/>
      <c r="AN11" s="231"/>
      <c r="AO11" s="234"/>
      <c r="AP11" s="40"/>
      <c r="AQ11" s="86"/>
      <c r="AR11" s="231"/>
      <c r="AS11" s="287">
        <v>1</v>
      </c>
      <c r="AT11" s="249"/>
      <c r="AU11" s="250"/>
      <c r="AV11" s="251"/>
      <c r="AW11" s="287">
        <v>0.91648784812596473</v>
      </c>
      <c r="AX11" s="202"/>
      <c r="AY11" s="211"/>
    </row>
    <row r="12" spans="1:51">
      <c r="B12" s="42" t="s">
        <v>7</v>
      </c>
      <c r="C12" s="9"/>
      <c r="D12" s="231"/>
      <c r="E12" s="234">
        <v>0</v>
      </c>
      <c r="F12" s="40"/>
      <c r="G12" s="86"/>
      <c r="H12" s="231"/>
      <c r="I12" s="234">
        <v>0</v>
      </c>
      <c r="J12" s="40"/>
      <c r="K12" s="86"/>
      <c r="L12" s="231"/>
      <c r="M12" s="234">
        <v>0</v>
      </c>
      <c r="N12" s="40"/>
      <c r="O12" s="86"/>
      <c r="P12" s="231"/>
      <c r="Q12" s="234"/>
      <c r="R12" s="40"/>
      <c r="S12" s="86"/>
      <c r="T12" s="231"/>
      <c r="U12" s="287" t="s">
        <v>157</v>
      </c>
      <c r="V12" s="249"/>
      <c r="W12" s="250"/>
      <c r="X12" s="251"/>
      <c r="Y12" s="287" t="s">
        <v>157</v>
      </c>
      <c r="Z12" s="202"/>
      <c r="AA12" s="211"/>
      <c r="AB12" s="231"/>
      <c r="AC12" s="234">
        <v>0</v>
      </c>
      <c r="AD12" s="40"/>
      <c r="AE12" s="86"/>
      <c r="AF12" s="231"/>
      <c r="AG12" s="234">
        <v>0</v>
      </c>
      <c r="AH12" s="40"/>
      <c r="AI12" s="86"/>
      <c r="AJ12" s="231"/>
      <c r="AK12" s="234">
        <v>0</v>
      </c>
      <c r="AL12" s="40"/>
      <c r="AM12" s="86"/>
      <c r="AN12" s="231"/>
      <c r="AO12" s="234"/>
      <c r="AP12" s="40"/>
      <c r="AQ12" s="86"/>
      <c r="AR12" s="231"/>
      <c r="AS12" s="287" t="s">
        <v>157</v>
      </c>
      <c r="AT12" s="249"/>
      <c r="AU12" s="250"/>
      <c r="AV12" s="251"/>
      <c r="AW12" s="287" t="s">
        <v>157</v>
      </c>
      <c r="AX12" s="202"/>
      <c r="AY12" s="211"/>
    </row>
    <row r="13" spans="1:51">
      <c r="B13" s="43" t="s">
        <v>66</v>
      </c>
      <c r="C13" s="45"/>
      <c r="D13" s="213"/>
      <c r="E13" s="46">
        <v>0</v>
      </c>
      <c r="F13" s="46"/>
      <c r="G13" s="125"/>
      <c r="H13" s="213"/>
      <c r="I13" s="46">
        <v>0</v>
      </c>
      <c r="J13" s="46"/>
      <c r="K13" s="125"/>
      <c r="L13" s="213"/>
      <c r="M13" s="46">
        <v>0</v>
      </c>
      <c r="N13" s="46"/>
      <c r="O13" s="125"/>
      <c r="P13" s="213"/>
      <c r="Q13" s="46"/>
      <c r="R13" s="46"/>
      <c r="S13" s="125"/>
      <c r="T13" s="213"/>
      <c r="U13" s="252" t="s">
        <v>157</v>
      </c>
      <c r="V13" s="252"/>
      <c r="W13" s="253"/>
      <c r="X13" s="254"/>
      <c r="Y13" s="252" t="s">
        <v>157</v>
      </c>
      <c r="Z13" s="198"/>
      <c r="AA13" s="212"/>
      <c r="AB13" s="213"/>
      <c r="AC13" s="46">
        <v>0</v>
      </c>
      <c r="AD13" s="46"/>
      <c r="AE13" s="125"/>
      <c r="AF13" s="213"/>
      <c r="AG13" s="46">
        <v>0</v>
      </c>
      <c r="AH13" s="46"/>
      <c r="AI13" s="125"/>
      <c r="AJ13" s="213"/>
      <c r="AK13" s="46">
        <v>0</v>
      </c>
      <c r="AL13" s="46"/>
      <c r="AM13" s="125"/>
      <c r="AN13" s="213"/>
      <c r="AO13" s="46"/>
      <c r="AP13" s="46"/>
      <c r="AQ13" s="125"/>
      <c r="AR13" s="213"/>
      <c r="AS13" s="252" t="s">
        <v>157</v>
      </c>
      <c r="AT13" s="252"/>
      <c r="AU13" s="253"/>
      <c r="AV13" s="254"/>
      <c r="AW13" s="252" t="s">
        <v>157</v>
      </c>
      <c r="AX13" s="198"/>
      <c r="AY13" s="212"/>
    </row>
    <row r="14" spans="1:51">
      <c r="B14" s="42" t="s">
        <v>67</v>
      </c>
      <c r="C14" s="9"/>
      <c r="D14" s="476"/>
      <c r="E14" s="235">
        <v>0</v>
      </c>
      <c r="F14" s="50"/>
      <c r="G14" s="178"/>
      <c r="H14" s="476"/>
      <c r="I14" s="235">
        <v>0</v>
      </c>
      <c r="J14" s="50"/>
      <c r="K14" s="178"/>
      <c r="L14" s="476"/>
      <c r="M14" s="235">
        <v>0</v>
      </c>
      <c r="N14" s="50"/>
      <c r="O14" s="178"/>
      <c r="P14" s="476"/>
      <c r="Q14" s="235"/>
      <c r="R14" s="50"/>
      <c r="S14" s="178"/>
      <c r="T14" s="476"/>
      <c r="U14" s="288" t="s">
        <v>157</v>
      </c>
      <c r="V14" s="255"/>
      <c r="W14" s="256"/>
      <c r="X14" s="477"/>
      <c r="Y14" s="288" t="s">
        <v>157</v>
      </c>
      <c r="Z14" s="214"/>
      <c r="AA14" s="215"/>
      <c r="AB14" s="476"/>
      <c r="AC14" s="235">
        <v>0</v>
      </c>
      <c r="AD14" s="50"/>
      <c r="AE14" s="178"/>
      <c r="AF14" s="476"/>
      <c r="AG14" s="235">
        <v>0</v>
      </c>
      <c r="AH14" s="50"/>
      <c r="AI14" s="178"/>
      <c r="AJ14" s="476"/>
      <c r="AK14" s="235">
        <v>0</v>
      </c>
      <c r="AL14" s="50"/>
      <c r="AM14" s="178"/>
      <c r="AN14" s="476"/>
      <c r="AO14" s="235"/>
      <c r="AP14" s="50"/>
      <c r="AQ14" s="178"/>
      <c r="AR14" s="476"/>
      <c r="AS14" s="288" t="s">
        <v>157</v>
      </c>
      <c r="AT14" s="255"/>
      <c r="AU14" s="256"/>
      <c r="AV14" s="477"/>
      <c r="AW14" s="288" t="s">
        <v>157</v>
      </c>
      <c r="AX14" s="214"/>
      <c r="AY14" s="215"/>
    </row>
    <row r="15" spans="1:51">
      <c r="B15" s="106" t="s">
        <v>8</v>
      </c>
      <c r="C15" s="9"/>
      <c r="D15" s="478"/>
      <c r="E15" s="236">
        <v>9.6400000000000001E-4</v>
      </c>
      <c r="F15" s="53"/>
      <c r="G15" s="179"/>
      <c r="H15" s="478"/>
      <c r="I15" s="236">
        <v>3.5198962516705423E-3</v>
      </c>
      <c r="J15" s="53"/>
      <c r="K15" s="179"/>
      <c r="L15" s="478"/>
      <c r="M15" s="236">
        <v>1.7247491633185662E-3</v>
      </c>
      <c r="N15" s="53"/>
      <c r="O15" s="179"/>
      <c r="P15" s="478"/>
      <c r="Q15" s="236"/>
      <c r="R15" s="53"/>
      <c r="S15" s="179"/>
      <c r="T15" s="478"/>
      <c r="U15" s="289">
        <v>3.651344659409276</v>
      </c>
      <c r="V15" s="258"/>
      <c r="W15" s="259"/>
      <c r="X15" s="479"/>
      <c r="Y15" s="289">
        <v>0.4900000000000001</v>
      </c>
      <c r="Z15" s="216"/>
      <c r="AA15" s="217"/>
      <c r="AB15" s="478"/>
      <c r="AC15" s="236">
        <v>4.8840000000000003</v>
      </c>
      <c r="AD15" s="53"/>
      <c r="AE15" s="179"/>
      <c r="AF15" s="478"/>
      <c r="AG15" s="236">
        <v>35.004774341591975</v>
      </c>
      <c r="AH15" s="53"/>
      <c r="AI15" s="179"/>
      <c r="AJ15" s="478"/>
      <c r="AK15" s="236">
        <v>17.15233942738006</v>
      </c>
      <c r="AL15" s="53"/>
      <c r="AM15" s="179"/>
      <c r="AN15" s="478"/>
      <c r="AO15" s="236"/>
      <c r="AP15" s="53"/>
      <c r="AQ15" s="179"/>
      <c r="AR15" s="478"/>
      <c r="AS15" s="289">
        <v>7.1672347136756702</v>
      </c>
      <c r="AT15" s="258"/>
      <c r="AU15" s="259"/>
      <c r="AV15" s="479"/>
      <c r="AW15" s="289">
        <v>0.48999999999999977</v>
      </c>
      <c r="AX15" s="216"/>
      <c r="AY15" s="217"/>
    </row>
    <row r="16" spans="1:51" ht="4.5" customHeight="1">
      <c r="B16" s="61"/>
      <c r="C16" s="9"/>
      <c r="D16" s="218"/>
      <c r="E16" s="62"/>
      <c r="F16" s="62"/>
      <c r="G16" s="62"/>
      <c r="H16" s="218"/>
      <c r="I16" s="62"/>
      <c r="J16" s="62"/>
      <c r="K16" s="62"/>
      <c r="L16" s="218"/>
      <c r="M16" s="62"/>
      <c r="N16" s="62"/>
      <c r="O16" s="62"/>
      <c r="P16" s="218"/>
      <c r="Q16" s="62"/>
      <c r="R16" s="62"/>
      <c r="S16" s="62"/>
      <c r="T16" s="218"/>
      <c r="U16" s="260"/>
      <c r="V16" s="260"/>
      <c r="W16" s="260"/>
      <c r="X16" s="260"/>
      <c r="Y16" s="260"/>
      <c r="Z16" s="218"/>
      <c r="AA16" s="218"/>
      <c r="AB16" s="218"/>
      <c r="AC16" s="62"/>
      <c r="AD16" s="62"/>
      <c r="AE16" s="62"/>
      <c r="AF16" s="218"/>
      <c r="AG16" s="62"/>
      <c r="AH16" s="62"/>
      <c r="AI16" s="62"/>
      <c r="AJ16" s="218"/>
      <c r="AK16" s="62"/>
      <c r="AL16" s="62"/>
      <c r="AM16" s="62"/>
      <c r="AN16" s="218"/>
      <c r="AO16" s="62"/>
      <c r="AP16" s="62"/>
      <c r="AQ16" s="62"/>
      <c r="AR16" s="218"/>
      <c r="AS16" s="260"/>
      <c r="AT16" s="260"/>
      <c r="AU16" s="260"/>
      <c r="AV16" s="260"/>
      <c r="AW16" s="260"/>
      <c r="AX16" s="218"/>
      <c r="AY16" s="218"/>
    </row>
    <row r="17" spans="2:51">
      <c r="B17" s="120" t="s">
        <v>10</v>
      </c>
      <c r="C17" s="9"/>
      <c r="D17" s="232"/>
      <c r="E17" s="205"/>
      <c r="F17" s="205"/>
      <c r="G17" s="233"/>
      <c r="H17" s="232"/>
      <c r="I17" s="205"/>
      <c r="J17" s="205"/>
      <c r="K17" s="233"/>
      <c r="L17" s="232"/>
      <c r="M17" s="205"/>
      <c r="N17" s="205"/>
      <c r="O17" s="233"/>
      <c r="P17" s="232"/>
      <c r="Q17" s="205"/>
      <c r="R17" s="205"/>
      <c r="S17" s="233"/>
      <c r="T17" s="232"/>
      <c r="U17" s="261"/>
      <c r="V17" s="261"/>
      <c r="W17" s="262"/>
      <c r="X17" s="480"/>
      <c r="Y17" s="261"/>
      <c r="Z17" s="219"/>
      <c r="AA17" s="220"/>
      <c r="AB17" s="232"/>
      <c r="AC17" s="205"/>
      <c r="AD17" s="205"/>
      <c r="AE17" s="233"/>
      <c r="AF17" s="232"/>
      <c r="AG17" s="205"/>
      <c r="AH17" s="205"/>
      <c r="AI17" s="233"/>
      <c r="AJ17" s="232"/>
      <c r="AK17" s="205"/>
      <c r="AL17" s="205"/>
      <c r="AM17" s="233"/>
      <c r="AN17" s="232"/>
      <c r="AO17" s="205"/>
      <c r="AP17" s="205"/>
      <c r="AQ17" s="233"/>
      <c r="AR17" s="232"/>
      <c r="AS17" s="261"/>
      <c r="AT17" s="261"/>
      <c r="AU17" s="262"/>
      <c r="AV17" s="480"/>
      <c r="AW17" s="261"/>
      <c r="AX17" s="219"/>
      <c r="AY17" s="220"/>
    </row>
    <row r="18" spans="2:51">
      <c r="B18" s="110" t="s">
        <v>68</v>
      </c>
      <c r="C18" s="9"/>
      <c r="D18" s="474"/>
      <c r="E18" s="197">
        <v>78.96493134098688</v>
      </c>
      <c r="F18" s="199"/>
      <c r="G18" s="204"/>
      <c r="H18" s="474"/>
      <c r="I18" s="197">
        <v>73.572321924925973</v>
      </c>
      <c r="J18" s="199"/>
      <c r="K18" s="204"/>
      <c r="L18" s="474"/>
      <c r="M18" s="197">
        <v>61.146711396330979</v>
      </c>
      <c r="N18" s="199"/>
      <c r="O18" s="204"/>
      <c r="P18" s="474"/>
      <c r="Q18" s="197">
        <v>81.434075321963547</v>
      </c>
      <c r="R18" s="199"/>
      <c r="S18" s="204"/>
      <c r="T18" s="474"/>
      <c r="U18" s="245">
        <v>0.9317088063715967</v>
      </c>
      <c r="V18" s="246"/>
      <c r="W18" s="247"/>
      <c r="X18" s="475"/>
      <c r="Y18" s="245">
        <v>0.75087377310514047</v>
      </c>
      <c r="Z18" s="201"/>
      <c r="AA18" s="210"/>
      <c r="AB18" s="474"/>
      <c r="AC18" s="197">
        <v>387817.24847151089</v>
      </c>
      <c r="AD18" s="199"/>
      <c r="AE18" s="204"/>
      <c r="AF18" s="474"/>
      <c r="AG18" s="197">
        <v>405865.41866476869</v>
      </c>
      <c r="AH18" s="199"/>
      <c r="AI18" s="204"/>
      <c r="AJ18" s="474"/>
      <c r="AK18" s="197">
        <v>314922.46811236127</v>
      </c>
      <c r="AL18" s="199"/>
      <c r="AM18" s="204"/>
      <c r="AN18" s="474"/>
      <c r="AO18" s="197">
        <v>415744.76261932345</v>
      </c>
      <c r="AP18" s="199"/>
      <c r="AQ18" s="204"/>
      <c r="AR18" s="474"/>
      <c r="AS18" s="245">
        <v>1.046537822297462</v>
      </c>
      <c r="AT18" s="246"/>
      <c r="AU18" s="247"/>
      <c r="AV18" s="475"/>
      <c r="AW18" s="245">
        <v>0.75748992273107696</v>
      </c>
      <c r="AX18" s="201"/>
      <c r="AY18" s="210"/>
    </row>
    <row r="19" spans="2:51">
      <c r="B19" s="42" t="s">
        <v>45</v>
      </c>
      <c r="C19" s="9"/>
      <c r="D19" s="231"/>
      <c r="E19" s="234">
        <v>20.468901500000115</v>
      </c>
      <c r="F19" s="40"/>
      <c r="G19" s="86"/>
      <c r="H19" s="231"/>
      <c r="I19" s="234">
        <v>14.030013548852022</v>
      </c>
      <c r="J19" s="40"/>
      <c r="K19" s="86"/>
      <c r="L19" s="231"/>
      <c r="M19" s="234">
        <v>15.284468544505051</v>
      </c>
      <c r="N19" s="40"/>
      <c r="O19" s="86"/>
      <c r="P19" s="231"/>
      <c r="Q19" s="234">
        <v>16.202495059391115</v>
      </c>
      <c r="R19" s="40"/>
      <c r="S19" s="86"/>
      <c r="T19" s="231"/>
      <c r="U19" s="287">
        <v>0.68543070319879862</v>
      </c>
      <c r="V19" s="249"/>
      <c r="W19" s="250"/>
      <c r="X19" s="251"/>
      <c r="Y19" s="245">
        <v>0.94334042309403654</v>
      </c>
      <c r="Z19" s="202"/>
      <c r="AA19" s="211"/>
      <c r="AB19" s="231"/>
      <c r="AC19" s="234">
        <v>68896.046459999867</v>
      </c>
      <c r="AD19" s="40"/>
      <c r="AE19" s="86"/>
      <c r="AF19" s="231"/>
      <c r="AG19" s="234">
        <v>58477.969401580674</v>
      </c>
      <c r="AH19" s="40"/>
      <c r="AI19" s="86"/>
      <c r="AJ19" s="231"/>
      <c r="AK19" s="234">
        <v>57345.798496221512</v>
      </c>
      <c r="AL19" s="40"/>
      <c r="AM19" s="86"/>
      <c r="AN19" s="231"/>
      <c r="AO19" s="197">
        <v>60874.134290364877</v>
      </c>
      <c r="AP19" s="40"/>
      <c r="AQ19" s="86"/>
      <c r="AR19" s="231"/>
      <c r="AS19" s="287">
        <v>0.84878556036640229</v>
      </c>
      <c r="AT19" s="249"/>
      <c r="AU19" s="250"/>
      <c r="AV19" s="251"/>
      <c r="AW19" s="245">
        <v>0.9420388341407292</v>
      </c>
      <c r="AX19" s="202"/>
      <c r="AY19" s="211"/>
    </row>
    <row r="20" spans="2:51">
      <c r="B20" s="42" t="s">
        <v>69</v>
      </c>
      <c r="C20" s="9"/>
      <c r="D20" s="231"/>
      <c r="E20" s="234">
        <v>0</v>
      </c>
      <c r="F20" s="40"/>
      <c r="G20" s="86"/>
      <c r="H20" s="231"/>
      <c r="I20" s="234">
        <v>0</v>
      </c>
      <c r="J20" s="40"/>
      <c r="K20" s="86"/>
      <c r="L20" s="231"/>
      <c r="M20" s="234">
        <v>0</v>
      </c>
      <c r="N20" s="40"/>
      <c r="O20" s="86"/>
      <c r="P20" s="231"/>
      <c r="Q20" s="234"/>
      <c r="R20" s="40"/>
      <c r="S20" s="86"/>
      <c r="T20" s="231"/>
      <c r="U20" s="287" t="s">
        <v>157</v>
      </c>
      <c r="V20" s="249"/>
      <c r="W20" s="250"/>
      <c r="X20" s="251"/>
      <c r="Y20" s="287" t="s">
        <v>157</v>
      </c>
      <c r="Z20" s="202"/>
      <c r="AA20" s="211"/>
      <c r="AB20" s="231"/>
      <c r="AC20" s="234">
        <v>0</v>
      </c>
      <c r="AD20" s="40"/>
      <c r="AE20" s="86"/>
      <c r="AF20" s="231"/>
      <c r="AG20" s="234">
        <v>0</v>
      </c>
      <c r="AH20" s="40"/>
      <c r="AI20" s="86"/>
      <c r="AJ20" s="231"/>
      <c r="AK20" s="234">
        <v>0</v>
      </c>
      <c r="AL20" s="40"/>
      <c r="AM20" s="86"/>
      <c r="AN20" s="231"/>
      <c r="AO20" s="234"/>
      <c r="AP20" s="40"/>
      <c r="AQ20" s="86"/>
      <c r="AR20" s="231"/>
      <c r="AS20" s="287" t="s">
        <v>157</v>
      </c>
      <c r="AT20" s="249"/>
      <c r="AU20" s="250"/>
      <c r="AV20" s="251"/>
      <c r="AW20" s="287" t="s">
        <v>157</v>
      </c>
      <c r="AX20" s="202"/>
      <c r="AY20" s="211"/>
    </row>
    <row r="21" spans="2:51">
      <c r="B21" s="111" t="s">
        <v>70</v>
      </c>
      <c r="C21" s="9"/>
      <c r="D21" s="231"/>
      <c r="E21" s="234">
        <v>1.595758</v>
      </c>
      <c r="F21" s="40"/>
      <c r="G21" s="86"/>
      <c r="H21" s="231"/>
      <c r="I21" s="234">
        <v>1.559607</v>
      </c>
      <c r="J21" s="40"/>
      <c r="K21" s="86"/>
      <c r="L21" s="231"/>
      <c r="M21" s="234">
        <v>0.76420743000000002</v>
      </c>
      <c r="N21" s="40"/>
      <c r="O21" s="86"/>
      <c r="P21" s="231"/>
      <c r="Q21" s="234"/>
      <c r="R21" s="40"/>
      <c r="S21" s="86"/>
      <c r="T21" s="231"/>
      <c r="U21" s="287">
        <v>0.97734556242237225</v>
      </c>
      <c r="V21" s="249"/>
      <c r="W21" s="250"/>
      <c r="X21" s="251"/>
      <c r="Y21" s="287">
        <v>0.49000000000000005</v>
      </c>
      <c r="Z21" s="202"/>
      <c r="AA21" s="211"/>
      <c r="AB21" s="231"/>
      <c r="AC21" s="234">
        <v>3755.8686999999991</v>
      </c>
      <c r="AD21" s="40"/>
      <c r="AE21" s="86"/>
      <c r="AF21" s="231"/>
      <c r="AG21" s="234">
        <v>3703.5117</v>
      </c>
      <c r="AH21" s="40"/>
      <c r="AI21" s="86"/>
      <c r="AJ21" s="231"/>
      <c r="AK21" s="234">
        <v>1814.7207329999999</v>
      </c>
      <c r="AL21" s="40"/>
      <c r="AM21" s="86"/>
      <c r="AN21" s="231"/>
      <c r="AO21" s="234"/>
      <c r="AP21" s="40"/>
      <c r="AQ21" s="86"/>
      <c r="AR21" s="231"/>
      <c r="AS21" s="287">
        <v>0.98605994932676988</v>
      </c>
      <c r="AT21" s="249"/>
      <c r="AU21" s="250"/>
      <c r="AV21" s="251"/>
      <c r="AW21" s="287">
        <v>0.49</v>
      </c>
      <c r="AX21" s="202"/>
      <c r="AY21" s="211"/>
    </row>
    <row r="22" spans="2:51">
      <c r="B22" s="111" t="s">
        <v>32</v>
      </c>
      <c r="C22" s="9"/>
      <c r="D22" s="231"/>
      <c r="E22" s="234">
        <v>0</v>
      </c>
      <c r="F22" s="40"/>
      <c r="G22" s="86"/>
      <c r="H22" s="231"/>
      <c r="I22" s="234">
        <v>0</v>
      </c>
      <c r="J22" s="40"/>
      <c r="K22" s="86"/>
      <c r="L22" s="231"/>
      <c r="M22" s="234">
        <v>0</v>
      </c>
      <c r="N22" s="40"/>
      <c r="O22" s="86"/>
      <c r="P22" s="231"/>
      <c r="Q22" s="234"/>
      <c r="R22" s="40"/>
      <c r="S22" s="86"/>
      <c r="T22" s="231"/>
      <c r="U22" s="287" t="s">
        <v>157</v>
      </c>
      <c r="V22" s="249"/>
      <c r="W22" s="250"/>
      <c r="X22" s="251"/>
      <c r="Y22" s="287" t="s">
        <v>157</v>
      </c>
      <c r="Z22" s="202"/>
      <c r="AA22" s="211"/>
      <c r="AB22" s="231"/>
      <c r="AC22" s="234">
        <v>0</v>
      </c>
      <c r="AD22" s="40"/>
      <c r="AE22" s="86"/>
      <c r="AF22" s="231"/>
      <c r="AG22" s="234">
        <v>0</v>
      </c>
      <c r="AH22" s="40"/>
      <c r="AI22" s="86"/>
      <c r="AJ22" s="231"/>
      <c r="AK22" s="234">
        <v>0</v>
      </c>
      <c r="AL22" s="40"/>
      <c r="AM22" s="86"/>
      <c r="AN22" s="231"/>
      <c r="AO22" s="234"/>
      <c r="AP22" s="40"/>
      <c r="AQ22" s="86"/>
      <c r="AR22" s="231"/>
      <c r="AS22" s="287" t="s">
        <v>157</v>
      </c>
      <c r="AT22" s="249"/>
      <c r="AU22" s="250"/>
      <c r="AV22" s="251"/>
      <c r="AW22" s="287" t="s">
        <v>157</v>
      </c>
      <c r="AX22" s="202"/>
      <c r="AY22" s="211"/>
    </row>
    <row r="23" spans="2:51">
      <c r="B23" s="43" t="s">
        <v>71</v>
      </c>
      <c r="C23" s="45"/>
      <c r="D23" s="213"/>
      <c r="E23" s="46">
        <v>0</v>
      </c>
      <c r="F23" s="46"/>
      <c r="G23" s="125"/>
      <c r="H23" s="213"/>
      <c r="I23" s="46">
        <v>0</v>
      </c>
      <c r="J23" s="46"/>
      <c r="K23" s="125"/>
      <c r="L23" s="213"/>
      <c r="M23" s="46">
        <v>0</v>
      </c>
      <c r="N23" s="46"/>
      <c r="O23" s="125"/>
      <c r="P23" s="213"/>
      <c r="Q23" s="46"/>
      <c r="R23" s="46"/>
      <c r="S23" s="125"/>
      <c r="T23" s="213"/>
      <c r="U23" s="252" t="s">
        <v>157</v>
      </c>
      <c r="V23" s="252"/>
      <c r="W23" s="253"/>
      <c r="X23" s="254"/>
      <c r="Y23" s="252" t="s">
        <v>157</v>
      </c>
      <c r="Z23" s="198"/>
      <c r="AA23" s="212"/>
      <c r="AB23" s="213"/>
      <c r="AC23" s="46">
        <v>0</v>
      </c>
      <c r="AD23" s="46"/>
      <c r="AE23" s="125"/>
      <c r="AF23" s="213"/>
      <c r="AG23" s="46">
        <v>0</v>
      </c>
      <c r="AH23" s="46"/>
      <c r="AI23" s="125"/>
      <c r="AJ23" s="213"/>
      <c r="AK23" s="46">
        <v>0</v>
      </c>
      <c r="AL23" s="46"/>
      <c r="AM23" s="125"/>
      <c r="AN23" s="213"/>
      <c r="AO23" s="46"/>
      <c r="AP23" s="46"/>
      <c r="AQ23" s="125"/>
      <c r="AR23" s="213"/>
      <c r="AS23" s="252" t="s">
        <v>157</v>
      </c>
      <c r="AT23" s="252"/>
      <c r="AU23" s="253"/>
      <c r="AV23" s="254"/>
      <c r="AW23" s="252" t="s">
        <v>157</v>
      </c>
      <c r="AX23" s="198"/>
      <c r="AY23" s="212"/>
    </row>
    <row r="24" spans="2:51">
      <c r="B24" s="42" t="s">
        <v>72</v>
      </c>
      <c r="C24" s="9"/>
      <c r="D24" s="231"/>
      <c r="E24" s="234">
        <v>0</v>
      </c>
      <c r="F24" s="40"/>
      <c r="G24" s="86"/>
      <c r="H24" s="231"/>
      <c r="I24" s="234">
        <v>0</v>
      </c>
      <c r="J24" s="40"/>
      <c r="K24" s="86"/>
      <c r="L24" s="231"/>
      <c r="M24" s="234">
        <v>0</v>
      </c>
      <c r="N24" s="40"/>
      <c r="O24" s="86"/>
      <c r="P24" s="231"/>
      <c r="Q24" s="234"/>
      <c r="R24" s="40"/>
      <c r="S24" s="86"/>
      <c r="T24" s="231"/>
      <c r="U24" s="287" t="s">
        <v>157</v>
      </c>
      <c r="V24" s="249"/>
      <c r="W24" s="250"/>
      <c r="X24" s="251"/>
      <c r="Y24" s="287" t="s">
        <v>157</v>
      </c>
      <c r="Z24" s="202"/>
      <c r="AA24" s="211"/>
      <c r="AB24" s="231"/>
      <c r="AC24" s="234">
        <v>0</v>
      </c>
      <c r="AD24" s="40"/>
      <c r="AE24" s="86"/>
      <c r="AF24" s="231"/>
      <c r="AG24" s="234">
        <v>0</v>
      </c>
      <c r="AH24" s="40"/>
      <c r="AI24" s="86"/>
      <c r="AJ24" s="231"/>
      <c r="AK24" s="234">
        <v>0</v>
      </c>
      <c r="AL24" s="40"/>
      <c r="AM24" s="86"/>
      <c r="AN24" s="231"/>
      <c r="AO24" s="234"/>
      <c r="AP24" s="40"/>
      <c r="AQ24" s="86"/>
      <c r="AR24" s="231"/>
      <c r="AS24" s="287" t="s">
        <v>157</v>
      </c>
      <c r="AT24" s="249"/>
      <c r="AU24" s="250"/>
      <c r="AV24" s="251"/>
      <c r="AW24" s="287" t="s">
        <v>157</v>
      </c>
      <c r="AX24" s="202"/>
      <c r="AY24" s="211"/>
    </row>
    <row r="25" spans="2:51">
      <c r="B25" s="112" t="s">
        <v>73</v>
      </c>
      <c r="C25" s="45"/>
      <c r="D25" s="222"/>
      <c r="E25" s="200">
        <v>0</v>
      </c>
      <c r="F25" s="200"/>
      <c r="G25" s="206"/>
      <c r="H25" s="222"/>
      <c r="I25" s="200">
        <v>0</v>
      </c>
      <c r="J25" s="200"/>
      <c r="K25" s="206"/>
      <c r="L25" s="222"/>
      <c r="M25" s="200">
        <v>0</v>
      </c>
      <c r="N25" s="200"/>
      <c r="O25" s="206"/>
      <c r="P25" s="222"/>
      <c r="Q25" s="200"/>
      <c r="R25" s="200"/>
      <c r="S25" s="206"/>
      <c r="T25" s="222"/>
      <c r="U25" s="263" t="s">
        <v>157</v>
      </c>
      <c r="V25" s="263"/>
      <c r="W25" s="264"/>
      <c r="X25" s="265"/>
      <c r="Y25" s="263" t="s">
        <v>157</v>
      </c>
      <c r="Z25" s="203"/>
      <c r="AA25" s="221"/>
      <c r="AB25" s="222"/>
      <c r="AC25" s="200">
        <v>0</v>
      </c>
      <c r="AD25" s="200"/>
      <c r="AE25" s="206"/>
      <c r="AF25" s="222"/>
      <c r="AG25" s="200">
        <v>0</v>
      </c>
      <c r="AH25" s="200"/>
      <c r="AI25" s="206"/>
      <c r="AJ25" s="222"/>
      <c r="AK25" s="200">
        <v>0</v>
      </c>
      <c r="AL25" s="200"/>
      <c r="AM25" s="206"/>
      <c r="AN25" s="222"/>
      <c r="AO25" s="200"/>
      <c r="AP25" s="200"/>
      <c r="AQ25" s="206"/>
      <c r="AR25" s="222"/>
      <c r="AS25" s="263" t="s">
        <v>157</v>
      </c>
      <c r="AT25" s="263"/>
      <c r="AU25" s="264"/>
      <c r="AV25" s="265"/>
      <c r="AW25" s="263" t="s">
        <v>157</v>
      </c>
      <c r="AX25" s="203"/>
      <c r="AY25" s="221"/>
    </row>
    <row r="26" spans="2:51" ht="4.5" customHeight="1">
      <c r="B26" s="72"/>
      <c r="C26" s="9"/>
      <c r="D26" s="223"/>
      <c r="E26" s="73"/>
      <c r="F26" s="73"/>
      <c r="G26" s="73"/>
      <c r="H26" s="223"/>
      <c r="I26" s="73"/>
      <c r="J26" s="73"/>
      <c r="K26" s="73"/>
      <c r="L26" s="223"/>
      <c r="M26" s="73"/>
      <c r="N26" s="73"/>
      <c r="O26" s="73"/>
      <c r="P26" s="223"/>
      <c r="Q26" s="73"/>
      <c r="R26" s="73"/>
      <c r="S26" s="73"/>
      <c r="T26" s="223"/>
      <c r="U26" s="266"/>
      <c r="V26" s="266"/>
      <c r="W26" s="266"/>
      <c r="X26" s="266"/>
      <c r="Y26" s="266"/>
      <c r="Z26" s="223"/>
      <c r="AA26" s="223"/>
      <c r="AB26" s="223"/>
      <c r="AC26" s="73"/>
      <c r="AD26" s="73"/>
      <c r="AE26" s="73"/>
      <c r="AF26" s="223"/>
      <c r="AG26" s="73"/>
      <c r="AH26" s="73"/>
      <c r="AI26" s="73"/>
      <c r="AJ26" s="223"/>
      <c r="AK26" s="73"/>
      <c r="AL26" s="73"/>
      <c r="AM26" s="73"/>
      <c r="AN26" s="223"/>
      <c r="AO26" s="73"/>
      <c r="AP26" s="73"/>
      <c r="AQ26" s="73"/>
      <c r="AR26" s="223"/>
      <c r="AS26" s="266"/>
      <c r="AT26" s="266"/>
      <c r="AU26" s="266"/>
      <c r="AV26" s="266"/>
      <c r="AW26" s="266"/>
      <c r="AX26" s="223"/>
      <c r="AY26" s="223"/>
    </row>
    <row r="27" spans="2:51">
      <c r="B27" s="120" t="s">
        <v>14</v>
      </c>
      <c r="C27" s="9"/>
      <c r="D27" s="232"/>
      <c r="E27" s="205"/>
      <c r="F27" s="205"/>
      <c r="G27" s="233"/>
      <c r="H27" s="232"/>
      <c r="I27" s="205"/>
      <c r="J27" s="205"/>
      <c r="K27" s="233"/>
      <c r="L27" s="232"/>
      <c r="M27" s="205"/>
      <c r="N27" s="205"/>
      <c r="O27" s="233"/>
      <c r="P27" s="232"/>
      <c r="Q27" s="205"/>
      <c r="R27" s="205"/>
      <c r="S27" s="233"/>
      <c r="T27" s="232"/>
      <c r="U27" s="261"/>
      <c r="V27" s="261"/>
      <c r="W27" s="262"/>
      <c r="X27" s="480"/>
      <c r="Y27" s="261"/>
      <c r="Z27" s="219"/>
      <c r="AA27" s="220"/>
      <c r="AB27" s="232"/>
      <c r="AC27" s="205"/>
      <c r="AD27" s="205"/>
      <c r="AE27" s="233"/>
      <c r="AF27" s="232"/>
      <c r="AG27" s="205"/>
      <c r="AH27" s="205"/>
      <c r="AI27" s="233"/>
      <c r="AJ27" s="232"/>
      <c r="AK27" s="205"/>
      <c r="AL27" s="205"/>
      <c r="AM27" s="233"/>
      <c r="AN27" s="232"/>
      <c r="AO27" s="205"/>
      <c r="AP27" s="205"/>
      <c r="AQ27" s="233"/>
      <c r="AR27" s="232"/>
      <c r="AS27" s="261"/>
      <c r="AT27" s="261"/>
      <c r="AU27" s="262"/>
      <c r="AV27" s="480"/>
      <c r="AW27" s="261"/>
      <c r="AX27" s="219"/>
      <c r="AY27" s="220"/>
    </row>
    <row r="28" spans="2:51">
      <c r="B28" s="28" t="s">
        <v>15</v>
      </c>
      <c r="C28" s="9"/>
      <c r="D28" s="474"/>
      <c r="E28" s="197">
        <v>0</v>
      </c>
      <c r="F28" s="199"/>
      <c r="G28" s="204"/>
      <c r="H28" s="474"/>
      <c r="I28" s="197">
        <v>0</v>
      </c>
      <c r="J28" s="199"/>
      <c r="K28" s="204"/>
      <c r="L28" s="474"/>
      <c r="M28" s="197">
        <v>0</v>
      </c>
      <c r="N28" s="199"/>
      <c r="O28" s="204"/>
      <c r="P28" s="474"/>
      <c r="Q28" s="197"/>
      <c r="R28" s="199"/>
      <c r="S28" s="204"/>
      <c r="T28" s="474"/>
      <c r="U28" s="245" t="s">
        <v>157</v>
      </c>
      <c r="V28" s="246"/>
      <c r="W28" s="247"/>
      <c r="X28" s="475"/>
      <c r="Y28" s="245" t="s">
        <v>157</v>
      </c>
      <c r="Z28" s="201"/>
      <c r="AA28" s="210"/>
      <c r="AB28" s="474"/>
      <c r="AC28" s="197">
        <v>0</v>
      </c>
      <c r="AD28" s="199"/>
      <c r="AE28" s="204"/>
      <c r="AF28" s="474"/>
      <c r="AG28" s="197">
        <v>0</v>
      </c>
      <c r="AH28" s="199"/>
      <c r="AI28" s="204"/>
      <c r="AJ28" s="474"/>
      <c r="AK28" s="197">
        <v>0</v>
      </c>
      <c r="AL28" s="199"/>
      <c r="AM28" s="204"/>
      <c r="AN28" s="474"/>
      <c r="AO28" s="197"/>
      <c r="AP28" s="199"/>
      <c r="AQ28" s="204"/>
      <c r="AR28" s="474"/>
      <c r="AS28" s="245" t="s">
        <v>157</v>
      </c>
      <c r="AT28" s="246"/>
      <c r="AU28" s="247"/>
      <c r="AV28" s="475"/>
      <c r="AW28" s="245" t="s">
        <v>157</v>
      </c>
      <c r="AX28" s="201"/>
      <c r="AY28" s="210"/>
    </row>
    <row r="29" spans="2:51">
      <c r="B29" s="42" t="s">
        <v>16</v>
      </c>
      <c r="C29" s="9"/>
      <c r="D29" s="231"/>
      <c r="E29" s="234">
        <v>0</v>
      </c>
      <c r="F29" s="40"/>
      <c r="G29" s="86"/>
      <c r="H29" s="231"/>
      <c r="I29" s="234">
        <v>0</v>
      </c>
      <c r="J29" s="40"/>
      <c r="K29" s="86"/>
      <c r="L29" s="231"/>
      <c r="M29" s="234">
        <v>0</v>
      </c>
      <c r="N29" s="40"/>
      <c r="O29" s="86"/>
      <c r="P29" s="231"/>
      <c r="Q29" s="234"/>
      <c r="R29" s="40"/>
      <c r="S29" s="86"/>
      <c r="T29" s="231"/>
      <c r="U29" s="287" t="s">
        <v>157</v>
      </c>
      <c r="V29" s="249"/>
      <c r="W29" s="250"/>
      <c r="X29" s="251"/>
      <c r="Y29" s="287" t="s">
        <v>157</v>
      </c>
      <c r="Z29" s="202"/>
      <c r="AA29" s="211"/>
      <c r="AB29" s="231"/>
      <c r="AC29" s="234">
        <v>0</v>
      </c>
      <c r="AD29" s="40"/>
      <c r="AE29" s="86"/>
      <c r="AF29" s="231"/>
      <c r="AG29" s="234">
        <v>0</v>
      </c>
      <c r="AH29" s="40"/>
      <c r="AI29" s="86"/>
      <c r="AJ29" s="231"/>
      <c r="AK29" s="234">
        <v>0</v>
      </c>
      <c r="AL29" s="40"/>
      <c r="AM29" s="86"/>
      <c r="AN29" s="231"/>
      <c r="AO29" s="234"/>
      <c r="AP29" s="40"/>
      <c r="AQ29" s="86"/>
      <c r="AR29" s="231"/>
      <c r="AS29" s="287" t="s">
        <v>157</v>
      </c>
      <c r="AT29" s="249"/>
      <c r="AU29" s="250"/>
      <c r="AV29" s="251"/>
      <c r="AW29" s="287" t="s">
        <v>157</v>
      </c>
      <c r="AX29" s="202"/>
      <c r="AY29" s="211"/>
    </row>
    <row r="30" spans="2:51">
      <c r="B30" s="42" t="s">
        <v>17</v>
      </c>
      <c r="C30" s="9"/>
      <c r="D30" s="231"/>
      <c r="E30" s="234">
        <v>1.0342325109243005</v>
      </c>
      <c r="F30" s="40"/>
      <c r="G30" s="86"/>
      <c r="H30" s="231"/>
      <c r="I30" s="234">
        <v>1.2028521828966769</v>
      </c>
      <c r="J30" s="40"/>
      <c r="K30" s="86"/>
      <c r="L30" s="231"/>
      <c r="M30" s="234">
        <v>1.0855696853899208</v>
      </c>
      <c r="N30" s="40"/>
      <c r="O30" s="86"/>
      <c r="P30" s="231"/>
      <c r="Q30" s="234"/>
      <c r="R30" s="40"/>
      <c r="S30" s="86"/>
      <c r="T30" s="231"/>
      <c r="U30" s="287">
        <v>1.1630384562381237</v>
      </c>
      <c r="V30" s="249"/>
      <c r="W30" s="250"/>
      <c r="X30" s="251"/>
      <c r="Y30" s="287">
        <v>0.9024963339848463</v>
      </c>
      <c r="Z30" s="202"/>
      <c r="AA30" s="211"/>
      <c r="AB30" s="231"/>
      <c r="AC30" s="234">
        <v>7067.5350000000008</v>
      </c>
      <c r="AD30" s="40"/>
      <c r="AE30" s="86"/>
      <c r="AF30" s="231"/>
      <c r="AG30" s="234">
        <v>8165.6782179980901</v>
      </c>
      <c r="AH30" s="40"/>
      <c r="AI30" s="86"/>
      <c r="AJ30" s="231"/>
      <c r="AK30" s="234">
        <v>7372.1078983438856</v>
      </c>
      <c r="AL30" s="40"/>
      <c r="AM30" s="86"/>
      <c r="AN30" s="231"/>
      <c r="AO30" s="234"/>
      <c r="AP30" s="40"/>
      <c r="AQ30" s="86"/>
      <c r="AR30" s="231"/>
      <c r="AS30" s="287">
        <v>1.1553785326847463</v>
      </c>
      <c r="AT30" s="249"/>
      <c r="AU30" s="250"/>
      <c r="AV30" s="251"/>
      <c r="AW30" s="287">
        <v>0.90281636154788902</v>
      </c>
      <c r="AX30" s="202"/>
      <c r="AY30" s="211"/>
    </row>
    <row r="31" spans="2:51">
      <c r="B31" s="76" t="s">
        <v>68</v>
      </c>
      <c r="C31" s="9"/>
      <c r="D31" s="231"/>
      <c r="E31" s="40"/>
      <c r="F31" s="40"/>
      <c r="G31" s="86"/>
      <c r="H31" s="231"/>
      <c r="I31" s="40"/>
      <c r="J31" s="40"/>
      <c r="K31" s="86"/>
      <c r="L31" s="231"/>
      <c r="M31" s="40"/>
      <c r="N31" s="40"/>
      <c r="O31" s="86"/>
      <c r="P31" s="231"/>
      <c r="Q31" s="40"/>
      <c r="R31" s="40"/>
      <c r="S31" s="86"/>
      <c r="T31" s="231"/>
      <c r="U31" s="249"/>
      <c r="V31" s="249"/>
      <c r="W31" s="250"/>
      <c r="X31" s="251"/>
      <c r="Y31" s="249"/>
      <c r="Z31" s="202"/>
      <c r="AA31" s="211"/>
      <c r="AB31" s="231"/>
      <c r="AC31" s="40"/>
      <c r="AD31" s="40"/>
      <c r="AE31" s="86"/>
      <c r="AF31" s="231"/>
      <c r="AG31" s="40"/>
      <c r="AH31" s="40"/>
      <c r="AI31" s="86"/>
      <c r="AJ31" s="231"/>
      <c r="AK31" s="40"/>
      <c r="AL31" s="40"/>
      <c r="AM31" s="86"/>
      <c r="AN31" s="231"/>
      <c r="AO31" s="40"/>
      <c r="AP31" s="40"/>
      <c r="AQ31" s="86"/>
      <c r="AR31" s="231"/>
      <c r="AS31" s="249"/>
      <c r="AT31" s="249"/>
      <c r="AU31" s="250"/>
      <c r="AV31" s="251"/>
      <c r="AW31" s="249"/>
      <c r="AX31" s="202"/>
      <c r="AY31" s="211"/>
    </row>
    <row r="32" spans="2:51">
      <c r="B32" s="43" t="s">
        <v>73</v>
      </c>
      <c r="C32" s="45"/>
      <c r="D32" s="222"/>
      <c r="E32" s="200">
        <v>0</v>
      </c>
      <c r="F32" s="200"/>
      <c r="G32" s="206"/>
      <c r="H32" s="222"/>
      <c r="I32" s="200">
        <v>0</v>
      </c>
      <c r="J32" s="200"/>
      <c r="K32" s="206"/>
      <c r="L32" s="222"/>
      <c r="M32" s="200">
        <v>0</v>
      </c>
      <c r="N32" s="200"/>
      <c r="O32" s="206"/>
      <c r="P32" s="222"/>
      <c r="Q32" s="200"/>
      <c r="R32" s="200"/>
      <c r="S32" s="206"/>
      <c r="T32" s="222"/>
      <c r="U32" s="263" t="s">
        <v>157</v>
      </c>
      <c r="V32" s="263"/>
      <c r="W32" s="264"/>
      <c r="X32" s="265"/>
      <c r="Y32" s="263" t="s">
        <v>157</v>
      </c>
      <c r="Z32" s="203"/>
      <c r="AA32" s="221"/>
      <c r="AB32" s="222"/>
      <c r="AC32" s="200">
        <v>0</v>
      </c>
      <c r="AD32" s="200"/>
      <c r="AE32" s="206"/>
      <c r="AF32" s="222"/>
      <c r="AG32" s="200">
        <v>0</v>
      </c>
      <c r="AH32" s="200"/>
      <c r="AI32" s="206"/>
      <c r="AJ32" s="222"/>
      <c r="AK32" s="200">
        <v>0</v>
      </c>
      <c r="AL32" s="200"/>
      <c r="AM32" s="206"/>
      <c r="AN32" s="222"/>
      <c r="AO32" s="200"/>
      <c r="AP32" s="200"/>
      <c r="AQ32" s="206"/>
      <c r="AR32" s="222"/>
      <c r="AS32" s="263" t="s">
        <v>157</v>
      </c>
      <c r="AT32" s="263"/>
      <c r="AU32" s="264"/>
      <c r="AV32" s="265"/>
      <c r="AW32" s="263" t="s">
        <v>157</v>
      </c>
      <c r="AX32" s="203"/>
      <c r="AY32" s="221"/>
    </row>
    <row r="33" spans="1:54" ht="4.5" customHeight="1">
      <c r="B33" s="77"/>
      <c r="C33" s="9"/>
      <c r="D33" s="218"/>
      <c r="E33" s="62"/>
      <c r="F33" s="62"/>
      <c r="G33" s="62"/>
      <c r="H33" s="218"/>
      <c r="I33" s="62"/>
      <c r="J33" s="62"/>
      <c r="K33" s="62"/>
      <c r="L33" s="218"/>
      <c r="M33" s="62"/>
      <c r="N33" s="62"/>
      <c r="O33" s="62"/>
      <c r="P33" s="218"/>
      <c r="Q33" s="62"/>
      <c r="R33" s="62"/>
      <c r="S33" s="62"/>
      <c r="T33" s="218"/>
      <c r="U33" s="260"/>
      <c r="V33" s="260"/>
      <c r="W33" s="260"/>
      <c r="X33" s="260"/>
      <c r="Y33" s="260"/>
      <c r="Z33" s="218"/>
      <c r="AA33" s="218"/>
      <c r="AB33" s="218"/>
      <c r="AC33" s="62"/>
      <c r="AD33" s="62"/>
      <c r="AE33" s="62"/>
      <c r="AF33" s="218"/>
      <c r="AG33" s="62"/>
      <c r="AH33" s="62"/>
      <c r="AI33" s="62"/>
      <c r="AJ33" s="218"/>
      <c r="AK33" s="62"/>
      <c r="AL33" s="62"/>
      <c r="AM33" s="62"/>
      <c r="AN33" s="218"/>
      <c r="AO33" s="62"/>
      <c r="AP33" s="62"/>
      <c r="AQ33" s="62"/>
      <c r="AR33" s="218"/>
      <c r="AS33" s="260"/>
      <c r="AT33" s="260"/>
      <c r="AU33" s="260"/>
      <c r="AV33" s="260"/>
      <c r="AW33" s="260"/>
      <c r="AX33" s="218"/>
      <c r="AY33" s="218"/>
    </row>
    <row r="34" spans="1:54">
      <c r="B34" s="120" t="s">
        <v>19</v>
      </c>
      <c r="C34" s="9"/>
      <c r="D34" s="232"/>
      <c r="E34" s="205"/>
      <c r="F34" s="205"/>
      <c r="G34" s="233"/>
      <c r="H34" s="232"/>
      <c r="I34" s="205"/>
      <c r="J34" s="205"/>
      <c r="K34" s="233"/>
      <c r="L34" s="232"/>
      <c r="M34" s="205"/>
      <c r="N34" s="205"/>
      <c r="O34" s="233"/>
      <c r="P34" s="232"/>
      <c r="Q34" s="205"/>
      <c r="R34" s="205"/>
      <c r="S34" s="233"/>
      <c r="T34" s="232"/>
      <c r="U34" s="261"/>
      <c r="V34" s="261"/>
      <c r="W34" s="262"/>
      <c r="X34" s="480"/>
      <c r="Y34" s="261"/>
      <c r="Z34" s="219"/>
      <c r="AA34" s="220"/>
      <c r="AB34" s="232"/>
      <c r="AC34" s="205"/>
      <c r="AD34" s="205"/>
      <c r="AE34" s="233"/>
      <c r="AF34" s="232"/>
      <c r="AG34" s="205"/>
      <c r="AH34" s="205"/>
      <c r="AI34" s="233"/>
      <c r="AJ34" s="232"/>
      <c r="AK34" s="205"/>
      <c r="AL34" s="205"/>
      <c r="AM34" s="233"/>
      <c r="AN34" s="232"/>
      <c r="AO34" s="205"/>
      <c r="AP34" s="205"/>
      <c r="AQ34" s="233"/>
      <c r="AR34" s="232"/>
      <c r="AS34" s="261"/>
      <c r="AT34" s="261"/>
      <c r="AU34" s="262"/>
      <c r="AV34" s="480"/>
      <c r="AW34" s="261"/>
      <c r="AX34" s="219"/>
      <c r="AY34" s="220"/>
    </row>
    <row r="35" spans="1:54">
      <c r="B35" s="114" t="s">
        <v>19</v>
      </c>
      <c r="C35" s="9"/>
      <c r="D35" s="481"/>
      <c r="E35" s="209">
        <v>1.7765715045752291</v>
      </c>
      <c r="F35" s="207"/>
      <c r="G35" s="208"/>
      <c r="H35" s="481"/>
      <c r="I35" s="209">
        <v>0.56625434376011263</v>
      </c>
      <c r="J35" s="207"/>
      <c r="K35" s="208"/>
      <c r="L35" s="481"/>
      <c r="M35" s="209">
        <v>0.56625434376011263</v>
      </c>
      <c r="N35" s="207"/>
      <c r="O35" s="208"/>
      <c r="P35" s="481"/>
      <c r="Q35" s="209"/>
      <c r="R35" s="207"/>
      <c r="S35" s="208"/>
      <c r="T35" s="481"/>
      <c r="U35" s="267">
        <v>0.31873433875407209</v>
      </c>
      <c r="V35" s="268"/>
      <c r="W35" s="269"/>
      <c r="X35" s="482"/>
      <c r="Y35" s="267">
        <v>1</v>
      </c>
      <c r="Z35" s="224"/>
      <c r="AA35" s="225"/>
      <c r="AB35" s="481"/>
      <c r="AC35" s="209">
        <v>5524.2303113604585</v>
      </c>
      <c r="AD35" s="207"/>
      <c r="AE35" s="208"/>
      <c r="AF35" s="481"/>
      <c r="AG35" s="209">
        <v>5442.2322569122307</v>
      </c>
      <c r="AH35" s="207"/>
      <c r="AI35" s="208"/>
      <c r="AJ35" s="481"/>
      <c r="AK35" s="209">
        <v>5442.2322569122307</v>
      </c>
      <c r="AL35" s="207"/>
      <c r="AM35" s="208"/>
      <c r="AN35" s="481"/>
      <c r="AO35" s="209"/>
      <c r="AP35" s="207"/>
      <c r="AQ35" s="208"/>
      <c r="AR35" s="481"/>
      <c r="AS35" s="267">
        <v>0.98515665534805807</v>
      </c>
      <c r="AT35" s="268"/>
      <c r="AU35" s="269"/>
      <c r="AV35" s="482"/>
      <c r="AW35" s="267">
        <v>1</v>
      </c>
      <c r="AX35" s="224"/>
      <c r="AY35" s="225"/>
    </row>
    <row r="36" spans="1:54" ht="4.5" customHeight="1">
      <c r="B36" s="84"/>
      <c r="C36" s="9"/>
      <c r="D36" s="226"/>
      <c r="E36" s="85"/>
      <c r="F36" s="85"/>
      <c r="G36" s="85"/>
      <c r="H36" s="226"/>
      <c r="I36" s="85"/>
      <c r="J36" s="85"/>
      <c r="K36" s="85"/>
      <c r="L36" s="226"/>
      <c r="M36" s="85"/>
      <c r="N36" s="85"/>
      <c r="O36" s="85"/>
      <c r="P36" s="226"/>
      <c r="Q36" s="85"/>
      <c r="R36" s="85"/>
      <c r="S36" s="85"/>
      <c r="T36" s="226"/>
      <c r="U36" s="270"/>
      <c r="V36" s="270"/>
      <c r="W36" s="270"/>
      <c r="X36" s="270"/>
      <c r="Y36" s="270"/>
      <c r="Z36" s="226"/>
      <c r="AA36" s="226"/>
      <c r="AB36" s="226"/>
      <c r="AC36" s="85"/>
      <c r="AD36" s="85"/>
      <c r="AE36" s="85"/>
      <c r="AF36" s="226"/>
      <c r="AG36" s="85"/>
      <c r="AH36" s="85"/>
      <c r="AI36" s="85"/>
      <c r="AJ36" s="226"/>
      <c r="AK36" s="85"/>
      <c r="AL36" s="85"/>
      <c r="AM36" s="85"/>
      <c r="AN36" s="226"/>
      <c r="AO36" s="85"/>
      <c r="AP36" s="85"/>
      <c r="AQ36" s="85"/>
      <c r="AR36" s="226"/>
      <c r="AS36" s="270"/>
      <c r="AT36" s="270"/>
      <c r="AU36" s="270"/>
      <c r="AV36" s="270"/>
      <c r="AW36" s="270"/>
      <c r="AX36" s="226"/>
      <c r="AY36" s="226"/>
    </row>
    <row r="37" spans="1:54">
      <c r="B37" s="120" t="s">
        <v>21</v>
      </c>
      <c r="C37" s="9"/>
      <c r="D37" s="232"/>
      <c r="E37" s="205"/>
      <c r="F37" s="205"/>
      <c r="G37" s="233"/>
      <c r="H37" s="232"/>
      <c r="I37" s="205"/>
      <c r="J37" s="205"/>
      <c r="K37" s="233"/>
      <c r="L37" s="232"/>
      <c r="M37" s="205"/>
      <c r="N37" s="205"/>
      <c r="O37" s="233"/>
      <c r="P37" s="232"/>
      <c r="Q37" s="205"/>
      <c r="R37" s="205"/>
      <c r="S37" s="233"/>
      <c r="T37" s="232"/>
      <c r="U37" s="261"/>
      <c r="V37" s="261"/>
      <c r="W37" s="262"/>
      <c r="X37" s="480"/>
      <c r="Y37" s="261"/>
      <c r="Z37" s="219"/>
      <c r="AA37" s="220"/>
      <c r="AB37" s="232"/>
      <c r="AC37" s="205"/>
      <c r="AD37" s="205"/>
      <c r="AE37" s="233"/>
      <c r="AF37" s="232"/>
      <c r="AG37" s="205"/>
      <c r="AH37" s="205"/>
      <c r="AI37" s="233"/>
      <c r="AJ37" s="232"/>
      <c r="AK37" s="205"/>
      <c r="AL37" s="205"/>
      <c r="AM37" s="233"/>
      <c r="AN37" s="232"/>
      <c r="AO37" s="205"/>
      <c r="AP37" s="205"/>
      <c r="AQ37" s="233"/>
      <c r="AR37" s="232"/>
      <c r="AS37" s="261"/>
      <c r="AT37" s="261"/>
      <c r="AU37" s="262"/>
      <c r="AV37" s="480"/>
      <c r="AW37" s="261"/>
      <c r="AX37" s="219"/>
      <c r="AY37" s="220"/>
    </row>
    <row r="38" spans="1:54">
      <c r="B38" s="105" t="s">
        <v>22</v>
      </c>
      <c r="C38" s="9"/>
      <c r="D38" s="474"/>
      <c r="E38" s="197">
        <v>0</v>
      </c>
      <c r="F38" s="199"/>
      <c r="G38" s="204"/>
      <c r="H38" s="474"/>
      <c r="I38" s="197">
        <v>0</v>
      </c>
      <c r="J38" s="199"/>
      <c r="K38" s="204"/>
      <c r="L38" s="474"/>
      <c r="M38" s="197">
        <v>0</v>
      </c>
      <c r="N38" s="199"/>
      <c r="O38" s="204"/>
      <c r="P38" s="474"/>
      <c r="Q38" s="197"/>
      <c r="R38" s="199"/>
      <c r="S38" s="204"/>
      <c r="T38" s="474"/>
      <c r="U38" s="245" t="s">
        <v>157</v>
      </c>
      <c r="V38" s="246"/>
      <c r="W38" s="247"/>
      <c r="X38" s="475"/>
      <c r="Y38" s="245" t="s">
        <v>157</v>
      </c>
      <c r="Z38" s="201"/>
      <c r="AA38" s="210"/>
      <c r="AB38" s="474"/>
      <c r="AC38" s="197">
        <v>0</v>
      </c>
      <c r="AD38" s="199"/>
      <c r="AE38" s="204"/>
      <c r="AF38" s="474"/>
      <c r="AG38" s="197">
        <v>0</v>
      </c>
      <c r="AH38" s="199"/>
      <c r="AI38" s="204"/>
      <c r="AJ38" s="474"/>
      <c r="AK38" s="197">
        <v>0</v>
      </c>
      <c r="AL38" s="199"/>
      <c r="AM38" s="204"/>
      <c r="AN38" s="474"/>
      <c r="AO38" s="197"/>
      <c r="AP38" s="199"/>
      <c r="AQ38" s="204"/>
      <c r="AR38" s="474"/>
      <c r="AS38" s="245" t="s">
        <v>157</v>
      </c>
      <c r="AT38" s="246"/>
      <c r="AU38" s="247"/>
      <c r="AV38" s="475"/>
      <c r="AW38" s="245" t="s">
        <v>157</v>
      </c>
      <c r="AX38" s="201"/>
      <c r="AY38" s="210"/>
    </row>
    <row r="39" spans="1:54">
      <c r="B39" s="42" t="s">
        <v>23</v>
      </c>
      <c r="C39" s="9"/>
      <c r="D39" s="231"/>
      <c r="E39" s="234">
        <v>6.5010119999999993</v>
      </c>
      <c r="F39" s="40"/>
      <c r="G39" s="86"/>
      <c r="H39" s="231"/>
      <c r="I39" s="234">
        <v>6.5010119999999993</v>
      </c>
      <c r="J39" s="40"/>
      <c r="K39" s="86"/>
      <c r="L39" s="231"/>
      <c r="M39" s="234">
        <v>3.2505059999999997</v>
      </c>
      <c r="N39" s="40"/>
      <c r="O39" s="86"/>
      <c r="P39" s="231"/>
      <c r="Q39" s="234"/>
      <c r="R39" s="40"/>
      <c r="S39" s="86"/>
      <c r="T39" s="231"/>
      <c r="U39" s="287">
        <v>1</v>
      </c>
      <c r="V39" s="249"/>
      <c r="W39" s="250"/>
      <c r="X39" s="251"/>
      <c r="Y39" s="287">
        <v>0.5</v>
      </c>
      <c r="Z39" s="202"/>
      <c r="AA39" s="211"/>
      <c r="AB39" s="231"/>
      <c r="AC39" s="234">
        <v>23803.887632000002</v>
      </c>
      <c r="AD39" s="40"/>
      <c r="AE39" s="86"/>
      <c r="AF39" s="231"/>
      <c r="AG39" s="234">
        <v>23803.887632000002</v>
      </c>
      <c r="AH39" s="40"/>
      <c r="AI39" s="86"/>
      <c r="AJ39" s="231"/>
      <c r="AK39" s="234">
        <v>11901.943816000001</v>
      </c>
      <c r="AL39" s="40"/>
      <c r="AM39" s="86"/>
      <c r="AN39" s="231"/>
      <c r="AO39" s="234"/>
      <c r="AP39" s="40"/>
      <c r="AQ39" s="86"/>
      <c r="AR39" s="231"/>
      <c r="AS39" s="287">
        <v>1</v>
      </c>
      <c r="AT39" s="249"/>
      <c r="AU39" s="250"/>
      <c r="AV39" s="251"/>
      <c r="AW39" s="287">
        <v>0.5</v>
      </c>
      <c r="AX39" s="202"/>
      <c r="AY39" s="211"/>
    </row>
    <row r="40" spans="1:54">
      <c r="B40" s="42" t="s">
        <v>24</v>
      </c>
      <c r="C40" s="9"/>
      <c r="D40" s="231"/>
      <c r="E40" s="234">
        <v>0</v>
      </c>
      <c r="F40" s="40"/>
      <c r="G40" s="86"/>
      <c r="H40" s="231"/>
      <c r="I40" s="234">
        <v>0</v>
      </c>
      <c r="J40" s="40"/>
      <c r="K40" s="86"/>
      <c r="L40" s="231"/>
      <c r="M40" s="234">
        <v>0</v>
      </c>
      <c r="N40" s="40"/>
      <c r="O40" s="86"/>
      <c r="P40" s="231"/>
      <c r="Q40" s="234"/>
      <c r="R40" s="40"/>
      <c r="S40" s="86"/>
      <c r="T40" s="231"/>
      <c r="U40" s="287" t="s">
        <v>157</v>
      </c>
      <c r="V40" s="249"/>
      <c r="W40" s="250"/>
      <c r="X40" s="251"/>
      <c r="Y40" s="287" t="s">
        <v>157</v>
      </c>
      <c r="Z40" s="202"/>
      <c r="AA40" s="211"/>
      <c r="AB40" s="231"/>
      <c r="AC40" s="234">
        <v>0</v>
      </c>
      <c r="AD40" s="40"/>
      <c r="AE40" s="86"/>
      <c r="AF40" s="231"/>
      <c r="AG40" s="234">
        <v>0</v>
      </c>
      <c r="AH40" s="40"/>
      <c r="AI40" s="86"/>
      <c r="AJ40" s="231"/>
      <c r="AK40" s="234">
        <v>0</v>
      </c>
      <c r="AL40" s="40"/>
      <c r="AM40" s="86"/>
      <c r="AN40" s="231"/>
      <c r="AO40" s="234"/>
      <c r="AP40" s="40"/>
      <c r="AQ40" s="86"/>
      <c r="AR40" s="231"/>
      <c r="AS40" s="287" t="s">
        <v>157</v>
      </c>
      <c r="AT40" s="249"/>
      <c r="AU40" s="250"/>
      <c r="AV40" s="251"/>
      <c r="AW40" s="287" t="s">
        <v>157</v>
      </c>
      <c r="AX40" s="202"/>
      <c r="AY40" s="211"/>
    </row>
    <row r="41" spans="1:54">
      <c r="B41" s="42" t="s">
        <v>25</v>
      </c>
      <c r="C41" s="9"/>
      <c r="D41" s="231"/>
      <c r="E41" s="234">
        <v>0</v>
      </c>
      <c r="F41" s="40"/>
      <c r="G41" s="86"/>
      <c r="H41" s="231"/>
      <c r="I41" s="234">
        <v>0</v>
      </c>
      <c r="J41" s="40"/>
      <c r="K41" s="86"/>
      <c r="L41" s="231"/>
      <c r="M41" s="234">
        <v>0</v>
      </c>
      <c r="N41" s="40"/>
      <c r="O41" s="86"/>
      <c r="P41" s="231"/>
      <c r="Q41" s="234"/>
      <c r="R41" s="40"/>
      <c r="S41" s="86"/>
      <c r="T41" s="231"/>
      <c r="U41" s="287" t="s">
        <v>157</v>
      </c>
      <c r="V41" s="249"/>
      <c r="W41" s="250"/>
      <c r="X41" s="251"/>
      <c r="Y41" s="287" t="s">
        <v>157</v>
      </c>
      <c r="Z41" s="202"/>
      <c r="AA41" s="211"/>
      <c r="AB41" s="231"/>
      <c r="AC41" s="234">
        <v>0</v>
      </c>
      <c r="AD41" s="40"/>
      <c r="AE41" s="86"/>
      <c r="AF41" s="231"/>
      <c r="AG41" s="234">
        <v>0</v>
      </c>
      <c r="AH41" s="40"/>
      <c r="AI41" s="86"/>
      <c r="AJ41" s="231"/>
      <c r="AK41" s="234">
        <v>0</v>
      </c>
      <c r="AL41" s="40"/>
      <c r="AM41" s="86"/>
      <c r="AN41" s="231"/>
      <c r="AO41" s="234"/>
      <c r="AP41" s="40"/>
      <c r="AQ41" s="86"/>
      <c r="AR41" s="231"/>
      <c r="AS41" s="287" t="s">
        <v>157</v>
      </c>
      <c r="AT41" s="249"/>
      <c r="AU41" s="250"/>
      <c r="AV41" s="251"/>
      <c r="AW41" s="287" t="s">
        <v>157</v>
      </c>
      <c r="AX41" s="202"/>
      <c r="AY41" s="211"/>
    </row>
    <row r="42" spans="1:54">
      <c r="B42" s="113" t="s">
        <v>74</v>
      </c>
      <c r="C42" s="9"/>
      <c r="D42" s="478"/>
      <c r="E42" s="185">
        <v>0</v>
      </c>
      <c r="F42" s="81"/>
      <c r="G42" s="83"/>
      <c r="H42" s="478"/>
      <c r="I42" s="185">
        <v>0</v>
      </c>
      <c r="J42" s="81"/>
      <c r="K42" s="83"/>
      <c r="L42" s="478"/>
      <c r="M42" s="185">
        <v>0</v>
      </c>
      <c r="N42" s="81"/>
      <c r="O42" s="83"/>
      <c r="P42" s="478"/>
      <c r="Q42" s="185"/>
      <c r="R42" s="81"/>
      <c r="S42" s="83"/>
      <c r="T42" s="478"/>
      <c r="U42" s="257" t="s">
        <v>157</v>
      </c>
      <c r="V42" s="271"/>
      <c r="W42" s="272"/>
      <c r="X42" s="479"/>
      <c r="Y42" s="257" t="s">
        <v>157</v>
      </c>
      <c r="Z42" s="227"/>
      <c r="AA42" s="228"/>
      <c r="AB42" s="478"/>
      <c r="AC42" s="185">
        <v>0</v>
      </c>
      <c r="AD42" s="81"/>
      <c r="AE42" s="83"/>
      <c r="AF42" s="478"/>
      <c r="AG42" s="185">
        <v>0</v>
      </c>
      <c r="AH42" s="81"/>
      <c r="AI42" s="83"/>
      <c r="AJ42" s="478"/>
      <c r="AK42" s="185">
        <v>0</v>
      </c>
      <c r="AL42" s="81"/>
      <c r="AM42" s="83"/>
      <c r="AN42" s="478"/>
      <c r="AO42" s="185"/>
      <c r="AP42" s="81"/>
      <c r="AQ42" s="83"/>
      <c r="AR42" s="478"/>
      <c r="AS42" s="257" t="s">
        <v>157</v>
      </c>
      <c r="AT42" s="271"/>
      <c r="AU42" s="272"/>
      <c r="AV42" s="479"/>
      <c r="AW42" s="257" t="s">
        <v>157</v>
      </c>
      <c r="AX42" s="227"/>
      <c r="AY42" s="228"/>
    </row>
    <row r="43" spans="1:54" ht="4.5" customHeight="1">
      <c r="A43" s="87"/>
      <c r="B43" s="88"/>
      <c r="C43" s="9"/>
      <c r="D43" s="242"/>
      <c r="E43" s="242"/>
      <c r="F43" s="242"/>
      <c r="G43" s="242"/>
      <c r="H43" s="33"/>
      <c r="I43" s="74"/>
      <c r="J43" s="74"/>
      <c r="K43" s="74"/>
      <c r="L43" s="74"/>
      <c r="M43" s="35"/>
      <c r="N43" s="90"/>
      <c r="O43" s="90"/>
      <c r="P43" s="74"/>
      <c r="Q43" s="35"/>
      <c r="R43" s="90"/>
      <c r="S43" s="90"/>
      <c r="T43" s="90"/>
      <c r="U43" s="284"/>
      <c r="V43" s="284"/>
      <c r="W43" s="290"/>
      <c r="X43" s="290"/>
      <c r="Y43" s="284"/>
      <c r="Z43" s="8"/>
      <c r="AA43" s="8"/>
      <c r="AB43" s="8"/>
      <c r="AC43" s="8"/>
      <c r="AD43" s="8"/>
      <c r="AE43" s="8"/>
      <c r="AN43" s="74"/>
      <c r="AO43" s="35"/>
      <c r="AP43" s="90"/>
      <c r="AQ43" s="90"/>
      <c r="AS43" s="284"/>
      <c r="AT43" s="276"/>
      <c r="AU43" s="276"/>
      <c r="AV43" s="276"/>
      <c r="AW43" s="284"/>
    </row>
    <row r="44" spans="1:54" ht="12.75" customHeight="1">
      <c r="B44" s="127" t="s">
        <v>116</v>
      </c>
      <c r="C44" s="240"/>
      <c r="D44" s="137"/>
      <c r="E44" s="22"/>
      <c r="F44" s="22"/>
      <c r="G44" s="138"/>
      <c r="H44" s="123"/>
      <c r="I44" s="123"/>
      <c r="J44" s="123"/>
      <c r="K44" s="124"/>
      <c r="L44" s="122"/>
      <c r="M44" s="123"/>
      <c r="N44" s="123"/>
      <c r="O44" s="124"/>
      <c r="P44" s="122"/>
      <c r="Q44" s="123"/>
      <c r="R44" s="123"/>
      <c r="S44" s="124"/>
      <c r="T44" s="122"/>
      <c r="U44" s="274"/>
      <c r="V44" s="274"/>
      <c r="W44" s="275"/>
      <c r="X44" s="483"/>
      <c r="Y44" s="274"/>
      <c r="Z44" s="22"/>
      <c r="AA44" s="138"/>
      <c r="AB44" s="123"/>
      <c r="AC44" s="123"/>
      <c r="AD44" s="123"/>
      <c r="AE44" s="124"/>
      <c r="AF44" s="122"/>
      <c r="AG44" s="123"/>
      <c r="AH44" s="123"/>
      <c r="AI44" s="124"/>
      <c r="AJ44" s="122"/>
      <c r="AK44" s="123"/>
      <c r="AL44" s="123"/>
      <c r="AM44" s="124"/>
      <c r="AN44" s="122"/>
      <c r="AO44" s="123"/>
      <c r="AP44" s="123"/>
      <c r="AQ44" s="124"/>
      <c r="AR44" s="122"/>
      <c r="AS44" s="274"/>
      <c r="AT44" s="274"/>
      <c r="AU44" s="275"/>
      <c r="AV44" s="277"/>
      <c r="AW44" s="274"/>
      <c r="AX44" s="123"/>
      <c r="AY44" s="124"/>
      <c r="AZ44" s="240"/>
      <c r="BA44" s="240"/>
      <c r="BB44" s="240"/>
    </row>
    <row r="45" spans="1:54" ht="15.75" customHeight="1">
      <c r="B45" s="167" t="s">
        <v>117</v>
      </c>
      <c r="C45" s="195"/>
      <c r="D45" s="34"/>
      <c r="E45" s="234">
        <v>2.1767289595758781</v>
      </c>
      <c r="F45" s="30"/>
      <c r="G45" s="140"/>
      <c r="H45" s="30"/>
      <c r="I45" s="234">
        <v>2.3040000000000003</v>
      </c>
      <c r="J45" s="30"/>
      <c r="K45" s="140"/>
      <c r="L45" s="34"/>
      <c r="M45" s="234">
        <v>2.3040000000000003</v>
      </c>
      <c r="N45" s="30"/>
      <c r="O45" s="140"/>
      <c r="P45" s="34"/>
      <c r="Q45" s="234"/>
      <c r="R45" s="30"/>
      <c r="S45" s="140"/>
      <c r="T45" s="34"/>
      <c r="U45" s="287">
        <v>1.058468942522325</v>
      </c>
      <c r="V45" s="248"/>
      <c r="W45" s="285"/>
      <c r="X45" s="278"/>
      <c r="Y45" s="287">
        <v>1</v>
      </c>
      <c r="Z45" s="30"/>
      <c r="AA45" s="140"/>
      <c r="AB45" s="30"/>
      <c r="AC45" s="234">
        <v>525.01082394521757</v>
      </c>
      <c r="AD45" s="30"/>
      <c r="AE45" s="140"/>
      <c r="AF45" s="34"/>
      <c r="AG45" s="234">
        <v>1188.3620000000001</v>
      </c>
      <c r="AH45" s="30"/>
      <c r="AI45" s="140"/>
      <c r="AJ45" s="34"/>
      <c r="AK45" s="234">
        <v>1188.3620000000001</v>
      </c>
      <c r="AL45" s="30"/>
      <c r="AM45" s="140"/>
      <c r="AN45" s="34"/>
      <c r="AO45" s="234"/>
      <c r="AP45" s="30"/>
      <c r="AQ45" s="140"/>
      <c r="AR45" s="34"/>
      <c r="AS45" s="287">
        <v>2.2635000000000001</v>
      </c>
      <c r="AT45" s="248"/>
      <c r="AU45" s="285"/>
      <c r="AV45" s="278"/>
      <c r="AW45" s="287">
        <v>1</v>
      </c>
      <c r="AX45" s="30"/>
      <c r="AY45" s="140"/>
      <c r="AZ45" s="90"/>
      <c r="BA45" s="90"/>
      <c r="BB45" s="90"/>
    </row>
    <row r="46" spans="1:54" ht="15.75" customHeight="1">
      <c r="B46" s="238" t="s">
        <v>118</v>
      </c>
      <c r="C46" s="195"/>
      <c r="D46" s="239"/>
      <c r="E46" s="185">
        <v>0</v>
      </c>
      <c r="F46" s="185"/>
      <c r="G46" s="145"/>
      <c r="H46" s="185"/>
      <c r="I46" s="185">
        <v>0</v>
      </c>
      <c r="J46" s="185"/>
      <c r="K46" s="145"/>
      <c r="L46" s="82"/>
      <c r="M46" s="185">
        <v>0</v>
      </c>
      <c r="N46" s="185"/>
      <c r="O46" s="145"/>
      <c r="P46" s="82"/>
      <c r="Q46" s="185"/>
      <c r="R46" s="185"/>
      <c r="S46" s="145"/>
      <c r="T46" s="82"/>
      <c r="U46" s="257" t="s">
        <v>157</v>
      </c>
      <c r="V46" s="257"/>
      <c r="W46" s="286"/>
      <c r="X46" s="291"/>
      <c r="Y46" s="257" t="s">
        <v>157</v>
      </c>
      <c r="Z46" s="185"/>
      <c r="AA46" s="145"/>
      <c r="AB46" s="185"/>
      <c r="AC46" s="185">
        <v>0</v>
      </c>
      <c r="AD46" s="185"/>
      <c r="AE46" s="145"/>
      <c r="AF46" s="82"/>
      <c r="AG46" s="185">
        <v>0</v>
      </c>
      <c r="AH46" s="185"/>
      <c r="AI46" s="145"/>
      <c r="AJ46" s="82"/>
      <c r="AK46" s="185">
        <v>0</v>
      </c>
      <c r="AL46" s="185"/>
      <c r="AM46" s="145"/>
      <c r="AN46" s="82"/>
      <c r="AO46" s="185"/>
      <c r="AP46" s="185"/>
      <c r="AQ46" s="145"/>
      <c r="AR46" s="82"/>
      <c r="AS46" s="257" t="s">
        <v>157</v>
      </c>
      <c r="AT46" s="257"/>
      <c r="AU46" s="286"/>
      <c r="AV46" s="279"/>
      <c r="AW46" s="257" t="s">
        <v>157</v>
      </c>
      <c r="AX46" s="185"/>
      <c r="AY46" s="145"/>
      <c r="AZ46" s="90"/>
      <c r="BA46" s="90"/>
      <c r="BB46" s="90"/>
    </row>
  </sheetData>
  <mergeCells count="15">
    <mergeCell ref="B2:B4"/>
    <mergeCell ref="D2:AA2"/>
    <mergeCell ref="AB2:AY2"/>
    <mergeCell ref="D3:G3"/>
    <mergeCell ref="H3:K3"/>
    <mergeCell ref="L3:O3"/>
    <mergeCell ref="P3:S3"/>
    <mergeCell ref="T3:W3"/>
    <mergeCell ref="X3:AA3"/>
    <mergeCell ref="AB3:AE3"/>
    <mergeCell ref="AF3:AI3"/>
    <mergeCell ref="AJ3:AM3"/>
    <mergeCell ref="AN3:AQ3"/>
    <mergeCell ref="AR3:AU3"/>
    <mergeCell ref="AV3:AY3"/>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48"/>
  <sheetViews>
    <sheetView topLeftCell="A22" workbookViewId="0">
      <selection activeCell="D27" sqref="D27:I27"/>
    </sheetView>
  </sheetViews>
  <sheetFormatPr defaultColWidth="0" defaultRowHeight="15" customHeight="1" zeroHeight="1"/>
  <cols>
    <col min="1" max="1" width="2.5703125" style="7" customWidth="1"/>
    <col min="2" max="2" width="9.140625" style="7" customWidth="1"/>
    <col min="3" max="3" width="65.140625" style="7" bestFit="1" customWidth="1"/>
    <col min="4" max="11" width="9.140625" style="7" customWidth="1"/>
    <col min="12" max="12" width="0" style="7" hidden="1" customWidth="1"/>
    <col min="13" max="16384" width="9.140625" style="7" hidden="1"/>
  </cols>
  <sheetData>
    <row r="1" spans="1:12">
      <c r="B1" s="2"/>
      <c r="C1" s="2"/>
      <c r="D1" s="2"/>
      <c r="E1" s="344"/>
      <c r="F1" s="345"/>
      <c r="G1" s="345"/>
      <c r="H1" s="346"/>
      <c r="I1" s="346"/>
      <c r="J1" s="345"/>
      <c r="K1" s="345"/>
    </row>
    <row r="2" spans="1:12" ht="15.75">
      <c r="B2" s="823" t="s">
        <v>170</v>
      </c>
      <c r="C2" s="823"/>
      <c r="D2" s="823"/>
      <c r="E2" s="823"/>
      <c r="F2" s="823"/>
      <c r="G2" s="823"/>
      <c r="H2" s="823"/>
      <c r="I2" s="823"/>
      <c r="J2" s="823"/>
      <c r="K2" s="823"/>
    </row>
    <row r="3" spans="1:12">
      <c r="F3" s="511"/>
      <c r="G3" s="511"/>
      <c r="J3" s="511"/>
      <c r="K3" s="511"/>
    </row>
    <row r="4" spans="1:12">
      <c r="A4" s="1"/>
      <c r="B4" s="824" t="s">
        <v>147</v>
      </c>
      <c r="C4" s="825"/>
      <c r="D4" s="825"/>
      <c r="E4" s="826"/>
      <c r="F4" s="830" t="s">
        <v>148</v>
      </c>
      <c r="G4" s="831"/>
      <c r="H4" s="347"/>
      <c r="I4" s="348"/>
      <c r="J4" s="831" t="s">
        <v>149</v>
      </c>
      <c r="K4" s="832"/>
      <c r="L4" s="1"/>
    </row>
    <row r="5" spans="1:12" ht="75">
      <c r="A5" s="1"/>
      <c r="B5" s="848"/>
      <c r="C5" s="849"/>
      <c r="D5" s="849"/>
      <c r="E5" s="850"/>
      <c r="F5" s="349" t="s">
        <v>151</v>
      </c>
      <c r="G5" s="350" t="s">
        <v>152</v>
      </c>
      <c r="H5" s="351"/>
      <c r="I5" s="352"/>
      <c r="J5" s="353" t="s">
        <v>151</v>
      </c>
      <c r="K5" s="349" t="s">
        <v>152</v>
      </c>
      <c r="L5" s="1"/>
    </row>
    <row r="6" spans="1:12">
      <c r="B6" s="833" t="s">
        <v>9</v>
      </c>
      <c r="C6" s="834"/>
      <c r="D6" s="834"/>
      <c r="E6" s="835"/>
      <c r="F6" s="354"/>
      <c r="G6" s="355"/>
      <c r="H6" s="356"/>
      <c r="I6" s="357"/>
      <c r="J6" s="358">
        <v>0</v>
      </c>
      <c r="K6" s="354">
        <v>0</v>
      </c>
    </row>
    <row r="7" spans="1:12">
      <c r="B7" s="836" t="s">
        <v>13</v>
      </c>
      <c r="C7" s="837"/>
      <c r="D7" s="837"/>
      <c r="E7" s="838"/>
      <c r="F7" s="360"/>
      <c r="G7" s="361"/>
      <c r="H7" s="356"/>
      <c r="I7" s="357"/>
      <c r="J7" s="362">
        <v>0</v>
      </c>
      <c r="K7" s="360">
        <v>0</v>
      </c>
    </row>
    <row r="8" spans="1:12">
      <c r="B8" s="836" t="s">
        <v>18</v>
      </c>
      <c r="C8" s="837"/>
      <c r="D8" s="837"/>
      <c r="E8" s="838"/>
      <c r="F8" s="360"/>
      <c r="G8" s="361"/>
      <c r="H8" s="356"/>
      <c r="I8" s="357"/>
      <c r="J8" s="362">
        <v>0</v>
      </c>
      <c r="K8" s="360">
        <v>0</v>
      </c>
    </row>
    <row r="9" spans="1:12">
      <c r="B9" s="836" t="s">
        <v>20</v>
      </c>
      <c r="C9" s="837"/>
      <c r="D9" s="837"/>
      <c r="E9" s="838"/>
      <c r="F9" s="364"/>
      <c r="G9" s="365"/>
      <c r="H9" s="356"/>
      <c r="I9" s="357"/>
      <c r="J9" s="366">
        <v>0</v>
      </c>
      <c r="K9" s="364">
        <v>0</v>
      </c>
    </row>
    <row r="10" spans="1:12">
      <c r="B10" s="839" t="s">
        <v>26</v>
      </c>
      <c r="C10" s="840"/>
      <c r="D10" s="840"/>
      <c r="E10" s="841"/>
      <c r="F10" s="368"/>
      <c r="G10" s="369"/>
      <c r="H10" s="356"/>
      <c r="I10" s="357"/>
      <c r="J10" s="370">
        <v>0</v>
      </c>
      <c r="K10" s="368">
        <v>0</v>
      </c>
    </row>
    <row r="11" spans="1:12">
      <c r="B11" s="842" t="s">
        <v>155</v>
      </c>
      <c r="C11" s="843"/>
      <c r="D11" s="843"/>
      <c r="E11" s="844"/>
      <c r="F11" s="372">
        <v>0</v>
      </c>
      <c r="G11" s="373">
        <v>0</v>
      </c>
      <c r="H11" s="374"/>
      <c r="I11" s="375"/>
      <c r="J11" s="376">
        <v>0</v>
      </c>
      <c r="K11" s="372">
        <v>0</v>
      </c>
    </row>
    <row r="12" spans="1:12">
      <c r="B12" s="378"/>
      <c r="C12" s="378"/>
      <c r="D12" s="378"/>
      <c r="E12" s="379"/>
      <c r="F12" s="380"/>
      <c r="G12" s="380"/>
      <c r="H12" s="380"/>
      <c r="I12" s="380"/>
      <c r="J12" s="380"/>
      <c r="K12" s="380"/>
    </row>
    <row r="13" spans="1:12">
      <c r="A13" s="381"/>
      <c r="B13" s="820" t="s">
        <v>156</v>
      </c>
      <c r="C13" s="820" t="s">
        <v>0</v>
      </c>
      <c r="D13" s="821" t="s">
        <v>61</v>
      </c>
      <c r="E13" s="822"/>
      <c r="F13" s="830" t="s">
        <v>148</v>
      </c>
      <c r="G13" s="832"/>
      <c r="H13" s="846" t="s">
        <v>62</v>
      </c>
      <c r="I13" s="847"/>
      <c r="J13" s="830" t="s">
        <v>149</v>
      </c>
      <c r="K13" s="832"/>
      <c r="L13" s="381"/>
    </row>
    <row r="14" spans="1:12" ht="75">
      <c r="A14" s="381"/>
      <c r="B14" s="820"/>
      <c r="C14" s="820"/>
      <c r="D14" s="382" t="s">
        <v>47</v>
      </c>
      <c r="E14" s="382" t="s">
        <v>48</v>
      </c>
      <c r="F14" s="349" t="s">
        <v>151</v>
      </c>
      <c r="G14" s="349" t="s">
        <v>152</v>
      </c>
      <c r="H14" s="382" t="s">
        <v>47</v>
      </c>
      <c r="I14" s="382" t="s">
        <v>48</v>
      </c>
      <c r="J14" s="349" t="s">
        <v>151</v>
      </c>
      <c r="K14" s="349" t="s">
        <v>152</v>
      </c>
      <c r="L14" s="381"/>
    </row>
    <row r="15" spans="1:12">
      <c r="B15" s="383" t="s">
        <v>1</v>
      </c>
      <c r="C15" s="384"/>
      <c r="D15" s="385"/>
      <c r="E15" s="385"/>
      <c r="F15" s="386"/>
      <c r="G15" s="386"/>
      <c r="H15" s="387"/>
      <c r="I15" s="387"/>
      <c r="J15" s="386"/>
      <c r="K15" s="386"/>
      <c r="L15" s="388"/>
    </row>
    <row r="16" spans="1:12">
      <c r="B16" s="389">
        <v>1</v>
      </c>
      <c r="C16" s="390" t="s">
        <v>2</v>
      </c>
      <c r="D16" s="514">
        <v>1</v>
      </c>
      <c r="E16" s="515">
        <v>1</v>
      </c>
      <c r="F16" s="354"/>
      <c r="G16" s="393"/>
      <c r="H16" s="516">
        <v>0.42234354751565539</v>
      </c>
      <c r="I16" s="517">
        <v>0.43619888964787773</v>
      </c>
      <c r="J16" s="354"/>
      <c r="K16" s="394"/>
    </row>
    <row r="17" spans="2:12">
      <c r="B17" s="389">
        <v>2</v>
      </c>
      <c r="C17" s="396" t="s">
        <v>3</v>
      </c>
      <c r="D17" s="514">
        <v>1</v>
      </c>
      <c r="E17" s="515">
        <v>1</v>
      </c>
      <c r="F17" s="364"/>
      <c r="G17" s="393"/>
      <c r="H17" s="514">
        <v>0.52633333333332055</v>
      </c>
      <c r="I17" s="515">
        <v>0.52633333333333732</v>
      </c>
      <c r="J17" s="364"/>
      <c r="K17" s="394"/>
    </row>
    <row r="18" spans="2:12">
      <c r="B18" s="389">
        <v>3</v>
      </c>
      <c r="C18" s="396" t="s">
        <v>4</v>
      </c>
      <c r="D18" s="514">
        <v>1</v>
      </c>
      <c r="E18" s="515">
        <v>1</v>
      </c>
      <c r="F18" s="364"/>
      <c r="G18" s="393"/>
      <c r="H18" s="514">
        <v>0.48374762515001091</v>
      </c>
      <c r="I18" s="515">
        <v>0.47628745275768386</v>
      </c>
      <c r="J18" s="364"/>
      <c r="K18" s="394"/>
    </row>
    <row r="19" spans="2:12">
      <c r="B19" s="401">
        <v>4</v>
      </c>
      <c r="C19" s="396" t="s">
        <v>5</v>
      </c>
      <c r="D19" s="514">
        <v>1</v>
      </c>
      <c r="E19" s="515">
        <v>1</v>
      </c>
      <c r="F19" s="364"/>
      <c r="G19" s="393"/>
      <c r="H19" s="514">
        <v>1.1140100541161821</v>
      </c>
      <c r="I19" s="515">
        <v>1.1264686400601727</v>
      </c>
      <c r="J19" s="364"/>
      <c r="K19" s="394"/>
    </row>
    <row r="20" spans="2:12">
      <c r="B20" s="401">
        <v>5</v>
      </c>
      <c r="C20" s="396" t="s">
        <v>6</v>
      </c>
      <c r="D20" s="514">
        <v>1</v>
      </c>
      <c r="E20" s="515">
        <v>1</v>
      </c>
      <c r="F20" s="364"/>
      <c r="G20" s="393"/>
      <c r="H20" s="514">
        <v>1.0367587649446159</v>
      </c>
      <c r="I20" s="515">
        <v>1.0449180476365967</v>
      </c>
      <c r="J20" s="364"/>
      <c r="K20" s="394"/>
    </row>
    <row r="21" spans="2:12">
      <c r="B21" s="401">
        <v>6</v>
      </c>
      <c r="C21" s="396" t="s">
        <v>7</v>
      </c>
      <c r="D21" s="514" t="s">
        <v>157</v>
      </c>
      <c r="E21" s="515" t="s">
        <v>157</v>
      </c>
      <c r="F21" s="364"/>
      <c r="G21" s="393"/>
      <c r="H21" s="514" t="s">
        <v>157</v>
      </c>
      <c r="I21" s="515" t="s">
        <v>157</v>
      </c>
      <c r="J21" s="364"/>
      <c r="K21" s="394"/>
    </row>
    <row r="22" spans="2:12">
      <c r="B22" s="401">
        <v>7</v>
      </c>
      <c r="C22" s="396" t="s">
        <v>37</v>
      </c>
      <c r="D22" s="514" t="s">
        <v>157</v>
      </c>
      <c r="E22" s="515" t="s">
        <v>157</v>
      </c>
      <c r="F22" s="364"/>
      <c r="G22" s="393"/>
      <c r="H22" s="514" t="s">
        <v>157</v>
      </c>
      <c r="I22" s="515" t="s">
        <v>157</v>
      </c>
      <c r="J22" s="364"/>
      <c r="K22" s="394"/>
    </row>
    <row r="23" spans="2:12">
      <c r="B23" s="401">
        <v>8</v>
      </c>
      <c r="C23" s="404" t="s">
        <v>8</v>
      </c>
      <c r="D23" s="514">
        <v>0.78422207526752441</v>
      </c>
      <c r="E23" s="515">
        <v>3.0904804515123758</v>
      </c>
      <c r="F23" s="405"/>
      <c r="G23" s="406"/>
      <c r="H23" s="518">
        <v>0.63</v>
      </c>
      <c r="I23" s="519">
        <v>0.63000000000000023</v>
      </c>
      <c r="J23" s="405"/>
      <c r="K23" s="409"/>
    </row>
    <row r="24" spans="2:12">
      <c r="B24" s="383" t="s">
        <v>10</v>
      </c>
      <c r="C24" s="384"/>
      <c r="D24" s="385"/>
      <c r="E24" s="385"/>
      <c r="F24" s="386"/>
      <c r="G24" s="386"/>
      <c r="H24" s="412"/>
      <c r="I24" s="412"/>
      <c r="J24" s="386"/>
      <c r="K24" s="386"/>
    </row>
    <row r="25" spans="2:12">
      <c r="B25" s="414">
        <v>9</v>
      </c>
      <c r="C25" s="415" t="s">
        <v>68</v>
      </c>
      <c r="D25" s="516">
        <v>0.91723719992384167</v>
      </c>
      <c r="E25" s="517">
        <v>1.0097139444533652</v>
      </c>
      <c r="F25" s="354"/>
      <c r="G25" s="395"/>
      <c r="H25" s="516">
        <v>0.73138594785709488</v>
      </c>
      <c r="I25" s="517">
        <v>0.72863407017774429</v>
      </c>
      <c r="J25" s="354"/>
      <c r="K25" s="395"/>
    </row>
    <row r="26" spans="2:12">
      <c r="B26" s="416">
        <v>10</v>
      </c>
      <c r="C26" s="417" t="s">
        <v>45</v>
      </c>
      <c r="D26" s="514">
        <v>0.81529941357278979</v>
      </c>
      <c r="E26" s="515">
        <v>0.84387260696146704</v>
      </c>
      <c r="F26" s="364"/>
      <c r="G26" s="393"/>
      <c r="H26" s="514">
        <v>0.94454345387965699</v>
      </c>
      <c r="I26" s="515">
        <v>0.94387031345970085</v>
      </c>
      <c r="J26" s="364"/>
      <c r="K26" s="394"/>
    </row>
    <row r="27" spans="2:12">
      <c r="B27" s="414">
        <v>11</v>
      </c>
      <c r="C27" s="417" t="s">
        <v>39</v>
      </c>
      <c r="D27" s="514" t="s">
        <v>157</v>
      </c>
      <c r="E27" s="515" t="s">
        <v>157</v>
      </c>
      <c r="F27" s="364"/>
      <c r="G27" s="394"/>
      <c r="H27" s="514" t="s">
        <v>157</v>
      </c>
      <c r="I27" s="515" t="s">
        <v>157</v>
      </c>
      <c r="J27" s="364"/>
      <c r="K27" s="394"/>
    </row>
    <row r="28" spans="2:12">
      <c r="B28" s="416">
        <v>12</v>
      </c>
      <c r="C28" s="417" t="s">
        <v>40</v>
      </c>
      <c r="D28" s="514" t="s">
        <v>157</v>
      </c>
      <c r="E28" s="515" t="s">
        <v>157</v>
      </c>
      <c r="F28" s="364"/>
      <c r="G28" s="394"/>
      <c r="H28" s="514" t="s">
        <v>157</v>
      </c>
      <c r="I28" s="515" t="s">
        <v>157</v>
      </c>
      <c r="J28" s="364"/>
      <c r="K28" s="394"/>
    </row>
    <row r="29" spans="2:12">
      <c r="B29" s="414">
        <v>13</v>
      </c>
      <c r="C29" s="417" t="s">
        <v>32</v>
      </c>
      <c r="D29" s="514">
        <v>1.0162288081356121</v>
      </c>
      <c r="E29" s="515">
        <v>0.9664820164597645</v>
      </c>
      <c r="F29" s="364"/>
      <c r="G29" s="394"/>
      <c r="H29" s="514">
        <v>0.65633135146506216</v>
      </c>
      <c r="I29" s="515">
        <v>0.66089641187577386</v>
      </c>
      <c r="J29" s="364"/>
      <c r="K29" s="394"/>
    </row>
    <row r="30" spans="2:12">
      <c r="B30" s="416">
        <v>14</v>
      </c>
      <c r="C30" s="417" t="s">
        <v>41</v>
      </c>
      <c r="D30" s="514" t="s">
        <v>157</v>
      </c>
      <c r="E30" s="515" t="s">
        <v>157</v>
      </c>
      <c r="F30" s="364"/>
      <c r="G30" s="394"/>
      <c r="H30" s="514" t="s">
        <v>157</v>
      </c>
      <c r="I30" s="515" t="s">
        <v>157</v>
      </c>
      <c r="J30" s="364"/>
      <c r="K30" s="394"/>
    </row>
    <row r="31" spans="2:12">
      <c r="B31" s="414">
        <v>15</v>
      </c>
      <c r="C31" s="418" t="s">
        <v>42</v>
      </c>
      <c r="D31" s="514" t="s">
        <v>157</v>
      </c>
      <c r="E31" s="515" t="s">
        <v>157</v>
      </c>
      <c r="F31" s="405"/>
      <c r="G31" s="409"/>
      <c r="H31" s="514" t="s">
        <v>157</v>
      </c>
      <c r="I31" s="515" t="s">
        <v>157</v>
      </c>
      <c r="J31" s="405"/>
      <c r="K31" s="409"/>
    </row>
    <row r="32" spans="2:12">
      <c r="B32" s="383" t="s">
        <v>14</v>
      </c>
      <c r="C32" s="384"/>
      <c r="D32" s="385"/>
      <c r="E32" s="385"/>
      <c r="F32" s="422"/>
      <c r="G32" s="422"/>
      <c r="H32" s="423"/>
      <c r="I32" s="423"/>
      <c r="J32" s="422"/>
      <c r="K32" s="422"/>
      <c r="L32" s="388"/>
    </row>
    <row r="33" spans="2:11">
      <c r="B33" s="389">
        <v>16</v>
      </c>
      <c r="C33" s="390" t="s">
        <v>15</v>
      </c>
      <c r="D33" s="514">
        <v>0.85487891330146004</v>
      </c>
      <c r="E33" s="515">
        <v>0.87306851100363236</v>
      </c>
      <c r="F33" s="354"/>
      <c r="G33" s="395"/>
      <c r="H33" s="520">
        <v>0.93999999999999984</v>
      </c>
      <c r="I33" s="515">
        <v>0.92999999999999994</v>
      </c>
      <c r="J33" s="354"/>
      <c r="K33" s="395"/>
    </row>
    <row r="34" spans="2:11">
      <c r="B34" s="401">
        <v>17</v>
      </c>
      <c r="C34" s="396" t="s">
        <v>16</v>
      </c>
      <c r="D34" s="514" t="s">
        <v>157</v>
      </c>
      <c r="E34" s="515" t="s">
        <v>157</v>
      </c>
      <c r="F34" s="364"/>
      <c r="G34" s="394"/>
      <c r="H34" s="514" t="s">
        <v>157</v>
      </c>
      <c r="I34" s="515" t="s">
        <v>157</v>
      </c>
      <c r="J34" s="364"/>
      <c r="K34" s="394"/>
    </row>
    <row r="35" spans="2:11">
      <c r="B35" s="389">
        <v>18</v>
      </c>
      <c r="C35" s="396" t="s">
        <v>17</v>
      </c>
      <c r="D35" s="514">
        <v>0.90000000000000047</v>
      </c>
      <c r="E35" s="515">
        <v>0.9</v>
      </c>
      <c r="F35" s="364"/>
      <c r="G35" s="425"/>
      <c r="H35" s="520">
        <v>0.9</v>
      </c>
      <c r="I35" s="515">
        <v>0.90000000000000013</v>
      </c>
      <c r="J35" s="364"/>
      <c r="K35" s="394"/>
    </row>
    <row r="36" spans="2:11">
      <c r="B36" s="426">
        <v>19</v>
      </c>
      <c r="C36" s="417" t="s">
        <v>43</v>
      </c>
      <c r="D36" s="514" t="s">
        <v>157</v>
      </c>
      <c r="E36" s="515" t="s">
        <v>157</v>
      </c>
      <c r="F36" s="364"/>
      <c r="G36" s="429"/>
      <c r="H36" s="514" t="s">
        <v>157</v>
      </c>
      <c r="I36" s="515" t="s">
        <v>157</v>
      </c>
      <c r="J36" s="364"/>
      <c r="K36" s="394"/>
    </row>
    <row r="37" spans="2:11">
      <c r="B37" s="389">
        <v>20</v>
      </c>
      <c r="C37" s="404" t="s">
        <v>12</v>
      </c>
      <c r="D37" s="514" t="s">
        <v>157</v>
      </c>
      <c r="E37" s="515" t="s">
        <v>157</v>
      </c>
      <c r="F37" s="368"/>
      <c r="G37" s="366"/>
      <c r="H37" s="514" t="s">
        <v>157</v>
      </c>
      <c r="I37" s="515" t="s">
        <v>157</v>
      </c>
      <c r="J37" s="405"/>
      <c r="K37" s="409"/>
    </row>
    <row r="38" spans="2:11">
      <c r="B38" s="383" t="s">
        <v>19</v>
      </c>
      <c r="C38" s="384"/>
      <c r="D38" s="385"/>
      <c r="E38" s="385"/>
      <c r="F38" s="386"/>
      <c r="G38" s="386"/>
      <c r="H38" s="412"/>
      <c r="I38" s="412"/>
      <c r="J38" s="386"/>
      <c r="K38" s="386"/>
    </row>
    <row r="39" spans="2:11">
      <c r="B39" s="430">
        <v>21</v>
      </c>
      <c r="C39" s="431" t="s">
        <v>19</v>
      </c>
      <c r="D39" s="521">
        <v>0.2629954481270867</v>
      </c>
      <c r="E39" s="522">
        <v>0.87615672835210512</v>
      </c>
      <c r="F39" s="434"/>
      <c r="G39" s="435"/>
      <c r="H39" s="521">
        <v>1</v>
      </c>
      <c r="I39" s="522">
        <v>1</v>
      </c>
      <c r="J39" s="434"/>
      <c r="K39" s="435"/>
    </row>
    <row r="40" spans="2:11">
      <c r="B40" s="383" t="s">
        <v>21</v>
      </c>
      <c r="C40" s="384"/>
      <c r="D40" s="385"/>
      <c r="E40" s="385"/>
      <c r="F40" s="386"/>
      <c r="G40" s="386"/>
      <c r="H40" s="412"/>
      <c r="I40" s="412"/>
      <c r="J40" s="386"/>
      <c r="K40" s="386"/>
    </row>
    <row r="41" spans="2:11">
      <c r="B41" s="436">
        <v>22</v>
      </c>
      <c r="C41" s="390" t="s">
        <v>22</v>
      </c>
      <c r="D41" s="514" t="s">
        <v>157</v>
      </c>
      <c r="E41" s="515" t="s">
        <v>157</v>
      </c>
      <c r="F41" s="354"/>
      <c r="G41" s="358"/>
      <c r="H41" s="514" t="s">
        <v>157</v>
      </c>
      <c r="I41" s="515" t="s">
        <v>157</v>
      </c>
      <c r="J41" s="354"/>
      <c r="K41" s="395"/>
    </row>
    <row r="42" spans="2:11">
      <c r="B42" s="401">
        <v>23</v>
      </c>
      <c r="C42" s="396" t="s">
        <v>23</v>
      </c>
      <c r="D42" s="514" t="s">
        <v>157</v>
      </c>
      <c r="E42" s="515" t="s">
        <v>157</v>
      </c>
      <c r="F42" s="360"/>
      <c r="G42" s="399"/>
      <c r="H42" s="514" t="s">
        <v>157</v>
      </c>
      <c r="I42" s="515" t="s">
        <v>157</v>
      </c>
      <c r="J42" s="360"/>
      <c r="K42" s="399"/>
    </row>
    <row r="43" spans="2:11">
      <c r="B43" s="389">
        <v>24</v>
      </c>
      <c r="C43" s="396" t="s">
        <v>24</v>
      </c>
      <c r="D43" s="514" t="s">
        <v>157</v>
      </c>
      <c r="E43" s="515" t="s">
        <v>157</v>
      </c>
      <c r="F43" s="360"/>
      <c r="G43" s="399"/>
      <c r="H43" s="514" t="s">
        <v>157</v>
      </c>
      <c r="I43" s="515" t="s">
        <v>157</v>
      </c>
      <c r="J43" s="360"/>
      <c r="K43" s="399"/>
    </row>
    <row r="44" spans="2:11">
      <c r="B44" s="401">
        <v>25</v>
      </c>
      <c r="C44" s="396" t="s">
        <v>25</v>
      </c>
      <c r="D44" s="514" t="s">
        <v>157</v>
      </c>
      <c r="E44" s="515" t="s">
        <v>157</v>
      </c>
      <c r="F44" s="360"/>
      <c r="G44" s="399"/>
      <c r="H44" s="514" t="s">
        <v>157</v>
      </c>
      <c r="I44" s="515" t="s">
        <v>157</v>
      </c>
      <c r="J44" s="360"/>
      <c r="K44" s="399"/>
    </row>
    <row r="45" spans="2:11">
      <c r="B45" s="389">
        <v>26</v>
      </c>
      <c r="C45" s="396" t="s">
        <v>35</v>
      </c>
      <c r="D45" s="514" t="s">
        <v>157</v>
      </c>
      <c r="E45" s="515" t="s">
        <v>157</v>
      </c>
      <c r="F45" s="360"/>
      <c r="G45" s="399"/>
      <c r="H45" s="514" t="s">
        <v>157</v>
      </c>
      <c r="I45" s="515" t="s">
        <v>157</v>
      </c>
      <c r="J45" s="360"/>
      <c r="K45" s="399"/>
    </row>
    <row r="46" spans="2:11">
      <c r="B46" s="443">
        <v>27</v>
      </c>
      <c r="C46" s="404" t="s">
        <v>36</v>
      </c>
      <c r="D46" s="514" t="s">
        <v>157</v>
      </c>
      <c r="E46" s="515" t="s">
        <v>157</v>
      </c>
      <c r="F46" s="405"/>
      <c r="G46" s="409"/>
      <c r="H46" s="514" t="s">
        <v>157</v>
      </c>
      <c r="I46" s="515" t="s">
        <v>157</v>
      </c>
      <c r="J46" s="405"/>
      <c r="K46" s="409"/>
    </row>
    <row r="47" spans="2:11">
      <c r="B47" s="446"/>
      <c r="C47" s="447" t="s">
        <v>159</v>
      </c>
      <c r="D47" s="447"/>
      <c r="E47" s="448"/>
      <c r="F47" s="449"/>
      <c r="G47" s="449"/>
      <c r="H47" s="512"/>
      <c r="I47" s="512"/>
      <c r="J47" s="449"/>
      <c r="K47" s="449"/>
    </row>
    <row r="48" spans="2:11" hidden="1">
      <c r="E48" s="448"/>
      <c r="F48" s="449"/>
      <c r="G48" s="449"/>
      <c r="H48" s="512"/>
      <c r="I48" s="512"/>
      <c r="J48" s="449"/>
      <c r="K48" s="449"/>
    </row>
  </sheetData>
  <autoFilter ref="A14:L47"/>
  <mergeCells count="16">
    <mergeCell ref="F13:G13"/>
    <mergeCell ref="H13:I13"/>
    <mergeCell ref="J13:K13"/>
    <mergeCell ref="B8:E8"/>
    <mergeCell ref="B9:E9"/>
    <mergeCell ref="B10:E10"/>
    <mergeCell ref="B11:E11"/>
    <mergeCell ref="B13:B14"/>
    <mergeCell ref="C13:C14"/>
    <mergeCell ref="D13:E13"/>
    <mergeCell ref="B7:E7"/>
    <mergeCell ref="B2:K2"/>
    <mergeCell ref="B4:E5"/>
    <mergeCell ref="F4:G4"/>
    <mergeCell ref="J4:K4"/>
    <mergeCell ref="B6:E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L50"/>
  <sheetViews>
    <sheetView view="pageBreakPreview" topLeftCell="A4" zoomScale="60" zoomScaleNormal="100" workbookViewId="0">
      <selection activeCell="I45" sqref="I45"/>
    </sheetView>
  </sheetViews>
  <sheetFormatPr defaultColWidth="0" defaultRowHeight="15" customHeight="1" zeroHeight="1"/>
  <cols>
    <col min="1" max="1" width="2.5703125" style="7" customWidth="1"/>
    <col min="2" max="2" width="9.140625" style="7" customWidth="1"/>
    <col min="3" max="3" width="65.140625" style="7" bestFit="1" customWidth="1"/>
    <col min="4" max="11" width="9.140625" style="7" customWidth="1"/>
    <col min="12" max="12" width="0" style="7" hidden="1" customWidth="1"/>
    <col min="13" max="16384" width="9.140625" style="7" hidden="1"/>
  </cols>
  <sheetData>
    <row r="1" spans="1:12">
      <c r="B1" s="2"/>
      <c r="C1" s="2"/>
      <c r="D1" s="2"/>
      <c r="E1" s="344"/>
      <c r="F1" s="345"/>
      <c r="G1" s="345"/>
      <c r="H1" s="346"/>
      <c r="I1" s="346"/>
      <c r="J1" s="345"/>
      <c r="K1" s="345"/>
    </row>
    <row r="2" spans="1:12" ht="15.75">
      <c r="B2" s="823" t="s">
        <v>221</v>
      </c>
      <c r="C2" s="823"/>
      <c r="D2" s="823"/>
      <c r="E2" s="823"/>
      <c r="F2" s="823"/>
      <c r="G2" s="823"/>
      <c r="H2" s="823"/>
      <c r="I2" s="823"/>
      <c r="J2" s="823"/>
      <c r="K2" s="823"/>
    </row>
    <row r="3" spans="1:12">
      <c r="F3" s="599"/>
      <c r="G3" s="599"/>
      <c r="J3" s="599"/>
      <c r="K3" s="599"/>
    </row>
    <row r="4" spans="1:12">
      <c r="A4" s="1"/>
      <c r="B4" s="824" t="s">
        <v>147</v>
      </c>
      <c r="C4" s="825"/>
      <c r="D4" s="825"/>
      <c r="E4" s="826"/>
      <c r="F4" s="830" t="s">
        <v>148</v>
      </c>
      <c r="G4" s="831"/>
      <c r="H4" s="347"/>
      <c r="I4" s="348"/>
      <c r="J4" s="831" t="s">
        <v>149</v>
      </c>
      <c r="K4" s="832"/>
      <c r="L4" s="1"/>
    </row>
    <row r="5" spans="1:12" ht="75">
      <c r="A5" s="1"/>
      <c r="B5" s="848"/>
      <c r="C5" s="849"/>
      <c r="D5" s="849"/>
      <c r="E5" s="850"/>
      <c r="F5" s="349" t="s">
        <v>151</v>
      </c>
      <c r="G5" s="350" t="s">
        <v>152</v>
      </c>
      <c r="H5" s="351"/>
      <c r="I5" s="352"/>
      <c r="J5" s="353" t="s">
        <v>151</v>
      </c>
      <c r="K5" s="349" t="s">
        <v>152</v>
      </c>
      <c r="L5" s="1"/>
    </row>
    <row r="6" spans="1:12">
      <c r="B6" s="833" t="s">
        <v>9</v>
      </c>
      <c r="C6" s="834"/>
      <c r="D6" s="834"/>
      <c r="E6" s="835"/>
      <c r="F6" s="354"/>
      <c r="G6" s="355"/>
      <c r="H6" s="356"/>
      <c r="I6" s="357"/>
      <c r="J6" s="358">
        <v>0</v>
      </c>
      <c r="K6" s="354">
        <v>0</v>
      </c>
    </row>
    <row r="7" spans="1:12">
      <c r="B7" s="836" t="s">
        <v>13</v>
      </c>
      <c r="C7" s="837"/>
      <c r="D7" s="837"/>
      <c r="E7" s="838"/>
      <c r="F7" s="360"/>
      <c r="G7" s="361"/>
      <c r="H7" s="356"/>
      <c r="I7" s="357"/>
      <c r="J7" s="362">
        <v>0</v>
      </c>
      <c r="K7" s="360">
        <v>0</v>
      </c>
    </row>
    <row r="8" spans="1:12">
      <c r="B8" s="836" t="s">
        <v>18</v>
      </c>
      <c r="C8" s="837"/>
      <c r="D8" s="837"/>
      <c r="E8" s="838"/>
      <c r="F8" s="360"/>
      <c r="G8" s="361"/>
      <c r="H8" s="356"/>
      <c r="I8" s="357"/>
      <c r="J8" s="362">
        <v>0</v>
      </c>
      <c r="K8" s="360">
        <v>0</v>
      </c>
    </row>
    <row r="9" spans="1:12">
      <c r="B9" s="836" t="s">
        <v>20</v>
      </c>
      <c r="C9" s="837"/>
      <c r="D9" s="837"/>
      <c r="E9" s="838"/>
      <c r="F9" s="364"/>
      <c r="G9" s="365"/>
      <c r="H9" s="356"/>
      <c r="I9" s="357"/>
      <c r="J9" s="366">
        <v>0</v>
      </c>
      <c r="K9" s="364">
        <v>0</v>
      </c>
    </row>
    <row r="10" spans="1:12">
      <c r="B10" s="839" t="s">
        <v>26</v>
      </c>
      <c r="C10" s="840"/>
      <c r="D10" s="840"/>
      <c r="E10" s="841"/>
      <c r="F10" s="368"/>
      <c r="G10" s="369"/>
      <c r="H10" s="356"/>
      <c r="I10" s="357"/>
      <c r="J10" s="370">
        <v>0</v>
      </c>
      <c r="K10" s="368">
        <v>0</v>
      </c>
    </row>
    <row r="11" spans="1:12">
      <c r="B11" s="842" t="s">
        <v>155</v>
      </c>
      <c r="C11" s="843"/>
      <c r="D11" s="843"/>
      <c r="E11" s="844"/>
      <c r="F11" s="372">
        <v>0</v>
      </c>
      <c r="G11" s="373">
        <v>0</v>
      </c>
      <c r="H11" s="374"/>
      <c r="I11" s="375"/>
      <c r="J11" s="376">
        <v>0</v>
      </c>
      <c r="K11" s="372">
        <v>0</v>
      </c>
    </row>
    <row r="12" spans="1:12">
      <c r="B12" s="378"/>
      <c r="C12" s="378"/>
      <c r="D12" s="378"/>
      <c r="E12" s="379"/>
      <c r="F12" s="380"/>
      <c r="G12" s="380"/>
      <c r="H12" s="380"/>
      <c r="I12" s="380"/>
      <c r="J12" s="380"/>
      <c r="K12" s="380"/>
    </row>
    <row r="13" spans="1:12">
      <c r="A13" s="381"/>
      <c r="B13" s="820" t="s">
        <v>156</v>
      </c>
      <c r="C13" s="820" t="s">
        <v>0</v>
      </c>
      <c r="D13" s="821" t="s">
        <v>61</v>
      </c>
      <c r="E13" s="822"/>
      <c r="F13" s="830" t="s">
        <v>148</v>
      </c>
      <c r="G13" s="832"/>
      <c r="H13" s="846" t="s">
        <v>62</v>
      </c>
      <c r="I13" s="847"/>
      <c r="J13" s="830" t="s">
        <v>149</v>
      </c>
      <c r="K13" s="832"/>
      <c r="L13" s="381"/>
    </row>
    <row r="14" spans="1:12" ht="75">
      <c r="A14" s="381"/>
      <c r="B14" s="820"/>
      <c r="C14" s="820"/>
      <c r="D14" s="382" t="s">
        <v>47</v>
      </c>
      <c r="E14" s="382" t="s">
        <v>48</v>
      </c>
      <c r="F14" s="349" t="s">
        <v>151</v>
      </c>
      <c r="G14" s="349" t="s">
        <v>152</v>
      </c>
      <c r="H14" s="382" t="s">
        <v>47</v>
      </c>
      <c r="I14" s="382" t="s">
        <v>48</v>
      </c>
      <c r="J14" s="349" t="s">
        <v>151</v>
      </c>
      <c r="K14" s="349" t="s">
        <v>152</v>
      </c>
      <c r="L14" s="381"/>
    </row>
    <row r="15" spans="1:12">
      <c r="B15" s="383" t="s">
        <v>1</v>
      </c>
      <c r="C15" s="384"/>
      <c r="D15" s="385"/>
      <c r="E15" s="385"/>
      <c r="F15" s="386"/>
      <c r="G15" s="386"/>
      <c r="H15" s="387"/>
      <c r="I15" s="387"/>
      <c r="J15" s="386"/>
      <c r="K15" s="386"/>
      <c r="L15" s="388"/>
    </row>
    <row r="16" spans="1:12">
      <c r="B16" s="389">
        <v>1</v>
      </c>
      <c r="C16" s="390" t="s">
        <v>2</v>
      </c>
      <c r="D16" s="603">
        <v>1</v>
      </c>
      <c r="E16" s="604">
        <v>1</v>
      </c>
      <c r="F16" s="354"/>
      <c r="G16" s="393"/>
      <c r="H16" s="605">
        <v>0.45207639642421971</v>
      </c>
      <c r="I16" s="606">
        <v>0.46750615922048205</v>
      </c>
      <c r="J16" s="354"/>
      <c r="K16" s="394"/>
    </row>
    <row r="17" spans="2:12">
      <c r="B17" s="389">
        <v>2</v>
      </c>
      <c r="C17" s="396" t="s">
        <v>3</v>
      </c>
      <c r="D17" s="603">
        <v>1</v>
      </c>
      <c r="E17" s="604">
        <v>1</v>
      </c>
      <c r="F17" s="364"/>
      <c r="G17" s="393"/>
      <c r="H17" s="603">
        <v>0.52633333333333332</v>
      </c>
      <c r="I17" s="604">
        <v>0.52633333333333332</v>
      </c>
      <c r="J17" s="364"/>
      <c r="K17" s="394"/>
    </row>
    <row r="18" spans="2:12">
      <c r="B18" s="389">
        <v>3</v>
      </c>
      <c r="C18" s="396" t="s">
        <v>4</v>
      </c>
      <c r="D18" s="603">
        <v>1</v>
      </c>
      <c r="E18" s="604">
        <v>1</v>
      </c>
      <c r="F18" s="364"/>
      <c r="G18" s="393"/>
      <c r="H18" s="603">
        <v>0.47672897265457087</v>
      </c>
      <c r="I18" s="604">
        <v>0.47508507111489767</v>
      </c>
      <c r="J18" s="364"/>
      <c r="K18" s="394"/>
    </row>
    <row r="19" spans="2:12">
      <c r="B19" s="401">
        <v>4</v>
      </c>
      <c r="C19" s="396" t="s">
        <v>5</v>
      </c>
      <c r="D19" s="603">
        <v>1</v>
      </c>
      <c r="E19" s="604">
        <v>1</v>
      </c>
      <c r="F19" s="364"/>
      <c r="G19" s="393"/>
      <c r="H19" s="603">
        <v>1.692782459598855</v>
      </c>
      <c r="I19" s="604">
        <v>1.7264262540390529</v>
      </c>
      <c r="J19" s="364"/>
      <c r="K19" s="394"/>
    </row>
    <row r="20" spans="2:12">
      <c r="B20" s="401">
        <v>5</v>
      </c>
      <c r="C20" s="396" t="s">
        <v>6</v>
      </c>
      <c r="D20" s="603">
        <v>1</v>
      </c>
      <c r="E20" s="604">
        <v>1</v>
      </c>
      <c r="F20" s="364"/>
      <c r="G20" s="393"/>
      <c r="H20" s="603">
        <v>1.7388352615950575</v>
      </c>
      <c r="I20" s="604">
        <v>1.7493942710134092</v>
      </c>
      <c r="J20" s="364"/>
      <c r="K20" s="394"/>
    </row>
    <row r="21" spans="2:12">
      <c r="B21" s="401">
        <v>6</v>
      </c>
      <c r="C21" s="396" t="s">
        <v>7</v>
      </c>
      <c r="D21" s="603" t="s">
        <v>157</v>
      </c>
      <c r="E21" s="604" t="s">
        <v>157</v>
      </c>
      <c r="F21" s="607"/>
      <c r="G21" s="608"/>
      <c r="H21" s="603" t="s">
        <v>157</v>
      </c>
      <c r="I21" s="604" t="s">
        <v>157</v>
      </c>
      <c r="J21" s="364"/>
      <c r="K21" s="394"/>
    </row>
    <row r="22" spans="2:12">
      <c r="B22" s="401">
        <v>7</v>
      </c>
      <c r="C22" s="396" t="s">
        <v>37</v>
      </c>
      <c r="D22" s="603" t="s">
        <v>157</v>
      </c>
      <c r="E22" s="604" t="s">
        <v>157</v>
      </c>
      <c r="F22" s="607"/>
      <c r="G22" s="608"/>
      <c r="H22" s="603" t="s">
        <v>157</v>
      </c>
      <c r="I22" s="604" t="s">
        <v>157</v>
      </c>
      <c r="J22" s="364"/>
      <c r="K22" s="394"/>
    </row>
    <row r="23" spans="2:12">
      <c r="B23" s="401">
        <v>8</v>
      </c>
      <c r="C23" s="404" t="s">
        <v>8</v>
      </c>
      <c r="D23" s="603">
        <v>1.0334181147407182</v>
      </c>
      <c r="E23" s="604">
        <v>0.62157705662315199</v>
      </c>
      <c r="F23" s="609"/>
      <c r="G23" s="610"/>
      <c r="H23" s="611">
        <v>0.63</v>
      </c>
      <c r="I23" s="612">
        <v>0.63</v>
      </c>
      <c r="J23" s="405"/>
      <c r="K23" s="409"/>
    </row>
    <row r="24" spans="2:12">
      <c r="B24" s="383" t="s">
        <v>10</v>
      </c>
      <c r="C24" s="384"/>
      <c r="D24" s="385"/>
      <c r="E24" s="385"/>
      <c r="F24" s="386"/>
      <c r="G24" s="386"/>
      <c r="H24" s="412"/>
      <c r="I24" s="412"/>
      <c r="J24" s="386"/>
      <c r="K24" s="386"/>
    </row>
    <row r="25" spans="2:12">
      <c r="B25" s="414">
        <v>9</v>
      </c>
      <c r="C25" s="415" t="s">
        <v>68</v>
      </c>
      <c r="D25" s="605">
        <v>0.83638440110927659</v>
      </c>
      <c r="E25" s="606">
        <v>0.98066266964755022</v>
      </c>
      <c r="F25" s="613"/>
      <c r="G25" s="614"/>
      <c r="H25" s="605">
        <v>0.71485037226424186</v>
      </c>
      <c r="I25" s="606">
        <v>0.72045511342384894</v>
      </c>
      <c r="J25" s="354"/>
      <c r="K25" s="395"/>
    </row>
    <row r="26" spans="2:12">
      <c r="B26" s="416">
        <v>10</v>
      </c>
      <c r="C26" s="417" t="s">
        <v>45</v>
      </c>
      <c r="D26" s="603">
        <v>0.78454527965233845</v>
      </c>
      <c r="E26" s="604">
        <v>0.82623216115041653</v>
      </c>
      <c r="F26" s="364"/>
      <c r="G26" s="393"/>
      <c r="H26" s="603">
        <v>0.94454345382694394</v>
      </c>
      <c r="I26" s="604">
        <v>0.94387031343249284</v>
      </c>
      <c r="J26" s="364"/>
      <c r="K26" s="394"/>
    </row>
    <row r="27" spans="2:12">
      <c r="B27" s="414">
        <v>11</v>
      </c>
      <c r="C27" s="417" t="s">
        <v>39</v>
      </c>
      <c r="D27" s="603">
        <v>1.97</v>
      </c>
      <c r="E27" s="604">
        <v>1.1599999999999999</v>
      </c>
      <c r="F27" s="364"/>
      <c r="G27" s="394"/>
      <c r="H27" s="603">
        <v>1</v>
      </c>
      <c r="I27" s="604">
        <v>1</v>
      </c>
      <c r="J27" s="364"/>
      <c r="K27" s="394"/>
    </row>
    <row r="28" spans="2:12">
      <c r="B28" s="416">
        <v>12</v>
      </c>
      <c r="C28" s="417" t="s">
        <v>40</v>
      </c>
      <c r="D28" s="603">
        <v>0.71</v>
      </c>
      <c r="E28" s="604">
        <v>0.79</v>
      </c>
      <c r="F28" s="364"/>
      <c r="G28" s="394"/>
      <c r="H28" s="603">
        <v>0.54</v>
      </c>
      <c r="I28" s="604">
        <v>0.54</v>
      </c>
      <c r="J28" s="364"/>
      <c r="K28" s="394"/>
    </row>
    <row r="29" spans="2:12">
      <c r="B29" s="414">
        <v>13</v>
      </c>
      <c r="C29" s="417" t="s">
        <v>32</v>
      </c>
      <c r="D29" s="603">
        <v>0.96</v>
      </c>
      <c r="E29" s="604">
        <v>1</v>
      </c>
      <c r="F29" s="364"/>
      <c r="G29" s="394"/>
      <c r="H29" s="603">
        <v>0.67500000000000004</v>
      </c>
      <c r="I29" s="604">
        <v>0.67100000000000004</v>
      </c>
      <c r="J29" s="364"/>
      <c r="K29" s="394"/>
    </row>
    <row r="30" spans="2:12">
      <c r="B30" s="416">
        <v>14</v>
      </c>
      <c r="C30" s="417" t="s">
        <v>41</v>
      </c>
      <c r="D30" s="603" t="s">
        <v>157</v>
      </c>
      <c r="E30" s="604" t="s">
        <v>157</v>
      </c>
      <c r="F30" s="607"/>
      <c r="G30" s="615"/>
      <c r="H30" s="603" t="s">
        <v>157</v>
      </c>
      <c r="I30" s="604" t="s">
        <v>157</v>
      </c>
      <c r="J30" s="364"/>
      <c r="K30" s="394"/>
    </row>
    <row r="31" spans="2:12">
      <c r="B31" s="414">
        <v>15</v>
      </c>
      <c r="C31" s="418" t="s">
        <v>42</v>
      </c>
      <c r="D31" s="603" t="s">
        <v>157</v>
      </c>
      <c r="E31" s="604" t="s">
        <v>157</v>
      </c>
      <c r="F31" s="609"/>
      <c r="G31" s="616"/>
      <c r="H31" s="603" t="s">
        <v>157</v>
      </c>
      <c r="I31" s="604" t="s">
        <v>157</v>
      </c>
      <c r="J31" s="405"/>
      <c r="K31" s="409"/>
    </row>
    <row r="32" spans="2:12">
      <c r="B32" s="383" t="s">
        <v>14</v>
      </c>
      <c r="C32" s="384"/>
      <c r="D32" s="385"/>
      <c r="E32" s="385"/>
      <c r="F32" s="422"/>
      <c r="G32" s="422"/>
      <c r="H32" s="423"/>
      <c r="I32" s="423"/>
      <c r="J32" s="422"/>
      <c r="K32" s="422"/>
      <c r="L32" s="388"/>
    </row>
    <row r="33" spans="2:11">
      <c r="B33" s="389">
        <v>16</v>
      </c>
      <c r="C33" s="390" t="s">
        <v>15</v>
      </c>
      <c r="D33" s="603">
        <v>0.95848315608070256</v>
      </c>
      <c r="E33" s="604">
        <v>0.96272227866476212</v>
      </c>
      <c r="F33" s="354"/>
      <c r="G33" s="395"/>
      <c r="H33" s="618">
        <v>0.79</v>
      </c>
      <c r="I33" s="604">
        <v>0.8</v>
      </c>
      <c r="J33" s="354"/>
      <c r="K33" s="395"/>
    </row>
    <row r="34" spans="2:11">
      <c r="B34" s="401">
        <v>17</v>
      </c>
      <c r="C34" s="396" t="s">
        <v>16</v>
      </c>
      <c r="D34" s="603">
        <v>0.59</v>
      </c>
      <c r="E34" s="604">
        <v>0.36</v>
      </c>
      <c r="F34" s="607"/>
      <c r="G34" s="615"/>
      <c r="H34" s="603">
        <v>1</v>
      </c>
      <c r="I34" s="604">
        <v>1</v>
      </c>
      <c r="J34" s="364"/>
      <c r="K34" s="394"/>
    </row>
    <row r="35" spans="2:11">
      <c r="B35" s="389">
        <v>18</v>
      </c>
      <c r="C35" s="396" t="s">
        <v>17</v>
      </c>
      <c r="D35" s="603">
        <v>0.91000000000000036</v>
      </c>
      <c r="E35" s="604">
        <v>0.96</v>
      </c>
      <c r="F35" s="607"/>
      <c r="G35" s="617"/>
      <c r="H35" s="618">
        <v>0.9</v>
      </c>
      <c r="I35" s="604">
        <v>0.85</v>
      </c>
      <c r="J35" s="364"/>
      <c r="K35" s="394"/>
    </row>
    <row r="36" spans="2:11">
      <c r="B36" s="426">
        <v>19</v>
      </c>
      <c r="C36" s="417" t="s">
        <v>43</v>
      </c>
      <c r="D36" s="603" t="s">
        <v>157</v>
      </c>
      <c r="E36" s="604" t="s">
        <v>157</v>
      </c>
      <c r="F36" s="607"/>
      <c r="G36" s="619"/>
      <c r="H36" s="603" t="s">
        <v>157</v>
      </c>
      <c r="I36" s="604" t="s">
        <v>157</v>
      </c>
      <c r="J36" s="364"/>
      <c r="K36" s="394"/>
    </row>
    <row r="37" spans="2:11">
      <c r="B37" s="389">
        <v>20</v>
      </c>
      <c r="C37" s="404" t="s">
        <v>12</v>
      </c>
      <c r="D37" s="603" t="s">
        <v>157</v>
      </c>
      <c r="E37" s="604" t="s">
        <v>157</v>
      </c>
      <c r="F37" s="607"/>
      <c r="G37" s="619"/>
      <c r="H37" s="603" t="s">
        <v>157</v>
      </c>
      <c r="I37" s="604" t="s">
        <v>157</v>
      </c>
      <c r="J37" s="405"/>
      <c r="K37" s="409"/>
    </row>
    <row r="38" spans="2:11">
      <c r="B38" s="383" t="s">
        <v>19</v>
      </c>
      <c r="C38" s="384"/>
      <c r="D38" s="385"/>
      <c r="E38" s="385"/>
      <c r="F38" s="386"/>
      <c r="G38" s="386"/>
      <c r="H38" s="412"/>
      <c r="I38" s="412"/>
      <c r="J38" s="386"/>
      <c r="K38" s="386"/>
    </row>
    <row r="39" spans="2:11">
      <c r="B39" s="430">
        <v>21</v>
      </c>
      <c r="C39" s="431" t="s">
        <v>19</v>
      </c>
      <c r="D39" s="603">
        <v>0.49</v>
      </c>
      <c r="E39" s="604">
        <v>0.78</v>
      </c>
      <c r="F39" s="405"/>
      <c r="G39" s="409"/>
      <c r="H39" s="603">
        <v>1</v>
      </c>
      <c r="I39" s="604">
        <v>1</v>
      </c>
      <c r="J39" s="434"/>
      <c r="K39" s="435"/>
    </row>
    <row r="40" spans="2:11">
      <c r="B40" s="383" t="s">
        <v>132</v>
      </c>
      <c r="C40" s="384"/>
      <c r="D40" s="385"/>
      <c r="E40" s="385"/>
      <c r="F40" s="386"/>
      <c r="G40" s="386"/>
      <c r="H40" s="412"/>
      <c r="I40" s="412"/>
      <c r="J40" s="386"/>
      <c r="K40" s="386"/>
    </row>
    <row r="41" spans="2:11">
      <c r="B41" s="430">
        <v>22</v>
      </c>
      <c r="C41" s="431" t="s">
        <v>132</v>
      </c>
      <c r="D41" s="603">
        <v>0.14511298566553626</v>
      </c>
      <c r="E41" s="604">
        <v>0.96555972706373949</v>
      </c>
      <c r="F41" s="405"/>
      <c r="G41" s="409"/>
      <c r="H41" s="603">
        <v>1.0000000018226722</v>
      </c>
      <c r="I41" s="604">
        <v>1.0000000006449101</v>
      </c>
      <c r="J41" s="434"/>
      <c r="K41" s="435"/>
    </row>
    <row r="42" spans="2:11">
      <c r="B42" s="383" t="s">
        <v>21</v>
      </c>
      <c r="C42" s="384"/>
      <c r="D42" s="385"/>
      <c r="E42" s="385"/>
      <c r="F42" s="386"/>
      <c r="G42" s="386"/>
      <c r="H42" s="412"/>
      <c r="I42" s="412"/>
      <c r="J42" s="386"/>
      <c r="K42" s="386"/>
    </row>
    <row r="43" spans="2:11">
      <c r="B43" s="389">
        <v>23</v>
      </c>
      <c r="C43" s="390" t="s">
        <v>22</v>
      </c>
      <c r="D43" s="603" t="s">
        <v>157</v>
      </c>
      <c r="E43" s="604" t="s">
        <v>157</v>
      </c>
      <c r="F43" s="613"/>
      <c r="G43" s="620"/>
      <c r="H43" s="603" t="s">
        <v>157</v>
      </c>
      <c r="I43" s="604" t="s">
        <v>157</v>
      </c>
      <c r="J43" s="354"/>
      <c r="K43" s="395"/>
    </row>
    <row r="44" spans="2:11">
      <c r="B44" s="389">
        <v>23</v>
      </c>
      <c r="C44" s="396" t="s">
        <v>23</v>
      </c>
      <c r="D44" s="603" t="s">
        <v>157</v>
      </c>
      <c r="E44" s="604" t="s">
        <v>157</v>
      </c>
      <c r="F44" s="621"/>
      <c r="G44" s="622"/>
      <c r="H44" s="603">
        <v>0.35</v>
      </c>
      <c r="I44" s="604">
        <v>0.35</v>
      </c>
      <c r="J44" s="360"/>
      <c r="K44" s="399"/>
    </row>
    <row r="45" spans="2:11">
      <c r="B45" s="389">
        <v>23</v>
      </c>
      <c r="C45" s="396" t="s">
        <v>24</v>
      </c>
      <c r="D45" s="603" t="s">
        <v>157</v>
      </c>
      <c r="E45" s="604" t="s">
        <v>157</v>
      </c>
      <c r="F45" s="621"/>
      <c r="G45" s="622"/>
      <c r="H45" s="603" t="s">
        <v>157</v>
      </c>
      <c r="I45" s="604" t="s">
        <v>157</v>
      </c>
      <c r="J45" s="360"/>
      <c r="K45" s="399"/>
    </row>
    <row r="46" spans="2:11">
      <c r="B46" s="401">
        <v>23</v>
      </c>
      <c r="C46" s="396" t="s">
        <v>25</v>
      </c>
      <c r="D46" s="603" t="s">
        <v>157</v>
      </c>
      <c r="E46" s="604" t="s">
        <v>157</v>
      </c>
      <c r="F46" s="621"/>
      <c r="G46" s="622"/>
      <c r="H46" s="603" t="s">
        <v>157</v>
      </c>
      <c r="I46" s="604" t="s">
        <v>157</v>
      </c>
      <c r="J46" s="360"/>
      <c r="K46" s="399"/>
    </row>
    <row r="47" spans="2:11">
      <c r="B47" s="401">
        <v>23</v>
      </c>
      <c r="C47" s="396" t="s">
        <v>35</v>
      </c>
      <c r="D47" s="603" t="s">
        <v>157</v>
      </c>
      <c r="E47" s="604" t="s">
        <v>157</v>
      </c>
      <c r="F47" s="621"/>
      <c r="G47" s="622"/>
      <c r="H47" s="603" t="s">
        <v>157</v>
      </c>
      <c r="I47" s="604" t="s">
        <v>157</v>
      </c>
      <c r="J47" s="360"/>
      <c r="K47" s="399"/>
    </row>
    <row r="48" spans="2:11">
      <c r="B48" s="443">
        <v>23</v>
      </c>
      <c r="C48" s="404" t="s">
        <v>36</v>
      </c>
      <c r="D48" s="603" t="s">
        <v>157</v>
      </c>
      <c r="E48" s="604" t="s">
        <v>157</v>
      </c>
      <c r="F48" s="609"/>
      <c r="G48" s="616"/>
      <c r="H48" s="603" t="s">
        <v>157</v>
      </c>
      <c r="I48" s="604" t="s">
        <v>157</v>
      </c>
      <c r="J48" s="405"/>
      <c r="K48" s="409"/>
    </row>
    <row r="49" spans="1:11">
      <c r="A49" s="6"/>
      <c r="B49" s="601"/>
      <c r="C49" s="447" t="s">
        <v>159</v>
      </c>
      <c r="D49" s="447"/>
      <c r="E49" s="448"/>
      <c r="F49" s="449"/>
      <c r="G49" s="449"/>
      <c r="H49" s="600"/>
      <c r="I49" s="600"/>
      <c r="J49" s="449"/>
      <c r="K49" s="449"/>
    </row>
    <row r="50" spans="1:11" hidden="1">
      <c r="E50" s="448"/>
      <c r="F50" s="449"/>
      <c r="G50" s="449"/>
      <c r="H50" s="600"/>
      <c r="I50" s="600"/>
      <c r="J50" s="449"/>
      <c r="K50" s="449"/>
    </row>
  </sheetData>
  <autoFilter ref="A14:L49"/>
  <mergeCells count="16">
    <mergeCell ref="F13:G13"/>
    <mergeCell ref="H13:I13"/>
    <mergeCell ref="J13:K13"/>
    <mergeCell ref="B8:E8"/>
    <mergeCell ref="B9:E9"/>
    <mergeCell ref="B10:E10"/>
    <mergeCell ref="B11:E11"/>
    <mergeCell ref="B13:B14"/>
    <mergeCell ref="C13:C14"/>
    <mergeCell ref="D13:E13"/>
    <mergeCell ref="B7:E7"/>
    <mergeCell ref="B2:K2"/>
    <mergeCell ref="B4:E5"/>
    <mergeCell ref="F4:G4"/>
    <mergeCell ref="J4:K4"/>
    <mergeCell ref="B6:E6"/>
  </mergeCell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showGridLines="0" topLeftCell="A40" workbookViewId="0">
      <selection activeCell="I86" sqref="I86"/>
    </sheetView>
  </sheetViews>
  <sheetFormatPr defaultColWidth="8.85546875" defaultRowHeight="12.75"/>
  <cols>
    <col min="1" max="1" width="33.28515625" style="627" customWidth="1"/>
    <col min="2" max="2" width="4.5703125" style="627" bestFit="1" customWidth="1"/>
    <col min="3" max="3" width="12.7109375" style="627" customWidth="1"/>
    <col min="4" max="4" width="10.28515625" style="627" bestFit="1" customWidth="1"/>
    <col min="5" max="8" width="8.85546875" style="627"/>
    <col min="9" max="9" width="12.7109375" style="627" bestFit="1" customWidth="1"/>
    <col min="10" max="10" width="3.28515625" style="627" customWidth="1"/>
    <col min="11" max="16384" width="8.85546875" style="627"/>
  </cols>
  <sheetData>
    <row r="1" spans="1:10">
      <c r="A1" s="626" t="s">
        <v>276</v>
      </c>
    </row>
    <row r="4" spans="1:10">
      <c r="A4" s="720" t="s">
        <v>248</v>
      </c>
      <c r="B4" s="722"/>
      <c r="C4" s="724" t="s">
        <v>237</v>
      </c>
      <c r="D4" s="726" t="s">
        <v>301</v>
      </c>
      <c r="E4" s="726"/>
      <c r="F4" s="726"/>
      <c r="G4" s="727"/>
      <c r="H4" s="728" t="s">
        <v>302</v>
      </c>
      <c r="I4" s="718" t="s">
        <v>238</v>
      </c>
      <c r="J4" s="659"/>
    </row>
    <row r="5" spans="1:10">
      <c r="A5" s="721"/>
      <c r="B5" s="723"/>
      <c r="C5" s="725"/>
      <c r="D5" s="628" t="s">
        <v>239</v>
      </c>
      <c r="E5" s="628" t="s">
        <v>240</v>
      </c>
      <c r="F5" s="628" t="s">
        <v>241</v>
      </c>
      <c r="G5" s="628" t="s">
        <v>242</v>
      </c>
      <c r="H5" s="729"/>
      <c r="I5" s="719"/>
      <c r="J5" s="660"/>
    </row>
    <row r="6" spans="1:10">
      <c r="A6" s="629" t="s">
        <v>243</v>
      </c>
      <c r="B6" s="629" t="s">
        <v>229</v>
      </c>
      <c r="C6" s="630"/>
      <c r="D6" s="629"/>
      <c r="E6" s="629"/>
      <c r="F6" s="629"/>
      <c r="G6" s="629"/>
      <c r="H6" s="629"/>
      <c r="I6" s="631"/>
      <c r="J6" s="655"/>
    </row>
    <row r="7" spans="1:10">
      <c r="A7" s="632" t="s">
        <v>3</v>
      </c>
      <c r="B7" s="633" t="s">
        <v>244</v>
      </c>
      <c r="C7" s="668">
        <f>+GETPIVOTDATA("Sum of 20132",pivot!$A$3,"Customer Class (inserted by WH)","Residential","Initiative","Appliance Exchange")*1000</f>
        <v>0</v>
      </c>
      <c r="D7" s="633">
        <v>1.44E-2</v>
      </c>
      <c r="E7" s="633"/>
      <c r="F7" s="633"/>
      <c r="G7" s="633">
        <f t="shared" ref="G7:G11" si="0">SUM(D7:F7)</f>
        <v>1.44E-2</v>
      </c>
      <c r="H7" s="633">
        <v>1</v>
      </c>
      <c r="I7" s="635">
        <f t="shared" ref="I7:I11" si="1">C7*G7*H7</f>
        <v>0</v>
      </c>
      <c r="J7" s="655"/>
    </row>
    <row r="8" spans="1:10">
      <c r="A8" s="636" t="s">
        <v>2</v>
      </c>
      <c r="B8" s="637" t="s">
        <v>244</v>
      </c>
      <c r="C8" s="668">
        <f>+GETPIVOTDATA("Sum of 20132",pivot!$A$3,"Customer Class (inserted by WH)","Residential","Initiative","Appliance Retirement")*1000</f>
        <v>0</v>
      </c>
      <c r="D8" s="637">
        <f>D7</f>
        <v>1.44E-2</v>
      </c>
      <c r="E8" s="637"/>
      <c r="F8" s="637"/>
      <c r="G8" s="637">
        <f t="shared" si="0"/>
        <v>1.44E-2</v>
      </c>
      <c r="H8" s="637">
        <v>1</v>
      </c>
      <c r="I8" s="638">
        <f t="shared" si="1"/>
        <v>0</v>
      </c>
      <c r="J8" s="655"/>
    </row>
    <row r="9" spans="1:10">
      <c r="A9" s="636" t="s">
        <v>266</v>
      </c>
      <c r="B9" s="637" t="s">
        <v>244</v>
      </c>
      <c r="C9" s="668">
        <f>+GETPIVOTDATA("Sum of 20132",pivot!$A$3,"Customer Class (inserted by WH)","Residential","Initiative","Bi-Annual Retailer Event")*1000</f>
        <v>0</v>
      </c>
      <c r="D9" s="637">
        <f>D8</f>
        <v>1.44E-2</v>
      </c>
      <c r="E9" s="637"/>
      <c r="F9" s="637"/>
      <c r="G9" s="637">
        <f t="shared" si="0"/>
        <v>1.44E-2</v>
      </c>
      <c r="H9" s="637">
        <v>1</v>
      </c>
      <c r="I9" s="638">
        <f t="shared" si="1"/>
        <v>0</v>
      </c>
      <c r="J9" s="655"/>
    </row>
    <row r="10" spans="1:10">
      <c r="A10" s="636" t="s">
        <v>263</v>
      </c>
      <c r="B10" s="637" t="s">
        <v>244</v>
      </c>
      <c r="C10" s="668">
        <f>+GETPIVOTDATA("Sum of 20132",pivot!$A$3,"Customer Class (inserted by WH)","Residential","Initiative","Conservation Instant Coupon Booklet")*1000</f>
        <v>204</v>
      </c>
      <c r="D10" s="637">
        <f>D9</f>
        <v>1.44E-2</v>
      </c>
      <c r="E10" s="637"/>
      <c r="F10" s="637"/>
      <c r="G10" s="637">
        <f t="shared" si="0"/>
        <v>1.44E-2</v>
      </c>
      <c r="H10" s="637">
        <v>1</v>
      </c>
      <c r="I10" s="638">
        <f t="shared" si="1"/>
        <v>2.9375999999999998</v>
      </c>
      <c r="J10" s="655"/>
    </row>
    <row r="11" spans="1:10">
      <c r="A11" s="639" t="s">
        <v>277</v>
      </c>
      <c r="B11" s="637" t="s">
        <v>244</v>
      </c>
      <c r="C11" s="668">
        <f>+GETPIVOTDATA("Sum of 20132",pivot!$A$3,"Customer Class (inserted by WH)","Residential","Initiative","Residential Demand Response")*1000</f>
        <v>0</v>
      </c>
      <c r="D11" s="637">
        <f>D10</f>
        <v>1.44E-2</v>
      </c>
      <c r="E11" s="637"/>
      <c r="F11" s="637"/>
      <c r="G11" s="637">
        <f t="shared" si="0"/>
        <v>1.44E-2</v>
      </c>
      <c r="H11" s="637">
        <v>1</v>
      </c>
      <c r="I11" s="638">
        <f t="shared" si="1"/>
        <v>0</v>
      </c>
      <c r="J11" s="655"/>
    </row>
    <row r="12" spans="1:10">
      <c r="A12" s="639" t="s">
        <v>265</v>
      </c>
      <c r="B12" s="637" t="s">
        <v>244</v>
      </c>
      <c r="C12" s="668">
        <f>+GETPIVOTDATA("Sum of 20132",pivot!$A$3,"Customer Class (inserted by WH)","Residential","Initiative","HVAC Incentives")*1000</f>
        <v>20448.003029700001</v>
      </c>
      <c r="D12" s="637">
        <f>D10</f>
        <v>1.44E-2</v>
      </c>
      <c r="E12" s="637"/>
      <c r="F12" s="637"/>
      <c r="G12" s="637">
        <f>SUM(D12:F12)</f>
        <v>1.44E-2</v>
      </c>
      <c r="H12" s="637">
        <v>1</v>
      </c>
      <c r="I12" s="638">
        <f>C12*G12*H12</f>
        <v>294.45124362768001</v>
      </c>
      <c r="J12" s="655"/>
    </row>
    <row r="13" spans="1:10">
      <c r="A13" s="636" t="s">
        <v>278</v>
      </c>
      <c r="B13" s="637" t="s">
        <v>244</v>
      </c>
      <c r="C13" s="668">
        <f>+GETPIVOTDATA("Sum of 20132",pivot!$A$3,"Customer Class (inserted by WH)","Residential","Initiative","Residential New Construction")*1000</f>
        <v>20661.379199999999</v>
      </c>
      <c r="D13" s="637">
        <f>D12</f>
        <v>1.44E-2</v>
      </c>
      <c r="E13" s="637"/>
      <c r="F13" s="637"/>
      <c r="G13" s="637">
        <f>SUM(D13:F13)</f>
        <v>1.44E-2</v>
      </c>
      <c r="H13" s="637">
        <v>1</v>
      </c>
      <c r="I13" s="638">
        <f>C13*G13*H13</f>
        <v>297.52386048</v>
      </c>
      <c r="J13" s="655"/>
    </row>
    <row r="14" spans="1:10">
      <c r="A14" s="640" t="s">
        <v>114</v>
      </c>
      <c r="B14" s="637" t="s">
        <v>244</v>
      </c>
      <c r="C14" s="668">
        <f>+GETPIVOTDATA("Sum of 20132",pivot!$A$3,"Customer Class (inserted by WH)","Residential","Initiative","Home Assistance Program")*1000</f>
        <v>0</v>
      </c>
      <c r="D14" s="637">
        <f>D11</f>
        <v>1.44E-2</v>
      </c>
      <c r="E14" s="641"/>
      <c r="F14" s="641"/>
      <c r="G14" s="637">
        <f>SUM(D14:F14)</f>
        <v>1.44E-2</v>
      </c>
      <c r="H14" s="637">
        <v>1</v>
      </c>
      <c r="I14" s="638">
        <f>C14*G14*H14</f>
        <v>0</v>
      </c>
      <c r="J14" s="655"/>
    </row>
    <row r="15" spans="1:10">
      <c r="A15" s="642"/>
      <c r="B15" s="642"/>
      <c r="C15" s="669">
        <f>SUM(C7:C14)</f>
        <v>41313.382229700001</v>
      </c>
      <c r="D15" s="642"/>
      <c r="E15" s="642"/>
      <c r="F15" s="642"/>
      <c r="G15" s="642"/>
      <c r="H15" s="642"/>
      <c r="I15" s="643">
        <f>SUM(I7:I14)</f>
        <v>594.91270410767993</v>
      </c>
      <c r="J15" s="654"/>
    </row>
    <row r="16" spans="1:10">
      <c r="A16" s="641"/>
      <c r="B16" s="641"/>
      <c r="C16" s="670"/>
      <c r="D16" s="641"/>
      <c r="E16" s="641"/>
      <c r="F16" s="641"/>
      <c r="G16" s="641"/>
      <c r="H16" s="641"/>
      <c r="I16" s="644"/>
      <c r="J16" s="655"/>
    </row>
    <row r="17" spans="1:12">
      <c r="A17" s="645" t="s">
        <v>245</v>
      </c>
      <c r="B17" s="645"/>
      <c r="C17" s="671" t="s">
        <v>229</v>
      </c>
      <c r="D17" s="645"/>
      <c r="E17" s="645"/>
      <c r="F17" s="645"/>
      <c r="G17" s="645"/>
      <c r="H17" s="645"/>
      <c r="I17" s="646"/>
      <c r="J17" s="655"/>
    </row>
    <row r="18" spans="1:12">
      <c r="A18" s="640" t="s">
        <v>262</v>
      </c>
      <c r="B18" s="645" t="s">
        <v>244</v>
      </c>
      <c r="C18" s="668">
        <f>+GETPIVOTDATA("Sum of 20132",pivot!$A$3,"Customer Class (inserted by WH)","GS&lt;50")*1000</f>
        <v>0</v>
      </c>
      <c r="D18" s="645">
        <v>1.9699999999999999E-2</v>
      </c>
      <c r="E18" s="645"/>
      <c r="F18" s="645"/>
      <c r="G18" s="645">
        <f t="shared" ref="G18" si="2">SUM(D18:F18)</f>
        <v>1.9699999999999999E-2</v>
      </c>
      <c r="H18" s="645">
        <v>1</v>
      </c>
      <c r="I18" s="646">
        <f>C18*G18*H18</f>
        <v>0</v>
      </c>
      <c r="J18" s="655"/>
    </row>
    <row r="19" spans="1:12">
      <c r="A19" s="629"/>
      <c r="B19" s="629"/>
      <c r="C19" s="663"/>
      <c r="D19" s="629"/>
      <c r="E19" s="629"/>
      <c r="F19" s="629"/>
      <c r="G19" s="629"/>
      <c r="H19" s="629"/>
      <c r="I19" s="631"/>
      <c r="J19" s="655"/>
    </row>
    <row r="20" spans="1:12">
      <c r="A20" s="641" t="s">
        <v>246</v>
      </c>
      <c r="B20" s="641"/>
      <c r="C20" s="662"/>
      <c r="D20" s="641"/>
      <c r="E20" s="641"/>
      <c r="F20" s="641"/>
      <c r="G20" s="641"/>
      <c r="H20" s="641"/>
      <c r="I20" s="644"/>
      <c r="J20" s="655"/>
    </row>
    <row r="21" spans="1:12">
      <c r="A21" s="636" t="s">
        <v>126</v>
      </c>
      <c r="B21" s="637" t="s">
        <v>247</v>
      </c>
      <c r="C21" s="634">
        <f>+GETPIVOTDATA("Sum of 2013",pivot!$A$3,"Customer Class (inserted by WH)","GS&gt;50","Initiative","Demand Response 3 ")*1000</f>
        <v>0</v>
      </c>
      <c r="D21" s="633">
        <v>3.9830999999999999</v>
      </c>
      <c r="E21" s="633"/>
      <c r="F21" s="647"/>
      <c r="G21" s="633">
        <f t="shared" ref="G21:G25" si="3">SUM(D21:F21)</f>
        <v>3.9830999999999999</v>
      </c>
      <c r="H21" s="633">
        <v>1</v>
      </c>
      <c r="I21" s="635">
        <f>C21*G21*H21</f>
        <v>0</v>
      </c>
      <c r="J21" s="655"/>
    </row>
    <row r="22" spans="1:12">
      <c r="A22" s="636" t="s">
        <v>261</v>
      </c>
      <c r="B22" s="637" t="s">
        <v>247</v>
      </c>
      <c r="C22" s="634">
        <f>+GETPIVOTDATA("Sum of 2013",pivot!$A$3,"Customer Class (inserted by WH)","GS&gt;50","Initiative","Energy Audit")*1000</f>
        <v>0</v>
      </c>
      <c r="D22" s="633">
        <v>3.9830999999999999</v>
      </c>
      <c r="E22" s="633"/>
      <c r="F22" s="647"/>
      <c r="G22" s="633">
        <f t="shared" ref="G22" si="4">SUM(D22:F22)</f>
        <v>3.9830999999999999</v>
      </c>
      <c r="H22" s="633">
        <v>1</v>
      </c>
      <c r="I22" s="635">
        <f>C22*G22*H22</f>
        <v>0</v>
      </c>
      <c r="J22" s="655"/>
    </row>
    <row r="23" spans="1:12">
      <c r="A23" s="636" t="s">
        <v>68</v>
      </c>
      <c r="B23" s="637" t="s">
        <v>247</v>
      </c>
      <c r="C23" s="634">
        <f>+GETPIVOTDATA("Sum of 2013",pivot!$A$3,"Customer Class (inserted by WH)","GS&gt;50","Initiative","Retrofit")*1000</f>
        <v>101.0009769</v>
      </c>
      <c r="D23" s="633">
        <v>3.9830999999999999</v>
      </c>
      <c r="E23" s="633"/>
      <c r="F23" s="647"/>
      <c r="G23" s="633">
        <f t="shared" si="3"/>
        <v>3.9830999999999999</v>
      </c>
      <c r="H23" s="633">
        <v>12</v>
      </c>
      <c r="I23" s="635">
        <f>C23*G23*H23</f>
        <v>4827.5638930846799</v>
      </c>
      <c r="J23" s="655"/>
    </row>
    <row r="24" spans="1:12">
      <c r="A24" s="636" t="s">
        <v>267</v>
      </c>
      <c r="B24" s="637" t="s">
        <v>247</v>
      </c>
      <c r="C24" s="634">
        <f>+GETPIVOTDATA("Sum of 2013",pivot!$A$3,"Customer Class (inserted by WH)","GS&gt;50","Initiative","Monitoring &amp; Targeting")*1000</f>
        <v>54.26</v>
      </c>
      <c r="D24" s="633">
        <v>3.9830999999999999</v>
      </c>
      <c r="E24" s="633"/>
      <c r="F24" s="647"/>
      <c r="G24" s="633">
        <f t="shared" ref="G24" si="5">SUM(D24:F24)</f>
        <v>3.9830999999999999</v>
      </c>
      <c r="H24" s="633">
        <v>12</v>
      </c>
      <c r="I24" s="635">
        <f>C24*G24*H24</f>
        <v>2593.4760719999995</v>
      </c>
      <c r="J24" s="655"/>
    </row>
    <row r="25" spans="1:12">
      <c r="A25" s="648" t="s">
        <v>70</v>
      </c>
      <c r="B25" s="649" t="s">
        <v>247</v>
      </c>
      <c r="C25" s="701">
        <f>+GETPIVOTDATA("Sum of 2013",pivot!$A$3,"Customer Class (inserted by WH)","GS&gt;50","Initiative","High Performance New Construction")*1000</f>
        <v>1.325698753</v>
      </c>
      <c r="D25" s="633">
        <v>3.9830999999999999</v>
      </c>
      <c r="E25" s="633"/>
      <c r="F25" s="647"/>
      <c r="G25" s="633">
        <f t="shared" si="3"/>
        <v>3.9830999999999999</v>
      </c>
      <c r="H25" s="633">
        <v>12</v>
      </c>
      <c r="I25" s="635">
        <f>C25*G25*H25</f>
        <v>63.364688436891598</v>
      </c>
      <c r="J25" s="655"/>
    </row>
    <row r="26" spans="1:12">
      <c r="A26" s="650"/>
      <c r="B26" s="651"/>
      <c r="C26" s="643">
        <f>SUM(C21:C25)</f>
        <v>156.58667565300001</v>
      </c>
      <c r="D26" s="642"/>
      <c r="E26" s="642"/>
      <c r="F26" s="642"/>
      <c r="G26" s="642"/>
      <c r="H26" s="642"/>
      <c r="I26" s="652">
        <f>SUM(I21:I25)</f>
        <v>7484.4046535215712</v>
      </c>
      <c r="J26" s="654"/>
    </row>
    <row r="27" spans="1:12">
      <c r="A27" s="653"/>
      <c r="B27" s="653"/>
      <c r="C27" s="654"/>
      <c r="D27" s="653"/>
      <c r="E27" s="653"/>
      <c r="F27" s="653"/>
      <c r="G27" s="653"/>
      <c r="H27" s="653"/>
      <c r="I27" s="655"/>
      <c r="J27" s="655"/>
    </row>
    <row r="28" spans="1:12">
      <c r="A28" s="656" t="s">
        <v>310</v>
      </c>
      <c r="B28" s="651"/>
      <c r="C28" s="657"/>
      <c r="D28" s="651"/>
      <c r="E28" s="651"/>
      <c r="F28" s="651"/>
      <c r="G28" s="651"/>
      <c r="H28" s="651"/>
      <c r="I28" s="658">
        <f>I15+I18+I26</f>
        <v>8079.3173576292511</v>
      </c>
      <c r="J28" s="655"/>
      <c r="K28" s="661"/>
      <c r="L28" s="661"/>
    </row>
    <row r="29" spans="1:12">
      <c r="L29" s="661"/>
    </row>
    <row r="32" spans="1:12" ht="12.75" customHeight="1">
      <c r="A32" s="720" t="s">
        <v>249</v>
      </c>
      <c r="B32" s="722"/>
      <c r="C32" s="724" t="s">
        <v>237</v>
      </c>
      <c r="D32" s="726" t="s">
        <v>301</v>
      </c>
      <c r="E32" s="726"/>
      <c r="F32" s="726"/>
      <c r="G32" s="727"/>
      <c r="H32" s="728" t="s">
        <v>302</v>
      </c>
      <c r="I32" s="718" t="s">
        <v>238</v>
      </c>
    </row>
    <row r="33" spans="1:15" ht="12.75" customHeight="1">
      <c r="A33" s="721"/>
      <c r="B33" s="723"/>
      <c r="C33" s="725"/>
      <c r="D33" s="628" t="s">
        <v>239</v>
      </c>
      <c r="E33" s="628" t="s">
        <v>240</v>
      </c>
      <c r="F33" s="628" t="s">
        <v>241</v>
      </c>
      <c r="G33" s="628" t="s">
        <v>242</v>
      </c>
      <c r="H33" s="729"/>
      <c r="I33" s="719"/>
    </row>
    <row r="34" spans="1:15">
      <c r="A34" s="629" t="s">
        <v>243</v>
      </c>
      <c r="B34" s="629" t="s">
        <v>229</v>
      </c>
      <c r="C34" s="630"/>
      <c r="D34" s="629"/>
      <c r="E34" s="629"/>
      <c r="F34" s="629"/>
      <c r="G34" s="629"/>
      <c r="H34" s="629"/>
      <c r="I34" s="631"/>
    </row>
    <row r="35" spans="1:15">
      <c r="A35" s="632" t="s">
        <v>3</v>
      </c>
      <c r="B35" s="633" t="s">
        <v>244</v>
      </c>
      <c r="C35" s="668">
        <f>+GETPIVOTDATA("Sum of 20142",pivot!$A$3,"Customer Class (inserted by WH)","Residential","Initiative","Appliance Exchange")*1000</f>
        <v>15516.47487</v>
      </c>
      <c r="D35" s="633">
        <v>1.46E-2</v>
      </c>
      <c r="E35" s="633"/>
      <c r="F35" s="633"/>
      <c r="G35" s="633">
        <f t="shared" ref="G35:G39" si="6">SUM(D35:F35)</f>
        <v>1.46E-2</v>
      </c>
      <c r="H35" s="633">
        <v>1</v>
      </c>
      <c r="I35" s="635">
        <f>C35*G35*H35-0.01</f>
        <v>226.53053310200002</v>
      </c>
      <c r="L35" s="667"/>
    </row>
    <row r="36" spans="1:15">
      <c r="A36" s="636" t="s">
        <v>2</v>
      </c>
      <c r="B36" s="637" t="s">
        <v>244</v>
      </c>
      <c r="C36" s="668">
        <f>+GETPIVOTDATA("Sum of 20142",pivot!$A$3,"Customer Class (inserted by WH)","Residential","Initiative","Appliance Retirement")*1000</f>
        <v>47807.453224482349</v>
      </c>
      <c r="D36" s="637">
        <f>D35</f>
        <v>1.46E-2</v>
      </c>
      <c r="E36" s="637"/>
      <c r="F36" s="637"/>
      <c r="G36" s="637">
        <f t="shared" si="6"/>
        <v>1.46E-2</v>
      </c>
      <c r="H36" s="637">
        <v>1</v>
      </c>
      <c r="I36" s="638">
        <f>C36*G36*H36-0.01</f>
        <v>697.97881707744227</v>
      </c>
      <c r="L36" s="667"/>
    </row>
    <row r="37" spans="1:15">
      <c r="A37" s="636" t="s">
        <v>266</v>
      </c>
      <c r="B37" s="637" t="s">
        <v>244</v>
      </c>
      <c r="C37" s="668">
        <f>+GETPIVOTDATA("Sum of 20142",pivot!$A$3,"Customer Class (inserted by WH)","Residential","Initiative","Bi-Annual Retailer Event")*1000</f>
        <v>1063216.1089999999</v>
      </c>
      <c r="D37" s="637">
        <f>D36</f>
        <v>1.46E-2</v>
      </c>
      <c r="E37" s="637"/>
      <c r="F37" s="637"/>
      <c r="G37" s="637">
        <f t="shared" si="6"/>
        <v>1.46E-2</v>
      </c>
      <c r="H37" s="637">
        <v>1</v>
      </c>
      <c r="I37" s="638">
        <f t="shared" ref="I37:I39" si="7">C37*G37*H37</f>
        <v>15522.955191399999</v>
      </c>
      <c r="L37" s="667"/>
    </row>
    <row r="38" spans="1:15">
      <c r="A38" s="636" t="s">
        <v>263</v>
      </c>
      <c r="B38" s="637" t="s">
        <v>244</v>
      </c>
      <c r="C38" s="668">
        <f>+GETPIVOTDATA("Sum of 20142",pivot!$A$3,"Customer Class (inserted by WH)","Residential","Initiative","Conservation Instant Coupon Booklet")*1000</f>
        <v>245270.6292</v>
      </c>
      <c r="D38" s="637">
        <f>D37</f>
        <v>1.46E-2</v>
      </c>
      <c r="E38" s="637"/>
      <c r="F38" s="637"/>
      <c r="G38" s="637">
        <f t="shared" si="6"/>
        <v>1.46E-2</v>
      </c>
      <c r="H38" s="637">
        <v>1</v>
      </c>
      <c r="I38" s="638">
        <f>C38*G38*H38+0.01</f>
        <v>3580.9611863200003</v>
      </c>
      <c r="L38" s="667"/>
    </row>
    <row r="39" spans="1:15">
      <c r="A39" s="639" t="s">
        <v>277</v>
      </c>
      <c r="B39" s="637" t="s">
        <v>244</v>
      </c>
      <c r="C39" s="668">
        <f>+GETPIVOTDATA("Sum of 20142",pivot!$A$3,"Customer Class (inserted by WH)","Residential","Initiative","Residential Demand Response")*1000</f>
        <v>0</v>
      </c>
      <c r="D39" s="637">
        <f>D38</f>
        <v>1.46E-2</v>
      </c>
      <c r="E39" s="637"/>
      <c r="F39" s="637"/>
      <c r="G39" s="637">
        <f t="shared" si="6"/>
        <v>1.46E-2</v>
      </c>
      <c r="H39" s="637">
        <v>1</v>
      </c>
      <c r="I39" s="638">
        <f t="shared" si="7"/>
        <v>0</v>
      </c>
      <c r="L39" s="667"/>
    </row>
    <row r="40" spans="1:15">
      <c r="A40" s="639" t="s">
        <v>265</v>
      </c>
      <c r="B40" s="637" t="s">
        <v>244</v>
      </c>
      <c r="C40" s="668">
        <f>+GETPIVOTDATA("Sum of 20142",pivot!$A$3,"Customer Class (inserted by WH)","Residential","Initiative","HVAC Incentives")*1000</f>
        <v>539395.37053369998</v>
      </c>
      <c r="D40" s="637">
        <f>D38</f>
        <v>1.46E-2</v>
      </c>
      <c r="E40" s="637"/>
      <c r="F40" s="637"/>
      <c r="G40" s="637">
        <f>SUM(D40:F40)</f>
        <v>1.46E-2</v>
      </c>
      <c r="H40" s="637">
        <v>1</v>
      </c>
      <c r="I40" s="638">
        <f>C40*G40*H40</f>
        <v>7875.1724097920196</v>
      </c>
      <c r="L40" s="667"/>
    </row>
    <row r="41" spans="1:15">
      <c r="A41" s="636" t="s">
        <v>278</v>
      </c>
      <c r="B41" s="637" t="s">
        <v>244</v>
      </c>
      <c r="C41" s="668">
        <f>+GETPIVOTDATA("Sum of 20142",pivot!$A$3,"Customer Class (inserted by WH)","Residential","Initiative","Residential New Construction")*1000</f>
        <v>20661.379199999999</v>
      </c>
      <c r="D41" s="637">
        <f>D40</f>
        <v>1.46E-2</v>
      </c>
      <c r="E41" s="637"/>
      <c r="F41" s="637"/>
      <c r="G41" s="637">
        <f>SUM(D41:F41)</f>
        <v>1.46E-2</v>
      </c>
      <c r="H41" s="637">
        <v>1</v>
      </c>
      <c r="I41" s="638">
        <f>C41*G41*H41-0.01</f>
        <v>301.64613631999998</v>
      </c>
      <c r="L41" s="667"/>
    </row>
    <row r="42" spans="1:15">
      <c r="A42" s="640" t="s">
        <v>114</v>
      </c>
      <c r="B42" s="637" t="s">
        <v>244</v>
      </c>
      <c r="C42" s="668">
        <f>+GETPIVOTDATA("Sum of 20142",pivot!$A$3,"Customer Class (inserted by WH)","Residential","Initiative","Home Assistance Program")*1000</f>
        <v>99080.249219999998</v>
      </c>
      <c r="D42" s="637">
        <f>D39</f>
        <v>1.46E-2</v>
      </c>
      <c r="E42" s="641"/>
      <c r="F42" s="641"/>
      <c r="G42" s="637">
        <f>SUM(D42:F42)</f>
        <v>1.46E-2</v>
      </c>
      <c r="H42" s="637">
        <v>1</v>
      </c>
      <c r="I42" s="638">
        <f>C42*G42*H42</f>
        <v>1446.571638612</v>
      </c>
      <c r="L42" s="667"/>
    </row>
    <row r="43" spans="1:15">
      <c r="A43" s="642"/>
      <c r="B43" s="642"/>
      <c r="C43" s="669">
        <f>SUM(C35:C42)</f>
        <v>2030947.6652481821</v>
      </c>
      <c r="D43" s="642"/>
      <c r="E43" s="642"/>
      <c r="F43" s="642"/>
      <c r="G43" s="642"/>
      <c r="H43" s="642"/>
      <c r="I43" s="643">
        <f>SUM(I35:I42)</f>
        <v>29651.81591262346</v>
      </c>
    </row>
    <row r="44" spans="1:15">
      <c r="A44" s="641"/>
      <c r="B44" s="641"/>
      <c r="C44" s="670"/>
      <c r="D44" s="641"/>
      <c r="E44" s="641"/>
      <c r="F44" s="641"/>
      <c r="G44" s="641"/>
      <c r="H44" s="641"/>
      <c r="I44" s="644"/>
    </row>
    <row r="45" spans="1:15">
      <c r="A45" s="645" t="s">
        <v>245</v>
      </c>
      <c r="B45" s="645"/>
      <c r="C45" s="671" t="s">
        <v>229</v>
      </c>
      <c r="D45" s="645"/>
      <c r="E45" s="645"/>
      <c r="F45" s="645"/>
      <c r="G45" s="645"/>
      <c r="H45" s="645"/>
      <c r="I45" s="646"/>
    </row>
    <row r="46" spans="1:15" ht="15">
      <c r="A46" s="640" t="s">
        <v>262</v>
      </c>
      <c r="B46" s="645" t="s">
        <v>244</v>
      </c>
      <c r="C46" s="668">
        <f>+GETPIVOTDATA("Sum of 20142",pivot!$A$3,"Customer Class (inserted by WH)","GS&lt;50")*1000</f>
        <v>779547.71539999999</v>
      </c>
      <c r="D46" s="645">
        <v>0.02</v>
      </c>
      <c r="E46" s="645"/>
      <c r="F46" s="645"/>
      <c r="G46" s="645">
        <f t="shared" ref="G46" si="8">SUM(D46:F46)</f>
        <v>0.02</v>
      </c>
      <c r="H46" s="645">
        <v>1</v>
      </c>
      <c r="I46" s="646">
        <f>C46*G46*H46</f>
        <v>15590.954308</v>
      </c>
      <c r="L46" s="7" t="s">
        <v>309</v>
      </c>
      <c r="M46" s="7"/>
      <c r="N46" s="7"/>
      <c r="O46" s="7"/>
    </row>
    <row r="47" spans="1:15" ht="15">
      <c r="A47" s="629"/>
      <c r="B47" s="629"/>
      <c r="C47" s="663"/>
      <c r="D47" s="629"/>
      <c r="E47" s="629"/>
      <c r="F47" s="629"/>
      <c r="G47" s="629"/>
      <c r="H47" s="629"/>
      <c r="I47" s="631"/>
      <c r="L47" s="7"/>
      <c r="M47" s="7"/>
      <c r="N47" s="7"/>
      <c r="O47" s="7"/>
    </row>
    <row r="48" spans="1:15" ht="15">
      <c r="A48" s="641" t="s">
        <v>246</v>
      </c>
      <c r="B48" s="641"/>
      <c r="C48" s="662"/>
      <c r="D48" s="641"/>
      <c r="E48" s="641"/>
      <c r="F48" s="641"/>
      <c r="G48" s="641"/>
      <c r="H48" s="641"/>
      <c r="I48" s="644"/>
      <c r="L48" s="702" t="s">
        <v>229</v>
      </c>
      <c r="M48" s="7"/>
      <c r="N48" s="7"/>
      <c r="O48" s="7"/>
    </row>
    <row r="49" spans="1:15" ht="15">
      <c r="A49" s="636" t="s">
        <v>126</v>
      </c>
      <c r="B49" s="633" t="s">
        <v>247</v>
      </c>
      <c r="C49" s="634">
        <f>+GETPIVOTDATA("Sum of 2014",pivot!$A$3,"Customer Class (inserted by WH)","GS&gt;50","Initiative","Demand Response 3 ")*1000</f>
        <v>524.75837000000001</v>
      </c>
      <c r="D49" s="633">
        <v>4.0388999999999999</v>
      </c>
      <c r="E49" s="633"/>
      <c r="F49" s="647"/>
      <c r="G49" s="633">
        <f t="shared" ref="G49:G52" si="9">SUM(D49:F49)</f>
        <v>4.0388999999999999</v>
      </c>
      <c r="H49" s="633">
        <v>0</v>
      </c>
      <c r="I49" s="635">
        <f t="shared" ref="I49:I52" si="10">C49*G49*H49</f>
        <v>0</v>
      </c>
      <c r="L49" s="704">
        <f>IF(H49&gt;0,H49*C49/C$54,0)</f>
        <v>0</v>
      </c>
      <c r="M49" s="7"/>
      <c r="N49" s="7"/>
      <c r="O49" s="7"/>
    </row>
    <row r="50" spans="1:15" ht="15">
      <c r="A50" s="636" t="s">
        <v>261</v>
      </c>
      <c r="B50" s="637" t="s">
        <v>247</v>
      </c>
      <c r="C50" s="634">
        <f>+GETPIVOTDATA("Sum of 2014",pivot!$A$3,"Customer Class (inserted by WH)","GS&gt;50","Initiative","Energy Audit")*1000</f>
        <v>93.568513609999997</v>
      </c>
      <c r="D50" s="633">
        <f>+D49</f>
        <v>4.0388999999999999</v>
      </c>
      <c r="E50" s="633"/>
      <c r="F50" s="647"/>
      <c r="G50" s="633">
        <f t="shared" si="9"/>
        <v>4.0388999999999999</v>
      </c>
      <c r="H50" s="633">
        <v>12</v>
      </c>
      <c r="I50" s="635">
        <f t="shared" si="10"/>
        <v>4534.9664354331471</v>
      </c>
      <c r="L50" s="704">
        <f t="shared" ref="L50:L53" si="11">IF(H50&gt;0,H50*C50/C$54,0)</f>
        <v>1.0194063320224707</v>
      </c>
      <c r="M50" s="7"/>
      <c r="N50" s="7"/>
      <c r="O50" s="7"/>
    </row>
    <row r="51" spans="1:15" ht="15">
      <c r="A51" s="636" t="s">
        <v>68</v>
      </c>
      <c r="B51" s="637" t="s">
        <v>247</v>
      </c>
      <c r="C51" s="634">
        <f>+GETPIVOTDATA("Sum of 2014",pivot!$A$3,"Customer Class (inserted by WH)","GS&gt;50","Initiative","Retrofit")*1000</f>
        <v>393.97202054000002</v>
      </c>
      <c r="D51" s="633">
        <f>+D50</f>
        <v>4.0388999999999999</v>
      </c>
      <c r="E51" s="633"/>
      <c r="F51" s="647"/>
      <c r="G51" s="633">
        <f t="shared" ref="G51" si="12">SUM(D51:F51)</f>
        <v>4.0388999999999999</v>
      </c>
      <c r="H51" s="633">
        <v>12</v>
      </c>
      <c r="I51" s="635">
        <f>C51*G51*H51+3.82</f>
        <v>19098.38312510807</v>
      </c>
      <c r="L51" s="704">
        <f t="shared" si="11"/>
        <v>4.2922299060144589</v>
      </c>
      <c r="M51" s="7"/>
      <c r="N51" s="7"/>
      <c r="O51" s="7"/>
    </row>
    <row r="52" spans="1:15" ht="15">
      <c r="A52" s="636" t="s">
        <v>267</v>
      </c>
      <c r="B52" s="637" t="s">
        <v>247</v>
      </c>
      <c r="C52" s="634">
        <f>+GETPIVOTDATA("Sum of 2014",pivot!$A$3,"Customer Class (inserted by WH)","GS&gt;50","Initiative","Monitoring &amp; Targeting")*1000</f>
        <v>54.26</v>
      </c>
      <c r="D52" s="633">
        <f>+D50</f>
        <v>4.0388999999999999</v>
      </c>
      <c r="E52" s="633"/>
      <c r="F52" s="647"/>
      <c r="G52" s="633">
        <f t="shared" si="9"/>
        <v>4.0388999999999999</v>
      </c>
      <c r="H52" s="633">
        <v>12</v>
      </c>
      <c r="I52" s="635">
        <f t="shared" si="10"/>
        <v>2629.8085679999999</v>
      </c>
      <c r="L52" s="704">
        <f t="shared" si="11"/>
        <v>0.59114958057458933</v>
      </c>
      <c r="M52" s="7"/>
      <c r="N52" s="7"/>
      <c r="O52" s="7"/>
    </row>
    <row r="53" spans="1:15">
      <c r="A53" s="648" t="s">
        <v>70</v>
      </c>
      <c r="B53" s="637" t="s">
        <v>247</v>
      </c>
      <c r="C53" s="701">
        <f>+GETPIVOTDATA("Sum of 2014",pivot!$A$3,"Customer Class (inserted by WH)","GS&gt;50","Initiative","High Performance New Construction")*1000</f>
        <v>34.888210752999996</v>
      </c>
      <c r="D53" s="633">
        <f>+D51</f>
        <v>4.0388999999999999</v>
      </c>
      <c r="E53" s="633"/>
      <c r="F53" s="647"/>
      <c r="G53" s="633">
        <f t="shared" ref="G53" si="13">SUM(D53:F53)</f>
        <v>4.0388999999999999</v>
      </c>
      <c r="H53" s="633">
        <v>12</v>
      </c>
      <c r="I53" s="635">
        <f t="shared" ref="I53" si="14">C53*G53*H53</f>
        <v>1690.9199329235003</v>
      </c>
      <c r="L53" s="704">
        <f t="shared" si="11"/>
        <v>0.38009862059774835</v>
      </c>
    </row>
    <row r="54" spans="1:15">
      <c r="A54" s="650"/>
      <c r="B54" s="651"/>
      <c r="C54" s="643">
        <f>SUM(C49:C53)</f>
        <v>1101.4471149030001</v>
      </c>
      <c r="D54" s="642"/>
      <c r="E54" s="642"/>
      <c r="F54" s="642"/>
      <c r="G54" s="642"/>
      <c r="H54" s="642"/>
      <c r="I54" s="652">
        <f>SUM(I49:I53)</f>
        <v>27954.078061464719</v>
      </c>
      <c r="L54" s="705">
        <f>SUM(L49:L53)</f>
        <v>6.2828844392092673</v>
      </c>
    </row>
    <row r="55" spans="1:15">
      <c r="A55" s="653"/>
      <c r="B55" s="653"/>
      <c r="C55" s="654"/>
      <c r="D55" s="653"/>
      <c r="E55" s="653"/>
      <c r="F55" s="653"/>
      <c r="G55" s="653"/>
      <c r="H55" s="653"/>
      <c r="I55" s="655"/>
      <c r="L55" s="703"/>
    </row>
    <row r="56" spans="1:15">
      <c r="A56" s="656" t="s">
        <v>251</v>
      </c>
      <c r="B56" s="651"/>
      <c r="C56" s="657"/>
      <c r="D56" s="651"/>
      <c r="E56" s="651"/>
      <c r="F56" s="651"/>
      <c r="G56" s="651"/>
      <c r="H56" s="651"/>
      <c r="I56" s="658">
        <f>I43+I46+I54</f>
        <v>73196.848282088176</v>
      </c>
      <c r="K56" s="627" t="s">
        <v>229</v>
      </c>
      <c r="L56" s="661"/>
    </row>
    <row r="57" spans="1:15">
      <c r="L57" s="661"/>
    </row>
    <row r="58" spans="1:15">
      <c r="L58" s="661"/>
    </row>
    <row r="59" spans="1:15">
      <c r="A59" s="720" t="s">
        <v>250</v>
      </c>
      <c r="B59" s="722"/>
      <c r="C59" s="724" t="s">
        <v>237</v>
      </c>
      <c r="D59" s="726" t="s">
        <v>301</v>
      </c>
      <c r="E59" s="726"/>
      <c r="F59" s="726"/>
      <c r="G59" s="727"/>
      <c r="H59" s="728" t="s">
        <v>303</v>
      </c>
      <c r="I59" s="718" t="s">
        <v>238</v>
      </c>
      <c r="L59" s="661"/>
    </row>
    <row r="60" spans="1:15">
      <c r="A60" s="721"/>
      <c r="B60" s="723"/>
      <c r="C60" s="725"/>
      <c r="D60" s="628" t="s">
        <v>239</v>
      </c>
      <c r="E60" s="628" t="s">
        <v>240</v>
      </c>
      <c r="F60" s="628" t="s">
        <v>241</v>
      </c>
      <c r="G60" s="628" t="s">
        <v>242</v>
      </c>
      <c r="H60" s="729"/>
      <c r="I60" s="719"/>
    </row>
    <row r="61" spans="1:15">
      <c r="A61" s="629" t="s">
        <v>243</v>
      </c>
      <c r="B61" s="629" t="s">
        <v>229</v>
      </c>
      <c r="C61" s="630"/>
      <c r="D61" s="629"/>
      <c r="E61" s="629"/>
      <c r="F61" s="629"/>
      <c r="G61" s="629"/>
      <c r="H61" s="629"/>
      <c r="I61" s="631"/>
    </row>
    <row r="62" spans="1:15">
      <c r="A62" s="632" t="s">
        <v>3</v>
      </c>
      <c r="B62" s="633" t="s">
        <v>244</v>
      </c>
      <c r="C62" s="668">
        <f>+GETPIVOTDATA("Sum of 20152",pivot!$A$3,"Customer Class (inserted by WH)","Residential","Initiative","Appliance Exchange")*1000</f>
        <v>15516.47487</v>
      </c>
      <c r="D62" s="633">
        <v>1.4800000000000001E-2</v>
      </c>
      <c r="E62" s="633"/>
      <c r="F62" s="633"/>
      <c r="G62" s="633">
        <f t="shared" ref="G62:G66" si="15">SUM(D62:F62)</f>
        <v>1.4800000000000001E-2</v>
      </c>
      <c r="H62" s="633">
        <v>1</v>
      </c>
      <c r="I62" s="635">
        <f t="shared" ref="I62:I66" si="16">C62*G62*H62</f>
        <v>229.64382807600001</v>
      </c>
    </row>
    <row r="63" spans="1:15">
      <c r="A63" s="636" t="s">
        <v>2</v>
      </c>
      <c r="B63" s="637" t="s">
        <v>244</v>
      </c>
      <c r="C63" s="668">
        <f>+GETPIVOTDATA("Sum of 20152",pivot!$A$3,"Customer Class (inserted by WH)","Residential","Initiative","Appliance Retirement")*1000</f>
        <v>47807.453224482349</v>
      </c>
      <c r="D63" s="637">
        <f>D62</f>
        <v>1.4800000000000001E-2</v>
      </c>
      <c r="E63" s="637"/>
      <c r="F63" s="637"/>
      <c r="G63" s="637">
        <f t="shared" si="15"/>
        <v>1.4800000000000001E-2</v>
      </c>
      <c r="H63" s="637">
        <v>1</v>
      </c>
      <c r="I63" s="638">
        <f>C63*G63*H63-0.01</f>
        <v>707.54030772233887</v>
      </c>
    </row>
    <row r="64" spans="1:15">
      <c r="A64" s="636" t="s">
        <v>266</v>
      </c>
      <c r="B64" s="637" t="s">
        <v>244</v>
      </c>
      <c r="C64" s="668">
        <f>+GETPIVOTDATA("Sum of 20152",pivot!$A$3,"Customer Class (inserted by WH)","Residential","Initiative","Bi-Annual Retailer Event")*1000</f>
        <v>922328.74360000005</v>
      </c>
      <c r="D64" s="637">
        <f>D63</f>
        <v>1.4800000000000001E-2</v>
      </c>
      <c r="E64" s="637"/>
      <c r="F64" s="637"/>
      <c r="G64" s="637">
        <f t="shared" si="15"/>
        <v>1.4800000000000001E-2</v>
      </c>
      <c r="H64" s="637">
        <v>1</v>
      </c>
      <c r="I64" s="638">
        <f t="shared" si="16"/>
        <v>13650.465405280002</v>
      </c>
    </row>
    <row r="65" spans="1:9">
      <c r="A65" s="636" t="s">
        <v>263</v>
      </c>
      <c r="B65" s="637" t="s">
        <v>244</v>
      </c>
      <c r="C65" s="668">
        <f>+GETPIVOTDATA("Sum of 20152",pivot!$A$3,"Customer Class (inserted by WH)","Residential","Initiative","Conservation Instant Coupon Booklet")*1000</f>
        <v>228430.80619999999</v>
      </c>
      <c r="D65" s="637">
        <f>D64</f>
        <v>1.4800000000000001E-2</v>
      </c>
      <c r="E65" s="637"/>
      <c r="F65" s="637"/>
      <c r="G65" s="637">
        <f t="shared" si="15"/>
        <v>1.4800000000000001E-2</v>
      </c>
      <c r="H65" s="637">
        <v>1</v>
      </c>
      <c r="I65" s="638">
        <f t="shared" si="16"/>
        <v>3380.7759317599998</v>
      </c>
    </row>
    <row r="66" spans="1:9">
      <c r="A66" s="639" t="s">
        <v>277</v>
      </c>
      <c r="B66" s="637" t="s">
        <v>244</v>
      </c>
      <c r="C66" s="668">
        <f>+GETPIVOTDATA("Sum of 20152",pivot!$A$3,"Customer Class (inserted by WH)","Residential","Initiative","Residential Demand Response")*1000</f>
        <v>0</v>
      </c>
      <c r="D66" s="637">
        <f>D65</f>
        <v>1.4800000000000001E-2</v>
      </c>
      <c r="E66" s="637"/>
      <c r="F66" s="637"/>
      <c r="G66" s="637">
        <f t="shared" si="15"/>
        <v>1.4800000000000001E-2</v>
      </c>
      <c r="H66" s="637">
        <v>1</v>
      </c>
      <c r="I66" s="638">
        <f t="shared" si="16"/>
        <v>0</v>
      </c>
    </row>
    <row r="67" spans="1:9">
      <c r="A67" s="639" t="s">
        <v>265</v>
      </c>
      <c r="B67" s="637" t="s">
        <v>244</v>
      </c>
      <c r="C67" s="668">
        <f>+GETPIVOTDATA("Sum of 20152",pivot!$A$3,"Customer Class (inserted by WH)","Residential","Initiative","HVAC Incentives")*1000</f>
        <v>539395.37053369998</v>
      </c>
      <c r="D67" s="637">
        <f>D65</f>
        <v>1.4800000000000001E-2</v>
      </c>
      <c r="E67" s="637"/>
      <c r="F67" s="637"/>
      <c r="G67" s="637">
        <f>SUM(D67:F67)</f>
        <v>1.4800000000000001E-2</v>
      </c>
      <c r="H67" s="637">
        <v>1</v>
      </c>
      <c r="I67" s="638">
        <f>C67*G67*H67</f>
        <v>7983.0514838987601</v>
      </c>
    </row>
    <row r="68" spans="1:9">
      <c r="A68" s="636" t="s">
        <v>278</v>
      </c>
      <c r="B68" s="637" t="s">
        <v>244</v>
      </c>
      <c r="C68" s="668">
        <f>+GETPIVOTDATA("Sum of 20152",pivot!$A$3,"Customer Class (inserted by WH)","Residential","Initiative","Residential New Construction")*1000</f>
        <v>20661.379199999999</v>
      </c>
      <c r="D68" s="637">
        <f>D66</f>
        <v>1.4800000000000001E-2</v>
      </c>
      <c r="E68" s="637"/>
      <c r="F68" s="637"/>
      <c r="G68" s="637">
        <f>SUM(D68:F68)</f>
        <v>1.4800000000000001E-2</v>
      </c>
      <c r="H68" s="637">
        <v>1</v>
      </c>
      <c r="I68" s="638">
        <f>C68*G68*H68-0.01</f>
        <v>305.77841216000002</v>
      </c>
    </row>
    <row r="69" spans="1:9">
      <c r="A69" s="640" t="s">
        <v>114</v>
      </c>
      <c r="B69" s="637" t="s">
        <v>244</v>
      </c>
      <c r="C69" s="668">
        <f>+GETPIVOTDATA("Sum of 20152",pivot!$A$3,"Customer Class (inserted by WH)","Residential","Initiative","Home Assistance Program")*1000</f>
        <v>98875.874490000002</v>
      </c>
      <c r="D69" s="637">
        <f>D66</f>
        <v>1.4800000000000001E-2</v>
      </c>
      <c r="E69" s="641"/>
      <c r="F69" s="641"/>
      <c r="G69" s="637">
        <f>SUM(D69:F69)</f>
        <v>1.4800000000000001E-2</v>
      </c>
      <c r="H69" s="637">
        <v>1</v>
      </c>
      <c r="I69" s="638">
        <f>C69*G69*H69</f>
        <v>1463.3629424520002</v>
      </c>
    </row>
    <row r="70" spans="1:9">
      <c r="A70" s="642"/>
      <c r="B70" s="642"/>
      <c r="C70" s="669">
        <f>SUM(C62:C69)</f>
        <v>1873016.1021181825</v>
      </c>
      <c r="D70" s="642"/>
      <c r="E70" s="642"/>
      <c r="F70" s="642"/>
      <c r="G70" s="642"/>
      <c r="H70" s="642"/>
      <c r="I70" s="643">
        <f>SUM(I62:I69)</f>
        <v>27720.618311349106</v>
      </c>
    </row>
    <row r="71" spans="1:9">
      <c r="A71" s="641"/>
      <c r="B71" s="641"/>
      <c r="C71" s="670"/>
      <c r="D71" s="641"/>
      <c r="E71" s="641"/>
      <c r="F71" s="641"/>
      <c r="G71" s="641"/>
      <c r="H71" s="641"/>
      <c r="I71" s="644"/>
    </row>
    <row r="72" spans="1:9">
      <c r="A72" s="645" t="s">
        <v>245</v>
      </c>
      <c r="B72" s="672"/>
      <c r="C72" s="671" t="s">
        <v>229</v>
      </c>
      <c r="D72" s="673"/>
      <c r="E72" s="645"/>
      <c r="F72" s="645"/>
      <c r="G72" s="645"/>
      <c r="H72" s="645"/>
      <c r="I72" s="646"/>
    </row>
    <row r="73" spans="1:9">
      <c r="A73" s="640" t="s">
        <v>262</v>
      </c>
      <c r="B73" s="645" t="s">
        <v>244</v>
      </c>
      <c r="C73" s="668">
        <f>+GETPIVOTDATA("Sum of 20152",pivot!$A$3,"Customer Class (inserted by WH)","GS&lt;50")*1000</f>
        <v>776206.79709999997</v>
      </c>
      <c r="D73" s="645">
        <v>2.0299999999999999E-2</v>
      </c>
      <c r="E73" s="645"/>
      <c r="F73" s="645"/>
      <c r="G73" s="645">
        <f t="shared" ref="G73" si="17">SUM(D73:F73)</f>
        <v>2.0299999999999999E-2</v>
      </c>
      <c r="H73" s="645">
        <v>1</v>
      </c>
      <c r="I73" s="646">
        <f>C73*G73*H73</f>
        <v>15756.997981129998</v>
      </c>
    </row>
    <row r="74" spans="1:9">
      <c r="A74" s="629"/>
      <c r="B74" s="629"/>
      <c r="C74" s="663"/>
      <c r="D74" s="629"/>
      <c r="E74" s="629"/>
      <c r="F74" s="629"/>
      <c r="G74" s="629"/>
      <c r="H74" s="629"/>
      <c r="I74" s="631"/>
    </row>
    <row r="75" spans="1:9">
      <c r="A75" s="641" t="s">
        <v>246</v>
      </c>
      <c r="B75" s="641"/>
      <c r="C75" s="662"/>
      <c r="D75" s="641"/>
      <c r="E75" s="641"/>
      <c r="F75" s="641"/>
      <c r="G75" s="641"/>
      <c r="H75" s="641"/>
      <c r="I75" s="644"/>
    </row>
    <row r="76" spans="1:9">
      <c r="A76" s="636" t="s">
        <v>126</v>
      </c>
      <c r="B76" s="633" t="s">
        <v>247</v>
      </c>
      <c r="C76" s="634">
        <f>+GETPIVOTDATA("Sum of 2015",pivot!$A$3,"Customer Class (inserted by WH)","GS&gt;50","Initiative","Demand Response 3 ")*1000</f>
        <v>0</v>
      </c>
      <c r="D76" s="633">
        <v>4.0914000000000001</v>
      </c>
      <c r="E76" s="633"/>
      <c r="F76" s="647"/>
      <c r="G76" s="633">
        <f t="shared" ref="G76" si="18">SUM(D76:F76)</f>
        <v>4.0914000000000001</v>
      </c>
      <c r="H76" s="633">
        <v>1</v>
      </c>
      <c r="I76" s="635">
        <f t="shared" ref="I76" si="19">C76*G76*H76</f>
        <v>0</v>
      </c>
    </row>
    <row r="77" spans="1:9">
      <c r="A77" s="636" t="s">
        <v>261</v>
      </c>
      <c r="B77" s="637" t="s">
        <v>247</v>
      </c>
      <c r="C77" s="634">
        <f>+GETPIVOTDATA("Sum of 2015",pivot!$A$3,"Customer Class (inserted by WH)","GS&gt;50","Initiative","Energy Audit")*1000</f>
        <v>93.568513609999997</v>
      </c>
      <c r="D77" s="633">
        <v>4.0914000000000001</v>
      </c>
      <c r="E77" s="633"/>
      <c r="F77" s="647"/>
      <c r="G77" s="633">
        <f t="shared" ref="G77:G80" si="20">SUM(D77:F77)</f>
        <v>4.0914000000000001</v>
      </c>
      <c r="H77" s="633">
        <v>12</v>
      </c>
      <c r="I77" s="635">
        <f t="shared" ref="I77:I80" si="21">C77*G77*H77</f>
        <v>4593.9145990074485</v>
      </c>
    </row>
    <row r="78" spans="1:9">
      <c r="A78" s="636" t="s">
        <v>68</v>
      </c>
      <c r="B78" s="637" t="s">
        <v>247</v>
      </c>
      <c r="C78" s="634">
        <f>+GETPIVOTDATA("Sum of 2015",pivot!$A$3,"Customer Class (inserted by WH)","GS&gt;50","Initiative","Retrofit")*1000</f>
        <v>393.78072356999996</v>
      </c>
      <c r="D78" s="633">
        <v>4.0914000000000001</v>
      </c>
      <c r="E78" s="633"/>
      <c r="F78" s="647"/>
      <c r="G78" s="633">
        <f t="shared" si="20"/>
        <v>4.0914000000000001</v>
      </c>
      <c r="H78" s="633">
        <v>12</v>
      </c>
      <c r="I78" s="635">
        <f t="shared" si="21"/>
        <v>19333.373428971572</v>
      </c>
    </row>
    <row r="79" spans="1:9">
      <c r="A79" s="636" t="s">
        <v>267</v>
      </c>
      <c r="B79" s="637" t="s">
        <v>247</v>
      </c>
      <c r="C79" s="634">
        <f>+GETPIVOTDATA("Sum of 2015",pivot!$A$3,"Customer Class (inserted by WH)","GS&gt;50","Initiative","Monitoring &amp; Targeting")*1000</f>
        <v>54.26</v>
      </c>
      <c r="D79" s="633">
        <v>4.0914000000000001</v>
      </c>
      <c r="E79" s="633"/>
      <c r="F79" s="647"/>
      <c r="G79" s="633">
        <f t="shared" si="20"/>
        <v>4.0914000000000001</v>
      </c>
      <c r="H79" s="633">
        <v>12</v>
      </c>
      <c r="I79" s="635">
        <f t="shared" si="21"/>
        <v>2663.9923679999997</v>
      </c>
    </row>
    <row r="80" spans="1:9">
      <c r="A80" s="648" t="s">
        <v>70</v>
      </c>
      <c r="B80" s="637" t="s">
        <v>247</v>
      </c>
      <c r="C80" s="701">
        <f>+GETPIVOTDATA("Sum of 2015",pivot!$A$3,"Customer Class (inserted by WH)","GS&gt;50","Initiative","High Performance New Construction")*1000</f>
        <v>34.888210752999996</v>
      </c>
      <c r="D80" s="633">
        <v>4.0914000000000001</v>
      </c>
      <c r="E80" s="633"/>
      <c r="F80" s="647"/>
      <c r="G80" s="633">
        <f t="shared" si="20"/>
        <v>4.0914000000000001</v>
      </c>
      <c r="H80" s="633">
        <v>12</v>
      </c>
      <c r="I80" s="635">
        <f t="shared" si="21"/>
        <v>1712.8995056978902</v>
      </c>
    </row>
    <row r="81" spans="1:9">
      <c r="A81" s="650"/>
      <c r="B81" s="651"/>
      <c r="C81" s="643">
        <f>SUM(C76:C80)</f>
        <v>576.49744793299988</v>
      </c>
      <c r="D81" s="642"/>
      <c r="E81" s="642"/>
      <c r="F81" s="642"/>
      <c r="G81" s="642"/>
      <c r="H81" s="642"/>
      <c r="I81" s="652">
        <f>SUM(I76:I80)</f>
        <v>28304.179901676907</v>
      </c>
    </row>
    <row r="82" spans="1:9">
      <c r="A82" s="653"/>
      <c r="B82" s="653"/>
      <c r="C82" s="654"/>
      <c r="D82" s="653"/>
      <c r="E82" s="653"/>
      <c r="F82" s="653"/>
      <c r="G82" s="653"/>
      <c r="H82" s="653"/>
      <c r="I82" s="655"/>
    </row>
    <row r="83" spans="1:9">
      <c r="A83" s="656" t="s">
        <v>251</v>
      </c>
      <c r="B83" s="651"/>
      <c r="C83" s="657"/>
      <c r="D83" s="651"/>
      <c r="E83" s="651"/>
      <c r="F83" s="651"/>
      <c r="G83" s="651"/>
      <c r="H83" s="651"/>
      <c r="I83" s="658">
        <f>I70+I73+I81</f>
        <v>71781.796194156021</v>
      </c>
    </row>
    <row r="85" spans="1:9">
      <c r="I85" s="666" t="s">
        <v>229</v>
      </c>
    </row>
  </sheetData>
  <mergeCells count="18">
    <mergeCell ref="I59:I60"/>
    <mergeCell ref="A32:A33"/>
    <mergeCell ref="B32:B33"/>
    <mergeCell ref="C32:C33"/>
    <mergeCell ref="D32:G32"/>
    <mergeCell ref="H32:H33"/>
    <mergeCell ref="I32:I33"/>
    <mergeCell ref="A59:A60"/>
    <mergeCell ref="B59:B60"/>
    <mergeCell ref="C59:C60"/>
    <mergeCell ref="D59:G59"/>
    <mergeCell ref="H59:H60"/>
    <mergeCell ref="I4:I5"/>
    <mergeCell ref="A4:A5"/>
    <mergeCell ref="B4:B5"/>
    <mergeCell ref="C4:C5"/>
    <mergeCell ref="D4:G4"/>
    <mergeCell ref="H4:H5"/>
  </mergeCells>
  <pageMargins left="0.7" right="0.7" top="0.75" bottom="0.75" header="0.3" footer="0.3"/>
  <pageSetup scale="83" orientation="portrait" r:id="rId1"/>
  <headerFooter>
    <oddFooter>&amp;R&amp;Z&amp;F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B35"/>
  <sheetViews>
    <sheetView workbookViewId="0">
      <selection activeCell="A2" sqref="A2:A34"/>
    </sheetView>
  </sheetViews>
  <sheetFormatPr defaultRowHeight="15"/>
  <cols>
    <col min="1" max="1" width="29" style="7" bestFit="1" customWidth="1"/>
    <col min="2" max="2" width="9.7109375" bestFit="1" customWidth="1"/>
  </cols>
  <sheetData>
    <row r="1" spans="1:2" s="7" customFormat="1">
      <c r="A1" s="546" t="s">
        <v>212</v>
      </c>
      <c r="B1" s="546" t="s">
        <v>211</v>
      </c>
    </row>
    <row r="2" spans="1:2">
      <c r="A2" s="7" t="s">
        <v>183</v>
      </c>
      <c r="B2" s="578" t="s">
        <v>222</v>
      </c>
    </row>
    <row r="3" spans="1:2">
      <c r="A3" s="7" t="s">
        <v>184</v>
      </c>
      <c r="B3" s="578" t="s">
        <v>213</v>
      </c>
    </row>
    <row r="4" spans="1:2">
      <c r="A4" s="7" t="s">
        <v>172</v>
      </c>
      <c r="B4" s="578" t="s">
        <v>213</v>
      </c>
    </row>
    <row r="5" spans="1:2">
      <c r="A5" s="7" t="s">
        <v>185</v>
      </c>
      <c r="B5" s="625" t="s">
        <v>213</v>
      </c>
    </row>
    <row r="6" spans="1:2">
      <c r="A6" s="7" t="s">
        <v>186</v>
      </c>
      <c r="B6" s="625" t="s">
        <v>213</v>
      </c>
    </row>
    <row r="7" spans="1:2">
      <c r="A7" s="7" t="s">
        <v>187</v>
      </c>
      <c r="B7" s="625" t="s">
        <v>213</v>
      </c>
    </row>
    <row r="8" spans="1:2">
      <c r="A8" s="7" t="s">
        <v>188</v>
      </c>
      <c r="B8" s="625" t="s">
        <v>213</v>
      </c>
    </row>
    <row r="9" spans="1:2">
      <c r="A9" s="7" t="s">
        <v>189</v>
      </c>
      <c r="B9" s="625" t="s">
        <v>213</v>
      </c>
    </row>
    <row r="10" spans="1:2">
      <c r="A10" s="7" t="s">
        <v>190</v>
      </c>
      <c r="B10" s="625" t="s">
        <v>213</v>
      </c>
    </row>
    <row r="11" spans="1:2">
      <c r="A11" s="7" t="s">
        <v>191</v>
      </c>
      <c r="B11" s="625" t="s">
        <v>213</v>
      </c>
    </row>
    <row r="12" spans="1:2">
      <c r="A12" s="7" t="s">
        <v>192</v>
      </c>
      <c r="B12" s="625" t="s">
        <v>213</v>
      </c>
    </row>
    <row r="13" spans="1:2">
      <c r="A13" s="7" t="s">
        <v>173</v>
      </c>
      <c r="B13" s="578" t="s">
        <v>213</v>
      </c>
    </row>
    <row r="14" spans="1:2">
      <c r="A14" s="7" t="s">
        <v>174</v>
      </c>
      <c r="B14" s="578"/>
    </row>
    <row r="15" spans="1:2">
      <c r="A15" s="7" t="s">
        <v>175</v>
      </c>
      <c r="B15" s="578" t="s">
        <v>213</v>
      </c>
    </row>
    <row r="16" spans="1:2">
      <c r="A16" s="7" t="s">
        <v>193</v>
      </c>
      <c r="B16" s="625" t="s">
        <v>213</v>
      </c>
    </row>
    <row r="17" spans="1:2">
      <c r="A17" s="7" t="s">
        <v>194</v>
      </c>
      <c r="B17" s="625" t="s">
        <v>213</v>
      </c>
    </row>
    <row r="18" spans="1:2">
      <c r="A18" s="7" t="s">
        <v>195</v>
      </c>
      <c r="B18" s="625" t="s">
        <v>213</v>
      </c>
    </row>
    <row r="19" spans="1:2">
      <c r="A19" s="7" t="s">
        <v>196</v>
      </c>
      <c r="B19" s="625" t="s">
        <v>213</v>
      </c>
    </row>
    <row r="20" spans="1:2">
      <c r="A20" s="7" t="s">
        <v>197</v>
      </c>
      <c r="B20" s="625" t="s">
        <v>213</v>
      </c>
    </row>
    <row r="21" spans="1:2">
      <c r="A21" s="7" t="s">
        <v>198</v>
      </c>
      <c r="B21" s="625" t="s">
        <v>213</v>
      </c>
    </row>
    <row r="22" spans="1:2">
      <c r="A22" s="7" t="s">
        <v>199</v>
      </c>
      <c r="B22" s="625" t="s">
        <v>213</v>
      </c>
    </row>
    <row r="23" spans="1:2">
      <c r="A23" s="7" t="s">
        <v>200</v>
      </c>
      <c r="B23" s="625" t="s">
        <v>213</v>
      </c>
    </row>
    <row r="24" spans="1:2">
      <c r="A24" s="7" t="s">
        <v>201</v>
      </c>
      <c r="B24" s="625" t="s">
        <v>213</v>
      </c>
    </row>
    <row r="25" spans="1:2">
      <c r="A25" s="7" t="s">
        <v>202</v>
      </c>
      <c r="B25" s="625" t="s">
        <v>213</v>
      </c>
    </row>
    <row r="26" spans="1:2">
      <c r="A26" s="7" t="s">
        <v>203</v>
      </c>
      <c r="B26" s="625" t="s">
        <v>213</v>
      </c>
    </row>
    <row r="27" spans="1:2">
      <c r="A27" s="7" t="s">
        <v>204</v>
      </c>
      <c r="B27" s="625" t="s">
        <v>213</v>
      </c>
    </row>
    <row r="28" spans="1:2">
      <c r="A28" s="7" t="s">
        <v>205</v>
      </c>
      <c r="B28" s="578" t="s">
        <v>213</v>
      </c>
    </row>
    <row r="29" spans="1:2">
      <c r="A29" s="7" t="s">
        <v>206</v>
      </c>
      <c r="B29" s="625" t="s">
        <v>213</v>
      </c>
    </row>
    <row r="30" spans="1:2">
      <c r="A30" s="7" t="s">
        <v>207</v>
      </c>
      <c r="B30" s="625" t="s">
        <v>213</v>
      </c>
    </row>
    <row r="31" spans="1:2">
      <c r="A31" s="7" t="s">
        <v>208</v>
      </c>
      <c r="B31" s="625" t="s">
        <v>213</v>
      </c>
    </row>
    <row r="32" spans="1:2">
      <c r="A32" s="7" t="s">
        <v>209</v>
      </c>
      <c r="B32" s="625" t="s">
        <v>213</v>
      </c>
    </row>
    <row r="33" spans="1:2">
      <c r="A33" s="7" t="s">
        <v>210</v>
      </c>
      <c r="B33" s="625" t="s">
        <v>213</v>
      </c>
    </row>
    <row r="34" spans="1:2">
      <c r="A34" s="7" t="s">
        <v>214</v>
      </c>
      <c r="B34" s="625" t="s">
        <v>213</v>
      </c>
    </row>
    <row r="35" spans="1:2">
      <c r="B35" s="5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2"/>
  <sheetViews>
    <sheetView workbookViewId="0">
      <selection activeCell="E11" sqref="E11"/>
    </sheetView>
  </sheetViews>
  <sheetFormatPr defaultRowHeight="15"/>
  <cols>
    <col min="1" max="1" width="38.42578125" bestFit="1" customWidth="1"/>
    <col min="2" max="3" width="11.5703125" bestFit="1" customWidth="1"/>
    <col min="4" max="6" width="12" bestFit="1" customWidth="1"/>
    <col min="7" max="11" width="12.5703125" bestFit="1" customWidth="1"/>
  </cols>
  <sheetData>
    <row r="3" spans="1:11">
      <c r="A3" s="664" t="s">
        <v>268</v>
      </c>
      <c r="B3" s="7" t="s">
        <v>297</v>
      </c>
      <c r="C3" s="7" t="s">
        <v>298</v>
      </c>
      <c r="D3" s="7" t="s">
        <v>271</v>
      </c>
      <c r="E3" s="7" t="s">
        <v>270</v>
      </c>
      <c r="F3" s="7" t="s">
        <v>272</v>
      </c>
      <c r="G3" s="7" t="s">
        <v>299</v>
      </c>
      <c r="H3" s="7" t="s">
        <v>300</v>
      </c>
      <c r="I3" s="7" t="s">
        <v>273</v>
      </c>
      <c r="J3" s="7" t="s">
        <v>274</v>
      </c>
      <c r="K3" s="7" t="s">
        <v>275</v>
      </c>
    </row>
    <row r="4" spans="1:11">
      <c r="A4" s="674" t="s">
        <v>236</v>
      </c>
      <c r="B4" s="687">
        <v>0</v>
      </c>
      <c r="C4" s="687">
        <v>0</v>
      </c>
      <c r="D4" s="687">
        <v>0</v>
      </c>
      <c r="E4" s="687">
        <v>0.19985445469999999</v>
      </c>
      <c r="F4" s="687">
        <v>0.19896491459999999</v>
      </c>
      <c r="G4" s="688">
        <v>0</v>
      </c>
      <c r="H4" s="688">
        <v>0</v>
      </c>
      <c r="I4" s="688">
        <v>0</v>
      </c>
      <c r="J4" s="688">
        <v>779.54771540000002</v>
      </c>
      <c r="K4" s="688">
        <v>776.20679710000002</v>
      </c>
    </row>
    <row r="5" spans="1:11">
      <c r="A5" s="665" t="s">
        <v>45</v>
      </c>
      <c r="B5" s="687">
        <v>0</v>
      </c>
      <c r="C5" s="687">
        <v>0</v>
      </c>
      <c r="D5" s="687">
        <v>0</v>
      </c>
      <c r="E5" s="687">
        <v>0.19985445469999999</v>
      </c>
      <c r="F5" s="687">
        <v>0.19896491459999999</v>
      </c>
      <c r="G5" s="687">
        <v>0</v>
      </c>
      <c r="H5" s="687">
        <v>0</v>
      </c>
      <c r="I5" s="687">
        <v>0</v>
      </c>
      <c r="J5" s="687">
        <v>779.54771540000002</v>
      </c>
      <c r="K5" s="687">
        <v>776.20679710000002</v>
      </c>
    </row>
    <row r="6" spans="1:11">
      <c r="A6" s="674" t="s">
        <v>235</v>
      </c>
      <c r="B6" s="688">
        <v>0</v>
      </c>
      <c r="C6" s="688">
        <v>0</v>
      </c>
      <c r="D6" s="688">
        <v>0.156586675653</v>
      </c>
      <c r="E6" s="688">
        <v>1.1014471149029998</v>
      </c>
      <c r="F6" s="688">
        <v>0.57649744793299995</v>
      </c>
      <c r="G6" s="687">
        <v>0</v>
      </c>
      <c r="H6" s="687">
        <v>0</v>
      </c>
      <c r="I6" s="687">
        <v>457.48221430000001</v>
      </c>
      <c r="J6" s="687">
        <v>3418.8618132000001</v>
      </c>
      <c r="K6" s="687">
        <v>3418.1954312999997</v>
      </c>
    </row>
    <row r="7" spans="1:11">
      <c r="A7" s="665" t="s">
        <v>294</v>
      </c>
      <c r="B7" s="687">
        <v>0</v>
      </c>
      <c r="C7" s="687">
        <v>0</v>
      </c>
      <c r="D7" s="687">
        <v>0</v>
      </c>
      <c r="E7" s="687">
        <v>0.52475837000000003</v>
      </c>
      <c r="F7" s="687">
        <v>0</v>
      </c>
      <c r="G7" s="687">
        <v>0</v>
      </c>
      <c r="H7" s="687">
        <v>0</v>
      </c>
      <c r="I7" s="687">
        <v>0</v>
      </c>
      <c r="J7" s="687">
        <v>0</v>
      </c>
      <c r="K7" s="687">
        <v>0</v>
      </c>
    </row>
    <row r="8" spans="1:11">
      <c r="A8" s="665" t="s">
        <v>32</v>
      </c>
      <c r="B8" s="687">
        <v>0</v>
      </c>
      <c r="C8" s="687">
        <v>0</v>
      </c>
      <c r="D8" s="687">
        <v>0</v>
      </c>
      <c r="E8" s="687">
        <v>9.3568513610000001E-2</v>
      </c>
      <c r="F8" s="687">
        <v>9.3568513610000001E-2</v>
      </c>
      <c r="G8" s="687">
        <v>0</v>
      </c>
      <c r="H8" s="687">
        <v>0</v>
      </c>
      <c r="I8" s="687">
        <v>0</v>
      </c>
      <c r="J8" s="687">
        <v>456.91499040000002</v>
      </c>
      <c r="K8" s="687">
        <v>456.91499040000002</v>
      </c>
    </row>
    <row r="9" spans="1:11">
      <c r="A9" s="665" t="s">
        <v>23</v>
      </c>
      <c r="B9" s="687">
        <v>0</v>
      </c>
      <c r="C9" s="687">
        <v>0</v>
      </c>
      <c r="D9" s="687">
        <v>1.325698753E-3</v>
      </c>
      <c r="E9" s="687">
        <v>3.4888210752999999E-2</v>
      </c>
      <c r="F9" s="687">
        <v>3.4888210752999999E-2</v>
      </c>
      <c r="G9" s="687">
        <v>0</v>
      </c>
      <c r="H9" s="687">
        <v>0</v>
      </c>
      <c r="I9" s="687">
        <v>10.662840000000001</v>
      </c>
      <c r="J9" s="687">
        <v>176.5453752</v>
      </c>
      <c r="K9" s="687">
        <v>176.5453752</v>
      </c>
    </row>
    <row r="10" spans="1:11">
      <c r="A10" s="665" t="s">
        <v>16</v>
      </c>
      <c r="B10" s="687">
        <v>0</v>
      </c>
      <c r="C10" s="687">
        <v>0</v>
      </c>
      <c r="D10" s="687">
        <v>5.4259999999999996E-2</v>
      </c>
      <c r="E10" s="687">
        <v>5.4259999999999996E-2</v>
      </c>
      <c r="F10" s="687">
        <v>5.4259999999999996E-2</v>
      </c>
      <c r="G10" s="687">
        <v>0</v>
      </c>
      <c r="H10" s="687">
        <v>0</v>
      </c>
      <c r="I10" s="687">
        <v>148.34800000000001</v>
      </c>
      <c r="J10" s="687">
        <v>148.34800000000001</v>
      </c>
      <c r="K10" s="687">
        <v>148.34800000000001</v>
      </c>
    </row>
    <row r="11" spans="1:11">
      <c r="A11" s="665" t="s">
        <v>68</v>
      </c>
      <c r="B11" s="687">
        <v>0</v>
      </c>
      <c r="C11" s="687">
        <v>0</v>
      </c>
      <c r="D11" s="687">
        <v>0.1010009769</v>
      </c>
      <c r="E11" s="687">
        <v>0.39397202054000002</v>
      </c>
      <c r="F11" s="687">
        <v>0.39378072356999999</v>
      </c>
      <c r="G11" s="687">
        <v>0</v>
      </c>
      <c r="H11" s="687">
        <v>0</v>
      </c>
      <c r="I11" s="687">
        <v>298.47137430000004</v>
      </c>
      <c r="J11" s="687">
        <v>2637.0534475999998</v>
      </c>
      <c r="K11" s="687">
        <v>2636.3870656999998</v>
      </c>
    </row>
    <row r="12" spans="1:11">
      <c r="A12" s="674" t="s">
        <v>243</v>
      </c>
      <c r="B12" s="687">
        <v>0</v>
      </c>
      <c r="C12" s="687">
        <v>0</v>
      </c>
      <c r="D12" s="687">
        <v>1.3143755764999997E-2</v>
      </c>
      <c r="E12" s="687">
        <v>2.9027926648732767</v>
      </c>
      <c r="F12" s="687">
        <v>0.39652573377627615</v>
      </c>
      <c r="G12" s="688">
        <v>0</v>
      </c>
      <c r="H12" s="688">
        <v>0</v>
      </c>
      <c r="I12" s="688">
        <v>41.313382229699997</v>
      </c>
      <c r="J12" s="688">
        <v>2030.9476652481824</v>
      </c>
      <c r="K12" s="688">
        <v>1873.0161021181823</v>
      </c>
    </row>
    <row r="13" spans="1:11">
      <c r="A13" s="665" t="s">
        <v>3</v>
      </c>
      <c r="B13" s="687">
        <v>0</v>
      </c>
      <c r="C13" s="687">
        <v>0</v>
      </c>
      <c r="D13" s="687">
        <v>0</v>
      </c>
      <c r="E13" s="687">
        <v>8.7021521600000006E-3</v>
      </c>
      <c r="F13" s="687">
        <v>8.7021521600000006E-3</v>
      </c>
      <c r="G13" s="687">
        <v>0</v>
      </c>
      <c r="H13" s="687">
        <v>0</v>
      </c>
      <c r="I13" s="687">
        <v>0</v>
      </c>
      <c r="J13" s="687">
        <v>15.51647487</v>
      </c>
      <c r="K13" s="687">
        <v>15.51647487</v>
      </c>
    </row>
    <row r="14" spans="1:11">
      <c r="A14" s="665" t="s">
        <v>2</v>
      </c>
      <c r="B14" s="687">
        <v>0</v>
      </c>
      <c r="C14" s="687">
        <v>0</v>
      </c>
      <c r="D14" s="687">
        <v>0</v>
      </c>
      <c r="E14" s="687">
        <v>7.1940885082761551E-3</v>
      </c>
      <c r="F14" s="687">
        <v>7.1940885082761551E-3</v>
      </c>
      <c r="G14" s="687">
        <v>0</v>
      </c>
      <c r="H14" s="687">
        <v>0</v>
      </c>
      <c r="I14" s="687">
        <v>0</v>
      </c>
      <c r="J14" s="687">
        <v>47.807453224482352</v>
      </c>
      <c r="K14" s="687">
        <v>47.807453224482352</v>
      </c>
    </row>
    <row r="15" spans="1:11">
      <c r="A15" s="665" t="s">
        <v>6</v>
      </c>
      <c r="B15" s="687">
        <v>0</v>
      </c>
      <c r="C15" s="687">
        <v>0</v>
      </c>
      <c r="D15" s="687">
        <v>0</v>
      </c>
      <c r="E15" s="687">
        <v>6.9582491730000001E-2</v>
      </c>
      <c r="F15" s="687">
        <v>6.0737963440000001E-2</v>
      </c>
      <c r="G15" s="687">
        <v>0</v>
      </c>
      <c r="H15" s="687">
        <v>0</v>
      </c>
      <c r="I15" s="687">
        <v>0</v>
      </c>
      <c r="J15" s="687">
        <v>1063.216109</v>
      </c>
      <c r="K15" s="687">
        <v>922.32874360000005</v>
      </c>
    </row>
    <row r="16" spans="1:11">
      <c r="A16" s="665" t="s">
        <v>5</v>
      </c>
      <c r="B16" s="687">
        <v>0</v>
      </c>
      <c r="C16" s="687">
        <v>0</v>
      </c>
      <c r="D16" s="687">
        <v>1.4E-5</v>
      </c>
      <c r="E16" s="687">
        <v>1.8332523890000001E-2</v>
      </c>
      <c r="F16" s="687">
        <v>1.727571633E-2</v>
      </c>
      <c r="G16" s="687">
        <v>0</v>
      </c>
      <c r="H16" s="687">
        <v>0</v>
      </c>
      <c r="I16" s="687">
        <v>0.20399999999999999</v>
      </c>
      <c r="J16" s="687">
        <v>245.2706292</v>
      </c>
      <c r="K16" s="687">
        <v>228.43080619999998</v>
      </c>
    </row>
    <row r="17" spans="1:11">
      <c r="A17" s="665" t="s">
        <v>19</v>
      </c>
      <c r="B17" s="687">
        <v>0</v>
      </c>
      <c r="C17" s="687">
        <v>0</v>
      </c>
      <c r="D17" s="687">
        <v>0</v>
      </c>
      <c r="E17" s="687">
        <v>8.728413309E-3</v>
      </c>
      <c r="F17" s="687">
        <v>8.7178315620000009E-3</v>
      </c>
      <c r="G17" s="687">
        <v>0</v>
      </c>
      <c r="H17" s="687">
        <v>0</v>
      </c>
      <c r="I17" s="687">
        <v>0</v>
      </c>
      <c r="J17" s="687">
        <v>99.080249219999999</v>
      </c>
      <c r="K17" s="687">
        <v>98.875874490000001</v>
      </c>
    </row>
    <row r="18" spans="1:11">
      <c r="A18" s="665" t="s">
        <v>4</v>
      </c>
      <c r="B18" s="687">
        <v>0</v>
      </c>
      <c r="C18" s="687">
        <v>0</v>
      </c>
      <c r="D18" s="687">
        <v>1.1778405764999998E-2</v>
      </c>
      <c r="E18" s="687">
        <v>0.29254663177600004</v>
      </c>
      <c r="F18" s="687">
        <v>0.29254663177600004</v>
      </c>
      <c r="G18" s="687">
        <v>0</v>
      </c>
      <c r="H18" s="687">
        <v>0</v>
      </c>
      <c r="I18" s="687">
        <v>20.448003029700001</v>
      </c>
      <c r="J18" s="687">
        <v>539.39537053369997</v>
      </c>
      <c r="K18" s="687">
        <v>539.39537053369997</v>
      </c>
    </row>
    <row r="19" spans="1:11">
      <c r="A19" s="665" t="s">
        <v>37</v>
      </c>
      <c r="B19" s="687">
        <v>0</v>
      </c>
      <c r="C19" s="687">
        <v>0</v>
      </c>
      <c r="D19" s="687">
        <v>0</v>
      </c>
      <c r="E19" s="687">
        <v>2.0472933000000002</v>
      </c>
      <c r="F19" s="687">
        <v>0</v>
      </c>
      <c r="G19" s="687">
        <v>0</v>
      </c>
      <c r="H19" s="687">
        <v>0</v>
      </c>
      <c r="I19" s="687">
        <v>0</v>
      </c>
      <c r="J19" s="687">
        <v>0</v>
      </c>
      <c r="K19" s="687">
        <v>0</v>
      </c>
    </row>
    <row r="20" spans="1:11">
      <c r="A20" s="665" t="s">
        <v>8</v>
      </c>
      <c r="B20" s="687">
        <v>0</v>
      </c>
      <c r="C20" s="687">
        <v>0</v>
      </c>
      <c r="D20" s="687">
        <v>1.3513500000000001E-3</v>
      </c>
      <c r="E20" s="687">
        <v>1.3513500000000001E-3</v>
      </c>
      <c r="F20" s="687">
        <v>1.3513500000000001E-3</v>
      </c>
      <c r="G20" s="687">
        <v>0</v>
      </c>
      <c r="H20" s="687">
        <v>0</v>
      </c>
      <c r="I20" s="687">
        <v>20.661379199999999</v>
      </c>
      <c r="J20" s="687">
        <v>20.661379199999999</v>
      </c>
      <c r="K20" s="687">
        <v>20.661379199999999</v>
      </c>
    </row>
    <row r="21" spans="1:11">
      <c r="A21" s="665" t="s">
        <v>118</v>
      </c>
      <c r="B21" s="687">
        <v>0</v>
      </c>
      <c r="C21" s="687">
        <v>0</v>
      </c>
      <c r="D21" s="687">
        <v>0</v>
      </c>
      <c r="E21" s="687">
        <v>0.44906171350000001</v>
      </c>
      <c r="F21" s="687">
        <v>0</v>
      </c>
      <c r="G21" s="687">
        <v>0</v>
      </c>
      <c r="H21" s="687">
        <v>0</v>
      </c>
      <c r="I21" s="687">
        <v>0</v>
      </c>
      <c r="J21" s="687">
        <v>0</v>
      </c>
      <c r="K21" s="687">
        <v>0</v>
      </c>
    </row>
    <row r="22" spans="1:11">
      <c r="A22" s="674" t="s">
        <v>269</v>
      </c>
      <c r="B22" s="687">
        <v>0</v>
      </c>
      <c r="C22" s="687">
        <v>0</v>
      </c>
      <c r="D22" s="687">
        <v>0.16973043141799998</v>
      </c>
      <c r="E22" s="687">
        <v>4.2040942344762771</v>
      </c>
      <c r="F22" s="687">
        <v>1.1719880963092761</v>
      </c>
      <c r="G22" s="687">
        <v>0</v>
      </c>
      <c r="H22" s="687">
        <v>0</v>
      </c>
      <c r="I22" s="687">
        <v>498.79559652969999</v>
      </c>
      <c r="J22" s="687">
        <v>6229.3571938481828</v>
      </c>
      <c r="K22" s="687">
        <v>6067.4183305181823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9"/>
  <sheetViews>
    <sheetView topLeftCell="I1" workbookViewId="0">
      <selection activeCell="R4" sqref="R4:R29"/>
    </sheetView>
  </sheetViews>
  <sheetFormatPr defaultRowHeight="15"/>
  <cols>
    <col min="1" max="1" width="44.85546875" style="7" bestFit="1" customWidth="1"/>
    <col min="2" max="2" width="44.85546875" style="7" customWidth="1"/>
    <col min="3" max="3" width="36" style="7" bestFit="1" customWidth="1"/>
    <col min="4" max="4" width="36.140625" style="7" bestFit="1" customWidth="1"/>
    <col min="5" max="5" width="48.5703125" style="7" bestFit="1" customWidth="1"/>
    <col min="6" max="6" width="12.85546875" style="7" bestFit="1" customWidth="1"/>
    <col min="7" max="9" width="9.140625" style="7"/>
    <col min="10" max="10" width="89.5703125" style="7" bestFit="1" customWidth="1"/>
    <col min="11" max="11" width="43.140625" style="7" bestFit="1" customWidth="1"/>
    <col min="12" max="16384" width="9.140625" style="7"/>
  </cols>
  <sheetData>
    <row r="1" spans="1:74" s="676" customFormat="1" ht="20.25">
      <c r="A1" s="675" t="s">
        <v>279</v>
      </c>
      <c r="B1" s="675"/>
      <c r="L1" s="677"/>
    </row>
    <row r="2" spans="1:74" s="676" customFormat="1">
      <c r="A2" s="678" t="s">
        <v>280</v>
      </c>
      <c r="B2" s="686"/>
      <c r="D2" s="678"/>
      <c r="E2" s="678"/>
      <c r="F2" s="678"/>
      <c r="G2" s="679"/>
      <c r="H2" s="679"/>
      <c r="I2" s="678"/>
      <c r="J2" s="678"/>
      <c r="K2" s="680"/>
      <c r="L2" s="681"/>
      <c r="M2" s="680"/>
      <c r="N2" s="680"/>
      <c r="O2" s="730" t="s">
        <v>252</v>
      </c>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2"/>
      <c r="AS2" s="730" t="s">
        <v>253</v>
      </c>
      <c r="AT2" s="731"/>
      <c r="AU2" s="731"/>
      <c r="AV2" s="731"/>
      <c r="AW2" s="731"/>
      <c r="AX2" s="731"/>
      <c r="AY2" s="731"/>
      <c r="AZ2" s="731"/>
      <c r="BA2" s="731"/>
      <c r="BB2" s="731"/>
      <c r="BC2" s="731"/>
      <c r="BD2" s="731"/>
      <c r="BE2" s="731"/>
      <c r="BF2" s="731"/>
      <c r="BG2" s="731"/>
      <c r="BH2" s="731"/>
      <c r="BI2" s="731"/>
      <c r="BJ2" s="731"/>
      <c r="BK2" s="731"/>
      <c r="BL2" s="731"/>
      <c r="BM2" s="731"/>
      <c r="BN2" s="731"/>
      <c r="BO2" s="731"/>
      <c r="BP2" s="731"/>
      <c r="BQ2" s="731"/>
      <c r="BR2" s="731"/>
      <c r="BS2" s="731"/>
      <c r="BT2" s="731"/>
      <c r="BU2" s="731"/>
      <c r="BV2" s="732"/>
    </row>
    <row r="3" spans="1:74" s="676" customFormat="1" ht="120">
      <c r="A3" s="682" t="s">
        <v>254</v>
      </c>
      <c r="B3" s="682" t="s">
        <v>296</v>
      </c>
      <c r="C3" s="682" t="s">
        <v>147</v>
      </c>
      <c r="D3" s="682" t="s">
        <v>0</v>
      </c>
      <c r="E3" s="683" t="s">
        <v>81</v>
      </c>
      <c r="F3" s="683" t="s">
        <v>255</v>
      </c>
      <c r="G3" s="683" t="s">
        <v>281</v>
      </c>
      <c r="H3" s="683" t="s">
        <v>256</v>
      </c>
      <c r="I3" s="684" t="s">
        <v>282</v>
      </c>
      <c r="J3" s="684" t="s">
        <v>283</v>
      </c>
      <c r="K3" s="684" t="s">
        <v>257</v>
      </c>
      <c r="L3" s="685" t="s">
        <v>284</v>
      </c>
      <c r="M3" s="684" t="s">
        <v>285</v>
      </c>
      <c r="N3" s="684" t="s">
        <v>286</v>
      </c>
      <c r="O3" s="684">
        <v>2011</v>
      </c>
      <c r="P3" s="684">
        <v>2012</v>
      </c>
      <c r="Q3" s="684">
        <v>2013</v>
      </c>
      <c r="R3" s="684">
        <v>2014</v>
      </c>
      <c r="S3" s="684">
        <v>2015</v>
      </c>
      <c r="T3" s="684">
        <v>2016</v>
      </c>
      <c r="U3" s="684">
        <v>2017</v>
      </c>
      <c r="V3" s="684">
        <v>2018</v>
      </c>
      <c r="W3" s="684">
        <v>2019</v>
      </c>
      <c r="X3" s="684">
        <v>2020</v>
      </c>
      <c r="Y3" s="684">
        <v>2021</v>
      </c>
      <c r="Z3" s="684">
        <v>2022</v>
      </c>
      <c r="AA3" s="684">
        <v>2023</v>
      </c>
      <c r="AB3" s="684">
        <v>2024</v>
      </c>
      <c r="AC3" s="684">
        <v>2025</v>
      </c>
      <c r="AD3" s="684">
        <v>2026</v>
      </c>
      <c r="AE3" s="684">
        <v>2027</v>
      </c>
      <c r="AF3" s="684">
        <v>2028</v>
      </c>
      <c r="AG3" s="684">
        <v>2029</v>
      </c>
      <c r="AH3" s="684">
        <v>2030</v>
      </c>
      <c r="AI3" s="684">
        <v>2031</v>
      </c>
      <c r="AJ3" s="684">
        <v>2032</v>
      </c>
      <c r="AK3" s="684">
        <v>2033</v>
      </c>
      <c r="AL3" s="684">
        <v>2034</v>
      </c>
      <c r="AM3" s="684">
        <v>2035</v>
      </c>
      <c r="AN3" s="684">
        <v>2036</v>
      </c>
      <c r="AO3" s="684">
        <v>2037</v>
      </c>
      <c r="AP3" s="684">
        <v>2038</v>
      </c>
      <c r="AQ3" s="684">
        <v>2039</v>
      </c>
      <c r="AR3" s="684">
        <v>2040</v>
      </c>
      <c r="AS3" s="684">
        <v>2011</v>
      </c>
      <c r="AT3" s="684">
        <v>2012</v>
      </c>
      <c r="AU3" s="684">
        <v>2013</v>
      </c>
      <c r="AV3" s="684">
        <v>2014</v>
      </c>
      <c r="AW3" s="684">
        <v>2015</v>
      </c>
      <c r="AX3" s="684">
        <v>2016</v>
      </c>
      <c r="AY3" s="684">
        <v>2017</v>
      </c>
      <c r="AZ3" s="684">
        <v>2018</v>
      </c>
      <c r="BA3" s="684">
        <v>2019</v>
      </c>
      <c r="BB3" s="684">
        <v>2020</v>
      </c>
      <c r="BC3" s="684">
        <v>2021</v>
      </c>
      <c r="BD3" s="684">
        <v>2022</v>
      </c>
      <c r="BE3" s="684">
        <v>2023</v>
      </c>
      <c r="BF3" s="684">
        <v>2024</v>
      </c>
      <c r="BG3" s="684">
        <v>2025</v>
      </c>
      <c r="BH3" s="684">
        <v>2026</v>
      </c>
      <c r="BI3" s="684">
        <v>2027</v>
      </c>
      <c r="BJ3" s="684">
        <v>2028</v>
      </c>
      <c r="BK3" s="684">
        <v>2029</v>
      </c>
      <c r="BL3" s="684">
        <v>2030</v>
      </c>
      <c r="BM3" s="684">
        <v>2031</v>
      </c>
      <c r="BN3" s="684">
        <v>2032</v>
      </c>
      <c r="BO3" s="684">
        <v>2033</v>
      </c>
      <c r="BP3" s="684">
        <v>2034</v>
      </c>
      <c r="BQ3" s="684">
        <v>2035</v>
      </c>
      <c r="BR3" s="684">
        <v>2036</v>
      </c>
      <c r="BS3" s="684">
        <v>2037</v>
      </c>
      <c r="BT3" s="684">
        <v>2038</v>
      </c>
      <c r="BU3" s="684">
        <v>2039</v>
      </c>
      <c r="BV3" s="684">
        <v>2040</v>
      </c>
    </row>
    <row r="4" spans="1:74">
      <c r="A4" s="7" t="s">
        <v>81</v>
      </c>
      <c r="B4" s="7" t="s">
        <v>236</v>
      </c>
      <c r="C4" s="7" t="s">
        <v>113</v>
      </c>
      <c r="D4" s="7" t="s">
        <v>45</v>
      </c>
      <c r="E4" s="7" t="s">
        <v>64</v>
      </c>
      <c r="F4" s="7" t="s">
        <v>258</v>
      </c>
      <c r="G4" s="7" t="s">
        <v>259</v>
      </c>
      <c r="H4" s="7" t="s">
        <v>260</v>
      </c>
      <c r="I4" s="7">
        <v>2014</v>
      </c>
      <c r="J4" s="7" t="s">
        <v>157</v>
      </c>
      <c r="K4" s="7" t="s">
        <v>30</v>
      </c>
      <c r="L4" s="7">
        <v>232</v>
      </c>
      <c r="M4" s="7">
        <v>199.85445469999999</v>
      </c>
      <c r="N4" s="7">
        <v>779547.71539999999</v>
      </c>
      <c r="O4" s="7">
        <v>0</v>
      </c>
      <c r="P4" s="7">
        <v>0</v>
      </c>
      <c r="Q4" s="7">
        <v>0</v>
      </c>
      <c r="R4" s="7">
        <v>0.19985445469999999</v>
      </c>
      <c r="S4" s="7">
        <v>0.19896491459999999</v>
      </c>
      <c r="T4" s="7">
        <v>0.17456773039999998</v>
      </c>
      <c r="U4" s="7">
        <v>0.1429186163</v>
      </c>
      <c r="V4" s="7">
        <v>0.1429186163</v>
      </c>
      <c r="W4" s="7">
        <v>0.1429186163</v>
      </c>
      <c r="X4" s="7">
        <v>0.1429186163</v>
      </c>
      <c r="Y4" s="7">
        <v>0.14106447750000001</v>
      </c>
      <c r="Z4" s="7">
        <v>0.14106447750000001</v>
      </c>
      <c r="AA4" s="7">
        <v>0.14106447750000001</v>
      </c>
      <c r="AB4" s="7">
        <v>0.13870423969999998</v>
      </c>
      <c r="AC4" s="7">
        <v>3.045640136E-2</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779.54771540000002</v>
      </c>
      <c r="AW4" s="7">
        <v>776.20679710000002</v>
      </c>
      <c r="AX4" s="7">
        <v>675.99129859999994</v>
      </c>
      <c r="AY4" s="7">
        <v>565.22873970000001</v>
      </c>
      <c r="AZ4" s="7">
        <v>565.22873970000001</v>
      </c>
      <c r="BA4" s="7">
        <v>565.22873970000001</v>
      </c>
      <c r="BB4" s="7">
        <v>565.22873970000001</v>
      </c>
      <c r="BC4" s="7">
        <v>563.37592219999999</v>
      </c>
      <c r="BD4" s="7">
        <v>563.37592219999999</v>
      </c>
      <c r="BE4" s="7">
        <v>563.37592219999999</v>
      </c>
      <c r="BF4" s="7">
        <v>541.61209359999998</v>
      </c>
      <c r="BG4" s="7">
        <v>104.7824882</v>
      </c>
      <c r="BH4" s="7">
        <v>0</v>
      </c>
      <c r="BI4" s="7">
        <v>0</v>
      </c>
      <c r="BJ4" s="7">
        <v>0</v>
      </c>
      <c r="BK4" s="7">
        <v>0</v>
      </c>
      <c r="BL4" s="7">
        <v>0</v>
      </c>
      <c r="BM4" s="7">
        <v>0</v>
      </c>
      <c r="BN4" s="7">
        <v>0</v>
      </c>
      <c r="BO4" s="7">
        <v>0</v>
      </c>
      <c r="BP4" s="7">
        <v>0</v>
      </c>
      <c r="BQ4" s="7">
        <v>0</v>
      </c>
      <c r="BR4" s="7">
        <v>0</v>
      </c>
      <c r="BS4" s="7">
        <v>0</v>
      </c>
      <c r="BT4" s="7">
        <v>0</v>
      </c>
      <c r="BU4" s="7">
        <v>0</v>
      </c>
      <c r="BV4" s="7">
        <v>0</v>
      </c>
    </row>
    <row r="5" spans="1:74">
      <c r="A5" s="7" t="s">
        <v>81</v>
      </c>
      <c r="B5" s="7" t="s">
        <v>235</v>
      </c>
      <c r="C5" s="7" t="s">
        <v>113</v>
      </c>
      <c r="D5" s="7" t="s">
        <v>32</v>
      </c>
      <c r="E5" s="7" t="s">
        <v>64</v>
      </c>
      <c r="F5" s="7" t="s">
        <v>258</v>
      </c>
      <c r="G5" s="7" t="s">
        <v>259</v>
      </c>
      <c r="H5" s="7" t="s">
        <v>260</v>
      </c>
      <c r="I5" s="7">
        <v>2014</v>
      </c>
      <c r="J5" s="7" t="s">
        <v>157</v>
      </c>
      <c r="K5" s="7" t="s">
        <v>288</v>
      </c>
      <c r="L5" s="7">
        <v>7</v>
      </c>
      <c r="M5" s="7">
        <v>93.568513609999997</v>
      </c>
      <c r="N5" s="7">
        <v>456914.99040000001</v>
      </c>
      <c r="O5" s="7">
        <v>0</v>
      </c>
      <c r="P5" s="7">
        <v>0</v>
      </c>
      <c r="Q5" s="7">
        <v>0</v>
      </c>
      <c r="R5" s="7">
        <v>9.3568513610000001E-2</v>
      </c>
      <c r="S5" s="7">
        <v>9.3568513610000001E-2</v>
      </c>
      <c r="T5" s="7">
        <v>9.3568513610000001E-2</v>
      </c>
      <c r="U5" s="7">
        <v>9.3568513610000001E-2</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456.91499040000002</v>
      </c>
      <c r="AW5" s="7">
        <v>456.91499040000002</v>
      </c>
      <c r="AX5" s="7">
        <v>456.91499040000002</v>
      </c>
      <c r="AY5" s="7">
        <v>456.91499040000002</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row>
    <row r="6" spans="1:74">
      <c r="A6" s="7" t="s">
        <v>81</v>
      </c>
      <c r="B6" s="7" t="s">
        <v>235</v>
      </c>
      <c r="C6" s="7" t="s">
        <v>113</v>
      </c>
      <c r="D6" s="7" t="s">
        <v>23</v>
      </c>
      <c r="E6" s="7" t="s">
        <v>64</v>
      </c>
      <c r="F6" s="7" t="s">
        <v>258</v>
      </c>
      <c r="G6" s="7" t="s">
        <v>259</v>
      </c>
      <c r="H6" s="7" t="s">
        <v>260</v>
      </c>
      <c r="I6" s="7">
        <v>2013</v>
      </c>
      <c r="J6" s="7" t="s">
        <v>157</v>
      </c>
      <c r="K6" s="7" t="s">
        <v>289</v>
      </c>
      <c r="L6" s="7">
        <v>1</v>
      </c>
      <c r="M6" s="7">
        <v>1.325698753</v>
      </c>
      <c r="N6" s="7">
        <v>21325.68</v>
      </c>
      <c r="O6" s="7">
        <v>0</v>
      </c>
      <c r="P6" s="7">
        <v>0</v>
      </c>
      <c r="Q6" s="7">
        <v>1.325698753E-3</v>
      </c>
      <c r="R6" s="7">
        <v>1.325698753E-3</v>
      </c>
      <c r="S6" s="7">
        <v>1.325698753E-3</v>
      </c>
      <c r="T6" s="7">
        <v>1.325698753E-3</v>
      </c>
      <c r="U6" s="7">
        <v>1.325698753E-3</v>
      </c>
      <c r="V6" s="7">
        <v>1.325698753E-3</v>
      </c>
      <c r="W6" s="7">
        <v>1.325698753E-3</v>
      </c>
      <c r="X6" s="7">
        <v>1.325698753E-3</v>
      </c>
      <c r="Y6" s="7">
        <v>1.325698753E-3</v>
      </c>
      <c r="Z6" s="7">
        <v>1.325698753E-3</v>
      </c>
      <c r="AA6" s="7">
        <v>1.325698753E-3</v>
      </c>
      <c r="AB6" s="7">
        <v>1.325698753E-3</v>
      </c>
      <c r="AC6" s="7">
        <v>1.325698753E-3</v>
      </c>
      <c r="AD6" s="7">
        <v>1.325698753E-3</v>
      </c>
      <c r="AE6" s="7">
        <v>1.325698753E-3</v>
      </c>
      <c r="AF6" s="7">
        <v>0</v>
      </c>
      <c r="AG6" s="7">
        <v>0</v>
      </c>
      <c r="AH6" s="7">
        <v>0</v>
      </c>
      <c r="AI6" s="7">
        <v>0</v>
      </c>
      <c r="AJ6" s="7">
        <v>0</v>
      </c>
      <c r="AK6" s="7">
        <v>0</v>
      </c>
      <c r="AL6" s="7">
        <v>0</v>
      </c>
      <c r="AM6" s="7">
        <v>0</v>
      </c>
      <c r="AN6" s="7">
        <v>0</v>
      </c>
      <c r="AO6" s="7">
        <v>0</v>
      </c>
      <c r="AP6" s="7">
        <v>0</v>
      </c>
      <c r="AQ6" s="7">
        <v>0</v>
      </c>
      <c r="AR6" s="7">
        <v>0</v>
      </c>
      <c r="AS6" s="7">
        <v>0</v>
      </c>
      <c r="AT6" s="7">
        <v>0</v>
      </c>
      <c r="AU6" s="7">
        <v>10.662840000000001</v>
      </c>
      <c r="AV6" s="7">
        <v>10.662840000000001</v>
      </c>
      <c r="AW6" s="7">
        <v>10.662840000000001</v>
      </c>
      <c r="AX6" s="7">
        <v>10.662840000000001</v>
      </c>
      <c r="AY6" s="7">
        <v>10.662840000000001</v>
      </c>
      <c r="AZ6" s="7">
        <v>10.662840000000001</v>
      </c>
      <c r="BA6" s="7">
        <v>10.662840000000001</v>
      </c>
      <c r="BB6" s="7">
        <v>10.662840000000001</v>
      </c>
      <c r="BC6" s="7">
        <v>10.662840000000001</v>
      </c>
      <c r="BD6" s="7">
        <v>10.662840000000001</v>
      </c>
      <c r="BE6" s="7">
        <v>10.662840000000001</v>
      </c>
      <c r="BF6" s="7">
        <v>10.662840000000001</v>
      </c>
      <c r="BG6" s="7">
        <v>10.662840000000001</v>
      </c>
      <c r="BH6" s="7">
        <v>10.662840000000001</v>
      </c>
      <c r="BI6" s="7">
        <v>10.662840000000001</v>
      </c>
      <c r="BJ6" s="7">
        <v>0</v>
      </c>
      <c r="BK6" s="7">
        <v>0</v>
      </c>
      <c r="BL6" s="7">
        <v>0</v>
      </c>
      <c r="BM6" s="7">
        <v>0</v>
      </c>
      <c r="BN6" s="7">
        <v>0</v>
      </c>
      <c r="BO6" s="7">
        <v>0</v>
      </c>
      <c r="BP6" s="7">
        <v>0</v>
      </c>
      <c r="BQ6" s="7">
        <v>0</v>
      </c>
      <c r="BR6" s="7">
        <v>0</v>
      </c>
      <c r="BS6" s="7">
        <v>0</v>
      </c>
      <c r="BT6" s="7">
        <v>0</v>
      </c>
      <c r="BU6" s="7">
        <v>0</v>
      </c>
      <c r="BV6" s="7">
        <v>0</v>
      </c>
    </row>
    <row r="7" spans="1:74">
      <c r="A7" s="7" t="s">
        <v>81</v>
      </c>
      <c r="B7" s="7" t="s">
        <v>235</v>
      </c>
      <c r="C7" s="7" t="s">
        <v>113</v>
      </c>
      <c r="D7" s="7" t="s">
        <v>23</v>
      </c>
      <c r="E7" s="7" t="s">
        <v>64</v>
      </c>
      <c r="F7" s="7" t="s">
        <v>258</v>
      </c>
      <c r="G7" s="7" t="s">
        <v>259</v>
      </c>
      <c r="H7" s="7" t="s">
        <v>260</v>
      </c>
      <c r="I7" s="7">
        <v>2014</v>
      </c>
      <c r="J7" s="7" t="s">
        <v>157</v>
      </c>
      <c r="K7" s="7" t="s">
        <v>289</v>
      </c>
      <c r="L7" s="7">
        <v>2</v>
      </c>
      <c r="M7" s="7">
        <v>33.562511999999998</v>
      </c>
      <c r="N7" s="7">
        <v>165882.53520000001</v>
      </c>
      <c r="O7" s="7">
        <v>0</v>
      </c>
      <c r="P7" s="7">
        <v>0</v>
      </c>
      <c r="Q7" s="7">
        <v>0</v>
      </c>
      <c r="R7" s="7">
        <v>3.3562511999999996E-2</v>
      </c>
      <c r="S7" s="7">
        <v>3.3562511999999996E-2</v>
      </c>
      <c r="T7" s="7">
        <v>3.3562511999999996E-2</v>
      </c>
      <c r="U7" s="7">
        <v>3.3562511999999996E-2</v>
      </c>
      <c r="V7" s="7">
        <v>3.3562511999999996E-2</v>
      </c>
      <c r="W7" s="7">
        <v>3.3562511999999996E-2</v>
      </c>
      <c r="X7" s="7">
        <v>3.3562511999999996E-2</v>
      </c>
      <c r="Y7" s="7">
        <v>3.3562511999999996E-2</v>
      </c>
      <c r="Z7" s="7">
        <v>3.3562511999999996E-2</v>
      </c>
      <c r="AA7" s="7">
        <v>3.3562511999999996E-2</v>
      </c>
      <c r="AB7" s="7">
        <v>2.997E-2</v>
      </c>
      <c r="AC7" s="7">
        <v>2.997E-2</v>
      </c>
      <c r="AD7" s="7">
        <v>2.997E-2</v>
      </c>
      <c r="AE7" s="7">
        <v>2.997E-2</v>
      </c>
      <c r="AF7" s="7">
        <v>2.997E-2</v>
      </c>
      <c r="AG7" s="7">
        <v>0</v>
      </c>
      <c r="AH7" s="7">
        <v>0</v>
      </c>
      <c r="AI7" s="7">
        <v>0</v>
      </c>
      <c r="AJ7" s="7">
        <v>0</v>
      </c>
      <c r="AK7" s="7">
        <v>0</v>
      </c>
      <c r="AL7" s="7">
        <v>0</v>
      </c>
      <c r="AM7" s="7">
        <v>0</v>
      </c>
      <c r="AN7" s="7">
        <v>0</v>
      </c>
      <c r="AO7" s="7">
        <v>0</v>
      </c>
      <c r="AP7" s="7">
        <v>0</v>
      </c>
      <c r="AQ7" s="7">
        <v>0</v>
      </c>
      <c r="AR7" s="7">
        <v>0</v>
      </c>
      <c r="AS7" s="7">
        <v>0</v>
      </c>
      <c r="AT7" s="7">
        <v>0</v>
      </c>
      <c r="AU7" s="7">
        <v>0</v>
      </c>
      <c r="AV7" s="7">
        <v>165.88253520000001</v>
      </c>
      <c r="AW7" s="7">
        <v>165.88253520000001</v>
      </c>
      <c r="AX7" s="7">
        <v>165.88253520000001</v>
      </c>
      <c r="AY7" s="7">
        <v>165.88253520000001</v>
      </c>
      <c r="AZ7" s="7">
        <v>165.88253520000001</v>
      </c>
      <c r="BA7" s="7">
        <v>165.88253520000001</v>
      </c>
      <c r="BB7" s="7">
        <v>165.88253520000001</v>
      </c>
      <c r="BC7" s="7">
        <v>165.88253520000001</v>
      </c>
      <c r="BD7" s="7">
        <v>165.88253520000001</v>
      </c>
      <c r="BE7" s="7">
        <v>165.88253520000001</v>
      </c>
      <c r="BF7" s="7">
        <v>143.52498</v>
      </c>
      <c r="BG7" s="7">
        <v>143.52498</v>
      </c>
      <c r="BH7" s="7">
        <v>143.52498</v>
      </c>
      <c r="BI7" s="7">
        <v>143.52498</v>
      </c>
      <c r="BJ7" s="7">
        <v>143.52498</v>
      </c>
      <c r="BK7" s="7">
        <v>0</v>
      </c>
      <c r="BL7" s="7">
        <v>0</v>
      </c>
      <c r="BM7" s="7">
        <v>0</v>
      </c>
      <c r="BN7" s="7">
        <v>0</v>
      </c>
      <c r="BO7" s="7">
        <v>0</v>
      </c>
      <c r="BP7" s="7">
        <v>0</v>
      </c>
      <c r="BQ7" s="7">
        <v>0</v>
      </c>
      <c r="BR7" s="7">
        <v>0</v>
      </c>
      <c r="BS7" s="7">
        <v>0</v>
      </c>
      <c r="BT7" s="7">
        <v>0</v>
      </c>
      <c r="BU7" s="7">
        <v>0</v>
      </c>
      <c r="BV7" s="7">
        <v>0</v>
      </c>
    </row>
    <row r="8" spans="1:74">
      <c r="A8" s="7" t="s">
        <v>81</v>
      </c>
      <c r="B8" s="7" t="s">
        <v>235</v>
      </c>
      <c r="C8" s="7" t="s">
        <v>113</v>
      </c>
      <c r="D8" s="7" t="s">
        <v>68</v>
      </c>
      <c r="E8" s="7" t="s">
        <v>64</v>
      </c>
      <c r="F8" s="7" t="s">
        <v>258</v>
      </c>
      <c r="G8" s="7" t="s">
        <v>259</v>
      </c>
      <c r="H8" s="7" t="s">
        <v>260</v>
      </c>
      <c r="I8" s="7">
        <v>2012</v>
      </c>
      <c r="J8" s="7" t="s">
        <v>157</v>
      </c>
      <c r="K8" s="7" t="s">
        <v>30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row>
    <row r="9" spans="1:74">
      <c r="A9" s="7" t="s">
        <v>81</v>
      </c>
      <c r="B9" s="7" t="s">
        <v>235</v>
      </c>
      <c r="C9" s="7" t="s">
        <v>113</v>
      </c>
      <c r="D9" s="7" t="s">
        <v>68</v>
      </c>
      <c r="E9" s="7" t="s">
        <v>64</v>
      </c>
      <c r="F9" s="7" t="s">
        <v>258</v>
      </c>
      <c r="G9" s="7" t="s">
        <v>259</v>
      </c>
      <c r="H9" s="7" t="s">
        <v>260</v>
      </c>
      <c r="I9" s="7">
        <v>2013</v>
      </c>
      <c r="J9" s="7" t="s">
        <v>157</v>
      </c>
      <c r="K9" s="7" t="s">
        <v>30</v>
      </c>
      <c r="L9" s="7">
        <v>11</v>
      </c>
      <c r="M9" s="7">
        <v>98.921217240000004</v>
      </c>
      <c r="N9" s="7">
        <v>589361.49280000001</v>
      </c>
      <c r="O9" s="7">
        <v>0</v>
      </c>
      <c r="P9" s="7">
        <v>0</v>
      </c>
      <c r="Q9" s="7">
        <v>0.1010009769</v>
      </c>
      <c r="R9" s="7">
        <v>9.8921217239999998E-2</v>
      </c>
      <c r="S9" s="7">
        <v>9.8849480869999992E-2</v>
      </c>
      <c r="T9" s="7">
        <v>9.8849480869999992E-2</v>
      </c>
      <c r="U9" s="7">
        <v>9.8387009129999994E-2</v>
      </c>
      <c r="V9" s="7">
        <v>9.7723202679999996E-2</v>
      </c>
      <c r="W9" s="7">
        <v>9.7723202679999996E-2</v>
      </c>
      <c r="X9" s="7">
        <v>9.7482047170000002E-2</v>
      </c>
      <c r="Y9" s="7">
        <v>9.5004730039999999E-2</v>
      </c>
      <c r="Z9" s="7">
        <v>9.0165743140000004E-2</v>
      </c>
      <c r="AA9" s="7">
        <v>8.1554164240000004E-2</v>
      </c>
      <c r="AB9" s="7">
        <v>7.9554632269999995E-2</v>
      </c>
      <c r="AC9" s="7">
        <v>7.5220611409999999E-2</v>
      </c>
      <c r="AD9" s="7">
        <v>7.0202318099999994E-2</v>
      </c>
      <c r="AE9" s="7">
        <v>7.0202318099999994E-2</v>
      </c>
      <c r="AF9" s="7">
        <v>5.6838566479999998E-2</v>
      </c>
      <c r="AG9" s="7">
        <v>1.5326174910000002E-3</v>
      </c>
      <c r="AH9" s="7">
        <v>1.433416022E-3</v>
      </c>
      <c r="AI9" s="7">
        <v>1.433416022E-3</v>
      </c>
      <c r="AJ9" s="7">
        <v>1.433416022E-3</v>
      </c>
      <c r="AK9" s="7">
        <v>0</v>
      </c>
      <c r="AL9" s="7">
        <v>0</v>
      </c>
      <c r="AM9" s="7">
        <v>0</v>
      </c>
      <c r="AN9" s="7">
        <v>0</v>
      </c>
      <c r="AO9" s="7">
        <v>0</v>
      </c>
      <c r="AP9" s="7">
        <v>0</v>
      </c>
      <c r="AQ9" s="7">
        <v>0</v>
      </c>
      <c r="AR9" s="7">
        <v>0</v>
      </c>
      <c r="AS9" s="7">
        <v>0</v>
      </c>
      <c r="AT9" s="7">
        <v>0</v>
      </c>
      <c r="AU9" s="7">
        <v>298.47137430000004</v>
      </c>
      <c r="AV9" s="7">
        <v>290.89011859999999</v>
      </c>
      <c r="AW9" s="7">
        <v>290.64022570000003</v>
      </c>
      <c r="AX9" s="7">
        <v>290.64022570000003</v>
      </c>
      <c r="AY9" s="7">
        <v>289.02921070000002</v>
      </c>
      <c r="AZ9" s="7">
        <v>284.64937739999999</v>
      </c>
      <c r="BA9" s="7">
        <v>284.64937739999999</v>
      </c>
      <c r="BB9" s="7">
        <v>283.2253796</v>
      </c>
      <c r="BC9" s="7">
        <v>272.6509289</v>
      </c>
      <c r="BD9" s="7">
        <v>240.72301329999999</v>
      </c>
      <c r="BE9" s="7">
        <v>179.5991611</v>
      </c>
      <c r="BF9" s="7">
        <v>167.79213630000001</v>
      </c>
      <c r="BG9" s="7">
        <v>149.04401720000001</v>
      </c>
      <c r="BH9" s="7">
        <v>130.70418119999999</v>
      </c>
      <c r="BI9" s="7">
        <v>130.70418119999999</v>
      </c>
      <c r="BJ9" s="7">
        <v>105.68910430000001</v>
      </c>
      <c r="BK9" s="7">
        <v>1.3855553999999999</v>
      </c>
      <c r="BL9" s="7">
        <v>1.012774624</v>
      </c>
      <c r="BM9" s="7">
        <v>1.012774624</v>
      </c>
      <c r="BN9" s="7">
        <v>1.012774624</v>
      </c>
      <c r="BO9" s="7">
        <v>0</v>
      </c>
      <c r="BP9" s="7">
        <v>0</v>
      </c>
      <c r="BQ9" s="7">
        <v>0</v>
      </c>
      <c r="BR9" s="7">
        <v>0</v>
      </c>
      <c r="BS9" s="7">
        <v>0</v>
      </c>
      <c r="BT9" s="7">
        <v>0</v>
      </c>
      <c r="BU9" s="7">
        <v>0</v>
      </c>
      <c r="BV9" s="7">
        <v>0</v>
      </c>
    </row>
    <row r="10" spans="1:74">
      <c r="A10" s="7" t="s">
        <v>81</v>
      </c>
      <c r="B10" s="7" t="s">
        <v>235</v>
      </c>
      <c r="C10" s="7" t="s">
        <v>113</v>
      </c>
      <c r="D10" s="7" t="s">
        <v>68</v>
      </c>
      <c r="E10" s="7" t="s">
        <v>64</v>
      </c>
      <c r="F10" s="7" t="s">
        <v>258</v>
      </c>
      <c r="G10" s="7" t="s">
        <v>259</v>
      </c>
      <c r="H10" s="7" t="s">
        <v>260</v>
      </c>
      <c r="I10" s="7">
        <v>2014</v>
      </c>
      <c r="J10" s="7" t="s">
        <v>157</v>
      </c>
      <c r="K10" s="7" t="s">
        <v>30</v>
      </c>
      <c r="L10" s="7">
        <v>75</v>
      </c>
      <c r="M10" s="7">
        <v>295.05080329999998</v>
      </c>
      <c r="N10" s="7">
        <v>2346163.3289999999</v>
      </c>
      <c r="O10" s="7">
        <v>0</v>
      </c>
      <c r="P10" s="7">
        <v>0</v>
      </c>
      <c r="Q10" s="7">
        <v>0</v>
      </c>
      <c r="R10" s="7">
        <v>0.2950508033</v>
      </c>
      <c r="S10" s="7">
        <v>0.29493124269999998</v>
      </c>
      <c r="T10" s="7">
        <v>0.29493124269999998</v>
      </c>
      <c r="U10" s="7">
        <v>0.28709418199999998</v>
      </c>
      <c r="V10" s="7">
        <v>0.28709418199999998</v>
      </c>
      <c r="W10" s="7">
        <v>0.28709418199999998</v>
      </c>
      <c r="X10" s="7">
        <v>0.28213911919999995</v>
      </c>
      <c r="Y10" s="7">
        <v>0.28213911919999995</v>
      </c>
      <c r="Z10" s="7">
        <v>0.25466678310000002</v>
      </c>
      <c r="AA10" s="7">
        <v>0.23367473050000001</v>
      </c>
      <c r="AB10" s="7">
        <v>0.19823196469999999</v>
      </c>
      <c r="AC10" s="7">
        <v>0.1787073344</v>
      </c>
      <c r="AD10" s="7">
        <v>3.3620175969999999E-2</v>
      </c>
      <c r="AE10" s="7">
        <v>3.0556452749999997E-2</v>
      </c>
      <c r="AF10" s="7">
        <v>3.0556452749999997E-2</v>
      </c>
      <c r="AG10" s="7">
        <v>2.594177798E-2</v>
      </c>
      <c r="AH10" s="7">
        <v>1.049002877E-2</v>
      </c>
      <c r="AI10" s="7">
        <v>1.049002877E-2</v>
      </c>
      <c r="AJ10" s="7">
        <v>1.049002877E-2</v>
      </c>
      <c r="AK10" s="7">
        <v>1.049002877E-2</v>
      </c>
      <c r="AL10" s="7">
        <v>0</v>
      </c>
      <c r="AM10" s="7">
        <v>0</v>
      </c>
      <c r="AN10" s="7">
        <v>0</v>
      </c>
      <c r="AO10" s="7">
        <v>0</v>
      </c>
      <c r="AP10" s="7">
        <v>0</v>
      </c>
      <c r="AQ10" s="7">
        <v>0</v>
      </c>
      <c r="AR10" s="7">
        <v>0</v>
      </c>
      <c r="AS10" s="7">
        <v>0</v>
      </c>
      <c r="AT10" s="7">
        <v>0</v>
      </c>
      <c r="AU10" s="7">
        <v>0</v>
      </c>
      <c r="AV10" s="7">
        <v>2346.163329</v>
      </c>
      <c r="AW10" s="7">
        <v>2345.7468399999998</v>
      </c>
      <c r="AX10" s="7">
        <v>2345.7468399999998</v>
      </c>
      <c r="AY10" s="7">
        <v>2318.3559810000002</v>
      </c>
      <c r="AZ10" s="7">
        <v>2318.3559810000002</v>
      </c>
      <c r="BA10" s="7">
        <v>2318.3559810000002</v>
      </c>
      <c r="BB10" s="7">
        <v>2285.4502179999999</v>
      </c>
      <c r="BC10" s="7">
        <v>2285.4502179999999</v>
      </c>
      <c r="BD10" s="7">
        <v>2077.3338600000002</v>
      </c>
      <c r="BE10" s="7">
        <v>1882.2966370000001</v>
      </c>
      <c r="BF10" s="7">
        <v>1596.429574</v>
      </c>
      <c r="BG10" s="7">
        <v>1401.160333</v>
      </c>
      <c r="BH10" s="7">
        <v>274.02268400000003</v>
      </c>
      <c r="BI10" s="7">
        <v>263.35023920000003</v>
      </c>
      <c r="BJ10" s="7">
        <v>263.35023920000003</v>
      </c>
      <c r="BK10" s="7">
        <v>212.2251746</v>
      </c>
      <c r="BL10" s="7">
        <v>26.898709060000002</v>
      </c>
      <c r="BM10" s="7">
        <v>26.898709060000002</v>
      </c>
      <c r="BN10" s="7">
        <v>26.898709060000002</v>
      </c>
      <c r="BO10" s="7">
        <v>26.898709060000002</v>
      </c>
      <c r="BP10" s="7">
        <v>0</v>
      </c>
      <c r="BQ10" s="7">
        <v>0</v>
      </c>
      <c r="BR10" s="7">
        <v>0</v>
      </c>
      <c r="BS10" s="7">
        <v>0</v>
      </c>
      <c r="BT10" s="7">
        <v>0</v>
      </c>
      <c r="BU10" s="7">
        <v>0</v>
      </c>
      <c r="BV10" s="7">
        <v>0</v>
      </c>
    </row>
    <row r="11" spans="1:74">
      <c r="A11" s="7" t="s">
        <v>81</v>
      </c>
      <c r="B11" s="7" t="s">
        <v>243</v>
      </c>
      <c r="C11" s="7" t="s">
        <v>112</v>
      </c>
      <c r="D11" s="7" t="s">
        <v>3</v>
      </c>
      <c r="E11" s="7" t="s">
        <v>64</v>
      </c>
      <c r="F11" s="7" t="s">
        <v>243</v>
      </c>
      <c r="G11" s="7" t="s">
        <v>259</v>
      </c>
      <c r="H11" s="7" t="s">
        <v>260</v>
      </c>
      <c r="I11" s="7">
        <v>2014</v>
      </c>
      <c r="J11" s="7" t="s">
        <v>290</v>
      </c>
      <c r="K11" s="7" t="s">
        <v>27</v>
      </c>
      <c r="L11" s="7">
        <v>42</v>
      </c>
      <c r="M11" s="7">
        <v>8.7021521600000007</v>
      </c>
      <c r="N11" s="7">
        <v>15516.47487</v>
      </c>
      <c r="O11" s="7">
        <v>0</v>
      </c>
      <c r="P11" s="7">
        <v>0</v>
      </c>
      <c r="Q11" s="7">
        <v>0</v>
      </c>
      <c r="R11" s="7">
        <v>8.7021521600000006E-3</v>
      </c>
      <c r="S11" s="7">
        <v>8.7021521600000006E-3</v>
      </c>
      <c r="T11" s="7">
        <v>8.7021521600000006E-3</v>
      </c>
      <c r="U11" s="7">
        <v>8.7021521600000006E-3</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15.51647487</v>
      </c>
      <c r="AW11" s="7">
        <v>15.51647487</v>
      </c>
      <c r="AX11" s="7">
        <v>15.51647487</v>
      </c>
      <c r="AY11" s="7">
        <v>15.51647487</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row>
    <row r="12" spans="1:74">
      <c r="A12" s="7" t="s">
        <v>81</v>
      </c>
      <c r="B12" s="7" t="s">
        <v>243</v>
      </c>
      <c r="C12" s="7" t="s">
        <v>112</v>
      </c>
      <c r="D12" s="7" t="s">
        <v>2</v>
      </c>
      <c r="E12" s="7" t="s">
        <v>64</v>
      </c>
      <c r="F12" s="7" t="s">
        <v>243</v>
      </c>
      <c r="G12" s="7" t="s">
        <v>259</v>
      </c>
      <c r="H12" s="7" t="s">
        <v>260</v>
      </c>
      <c r="I12" s="7">
        <v>2014</v>
      </c>
      <c r="J12" s="7" t="s">
        <v>157</v>
      </c>
      <c r="K12" s="7" t="s">
        <v>27</v>
      </c>
      <c r="L12" s="7">
        <v>2</v>
      </c>
      <c r="M12" s="7">
        <v>0.23350859500000001</v>
      </c>
      <c r="N12" s="7">
        <v>208.81609320000001</v>
      </c>
      <c r="O12" s="7">
        <v>0</v>
      </c>
      <c r="P12" s="7">
        <v>0</v>
      </c>
      <c r="Q12" s="7">
        <v>0</v>
      </c>
      <c r="R12" s="7">
        <v>2.3350859500000001E-4</v>
      </c>
      <c r="S12" s="7">
        <v>2.3350859500000001E-4</v>
      </c>
      <c r="T12" s="7">
        <v>2.3350859500000001E-4</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0.20881609320000002</v>
      </c>
      <c r="AW12" s="7">
        <v>0.20881609320000002</v>
      </c>
      <c r="AX12" s="7">
        <v>0.20881609320000002</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row>
    <row r="13" spans="1:74">
      <c r="A13" s="7" t="s">
        <v>81</v>
      </c>
      <c r="B13" s="7" t="s">
        <v>243</v>
      </c>
      <c r="C13" s="7" t="s">
        <v>112</v>
      </c>
      <c r="D13" s="7" t="s">
        <v>2</v>
      </c>
      <c r="E13" s="7" t="s">
        <v>64</v>
      </c>
      <c r="F13" s="7" t="s">
        <v>243</v>
      </c>
      <c r="G13" s="7" t="s">
        <v>259</v>
      </c>
      <c r="H13" s="7" t="s">
        <v>260</v>
      </c>
      <c r="I13" s="7">
        <v>2014</v>
      </c>
      <c r="J13" s="7" t="s">
        <v>157</v>
      </c>
      <c r="K13" s="7" t="s">
        <v>27</v>
      </c>
      <c r="L13" s="7">
        <v>1</v>
      </c>
      <c r="M13" s="7">
        <v>0.17698983400000001</v>
      </c>
      <c r="N13" s="7">
        <v>315.58380820000002</v>
      </c>
      <c r="O13" s="7">
        <v>0</v>
      </c>
      <c r="P13" s="7">
        <v>0</v>
      </c>
      <c r="Q13" s="7">
        <v>0</v>
      </c>
      <c r="R13" s="7">
        <v>1.7698983400000001E-4</v>
      </c>
      <c r="S13" s="7">
        <v>1.7698983400000001E-4</v>
      </c>
      <c r="T13" s="7">
        <v>1.7698983400000001E-4</v>
      </c>
      <c r="U13" s="7">
        <v>1.7698983400000001E-4</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0.31558380820000004</v>
      </c>
      <c r="AW13" s="7">
        <v>0.31558380820000004</v>
      </c>
      <c r="AX13" s="7">
        <v>0.31558380820000004</v>
      </c>
      <c r="AY13" s="7">
        <v>0.31558380820000004</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row>
    <row r="14" spans="1:74">
      <c r="A14" s="7" t="s">
        <v>81</v>
      </c>
      <c r="B14" s="7" t="s">
        <v>243</v>
      </c>
      <c r="C14" s="7" t="s">
        <v>112</v>
      </c>
      <c r="D14" s="7" t="s">
        <v>2</v>
      </c>
      <c r="E14" s="7" t="s">
        <v>64</v>
      </c>
      <c r="F14" s="7" t="s">
        <v>243</v>
      </c>
      <c r="G14" s="7" t="s">
        <v>259</v>
      </c>
      <c r="H14" s="7" t="s">
        <v>260</v>
      </c>
      <c r="I14" s="7">
        <v>2014</v>
      </c>
      <c r="J14" s="7" t="s">
        <v>157</v>
      </c>
      <c r="K14" s="7" t="s">
        <v>27</v>
      </c>
      <c r="L14" s="7">
        <v>37.034603487525153</v>
      </c>
      <c r="M14" s="7">
        <v>2.5789923168035234</v>
      </c>
      <c r="N14" s="7">
        <v>18673.370697660241</v>
      </c>
      <c r="O14" s="7">
        <v>0</v>
      </c>
      <c r="P14" s="7">
        <v>0</v>
      </c>
      <c r="Q14" s="7">
        <v>0</v>
      </c>
      <c r="R14" s="7">
        <v>2.5789923168035235E-3</v>
      </c>
      <c r="S14" s="7">
        <v>2.5789923168035235E-3</v>
      </c>
      <c r="T14" s="7">
        <v>2.5789923168035235E-3</v>
      </c>
      <c r="U14" s="7">
        <v>2.5789923168035235E-3</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18.673370697660239</v>
      </c>
      <c r="AW14" s="7">
        <v>18.673370697660239</v>
      </c>
      <c r="AX14" s="7">
        <v>18.673370697660239</v>
      </c>
      <c r="AY14" s="7">
        <v>18.673370697660239</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row>
    <row r="15" spans="1:74">
      <c r="A15" s="7" t="s">
        <v>81</v>
      </c>
      <c r="B15" s="7" t="s">
        <v>243</v>
      </c>
      <c r="C15" s="7" t="s">
        <v>112</v>
      </c>
      <c r="D15" s="7" t="s">
        <v>2</v>
      </c>
      <c r="E15" s="7" t="s">
        <v>64</v>
      </c>
      <c r="F15" s="7" t="s">
        <v>243</v>
      </c>
      <c r="G15" s="7" t="s">
        <v>259</v>
      </c>
      <c r="H15" s="7" t="s">
        <v>260</v>
      </c>
      <c r="I15" s="7">
        <v>2014</v>
      </c>
      <c r="J15" s="7" t="s">
        <v>157</v>
      </c>
      <c r="K15" s="7" t="s">
        <v>27</v>
      </c>
      <c r="L15" s="7">
        <v>70.08650871881288</v>
      </c>
      <c r="M15" s="7">
        <v>4.2045977624726323</v>
      </c>
      <c r="N15" s="7">
        <v>28609.682625422112</v>
      </c>
      <c r="O15" s="7">
        <v>0</v>
      </c>
      <c r="P15" s="7">
        <v>0</v>
      </c>
      <c r="Q15" s="7">
        <v>0</v>
      </c>
      <c r="R15" s="7">
        <v>4.2045977624726319E-3</v>
      </c>
      <c r="S15" s="7">
        <v>4.2045977624726319E-3</v>
      </c>
      <c r="T15" s="7">
        <v>4.2045977624726319E-3</v>
      </c>
      <c r="U15" s="7">
        <v>4.2045977624726319E-3</v>
      </c>
      <c r="V15" s="7">
        <v>4.2045977624726319E-3</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28.609682625422113</v>
      </c>
      <c r="AW15" s="7">
        <v>28.609682625422113</v>
      </c>
      <c r="AX15" s="7">
        <v>28.609682625422113</v>
      </c>
      <c r="AY15" s="7">
        <v>28.609682625422113</v>
      </c>
      <c r="AZ15" s="7">
        <v>28.609682625422113</v>
      </c>
      <c r="BA15" s="7">
        <v>0</v>
      </c>
      <c r="BB15" s="7">
        <v>0</v>
      </c>
      <c r="BC15" s="7">
        <v>0</v>
      </c>
      <c r="BD15" s="7">
        <v>0</v>
      </c>
      <c r="BE15" s="7">
        <v>0</v>
      </c>
      <c r="BF15" s="7">
        <v>0</v>
      </c>
      <c r="BG15" s="7">
        <v>0</v>
      </c>
      <c r="BH15" s="7">
        <v>0</v>
      </c>
      <c r="BI15" s="7">
        <v>0</v>
      </c>
      <c r="BJ15" s="7">
        <v>0</v>
      </c>
      <c r="BK15" s="7">
        <v>0</v>
      </c>
      <c r="BL15" s="7">
        <v>0</v>
      </c>
      <c r="BM15" s="7">
        <v>0</v>
      </c>
      <c r="BN15" s="7">
        <v>0</v>
      </c>
      <c r="BO15" s="7">
        <v>0</v>
      </c>
      <c r="BP15" s="7">
        <v>0</v>
      </c>
      <c r="BQ15" s="7">
        <v>0</v>
      </c>
      <c r="BR15" s="7">
        <v>0</v>
      </c>
      <c r="BS15" s="7">
        <v>0</v>
      </c>
      <c r="BT15" s="7">
        <v>0</v>
      </c>
      <c r="BU15" s="7">
        <v>0</v>
      </c>
      <c r="BV15" s="7">
        <v>0</v>
      </c>
    </row>
    <row r="16" spans="1:74">
      <c r="A16" s="7" t="s">
        <v>81</v>
      </c>
      <c r="B16" s="7" t="s">
        <v>243</v>
      </c>
      <c r="C16" s="7" t="s">
        <v>112</v>
      </c>
      <c r="D16" s="7" t="s">
        <v>6</v>
      </c>
      <c r="E16" s="7" t="s">
        <v>64</v>
      </c>
      <c r="F16" s="7" t="s">
        <v>243</v>
      </c>
      <c r="G16" s="7" t="s">
        <v>259</v>
      </c>
      <c r="H16" s="7" t="s">
        <v>260</v>
      </c>
      <c r="I16" s="7">
        <v>2014</v>
      </c>
      <c r="J16" s="7" t="s">
        <v>291</v>
      </c>
      <c r="K16" s="7" t="s">
        <v>264</v>
      </c>
      <c r="L16" s="7">
        <v>41738.303569999996</v>
      </c>
      <c r="M16" s="7">
        <v>69.582491730000001</v>
      </c>
      <c r="N16" s="7">
        <v>1063216.1089999999</v>
      </c>
      <c r="O16" s="7">
        <v>0</v>
      </c>
      <c r="P16" s="7">
        <v>0</v>
      </c>
      <c r="Q16" s="7">
        <v>0</v>
      </c>
      <c r="R16" s="7">
        <v>6.9582491730000001E-2</v>
      </c>
      <c r="S16" s="7">
        <v>6.0737963440000001E-2</v>
      </c>
      <c r="T16" s="7">
        <v>5.6128685019999999E-2</v>
      </c>
      <c r="U16" s="7">
        <v>5.6128685019999999E-2</v>
      </c>
      <c r="V16" s="7">
        <v>5.6128685019999999E-2</v>
      </c>
      <c r="W16" s="7">
        <v>5.6128685019999999E-2</v>
      </c>
      <c r="X16" s="7">
        <v>5.6128685019999999E-2</v>
      </c>
      <c r="Y16" s="7">
        <v>5.6086706350000001E-2</v>
      </c>
      <c r="Z16" s="7">
        <v>5.6086706350000001E-2</v>
      </c>
      <c r="AA16" s="7">
        <v>5.2360839740000005E-2</v>
      </c>
      <c r="AB16" s="7">
        <v>4.7651579720000004E-2</v>
      </c>
      <c r="AC16" s="7">
        <v>4.0365281660000002E-2</v>
      </c>
      <c r="AD16" s="7">
        <v>4.0365281660000002E-2</v>
      </c>
      <c r="AE16" s="7">
        <v>4.0171044770000004E-2</v>
      </c>
      <c r="AF16" s="7">
        <v>4.0171044770000004E-2</v>
      </c>
      <c r="AG16" s="7">
        <v>4.008899263E-2</v>
      </c>
      <c r="AH16" s="7">
        <v>3.2589717229999995E-2</v>
      </c>
      <c r="AI16" s="7">
        <v>3.2589717229999995E-2</v>
      </c>
      <c r="AJ16" s="7">
        <v>3.2589717229999995E-2</v>
      </c>
      <c r="AK16" s="7">
        <v>3.2589717229999995E-2</v>
      </c>
      <c r="AL16" s="7">
        <v>0</v>
      </c>
      <c r="AM16" s="7">
        <v>0</v>
      </c>
      <c r="AN16" s="7">
        <v>0</v>
      </c>
      <c r="AO16" s="7">
        <v>0</v>
      </c>
      <c r="AP16" s="7">
        <v>0</v>
      </c>
      <c r="AQ16" s="7">
        <v>0</v>
      </c>
      <c r="AR16" s="7">
        <v>0</v>
      </c>
      <c r="AS16" s="7">
        <v>0</v>
      </c>
      <c r="AT16" s="7">
        <v>0</v>
      </c>
      <c r="AU16" s="7">
        <v>0</v>
      </c>
      <c r="AV16" s="7">
        <v>1063.216109</v>
      </c>
      <c r="AW16" s="7">
        <v>922.32874360000005</v>
      </c>
      <c r="AX16" s="7">
        <v>848.90604960000007</v>
      </c>
      <c r="AY16" s="7">
        <v>848.90604960000007</v>
      </c>
      <c r="AZ16" s="7">
        <v>848.90604960000007</v>
      </c>
      <c r="BA16" s="7">
        <v>848.90604960000007</v>
      </c>
      <c r="BB16" s="7">
        <v>848.90604960000007</v>
      </c>
      <c r="BC16" s="7">
        <v>848.53831639999999</v>
      </c>
      <c r="BD16" s="7">
        <v>848.53831639999999</v>
      </c>
      <c r="BE16" s="7">
        <v>789.18777619999992</v>
      </c>
      <c r="BF16" s="7">
        <v>767.2408061000001</v>
      </c>
      <c r="BG16" s="7">
        <v>648.78524040000002</v>
      </c>
      <c r="BH16" s="7">
        <v>648.78524040000002</v>
      </c>
      <c r="BI16" s="7">
        <v>639.49469160000001</v>
      </c>
      <c r="BJ16" s="7">
        <v>639.49469160000001</v>
      </c>
      <c r="BK16" s="7">
        <v>638.59059310000009</v>
      </c>
      <c r="BL16" s="7">
        <v>519.13219779999997</v>
      </c>
      <c r="BM16" s="7">
        <v>519.13219779999997</v>
      </c>
      <c r="BN16" s="7">
        <v>519.13219779999997</v>
      </c>
      <c r="BO16" s="7">
        <v>519.13219779999997</v>
      </c>
      <c r="BP16" s="7">
        <v>0</v>
      </c>
      <c r="BQ16" s="7">
        <v>0</v>
      </c>
      <c r="BR16" s="7">
        <v>0</v>
      </c>
      <c r="BS16" s="7">
        <v>0</v>
      </c>
      <c r="BT16" s="7">
        <v>0</v>
      </c>
      <c r="BU16" s="7">
        <v>0</v>
      </c>
      <c r="BV16" s="7">
        <v>0</v>
      </c>
    </row>
    <row r="17" spans="1:74">
      <c r="A17" s="7" t="s">
        <v>81</v>
      </c>
      <c r="B17" s="7" t="s">
        <v>243</v>
      </c>
      <c r="C17" s="7" t="s">
        <v>112</v>
      </c>
      <c r="D17" s="7" t="s">
        <v>5</v>
      </c>
      <c r="E17" s="7" t="s">
        <v>64</v>
      </c>
      <c r="F17" s="7" t="s">
        <v>243</v>
      </c>
      <c r="G17" s="7" t="s">
        <v>259</v>
      </c>
      <c r="H17" s="7" t="s">
        <v>260</v>
      </c>
      <c r="I17" s="7">
        <v>2013</v>
      </c>
      <c r="J17" s="7" t="s">
        <v>291</v>
      </c>
      <c r="K17" s="7" t="s">
        <v>264</v>
      </c>
      <c r="L17" s="7">
        <v>9.0844234959999994</v>
      </c>
      <c r="M17" s="7">
        <v>0</v>
      </c>
      <c r="N17" s="7">
        <v>204</v>
      </c>
      <c r="O17" s="7">
        <v>0</v>
      </c>
      <c r="P17" s="7">
        <v>0</v>
      </c>
      <c r="Q17" s="7">
        <v>1.4E-5</v>
      </c>
      <c r="R17" s="7">
        <v>1.4E-5</v>
      </c>
      <c r="S17" s="7">
        <v>1.4E-5</v>
      </c>
      <c r="T17" s="7">
        <v>1.2E-5</v>
      </c>
      <c r="U17" s="7">
        <v>1.2E-5</v>
      </c>
      <c r="V17" s="7">
        <v>1.2E-5</v>
      </c>
      <c r="W17" s="7">
        <v>1.2E-5</v>
      </c>
      <c r="X17" s="7">
        <v>1.2E-5</v>
      </c>
      <c r="Y17" s="7">
        <v>1.0000000000000001E-5</v>
      </c>
      <c r="Z17" s="7">
        <v>1.0000000000000001E-5</v>
      </c>
      <c r="AA17" s="7">
        <v>7.9999999999999996E-6</v>
      </c>
      <c r="AB17" s="7">
        <v>7.9999999999999996E-6</v>
      </c>
      <c r="AC17" s="7">
        <v>7.9999999999999996E-6</v>
      </c>
      <c r="AD17" s="7">
        <v>7.9999999999999996E-6</v>
      </c>
      <c r="AE17" s="7">
        <v>7.9999999999999996E-6</v>
      </c>
      <c r="AF17" s="7">
        <v>7.9999999999999996E-6</v>
      </c>
      <c r="AG17" s="7">
        <v>3.9999999999999998E-6</v>
      </c>
      <c r="AH17" s="7">
        <v>3.9999999999999998E-6</v>
      </c>
      <c r="AI17" s="7">
        <v>3.9999999999999998E-6</v>
      </c>
      <c r="AJ17" s="7">
        <v>3.9999999999999998E-6</v>
      </c>
      <c r="AK17" s="7">
        <v>0</v>
      </c>
      <c r="AL17" s="7">
        <v>0</v>
      </c>
      <c r="AM17" s="7">
        <v>0</v>
      </c>
      <c r="AN17" s="7">
        <v>0</v>
      </c>
      <c r="AO17" s="7">
        <v>0</v>
      </c>
      <c r="AP17" s="7">
        <v>0</v>
      </c>
      <c r="AQ17" s="7">
        <v>0</v>
      </c>
      <c r="AR17" s="7">
        <v>0</v>
      </c>
      <c r="AS17" s="7">
        <v>0</v>
      </c>
      <c r="AT17" s="7">
        <v>0</v>
      </c>
      <c r="AU17" s="7">
        <v>0.20399999999999999</v>
      </c>
      <c r="AV17" s="7">
        <v>0.20399999999999999</v>
      </c>
      <c r="AW17" s="7">
        <v>0.19400000000000001</v>
      </c>
      <c r="AX17" s="7">
        <v>0.16800000000000001</v>
      </c>
      <c r="AY17" s="7">
        <v>0.16800000000000001</v>
      </c>
      <c r="AZ17" s="7">
        <v>0.16800000000000001</v>
      </c>
      <c r="BA17" s="7">
        <v>0.16800000000000001</v>
      </c>
      <c r="BB17" s="7">
        <v>0.16800000000000001</v>
      </c>
      <c r="BC17" s="7">
        <v>0.14099999999999999</v>
      </c>
      <c r="BD17" s="7">
        <v>0.14099999999999999</v>
      </c>
      <c r="BE17" s="7">
        <v>0.13400000000000001</v>
      </c>
      <c r="BF17" s="7">
        <v>0.13400000000000001</v>
      </c>
      <c r="BG17" s="7">
        <v>0.13400000000000001</v>
      </c>
      <c r="BH17" s="7">
        <v>0.13400000000000001</v>
      </c>
      <c r="BI17" s="7">
        <v>0.13400000000000001</v>
      </c>
      <c r="BJ17" s="7">
        <v>0.13400000000000001</v>
      </c>
      <c r="BK17" s="7">
        <v>7.0000000000000007E-2</v>
      </c>
      <c r="BL17" s="7">
        <v>7.0000000000000007E-2</v>
      </c>
      <c r="BM17" s="7">
        <v>7.0000000000000007E-2</v>
      </c>
      <c r="BN17" s="7">
        <v>7.0000000000000007E-2</v>
      </c>
      <c r="BO17" s="7">
        <v>0</v>
      </c>
      <c r="BP17" s="7">
        <v>0</v>
      </c>
      <c r="BQ17" s="7">
        <v>0</v>
      </c>
      <c r="BR17" s="7">
        <v>0</v>
      </c>
      <c r="BS17" s="7">
        <v>0</v>
      </c>
      <c r="BT17" s="7">
        <v>0</v>
      </c>
      <c r="BU17" s="7">
        <v>0</v>
      </c>
      <c r="BV17" s="7">
        <v>0</v>
      </c>
    </row>
    <row r="18" spans="1:74">
      <c r="A18" s="7" t="s">
        <v>81</v>
      </c>
      <c r="B18" s="7" t="s">
        <v>243</v>
      </c>
      <c r="C18" s="7" t="s">
        <v>112</v>
      </c>
      <c r="D18" s="7" t="s">
        <v>5</v>
      </c>
      <c r="E18" s="7" t="s">
        <v>64</v>
      </c>
      <c r="F18" s="7" t="s">
        <v>243</v>
      </c>
      <c r="G18" s="7" t="s">
        <v>259</v>
      </c>
      <c r="H18" s="7" t="s">
        <v>260</v>
      </c>
      <c r="I18" s="7">
        <v>2014</v>
      </c>
      <c r="J18" s="7" t="s">
        <v>291</v>
      </c>
      <c r="K18" s="7" t="s">
        <v>264</v>
      </c>
      <c r="L18" s="7">
        <v>9005.2950380000002</v>
      </c>
      <c r="M18" s="7">
        <v>18.318523890000002</v>
      </c>
      <c r="N18" s="7">
        <v>245066.6292</v>
      </c>
      <c r="O18" s="7">
        <v>0</v>
      </c>
      <c r="P18" s="7">
        <v>0</v>
      </c>
      <c r="Q18" s="7">
        <v>0</v>
      </c>
      <c r="R18" s="7">
        <v>1.8318523890000001E-2</v>
      </c>
      <c r="S18" s="7">
        <v>1.7261716329999999E-2</v>
      </c>
      <c r="T18" s="7">
        <v>1.6749156159999997E-2</v>
      </c>
      <c r="U18" s="7">
        <v>1.6749156159999997E-2</v>
      </c>
      <c r="V18" s="7">
        <v>1.6749156159999997E-2</v>
      </c>
      <c r="W18" s="7">
        <v>1.6749156159999997E-2</v>
      </c>
      <c r="X18" s="7">
        <v>1.6749156159999997E-2</v>
      </c>
      <c r="Y18" s="7">
        <v>1.669736674E-2</v>
      </c>
      <c r="Z18" s="7">
        <v>1.669736674E-2</v>
      </c>
      <c r="AA18" s="7">
        <v>1.468712495E-2</v>
      </c>
      <c r="AB18" s="7">
        <v>1.0674784269999999E-2</v>
      </c>
      <c r="AC18" s="7">
        <v>1.067452143E-2</v>
      </c>
      <c r="AD18" s="7">
        <v>1.067452143E-2</v>
      </c>
      <c r="AE18" s="7">
        <v>1.0653441080000001E-2</v>
      </c>
      <c r="AF18" s="7">
        <v>1.0653441080000001E-2</v>
      </c>
      <c r="AG18" s="7">
        <v>1.0635075339999999E-2</v>
      </c>
      <c r="AH18" s="7">
        <v>4.7878682780000004E-3</v>
      </c>
      <c r="AI18" s="7">
        <v>4.7878682780000004E-3</v>
      </c>
      <c r="AJ18" s="7">
        <v>4.7878682780000004E-3</v>
      </c>
      <c r="AK18" s="7">
        <v>4.7878682780000004E-3</v>
      </c>
      <c r="AL18" s="7">
        <v>0</v>
      </c>
      <c r="AM18" s="7">
        <v>0</v>
      </c>
      <c r="AN18" s="7">
        <v>0</v>
      </c>
      <c r="AO18" s="7">
        <v>0</v>
      </c>
      <c r="AP18" s="7">
        <v>0</v>
      </c>
      <c r="AQ18" s="7">
        <v>0</v>
      </c>
      <c r="AR18" s="7">
        <v>0</v>
      </c>
      <c r="AS18" s="7">
        <v>0</v>
      </c>
      <c r="AT18" s="7">
        <v>0</v>
      </c>
      <c r="AU18" s="7">
        <v>0</v>
      </c>
      <c r="AV18" s="7">
        <v>245.06662919999999</v>
      </c>
      <c r="AW18" s="7">
        <v>228.23680619999999</v>
      </c>
      <c r="AX18" s="7">
        <v>220.07647660000001</v>
      </c>
      <c r="AY18" s="7">
        <v>220.07647660000001</v>
      </c>
      <c r="AZ18" s="7">
        <v>220.07647660000001</v>
      </c>
      <c r="BA18" s="7">
        <v>220.07647660000001</v>
      </c>
      <c r="BB18" s="7">
        <v>220.07647660000001</v>
      </c>
      <c r="BC18" s="7">
        <v>219.5994896</v>
      </c>
      <c r="BD18" s="7">
        <v>219.5994896</v>
      </c>
      <c r="BE18" s="7">
        <v>187.57769479999999</v>
      </c>
      <c r="BF18" s="7">
        <v>172.78140759999999</v>
      </c>
      <c r="BG18" s="7">
        <v>170.61534320000001</v>
      </c>
      <c r="BH18" s="7">
        <v>170.61534320000001</v>
      </c>
      <c r="BI18" s="7">
        <v>169.59449140000001</v>
      </c>
      <c r="BJ18" s="7">
        <v>169.59449140000001</v>
      </c>
      <c r="BK18" s="7">
        <v>169.39212700000002</v>
      </c>
      <c r="BL18" s="7">
        <v>76.267509919999995</v>
      </c>
      <c r="BM18" s="7">
        <v>76.267509919999995</v>
      </c>
      <c r="BN18" s="7">
        <v>76.267509919999995</v>
      </c>
      <c r="BO18" s="7">
        <v>76.267509919999995</v>
      </c>
      <c r="BP18" s="7">
        <v>0</v>
      </c>
      <c r="BQ18" s="7">
        <v>0</v>
      </c>
      <c r="BR18" s="7">
        <v>0</v>
      </c>
      <c r="BS18" s="7">
        <v>0</v>
      </c>
      <c r="BT18" s="7">
        <v>0</v>
      </c>
      <c r="BU18" s="7">
        <v>0</v>
      </c>
      <c r="BV18" s="7">
        <v>0</v>
      </c>
    </row>
    <row r="19" spans="1:74">
      <c r="A19" s="7" t="s">
        <v>81</v>
      </c>
      <c r="B19" s="7" t="s">
        <v>243</v>
      </c>
      <c r="C19" s="7" t="s">
        <v>292</v>
      </c>
      <c r="D19" s="7" t="s">
        <v>19</v>
      </c>
      <c r="E19" s="7" t="s">
        <v>64</v>
      </c>
      <c r="F19" s="7" t="s">
        <v>243</v>
      </c>
      <c r="G19" s="7" t="s">
        <v>259</v>
      </c>
      <c r="H19" s="7" t="s">
        <v>260</v>
      </c>
      <c r="I19" s="7">
        <v>2014</v>
      </c>
      <c r="J19" s="7" t="s">
        <v>157</v>
      </c>
      <c r="K19" s="7" t="s">
        <v>44</v>
      </c>
      <c r="L19" s="7">
        <v>263</v>
      </c>
      <c r="M19" s="7">
        <v>8.7178315620000006</v>
      </c>
      <c r="N19" s="7">
        <v>197956.12359999999</v>
      </c>
      <c r="O19" s="7">
        <v>0</v>
      </c>
      <c r="P19" s="7">
        <v>0</v>
      </c>
      <c r="Q19" s="7">
        <v>0</v>
      </c>
      <c r="R19" s="7">
        <v>8.728413309E-3</v>
      </c>
      <c r="S19" s="7">
        <v>8.7178315620000009E-3</v>
      </c>
      <c r="T19" s="7">
        <v>8.2548981820000002E-3</v>
      </c>
      <c r="U19" s="7">
        <v>8.0271527439999997E-3</v>
      </c>
      <c r="V19" s="7">
        <v>7.8031554229999996E-3</v>
      </c>
      <c r="W19" s="7">
        <v>7.8031554229999996E-3</v>
      </c>
      <c r="X19" s="7">
        <v>7.7720854089999994E-3</v>
      </c>
      <c r="Y19" s="7">
        <v>7.7720854089999994E-3</v>
      </c>
      <c r="Z19" s="7">
        <v>6.0223349580000004E-3</v>
      </c>
      <c r="AA19" s="7">
        <v>5.8135349549999996E-3</v>
      </c>
      <c r="AB19" s="7">
        <v>5.8101766780000001E-3</v>
      </c>
      <c r="AC19" s="7">
        <v>5.8101766780000001E-3</v>
      </c>
      <c r="AD19" s="7">
        <v>5.667099781E-3</v>
      </c>
      <c r="AE19" s="7">
        <v>5.667099781E-3</v>
      </c>
      <c r="AF19" s="7">
        <v>1.7180000199999999E-4</v>
      </c>
      <c r="AG19" s="7">
        <v>1.7180000199999999E-4</v>
      </c>
      <c r="AH19" s="7">
        <v>1.7180000199999999E-4</v>
      </c>
      <c r="AI19" s="7">
        <v>1.7180000199999999E-4</v>
      </c>
      <c r="AJ19" s="7">
        <v>1.7180000199999999E-4</v>
      </c>
      <c r="AK19" s="7">
        <v>1.7180000199999999E-4</v>
      </c>
      <c r="AL19" s="7">
        <v>1.7180000199999999E-4</v>
      </c>
      <c r="AM19" s="7">
        <v>0</v>
      </c>
      <c r="AN19" s="7">
        <v>0</v>
      </c>
      <c r="AO19" s="7">
        <v>0</v>
      </c>
      <c r="AP19" s="7">
        <v>0</v>
      </c>
      <c r="AQ19" s="7">
        <v>0</v>
      </c>
      <c r="AR19" s="7">
        <v>0</v>
      </c>
      <c r="AS19" s="7">
        <v>0</v>
      </c>
      <c r="AT19" s="7">
        <v>0</v>
      </c>
      <c r="AU19" s="7">
        <v>0</v>
      </c>
      <c r="AV19" s="7">
        <v>99.080249219999999</v>
      </c>
      <c r="AW19" s="7">
        <v>98.875874490000001</v>
      </c>
      <c r="AX19" s="7">
        <v>89.998820860000009</v>
      </c>
      <c r="AY19" s="7">
        <v>85.633254620000002</v>
      </c>
      <c r="AZ19" s="7">
        <v>81.339971909999988</v>
      </c>
      <c r="BA19" s="7">
        <v>81.339971909999988</v>
      </c>
      <c r="BB19" s="7">
        <v>80.743934909999993</v>
      </c>
      <c r="BC19" s="7">
        <v>80.743934909999993</v>
      </c>
      <c r="BD19" s="7">
        <v>47.19177741</v>
      </c>
      <c r="BE19" s="7">
        <v>46.99677741</v>
      </c>
      <c r="BF19" s="7">
        <v>46.922615449999995</v>
      </c>
      <c r="BG19" s="7">
        <v>46.922615449999995</v>
      </c>
      <c r="BH19" s="7">
        <v>46.447000000000003</v>
      </c>
      <c r="BI19" s="7">
        <v>46.447000000000003</v>
      </c>
      <c r="BJ19" s="7">
        <v>1.266</v>
      </c>
      <c r="BK19" s="7">
        <v>1.266</v>
      </c>
      <c r="BL19" s="7">
        <v>1.266</v>
      </c>
      <c r="BM19" s="7">
        <v>1.266</v>
      </c>
      <c r="BN19" s="7">
        <v>1.266</v>
      </c>
      <c r="BO19" s="7">
        <v>1.266</v>
      </c>
      <c r="BP19" s="7">
        <v>1.266</v>
      </c>
      <c r="BQ19" s="7">
        <v>0</v>
      </c>
      <c r="BR19" s="7">
        <v>0</v>
      </c>
      <c r="BS19" s="7">
        <v>0</v>
      </c>
      <c r="BT19" s="7">
        <v>0</v>
      </c>
      <c r="BU19" s="7">
        <v>0</v>
      </c>
      <c r="BV19" s="7">
        <v>0</v>
      </c>
    </row>
    <row r="20" spans="1:74">
      <c r="A20" s="7" t="s">
        <v>81</v>
      </c>
      <c r="B20" s="7" t="s">
        <v>243</v>
      </c>
      <c r="C20" s="7" t="s">
        <v>112</v>
      </c>
      <c r="D20" s="7" t="s">
        <v>4</v>
      </c>
      <c r="E20" s="7" t="s">
        <v>64</v>
      </c>
      <c r="F20" s="7" t="s">
        <v>243</v>
      </c>
      <c r="G20" s="7" t="s">
        <v>287</v>
      </c>
      <c r="H20" s="7" t="s">
        <v>260</v>
      </c>
      <c r="I20" s="7">
        <v>2013</v>
      </c>
      <c r="J20" s="7" t="s">
        <v>293</v>
      </c>
      <c r="K20" s="7" t="s">
        <v>28</v>
      </c>
      <c r="L20" s="7">
        <v>56</v>
      </c>
      <c r="M20" s="7">
        <v>11.778405764999999</v>
      </c>
      <c r="N20" s="7">
        <v>40896.006047999996</v>
      </c>
      <c r="O20" s="7">
        <v>0</v>
      </c>
      <c r="P20" s="7">
        <v>0</v>
      </c>
      <c r="Q20" s="7">
        <v>1.1778405764999998E-2</v>
      </c>
      <c r="R20" s="7">
        <v>1.1778405764999998E-2</v>
      </c>
      <c r="S20" s="7">
        <v>1.1778405764999998E-2</v>
      </c>
      <c r="T20" s="7">
        <v>1.1778405764999998E-2</v>
      </c>
      <c r="U20" s="7">
        <v>1.1778405764999998E-2</v>
      </c>
      <c r="V20" s="7">
        <v>1.1778405764999998E-2</v>
      </c>
      <c r="W20" s="7">
        <v>1.1778405764999998E-2</v>
      </c>
      <c r="X20" s="7">
        <v>1.1778405764999998E-2</v>
      </c>
      <c r="Y20" s="7">
        <v>1.1778405764999998E-2</v>
      </c>
      <c r="Z20" s="7">
        <v>1.1778405764999998E-2</v>
      </c>
      <c r="AA20" s="7">
        <v>1.1778405764999998E-2</v>
      </c>
      <c r="AB20" s="7">
        <v>1.1778405764999998E-2</v>
      </c>
      <c r="AC20" s="7">
        <v>1.1778405764999998E-2</v>
      </c>
      <c r="AD20" s="7">
        <v>1.1778405764999998E-2</v>
      </c>
      <c r="AE20" s="7">
        <v>1.1778405764999998E-2</v>
      </c>
      <c r="AF20" s="7">
        <v>1.1778405764999998E-2</v>
      </c>
      <c r="AG20" s="7">
        <v>1.1778405764999998E-2</v>
      </c>
      <c r="AH20" s="7">
        <v>1.1778405764999998E-2</v>
      </c>
      <c r="AI20" s="7">
        <v>9.4657312139999998E-3</v>
      </c>
      <c r="AJ20" s="7">
        <v>0</v>
      </c>
      <c r="AK20" s="7">
        <v>0</v>
      </c>
      <c r="AL20" s="7">
        <v>0</v>
      </c>
      <c r="AM20" s="7">
        <v>0</v>
      </c>
      <c r="AN20" s="7">
        <v>0</v>
      </c>
      <c r="AO20" s="7">
        <v>0</v>
      </c>
      <c r="AP20" s="7">
        <v>0</v>
      </c>
      <c r="AQ20" s="7">
        <v>0</v>
      </c>
      <c r="AR20" s="7">
        <v>0</v>
      </c>
      <c r="AS20" s="7">
        <v>0</v>
      </c>
      <c r="AT20" s="7">
        <v>0</v>
      </c>
      <c r="AU20" s="7">
        <v>20.448003029700001</v>
      </c>
      <c r="AV20" s="7">
        <v>20.448003029700001</v>
      </c>
      <c r="AW20" s="7">
        <v>20.448003029700001</v>
      </c>
      <c r="AX20" s="7">
        <v>20.448003029700001</v>
      </c>
      <c r="AY20" s="7">
        <v>20.448003029700001</v>
      </c>
      <c r="AZ20" s="7">
        <v>20.448003029700001</v>
      </c>
      <c r="BA20" s="7">
        <v>20.448003029700001</v>
      </c>
      <c r="BB20" s="7">
        <v>20.448003029700001</v>
      </c>
      <c r="BC20" s="7">
        <v>20.448003029700001</v>
      </c>
      <c r="BD20" s="7">
        <v>20.448003029700001</v>
      </c>
      <c r="BE20" s="7">
        <v>20.448003029700001</v>
      </c>
      <c r="BF20" s="7">
        <v>20.448003029700001</v>
      </c>
      <c r="BG20" s="7">
        <v>20.448003029700001</v>
      </c>
      <c r="BH20" s="7">
        <v>20.448003029700001</v>
      </c>
      <c r="BI20" s="7">
        <v>20.448003029700001</v>
      </c>
      <c r="BJ20" s="7">
        <v>20.448003029700001</v>
      </c>
      <c r="BK20" s="7">
        <v>20.448003029700001</v>
      </c>
      <c r="BL20" s="7">
        <v>20.448003029700001</v>
      </c>
      <c r="BM20" s="7">
        <v>18.379883590000002</v>
      </c>
      <c r="BN20" s="7">
        <v>0</v>
      </c>
      <c r="BO20" s="7">
        <v>0</v>
      </c>
      <c r="BP20" s="7">
        <v>0</v>
      </c>
      <c r="BQ20" s="7">
        <v>0</v>
      </c>
      <c r="BR20" s="7">
        <v>0</v>
      </c>
      <c r="BS20" s="7">
        <v>0</v>
      </c>
      <c r="BT20" s="7">
        <v>0</v>
      </c>
      <c r="BU20" s="7">
        <v>0</v>
      </c>
      <c r="BV20" s="7">
        <v>0</v>
      </c>
    </row>
    <row r="21" spans="1:74">
      <c r="A21" s="7" t="s">
        <v>81</v>
      </c>
      <c r="B21" s="7" t="s">
        <v>243</v>
      </c>
      <c r="C21" s="7" t="s">
        <v>112</v>
      </c>
      <c r="D21" s="7" t="s">
        <v>4</v>
      </c>
      <c r="E21" s="7" t="s">
        <v>64</v>
      </c>
      <c r="F21" s="7" t="s">
        <v>243</v>
      </c>
      <c r="G21" s="7" t="s">
        <v>259</v>
      </c>
      <c r="H21" s="7" t="s">
        <v>260</v>
      </c>
      <c r="I21" s="7">
        <v>2014</v>
      </c>
      <c r="J21" s="7" t="s">
        <v>157</v>
      </c>
      <c r="K21" s="7" t="s">
        <v>28</v>
      </c>
      <c r="L21" s="7">
        <v>1399</v>
      </c>
      <c r="M21" s="7">
        <v>280.76822601100002</v>
      </c>
      <c r="N21" s="7">
        <v>518947.36750400002</v>
      </c>
      <c r="O21" s="7">
        <v>0</v>
      </c>
      <c r="P21" s="7">
        <v>0</v>
      </c>
      <c r="Q21" s="7">
        <v>0</v>
      </c>
      <c r="R21" s="7">
        <v>0.28076822601100004</v>
      </c>
      <c r="S21" s="7">
        <v>0.28076822601100004</v>
      </c>
      <c r="T21" s="7">
        <v>0.28076822601100004</v>
      </c>
      <c r="U21" s="7">
        <v>0.28076822601100004</v>
      </c>
      <c r="V21" s="7">
        <v>0.28076822601100004</v>
      </c>
      <c r="W21" s="7">
        <v>0.28076822601100004</v>
      </c>
      <c r="X21" s="7">
        <v>0.28076822601100004</v>
      </c>
      <c r="Y21" s="7">
        <v>0.28076822601100004</v>
      </c>
      <c r="Z21" s="7">
        <v>0.28076822601100004</v>
      </c>
      <c r="AA21" s="7">
        <v>0.28076822601100004</v>
      </c>
      <c r="AB21" s="7">
        <v>0.28076822601100004</v>
      </c>
      <c r="AC21" s="7">
        <v>0.28076822601100004</v>
      </c>
      <c r="AD21" s="7">
        <v>0.28076822601100004</v>
      </c>
      <c r="AE21" s="7">
        <v>0.28076822601100004</v>
      </c>
      <c r="AF21" s="7">
        <v>0.28076822601100004</v>
      </c>
      <c r="AG21" s="7">
        <v>0.28076822601100004</v>
      </c>
      <c r="AH21" s="7">
        <v>0.28076822601100004</v>
      </c>
      <c r="AI21" s="7">
        <v>0.28076822601100004</v>
      </c>
      <c r="AJ21" s="7">
        <v>0.25252014779999998</v>
      </c>
      <c r="AK21" s="7">
        <v>0</v>
      </c>
      <c r="AL21" s="7">
        <v>0</v>
      </c>
      <c r="AM21" s="7">
        <v>0</v>
      </c>
      <c r="AN21" s="7">
        <v>0</v>
      </c>
      <c r="AO21" s="7">
        <v>0</v>
      </c>
      <c r="AP21" s="7">
        <v>0</v>
      </c>
      <c r="AQ21" s="7">
        <v>0</v>
      </c>
      <c r="AR21" s="7">
        <v>0</v>
      </c>
      <c r="AS21" s="7">
        <v>0</v>
      </c>
      <c r="AT21" s="7">
        <v>0</v>
      </c>
      <c r="AU21" s="7">
        <v>0</v>
      </c>
      <c r="AV21" s="7">
        <v>518.947367504</v>
      </c>
      <c r="AW21" s="7">
        <v>518.947367504</v>
      </c>
      <c r="AX21" s="7">
        <v>518.947367504</v>
      </c>
      <c r="AY21" s="7">
        <v>518.947367504</v>
      </c>
      <c r="AZ21" s="7">
        <v>518.947367504</v>
      </c>
      <c r="BA21" s="7">
        <v>518.947367504</v>
      </c>
      <c r="BB21" s="7">
        <v>518.947367504</v>
      </c>
      <c r="BC21" s="7">
        <v>518.947367504</v>
      </c>
      <c r="BD21" s="7">
        <v>518.947367504</v>
      </c>
      <c r="BE21" s="7">
        <v>518.947367504</v>
      </c>
      <c r="BF21" s="7">
        <v>518.947367504</v>
      </c>
      <c r="BG21" s="7">
        <v>518.947367504</v>
      </c>
      <c r="BH21" s="7">
        <v>518.947367504</v>
      </c>
      <c r="BI21" s="7">
        <v>518.947367504</v>
      </c>
      <c r="BJ21" s="7">
        <v>518.947367504</v>
      </c>
      <c r="BK21" s="7">
        <v>518.947367504</v>
      </c>
      <c r="BL21" s="7">
        <v>518.947367504</v>
      </c>
      <c r="BM21" s="7">
        <v>518.947367504</v>
      </c>
      <c r="BN21" s="7">
        <v>493.68639870000004</v>
      </c>
      <c r="BO21" s="7">
        <v>0</v>
      </c>
      <c r="BP21" s="7">
        <v>0</v>
      </c>
      <c r="BQ21" s="7">
        <v>0</v>
      </c>
      <c r="BR21" s="7">
        <v>0</v>
      </c>
      <c r="BS21" s="7">
        <v>0</v>
      </c>
      <c r="BT21" s="7">
        <v>0</v>
      </c>
      <c r="BU21" s="7">
        <v>0</v>
      </c>
      <c r="BV21" s="7">
        <v>0</v>
      </c>
    </row>
    <row r="22" spans="1:74">
      <c r="A22" s="7" t="s">
        <v>81</v>
      </c>
      <c r="B22" s="7" t="s">
        <v>243</v>
      </c>
      <c r="C22" s="7" t="s">
        <v>112</v>
      </c>
      <c r="D22" s="7" t="s">
        <v>8</v>
      </c>
      <c r="E22" s="7" t="s">
        <v>64</v>
      </c>
      <c r="F22" s="7" t="s">
        <v>243</v>
      </c>
      <c r="G22" s="7" t="s">
        <v>259</v>
      </c>
      <c r="H22" s="7" t="s">
        <v>260</v>
      </c>
      <c r="I22" s="7">
        <v>2013</v>
      </c>
      <c r="J22" s="7" t="s">
        <v>157</v>
      </c>
      <c r="K22" s="7" t="s">
        <v>44</v>
      </c>
      <c r="L22" s="7">
        <v>22</v>
      </c>
      <c r="M22" s="7">
        <v>1.3513500000000001</v>
      </c>
      <c r="N22" s="7">
        <v>41322.758399999999</v>
      </c>
      <c r="O22" s="7">
        <v>0</v>
      </c>
      <c r="P22" s="7">
        <v>0</v>
      </c>
      <c r="Q22" s="7">
        <v>1.3513500000000001E-3</v>
      </c>
      <c r="R22" s="7">
        <v>1.3513500000000001E-3</v>
      </c>
      <c r="S22" s="7">
        <v>1.3513500000000001E-3</v>
      </c>
      <c r="T22" s="7">
        <v>1.3513500000000001E-3</v>
      </c>
      <c r="U22" s="7">
        <v>1.3513500000000001E-3</v>
      </c>
      <c r="V22" s="7">
        <v>1.3513500000000001E-3</v>
      </c>
      <c r="W22" s="7">
        <v>1.3513500000000001E-3</v>
      </c>
      <c r="X22" s="7">
        <v>1.3513500000000001E-3</v>
      </c>
      <c r="Y22" s="7">
        <v>1.3513500000000001E-3</v>
      </c>
      <c r="Z22" s="7">
        <v>1.3513500000000001E-3</v>
      </c>
      <c r="AA22" s="7">
        <v>1.3513500000000001E-3</v>
      </c>
      <c r="AB22" s="7">
        <v>1.3513500000000001E-3</v>
      </c>
      <c r="AC22" s="7">
        <v>6.7567500000000004E-4</v>
      </c>
      <c r="AD22" s="7">
        <v>0</v>
      </c>
      <c r="AE22" s="7">
        <v>0</v>
      </c>
      <c r="AF22" s="7">
        <v>0</v>
      </c>
      <c r="AG22" s="7">
        <v>0</v>
      </c>
      <c r="AH22" s="7">
        <v>0</v>
      </c>
      <c r="AI22" s="7">
        <v>0</v>
      </c>
      <c r="AJ22" s="7">
        <v>0</v>
      </c>
      <c r="AK22" s="7">
        <v>0</v>
      </c>
      <c r="AL22" s="7">
        <v>0</v>
      </c>
      <c r="AM22" s="7">
        <v>0</v>
      </c>
      <c r="AN22" s="7">
        <v>0</v>
      </c>
      <c r="AO22" s="7">
        <v>0</v>
      </c>
      <c r="AP22" s="7">
        <v>0</v>
      </c>
      <c r="AQ22" s="7">
        <v>0</v>
      </c>
      <c r="AR22" s="7">
        <v>0</v>
      </c>
      <c r="AS22" s="7">
        <v>0</v>
      </c>
      <c r="AT22" s="7">
        <v>0</v>
      </c>
      <c r="AU22" s="7">
        <v>20.661379199999999</v>
      </c>
      <c r="AV22" s="7">
        <v>20.661379199999999</v>
      </c>
      <c r="AW22" s="7">
        <v>20.661379199999999</v>
      </c>
      <c r="AX22" s="7">
        <v>20.661379199999999</v>
      </c>
      <c r="AY22" s="7">
        <v>20.661379199999999</v>
      </c>
      <c r="AZ22" s="7">
        <v>20.661379199999999</v>
      </c>
      <c r="BA22" s="7">
        <v>20.661379199999999</v>
      </c>
      <c r="BB22" s="7">
        <v>20.661379199999999</v>
      </c>
      <c r="BC22" s="7">
        <v>20.661379199999999</v>
      </c>
      <c r="BD22" s="7">
        <v>20.661379199999999</v>
      </c>
      <c r="BE22" s="7">
        <v>20.661379199999999</v>
      </c>
      <c r="BF22" s="7">
        <v>20.661379199999999</v>
      </c>
      <c r="BG22" s="7">
        <v>10.330689599999999</v>
      </c>
      <c r="BH22" s="7">
        <v>0</v>
      </c>
      <c r="BI22" s="7">
        <v>0</v>
      </c>
      <c r="BJ22" s="7">
        <v>0</v>
      </c>
      <c r="BK22" s="7">
        <v>0</v>
      </c>
      <c r="BL22" s="7">
        <v>0</v>
      </c>
      <c r="BM22" s="7">
        <v>0</v>
      </c>
      <c r="BN22" s="7">
        <v>0</v>
      </c>
      <c r="BO22" s="7">
        <v>0</v>
      </c>
      <c r="BP22" s="7">
        <v>0</v>
      </c>
      <c r="BQ22" s="7">
        <v>0</v>
      </c>
      <c r="BR22" s="7">
        <v>0</v>
      </c>
      <c r="BS22" s="7">
        <v>0</v>
      </c>
      <c r="BT22" s="7">
        <v>0</v>
      </c>
      <c r="BU22" s="7">
        <v>0</v>
      </c>
      <c r="BV22" s="7">
        <v>0</v>
      </c>
    </row>
    <row r="23" spans="1:74">
      <c r="A23" s="7" t="s">
        <v>81</v>
      </c>
      <c r="B23" s="7" t="s">
        <v>235</v>
      </c>
      <c r="C23" s="7" t="s">
        <v>46</v>
      </c>
      <c r="D23" s="7" t="s">
        <v>16</v>
      </c>
      <c r="E23" s="7" t="s">
        <v>64</v>
      </c>
      <c r="F23" s="7" t="s">
        <v>46</v>
      </c>
      <c r="G23" s="7" t="s">
        <v>259</v>
      </c>
      <c r="H23" s="7" t="s">
        <v>260</v>
      </c>
      <c r="I23" s="7">
        <v>2013</v>
      </c>
      <c r="J23" s="7" t="s">
        <v>157</v>
      </c>
      <c r="K23" s="7" t="s">
        <v>30</v>
      </c>
      <c r="L23" s="7">
        <v>2</v>
      </c>
      <c r="M23" s="7">
        <v>54.26</v>
      </c>
      <c r="N23" s="7">
        <v>296696</v>
      </c>
      <c r="O23" s="7">
        <v>0</v>
      </c>
      <c r="P23" s="7">
        <v>0</v>
      </c>
      <c r="Q23" s="7">
        <v>5.4259999999999996E-2</v>
      </c>
      <c r="R23" s="7">
        <v>5.4259999999999996E-2</v>
      </c>
      <c r="S23" s="7">
        <v>5.4259999999999996E-2</v>
      </c>
      <c r="T23" s="7">
        <v>5.4259999999999996E-2</v>
      </c>
      <c r="U23" s="7">
        <v>5.4259999999999996E-2</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148.34800000000001</v>
      </c>
      <c r="AV23" s="7">
        <v>148.34800000000001</v>
      </c>
      <c r="AW23" s="7">
        <v>148.34800000000001</v>
      </c>
      <c r="AX23" s="7">
        <v>148.34800000000001</v>
      </c>
      <c r="AY23" s="7">
        <v>148.34800000000001</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c r="BR23" s="7">
        <v>0</v>
      </c>
      <c r="BS23" s="7">
        <v>0</v>
      </c>
      <c r="BT23" s="7">
        <v>0</v>
      </c>
      <c r="BU23" s="7">
        <v>0</v>
      </c>
      <c r="BV23" s="7">
        <v>0</v>
      </c>
    </row>
    <row r="24" spans="1:74">
      <c r="A24" s="7" t="s">
        <v>81</v>
      </c>
      <c r="B24" s="7" t="s">
        <v>243</v>
      </c>
      <c r="C24" s="7" t="s">
        <v>116</v>
      </c>
      <c r="D24" s="7" t="s">
        <v>118</v>
      </c>
      <c r="E24" s="7" t="s">
        <v>64</v>
      </c>
      <c r="F24" s="7" t="s">
        <v>116</v>
      </c>
      <c r="G24" s="7" t="s">
        <v>287</v>
      </c>
      <c r="H24" s="7" t="s">
        <v>260</v>
      </c>
      <c r="I24" s="7">
        <v>2014</v>
      </c>
      <c r="J24" s="7" t="s">
        <v>157</v>
      </c>
      <c r="K24" s="7" t="s">
        <v>157</v>
      </c>
      <c r="M24" s="7">
        <v>449.0617135</v>
      </c>
      <c r="N24" s="7">
        <v>0</v>
      </c>
      <c r="O24" s="7">
        <v>0</v>
      </c>
      <c r="P24" s="7">
        <v>0</v>
      </c>
      <c r="Q24" s="7">
        <v>0</v>
      </c>
      <c r="R24" s="7">
        <v>0.44906171350000001</v>
      </c>
      <c r="S24" s="7">
        <v>0</v>
      </c>
      <c r="T24" s="7">
        <v>0</v>
      </c>
      <c r="U24" s="7">
        <v>0</v>
      </c>
      <c r="V24" s="7">
        <v>0</v>
      </c>
      <c r="W24" s="7">
        <v>0</v>
      </c>
      <c r="X24" s="7">
        <v>0</v>
      </c>
      <c r="Y24" s="7">
        <v>0</v>
      </c>
      <c r="Z24" s="7">
        <v>0</v>
      </c>
      <c r="AA24" s="7">
        <v>0</v>
      </c>
      <c r="AB24" s="7">
        <v>0</v>
      </c>
      <c r="AC24" s="7">
        <v>0</v>
      </c>
      <c r="AD24" s="7">
        <v>0</v>
      </c>
      <c r="AE24" s="7">
        <v>0</v>
      </c>
      <c r="AF24" s="7">
        <v>0</v>
      </c>
      <c r="AG24" s="7">
        <v>0</v>
      </c>
      <c r="AH24" s="7">
        <v>0</v>
      </c>
      <c r="AI24" s="7">
        <v>0</v>
      </c>
      <c r="AJ24" s="7">
        <v>0</v>
      </c>
      <c r="AK24" s="7">
        <v>0</v>
      </c>
      <c r="AL24" s="7">
        <v>0</v>
      </c>
      <c r="AM24" s="7">
        <v>0</v>
      </c>
      <c r="AN24" s="7">
        <v>0</v>
      </c>
      <c r="AO24" s="7">
        <v>0</v>
      </c>
      <c r="AP24" s="7">
        <v>0</v>
      </c>
      <c r="AQ24" s="7">
        <v>0</v>
      </c>
      <c r="AR24" s="7">
        <v>0</v>
      </c>
      <c r="AS24" s="7">
        <v>0</v>
      </c>
      <c r="AT24" s="7">
        <v>0</v>
      </c>
      <c r="AU24" s="7">
        <v>0</v>
      </c>
      <c r="AV24" s="7">
        <v>0</v>
      </c>
      <c r="AW24" s="7">
        <v>0</v>
      </c>
      <c r="AX24" s="7">
        <v>0</v>
      </c>
      <c r="AY24" s="7">
        <v>0</v>
      </c>
      <c r="AZ24" s="7">
        <v>0</v>
      </c>
      <c r="BA24" s="7">
        <v>0</v>
      </c>
      <c r="BB24" s="7">
        <v>0</v>
      </c>
      <c r="BC24" s="7">
        <v>0</v>
      </c>
      <c r="BD24" s="7">
        <v>0</v>
      </c>
      <c r="BE24" s="7">
        <v>0</v>
      </c>
      <c r="BF24" s="7">
        <v>0</v>
      </c>
      <c r="BG24" s="7">
        <v>0</v>
      </c>
      <c r="BH24" s="7">
        <v>0</v>
      </c>
      <c r="BI24" s="7">
        <v>0</v>
      </c>
      <c r="BJ24" s="7">
        <v>0</v>
      </c>
      <c r="BK24" s="7">
        <v>0</v>
      </c>
      <c r="BL24" s="7">
        <v>0</v>
      </c>
      <c r="BM24" s="7">
        <v>0</v>
      </c>
      <c r="BN24" s="7">
        <v>0</v>
      </c>
      <c r="BO24" s="7">
        <v>0</v>
      </c>
      <c r="BP24" s="7">
        <v>0</v>
      </c>
      <c r="BQ24" s="7">
        <v>0</v>
      </c>
      <c r="BR24" s="7">
        <v>0</v>
      </c>
      <c r="BS24" s="7">
        <v>0</v>
      </c>
      <c r="BT24" s="7">
        <v>0</v>
      </c>
      <c r="BU24" s="7">
        <v>0</v>
      </c>
      <c r="BV24" s="7">
        <v>0</v>
      </c>
    </row>
    <row r="25" spans="1:74">
      <c r="A25" s="7" t="s">
        <v>295</v>
      </c>
      <c r="B25" s="7" t="s">
        <v>235</v>
      </c>
      <c r="C25" s="7" t="s">
        <v>113</v>
      </c>
      <c r="D25" s="7" t="s">
        <v>294</v>
      </c>
      <c r="E25" s="7" t="s">
        <v>64</v>
      </c>
      <c r="F25" s="7" t="s">
        <v>258</v>
      </c>
      <c r="G25" s="7" t="s">
        <v>287</v>
      </c>
      <c r="H25" s="7" t="s">
        <v>260</v>
      </c>
      <c r="I25" s="7">
        <v>2014</v>
      </c>
      <c r="J25" s="7" t="s">
        <v>157</v>
      </c>
      <c r="K25" s="7" t="s">
        <v>34</v>
      </c>
      <c r="L25" s="7">
        <v>1</v>
      </c>
      <c r="O25" s="7">
        <v>0</v>
      </c>
      <c r="P25" s="7">
        <v>0</v>
      </c>
      <c r="Q25" s="7">
        <v>0</v>
      </c>
      <c r="R25" s="7">
        <v>7.6376970000000002E-2</v>
      </c>
      <c r="S25" s="7">
        <v>0</v>
      </c>
      <c r="T25" s="7">
        <v>0</v>
      </c>
      <c r="U25" s="7">
        <v>0</v>
      </c>
      <c r="V25" s="7">
        <v>0</v>
      </c>
      <c r="W25" s="7">
        <v>0</v>
      </c>
      <c r="X25" s="7">
        <v>0</v>
      </c>
      <c r="Y25" s="7">
        <v>0</v>
      </c>
      <c r="Z25" s="7">
        <v>0</v>
      </c>
      <c r="AA25" s="7">
        <v>0</v>
      </c>
      <c r="AB25" s="7">
        <v>0</v>
      </c>
      <c r="AC25" s="7">
        <v>0</v>
      </c>
      <c r="AD25" s="7">
        <v>0</v>
      </c>
      <c r="AE25" s="7">
        <v>0</v>
      </c>
      <c r="AF25" s="7">
        <v>0</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row>
    <row r="26" spans="1:74">
      <c r="A26" s="7" t="s">
        <v>295</v>
      </c>
      <c r="B26" s="7" t="s">
        <v>243</v>
      </c>
      <c r="C26" s="7" t="s">
        <v>112</v>
      </c>
      <c r="D26" s="7" t="s">
        <v>37</v>
      </c>
      <c r="E26" s="7" t="s">
        <v>64</v>
      </c>
      <c r="F26" s="7" t="s">
        <v>243</v>
      </c>
      <c r="G26" s="7" t="s">
        <v>287</v>
      </c>
      <c r="H26" s="7" t="s">
        <v>260</v>
      </c>
      <c r="I26" s="7">
        <v>2012</v>
      </c>
      <c r="J26" s="7" t="s">
        <v>157</v>
      </c>
      <c r="K26" s="7" t="s">
        <v>29</v>
      </c>
      <c r="L26" s="7">
        <v>863</v>
      </c>
      <c r="O26" s="7">
        <v>0</v>
      </c>
      <c r="P26" s="7">
        <v>0</v>
      </c>
      <c r="Q26" s="7">
        <v>0</v>
      </c>
      <c r="R26" s="7">
        <v>0.44599689999999997</v>
      </c>
      <c r="S26" s="7">
        <v>0</v>
      </c>
      <c r="T26" s="7">
        <v>0</v>
      </c>
      <c r="U26" s="7">
        <v>0</v>
      </c>
      <c r="V26" s="7">
        <v>0</v>
      </c>
      <c r="W26" s="7">
        <v>0</v>
      </c>
      <c r="X26" s="7">
        <v>0</v>
      </c>
      <c r="Y26" s="7">
        <v>0</v>
      </c>
      <c r="Z26" s="7">
        <v>0</v>
      </c>
      <c r="AA26" s="7">
        <v>0</v>
      </c>
      <c r="AB26" s="7">
        <v>0</v>
      </c>
      <c r="AC26" s="7">
        <v>0</v>
      </c>
      <c r="AD26" s="7">
        <v>0</v>
      </c>
      <c r="AE26" s="7">
        <v>0</v>
      </c>
      <c r="AF26" s="7">
        <v>0</v>
      </c>
      <c r="AG26" s="7">
        <v>0</v>
      </c>
      <c r="AH26" s="7">
        <v>0</v>
      </c>
      <c r="AI26" s="7">
        <v>0</v>
      </c>
      <c r="AJ26" s="7">
        <v>0</v>
      </c>
      <c r="AK26" s="7">
        <v>0</v>
      </c>
      <c r="AL26" s="7">
        <v>0</v>
      </c>
      <c r="AM26" s="7">
        <v>0</v>
      </c>
      <c r="AN26" s="7">
        <v>0</v>
      </c>
      <c r="AO26" s="7">
        <v>0</v>
      </c>
      <c r="AP26" s="7">
        <v>0</v>
      </c>
      <c r="AQ26" s="7">
        <v>0</v>
      </c>
      <c r="AR26" s="7">
        <v>0</v>
      </c>
      <c r="AS26" s="7">
        <v>0</v>
      </c>
      <c r="AT26" s="7">
        <v>0</v>
      </c>
      <c r="AU26" s="7">
        <v>0</v>
      </c>
      <c r="AV26" s="7">
        <v>0</v>
      </c>
      <c r="AW26" s="7">
        <v>0</v>
      </c>
      <c r="AX26" s="7">
        <v>0</v>
      </c>
      <c r="AY26" s="7">
        <v>0</v>
      </c>
      <c r="AZ26" s="7">
        <v>0</v>
      </c>
      <c r="BA26" s="7">
        <v>0</v>
      </c>
      <c r="BB26" s="7">
        <v>0</v>
      </c>
      <c r="BC26" s="7">
        <v>0</v>
      </c>
      <c r="BD26" s="7">
        <v>0</v>
      </c>
      <c r="BE26" s="7">
        <v>0</v>
      </c>
      <c r="BF26" s="7">
        <v>0</v>
      </c>
      <c r="BG26" s="7">
        <v>0</v>
      </c>
      <c r="BH26" s="7">
        <v>0</v>
      </c>
      <c r="BI26" s="7">
        <v>0</v>
      </c>
      <c r="BJ26" s="7">
        <v>0</v>
      </c>
      <c r="BK26" s="7">
        <v>0</v>
      </c>
      <c r="BL26" s="7">
        <v>0</v>
      </c>
      <c r="BM26" s="7">
        <v>0</v>
      </c>
      <c r="BN26" s="7">
        <v>0</v>
      </c>
      <c r="BO26" s="7">
        <v>0</v>
      </c>
      <c r="BP26" s="7">
        <v>0</v>
      </c>
      <c r="BQ26" s="7">
        <v>0</v>
      </c>
      <c r="BR26" s="7">
        <v>0</v>
      </c>
      <c r="BS26" s="7">
        <v>0</v>
      </c>
      <c r="BT26" s="7">
        <v>0</v>
      </c>
      <c r="BU26" s="7">
        <v>0</v>
      </c>
      <c r="BV26" s="7">
        <v>0</v>
      </c>
    </row>
    <row r="27" spans="1:74">
      <c r="A27" s="7" t="s">
        <v>295</v>
      </c>
      <c r="B27" s="7" t="s">
        <v>243</v>
      </c>
      <c r="C27" s="7" t="s">
        <v>112</v>
      </c>
      <c r="D27" s="7" t="s">
        <v>37</v>
      </c>
      <c r="E27" s="7" t="s">
        <v>64</v>
      </c>
      <c r="F27" s="7" t="s">
        <v>243</v>
      </c>
      <c r="G27" s="7" t="s">
        <v>287</v>
      </c>
      <c r="H27" s="7" t="s">
        <v>260</v>
      </c>
      <c r="I27" s="7">
        <v>2013</v>
      </c>
      <c r="J27" s="7" t="s">
        <v>157</v>
      </c>
      <c r="K27" s="7" t="s">
        <v>29</v>
      </c>
      <c r="L27" s="7">
        <v>2437</v>
      </c>
      <c r="O27" s="7">
        <v>0</v>
      </c>
      <c r="P27" s="7">
        <v>0</v>
      </c>
      <c r="Q27" s="7">
        <v>0</v>
      </c>
      <c r="R27" s="7">
        <v>1.2592780000000001</v>
      </c>
      <c r="S27" s="7">
        <v>0</v>
      </c>
      <c r="T27" s="7">
        <v>0</v>
      </c>
      <c r="U27" s="7">
        <v>0</v>
      </c>
      <c r="V27" s="7">
        <v>0</v>
      </c>
      <c r="W27" s="7">
        <v>0</v>
      </c>
      <c r="X27" s="7">
        <v>0</v>
      </c>
      <c r="Y27" s="7">
        <v>0</v>
      </c>
      <c r="Z27" s="7">
        <v>0</v>
      </c>
      <c r="AA27" s="7">
        <v>0</v>
      </c>
      <c r="AB27" s="7">
        <v>0</v>
      </c>
      <c r="AC27" s="7">
        <v>0</v>
      </c>
      <c r="AD27" s="7">
        <v>0</v>
      </c>
      <c r="AE27" s="7">
        <v>0</v>
      </c>
      <c r="AF27" s="7">
        <v>0</v>
      </c>
      <c r="AG27" s="7">
        <v>0</v>
      </c>
      <c r="AH27" s="7">
        <v>0</v>
      </c>
      <c r="AI27" s="7">
        <v>0</v>
      </c>
      <c r="AJ27" s="7">
        <v>0</v>
      </c>
      <c r="AK27" s="7">
        <v>0</v>
      </c>
      <c r="AL27" s="7">
        <v>0</v>
      </c>
      <c r="AM27" s="7">
        <v>0</v>
      </c>
      <c r="AN27" s="7">
        <v>0</v>
      </c>
      <c r="AO27" s="7">
        <v>0</v>
      </c>
      <c r="AP27" s="7">
        <v>0</v>
      </c>
      <c r="AQ27" s="7">
        <v>0</v>
      </c>
      <c r="AR27" s="7">
        <v>0</v>
      </c>
      <c r="AS27" s="7">
        <v>0</v>
      </c>
      <c r="AT27" s="7">
        <v>0</v>
      </c>
      <c r="AU27" s="7">
        <v>0</v>
      </c>
      <c r="AV27" s="7">
        <v>0</v>
      </c>
      <c r="AW27" s="7">
        <v>0</v>
      </c>
      <c r="AX27" s="7">
        <v>0</v>
      </c>
      <c r="AY27" s="7">
        <v>0</v>
      </c>
      <c r="AZ27" s="7">
        <v>0</v>
      </c>
      <c r="BA27" s="7">
        <v>0</v>
      </c>
      <c r="BB27" s="7">
        <v>0</v>
      </c>
      <c r="BC27" s="7">
        <v>0</v>
      </c>
      <c r="BD27" s="7">
        <v>0</v>
      </c>
      <c r="BE27" s="7">
        <v>0</v>
      </c>
      <c r="BF27" s="7">
        <v>0</v>
      </c>
      <c r="BG27" s="7">
        <v>0</v>
      </c>
      <c r="BH27" s="7">
        <v>0</v>
      </c>
      <c r="BI27" s="7">
        <v>0</v>
      </c>
      <c r="BJ27" s="7">
        <v>0</v>
      </c>
      <c r="BK27" s="7">
        <v>0</v>
      </c>
      <c r="BL27" s="7">
        <v>0</v>
      </c>
      <c r="BM27" s="7">
        <v>0</v>
      </c>
      <c r="BN27" s="7">
        <v>0</v>
      </c>
      <c r="BO27" s="7">
        <v>0</v>
      </c>
      <c r="BP27" s="7">
        <v>0</v>
      </c>
      <c r="BQ27" s="7">
        <v>0</v>
      </c>
      <c r="BR27" s="7">
        <v>0</v>
      </c>
      <c r="BS27" s="7">
        <v>0</v>
      </c>
      <c r="BT27" s="7">
        <v>0</v>
      </c>
      <c r="BU27" s="7">
        <v>0</v>
      </c>
      <c r="BV27" s="7">
        <v>0</v>
      </c>
    </row>
    <row r="28" spans="1:74">
      <c r="A28" s="7" t="s">
        <v>295</v>
      </c>
      <c r="B28" s="7" t="s">
        <v>243</v>
      </c>
      <c r="C28" s="7" t="s">
        <v>112</v>
      </c>
      <c r="D28" s="7" t="s">
        <v>37</v>
      </c>
      <c r="E28" s="7" t="s">
        <v>64</v>
      </c>
      <c r="F28" s="7" t="s">
        <v>243</v>
      </c>
      <c r="G28" s="7" t="s">
        <v>287</v>
      </c>
      <c r="H28" s="7" t="s">
        <v>260</v>
      </c>
      <c r="I28" s="7">
        <v>2014</v>
      </c>
      <c r="J28" s="7" t="s">
        <v>157</v>
      </c>
      <c r="K28" s="7" t="s">
        <v>29</v>
      </c>
      <c r="L28" s="7">
        <v>662</v>
      </c>
      <c r="O28" s="7">
        <v>0</v>
      </c>
      <c r="P28" s="7">
        <v>0</v>
      </c>
      <c r="Q28" s="7">
        <v>0</v>
      </c>
      <c r="R28" s="7">
        <v>0.3420184</v>
      </c>
      <c r="S28" s="7">
        <v>0</v>
      </c>
      <c r="T28" s="7">
        <v>0</v>
      </c>
      <c r="U28" s="7">
        <v>0</v>
      </c>
      <c r="V28" s="7">
        <v>0</v>
      </c>
      <c r="W28" s="7">
        <v>0</v>
      </c>
      <c r="X28" s="7">
        <v>0</v>
      </c>
      <c r="Y28" s="7">
        <v>0</v>
      </c>
      <c r="Z28" s="7">
        <v>0</v>
      </c>
      <c r="AA28" s="7">
        <v>0</v>
      </c>
      <c r="AB28" s="7">
        <v>0</v>
      </c>
      <c r="AC28" s="7">
        <v>0</v>
      </c>
      <c r="AD28" s="7">
        <v>0</v>
      </c>
      <c r="AE28" s="7">
        <v>0</v>
      </c>
      <c r="AF28" s="7">
        <v>0</v>
      </c>
      <c r="AG28" s="7">
        <v>0</v>
      </c>
      <c r="AH28" s="7">
        <v>0</v>
      </c>
      <c r="AI28" s="7">
        <v>0</v>
      </c>
      <c r="AJ28" s="7">
        <v>0</v>
      </c>
      <c r="AK28" s="7">
        <v>0</v>
      </c>
      <c r="AL28" s="7">
        <v>0</v>
      </c>
      <c r="AM28" s="7">
        <v>0</v>
      </c>
      <c r="AN28" s="7">
        <v>0</v>
      </c>
      <c r="AO28" s="7">
        <v>0</v>
      </c>
      <c r="AP28" s="7">
        <v>0</v>
      </c>
      <c r="AQ28" s="7">
        <v>0</v>
      </c>
      <c r="AR28" s="7">
        <v>0</v>
      </c>
      <c r="AS28" s="7">
        <v>0</v>
      </c>
      <c r="AT28" s="7">
        <v>0</v>
      </c>
      <c r="AU28" s="7">
        <v>0</v>
      </c>
      <c r="AV28" s="7">
        <v>0</v>
      </c>
      <c r="AW28" s="7">
        <v>0</v>
      </c>
      <c r="AX28" s="7">
        <v>0</v>
      </c>
      <c r="AY28" s="7">
        <v>0</v>
      </c>
      <c r="AZ28" s="7">
        <v>0</v>
      </c>
      <c r="BA28" s="7">
        <v>0</v>
      </c>
      <c r="BB28" s="7">
        <v>0</v>
      </c>
      <c r="BC28" s="7">
        <v>0</v>
      </c>
      <c r="BD28" s="7">
        <v>0</v>
      </c>
      <c r="BE28" s="7">
        <v>0</v>
      </c>
      <c r="BF28" s="7">
        <v>0</v>
      </c>
      <c r="BG28" s="7">
        <v>0</v>
      </c>
      <c r="BH28" s="7">
        <v>0</v>
      </c>
      <c r="BI28" s="7">
        <v>0</v>
      </c>
      <c r="BJ28" s="7">
        <v>0</v>
      </c>
      <c r="BK28" s="7">
        <v>0</v>
      </c>
      <c r="BL28" s="7">
        <v>0</v>
      </c>
      <c r="BM28" s="7">
        <v>0</v>
      </c>
      <c r="BN28" s="7">
        <v>0</v>
      </c>
      <c r="BO28" s="7">
        <v>0</v>
      </c>
      <c r="BP28" s="7">
        <v>0</v>
      </c>
      <c r="BQ28" s="7">
        <v>0</v>
      </c>
      <c r="BR28" s="7">
        <v>0</v>
      </c>
      <c r="BS28" s="7">
        <v>0</v>
      </c>
      <c r="BT28" s="7">
        <v>0</v>
      </c>
      <c r="BU28" s="7">
        <v>0</v>
      </c>
      <c r="BV28" s="7">
        <v>0</v>
      </c>
    </row>
    <row r="29" spans="1:74">
      <c r="A29" s="7" t="s">
        <v>295</v>
      </c>
      <c r="B29" s="7" t="s">
        <v>235</v>
      </c>
      <c r="C29" s="7" t="s">
        <v>46</v>
      </c>
      <c r="D29" s="7" t="s">
        <v>294</v>
      </c>
      <c r="E29" s="7" t="s">
        <v>64</v>
      </c>
      <c r="F29" s="7" t="s">
        <v>46</v>
      </c>
      <c r="G29" s="7" t="s">
        <v>287</v>
      </c>
      <c r="H29" s="7" t="s">
        <v>260</v>
      </c>
      <c r="I29" s="7">
        <v>2014</v>
      </c>
      <c r="J29" s="7" t="s">
        <v>157</v>
      </c>
      <c r="K29" s="7" t="s">
        <v>34</v>
      </c>
      <c r="L29" s="7">
        <v>2</v>
      </c>
      <c r="O29" s="7">
        <v>0</v>
      </c>
      <c r="P29" s="7">
        <v>0</v>
      </c>
      <c r="Q29" s="7">
        <v>0</v>
      </c>
      <c r="R29" s="7">
        <v>0.44838139999999999</v>
      </c>
      <c r="S29" s="7">
        <v>0</v>
      </c>
      <c r="T29" s="7">
        <v>0</v>
      </c>
      <c r="U29" s="7">
        <v>0</v>
      </c>
      <c r="V29" s="7">
        <v>0</v>
      </c>
      <c r="W29" s="7">
        <v>0</v>
      </c>
      <c r="X29" s="7">
        <v>0</v>
      </c>
      <c r="Y29" s="7">
        <v>0</v>
      </c>
      <c r="Z29" s="7">
        <v>0</v>
      </c>
      <c r="AA29" s="7">
        <v>0</v>
      </c>
      <c r="AB29" s="7">
        <v>0</v>
      </c>
      <c r="AC29" s="7">
        <v>0</v>
      </c>
      <c r="AD29" s="7">
        <v>0</v>
      </c>
      <c r="AE29" s="7">
        <v>0</v>
      </c>
      <c r="AF29" s="7">
        <v>0</v>
      </c>
      <c r="AG29" s="7">
        <v>0</v>
      </c>
      <c r="AH29" s="7">
        <v>0</v>
      </c>
      <c r="AI29" s="7">
        <v>0</v>
      </c>
      <c r="AJ29" s="7">
        <v>0</v>
      </c>
      <c r="AK29" s="7">
        <v>0</v>
      </c>
      <c r="AL29" s="7">
        <v>0</v>
      </c>
      <c r="AM29" s="7">
        <v>0</v>
      </c>
      <c r="AN29" s="7">
        <v>0</v>
      </c>
      <c r="AO29" s="7">
        <v>0</v>
      </c>
      <c r="AP29" s="7">
        <v>0</v>
      </c>
      <c r="AQ29" s="7">
        <v>0</v>
      </c>
      <c r="AR29" s="7">
        <v>0</v>
      </c>
      <c r="AS29" s="7">
        <v>0</v>
      </c>
      <c r="AT29" s="7">
        <v>0</v>
      </c>
      <c r="AU29" s="7">
        <v>0</v>
      </c>
      <c r="AV29" s="7">
        <v>0</v>
      </c>
      <c r="AW29" s="7">
        <v>0</v>
      </c>
      <c r="AX29" s="7">
        <v>0</v>
      </c>
      <c r="AY29" s="7">
        <v>0</v>
      </c>
      <c r="AZ29" s="7">
        <v>0</v>
      </c>
      <c r="BA29" s="7">
        <v>0</v>
      </c>
      <c r="BB29" s="7">
        <v>0</v>
      </c>
      <c r="BC29" s="7">
        <v>0</v>
      </c>
      <c r="BD29" s="7">
        <v>0</v>
      </c>
      <c r="BE29" s="7">
        <v>0</v>
      </c>
      <c r="BF29" s="7">
        <v>0</v>
      </c>
      <c r="BG29" s="7">
        <v>0</v>
      </c>
      <c r="BH29" s="7">
        <v>0</v>
      </c>
      <c r="BI29" s="7">
        <v>0</v>
      </c>
      <c r="BJ29" s="7">
        <v>0</v>
      </c>
      <c r="BK29" s="7">
        <v>0</v>
      </c>
      <c r="BL29" s="7">
        <v>0</v>
      </c>
      <c r="BM29" s="7">
        <v>0</v>
      </c>
      <c r="BN29" s="7">
        <v>0</v>
      </c>
      <c r="BO29" s="7">
        <v>0</v>
      </c>
      <c r="BP29" s="7">
        <v>0</v>
      </c>
      <c r="BQ29" s="7">
        <v>0</v>
      </c>
      <c r="BR29" s="7">
        <v>0</v>
      </c>
      <c r="BS29" s="7">
        <v>0</v>
      </c>
      <c r="BT29" s="7">
        <v>0</v>
      </c>
      <c r="BU29" s="7">
        <v>0</v>
      </c>
      <c r="BV29" s="7">
        <v>0</v>
      </c>
    </row>
  </sheetData>
  <autoFilter ref="A3:BV29"/>
  <sortState ref="A4:BV2355">
    <sortCondition ref="E4:E2355"/>
  </sortState>
  <mergeCells count="2">
    <mergeCell ref="O2:AR2"/>
    <mergeCell ref="AS2:B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R70"/>
  <sheetViews>
    <sheetView view="pageBreakPreview" topLeftCell="A25" zoomScale="90" zoomScaleNormal="85" zoomScaleSheetLayoutView="90" zoomScalePageLayoutView="85" workbookViewId="0">
      <selection activeCell="A56" sqref="A56:XFD56"/>
    </sheetView>
  </sheetViews>
  <sheetFormatPr defaultRowHeight="15"/>
  <cols>
    <col min="1" max="1" width="53" style="7" customWidth="1"/>
    <col min="2" max="2" width="12.42578125" style="7" customWidth="1"/>
    <col min="3" max="3" width="1.140625" style="7" customWidth="1"/>
    <col min="4" max="4" width="9.5703125" style="7" customWidth="1"/>
    <col min="5" max="5" width="9.85546875" style="7" customWidth="1"/>
    <col min="6" max="6" width="8.85546875" style="7" customWidth="1"/>
    <col min="7" max="7" width="8.5703125" style="7" customWidth="1"/>
    <col min="8" max="8" width="0.85546875" style="7" customWidth="1"/>
    <col min="9" max="9" width="9.7109375" style="7" customWidth="1"/>
    <col min="10" max="10" width="9.85546875" style="7" customWidth="1"/>
    <col min="11" max="11" width="9.5703125" style="7" customWidth="1"/>
    <col min="12" max="12" width="9.42578125" style="7" customWidth="1"/>
    <col min="13" max="13" width="0.85546875" style="7" customWidth="1"/>
    <col min="14" max="14" width="13.7109375" style="7" customWidth="1"/>
    <col min="15" max="16" width="10.85546875" style="7" bestFit="1" customWidth="1"/>
    <col min="17" max="17" width="11.140625" style="7" customWidth="1"/>
    <col min="18" max="18" width="0.85546875" style="7" customWidth="1"/>
    <col min="19" max="16384" width="9.140625" style="7"/>
  </cols>
  <sheetData>
    <row r="1" spans="1:18" s="1" customFormat="1" ht="15.75" customHeight="1">
      <c r="A1" s="7" t="s">
        <v>81</v>
      </c>
      <c r="B1" s="7" t="s">
        <v>64</v>
      </c>
      <c r="C1" s="9"/>
      <c r="D1" s="9"/>
      <c r="E1" s="9"/>
      <c r="F1" s="9"/>
      <c r="G1" s="9"/>
      <c r="H1" s="9"/>
      <c r="I1" s="166"/>
      <c r="J1" s="166"/>
      <c r="K1" s="166"/>
      <c r="L1" s="166"/>
      <c r="M1" s="10"/>
      <c r="N1" s="10"/>
      <c r="O1" s="10"/>
      <c r="P1" s="10"/>
      <c r="Q1" s="10"/>
      <c r="R1" s="10"/>
    </row>
    <row r="2" spans="1:18" ht="30.75" customHeight="1">
      <c r="A2" s="740" t="s">
        <v>0</v>
      </c>
      <c r="B2" s="741" t="s">
        <v>63</v>
      </c>
      <c r="C2" s="9"/>
      <c r="D2" s="742" t="s">
        <v>230</v>
      </c>
      <c r="E2" s="743"/>
      <c r="F2" s="743"/>
      <c r="G2" s="744"/>
      <c r="H2" s="9"/>
      <c r="I2" s="748" t="s">
        <v>232</v>
      </c>
      <c r="J2" s="743"/>
      <c r="K2" s="743"/>
      <c r="L2" s="744"/>
      <c r="M2" s="10"/>
      <c r="N2" s="750" t="s">
        <v>233</v>
      </c>
      <c r="O2" s="751"/>
      <c r="P2" s="751"/>
      <c r="Q2" s="752"/>
      <c r="R2" s="10"/>
    </row>
    <row r="3" spans="1:18" ht="39.75" customHeight="1">
      <c r="A3" s="740"/>
      <c r="B3" s="741"/>
      <c r="C3" s="9"/>
      <c r="D3" s="745"/>
      <c r="E3" s="746"/>
      <c r="F3" s="746"/>
      <c r="G3" s="747"/>
      <c r="H3" s="9"/>
      <c r="I3" s="749"/>
      <c r="J3" s="746"/>
      <c r="K3" s="746"/>
      <c r="L3" s="747"/>
      <c r="M3" s="10"/>
      <c r="N3" s="753"/>
      <c r="O3" s="754"/>
      <c r="P3" s="754"/>
      <c r="Q3" s="755"/>
      <c r="R3" s="10"/>
    </row>
    <row r="4" spans="1:18">
      <c r="A4" s="740"/>
      <c r="B4" s="741"/>
      <c r="C4" s="9"/>
      <c r="D4" s="14">
        <v>2011</v>
      </c>
      <c r="E4" s="15">
        <v>2012</v>
      </c>
      <c r="F4" s="15">
        <v>2013</v>
      </c>
      <c r="G4" s="16">
        <v>2014</v>
      </c>
      <c r="H4" s="9"/>
      <c r="I4" s="17">
        <v>2011</v>
      </c>
      <c r="J4" s="15">
        <v>2012</v>
      </c>
      <c r="K4" s="15">
        <v>2013</v>
      </c>
      <c r="L4" s="16">
        <v>2014</v>
      </c>
      <c r="M4" s="10"/>
      <c r="N4" s="17">
        <v>2011</v>
      </c>
      <c r="O4" s="15">
        <v>2012</v>
      </c>
      <c r="P4" s="15">
        <v>2013</v>
      </c>
      <c r="Q4" s="18">
        <v>2014</v>
      </c>
      <c r="R4" s="10"/>
    </row>
    <row r="5" spans="1:18" ht="3.75" customHeight="1">
      <c r="A5" s="11"/>
      <c r="B5" s="11"/>
      <c r="C5" s="9"/>
      <c r="D5" s="11"/>
      <c r="E5" s="11"/>
      <c r="F5" s="11"/>
      <c r="G5" s="11"/>
      <c r="H5" s="9"/>
      <c r="I5" s="11"/>
      <c r="J5" s="11"/>
      <c r="K5" s="11"/>
      <c r="L5" s="11"/>
      <c r="M5" s="10"/>
      <c r="N5" s="20"/>
      <c r="O5" s="20"/>
      <c r="P5" s="20"/>
      <c r="Q5" s="20"/>
      <c r="R5" s="10"/>
    </row>
    <row r="6" spans="1:18" ht="12" customHeight="1">
      <c r="A6" s="122" t="s">
        <v>1</v>
      </c>
      <c r="B6" s="124"/>
      <c r="C6" s="9"/>
      <c r="D6" s="137"/>
      <c r="E6" s="22"/>
      <c r="F6" s="22"/>
      <c r="G6" s="138"/>
      <c r="H6" s="9"/>
      <c r="I6" s="137"/>
      <c r="J6" s="123"/>
      <c r="K6" s="123"/>
      <c r="L6" s="124"/>
      <c r="M6" s="10"/>
      <c r="N6" s="122"/>
      <c r="O6" s="123"/>
      <c r="P6" s="123"/>
      <c r="Q6" s="124"/>
      <c r="R6" s="10"/>
    </row>
    <row r="7" spans="1:18" ht="15" customHeight="1">
      <c r="A7" s="167" t="s">
        <v>2</v>
      </c>
      <c r="B7" s="29" t="s">
        <v>27</v>
      </c>
      <c r="C7" s="9"/>
      <c r="D7" s="150"/>
      <c r="E7" s="30"/>
      <c r="F7" s="30"/>
      <c r="G7" s="36"/>
      <c r="H7" s="33"/>
      <c r="I7" s="150">
        <v>62.088947785968777</v>
      </c>
      <c r="J7" s="30">
        <v>0.12340301039627681</v>
      </c>
      <c r="K7" s="30">
        <v>19.871715388981322</v>
      </c>
      <c r="L7" s="30">
        <v>15.428813763038823</v>
      </c>
      <c r="M7" s="35"/>
      <c r="N7" s="150">
        <v>452530.37337910431</v>
      </c>
      <c r="O7" s="30">
        <v>856.45451206759731</v>
      </c>
      <c r="P7" s="30">
        <v>131290.39548353612</v>
      </c>
      <c r="Q7" s="30">
        <v>101384.91331605089</v>
      </c>
      <c r="R7" s="35"/>
    </row>
    <row r="8" spans="1:18" ht="15" customHeight="1">
      <c r="A8" s="167" t="s">
        <v>3</v>
      </c>
      <c r="B8" s="38" t="s">
        <v>27</v>
      </c>
      <c r="C8" s="9"/>
      <c r="D8" s="34"/>
      <c r="E8" s="30"/>
      <c r="F8" s="30"/>
      <c r="G8" s="86"/>
      <c r="H8" s="33"/>
      <c r="I8" s="34">
        <v>4.7899111483675378</v>
      </c>
      <c r="J8" s="30">
        <v>0.32601620243578927</v>
      </c>
      <c r="K8" s="30">
        <v>11.41601432</v>
      </c>
      <c r="L8" s="30">
        <v>16.533537984999999</v>
      </c>
      <c r="M8" s="35"/>
      <c r="N8" s="34">
        <v>6809.2195351902856</v>
      </c>
      <c r="O8" s="30">
        <v>579.44131033465601</v>
      </c>
      <c r="P8" s="30">
        <v>20355.458760000001</v>
      </c>
      <c r="Q8" s="30">
        <v>29480.319583695</v>
      </c>
      <c r="R8" s="35"/>
    </row>
    <row r="9" spans="1:18" ht="15" customHeight="1">
      <c r="A9" s="167" t="s">
        <v>4</v>
      </c>
      <c r="B9" s="38" t="s">
        <v>28</v>
      </c>
      <c r="C9" s="9"/>
      <c r="D9" s="34"/>
      <c r="E9" s="30"/>
      <c r="F9" s="30"/>
      <c r="G9" s="86"/>
      <c r="H9" s="33"/>
      <c r="I9" s="34">
        <v>527.24020158265603</v>
      </c>
      <c r="J9" s="30">
        <v>450.30565088594659</v>
      </c>
      <c r="K9" s="30">
        <v>477.43373313299998</v>
      </c>
      <c r="L9" s="30">
        <v>588.95203016500011</v>
      </c>
      <c r="M9" s="35"/>
      <c r="N9" s="34">
        <v>968591.70814233669</v>
      </c>
      <c r="O9" s="30">
        <v>769471.43514183804</v>
      </c>
      <c r="P9" s="30">
        <v>835432.60189094604</v>
      </c>
      <c r="Q9" s="30">
        <v>1092314.4978369998</v>
      </c>
      <c r="R9" s="35"/>
    </row>
    <row r="10" spans="1:18" ht="15" customHeight="1">
      <c r="A10" s="168" t="s">
        <v>5</v>
      </c>
      <c r="B10" s="38" t="s">
        <v>65</v>
      </c>
      <c r="C10" s="9"/>
      <c r="D10" s="34"/>
      <c r="E10" s="30"/>
      <c r="F10" s="30"/>
      <c r="G10" s="86"/>
      <c r="H10" s="33"/>
      <c r="I10" s="34">
        <v>10.26680673513791</v>
      </c>
      <c r="J10" s="30">
        <v>1.9974860431037842</v>
      </c>
      <c r="K10" s="30">
        <v>4.0115597239999996</v>
      </c>
      <c r="L10" s="30">
        <v>10.826757479999999</v>
      </c>
      <c r="M10" s="35"/>
      <c r="N10" s="34">
        <v>174456.00399351012</v>
      </c>
      <c r="O10" s="30">
        <v>11470.176770149363</v>
      </c>
      <c r="P10" s="30">
        <v>59191.373558929001</v>
      </c>
      <c r="Q10" s="30">
        <v>141957.03880000001</v>
      </c>
      <c r="R10" s="35"/>
    </row>
    <row r="11" spans="1:18" ht="15" customHeight="1">
      <c r="A11" s="168" t="s">
        <v>6</v>
      </c>
      <c r="B11" s="38" t="s">
        <v>65</v>
      </c>
      <c r="C11" s="9"/>
      <c r="D11" s="34"/>
      <c r="E11" s="30"/>
      <c r="F11" s="30"/>
      <c r="G11" s="86"/>
      <c r="H11" s="33"/>
      <c r="I11" s="34">
        <v>13.011088756586334</v>
      </c>
      <c r="J11" s="30">
        <v>14.033675039608186</v>
      </c>
      <c r="K11" s="30">
        <v>9.8766510580000002</v>
      </c>
      <c r="L11" s="30">
        <v>40.016724570000001</v>
      </c>
      <c r="M11" s="35"/>
      <c r="N11" s="34">
        <v>232702.09205858535</v>
      </c>
      <c r="O11" s="30">
        <v>252796.40480658869</v>
      </c>
      <c r="P11" s="30">
        <v>142231.82706527199</v>
      </c>
      <c r="Q11" s="30">
        <v>607762.4277</v>
      </c>
      <c r="R11" s="35"/>
    </row>
    <row r="12" spans="1:18" ht="15" customHeight="1">
      <c r="A12" s="168" t="s">
        <v>7</v>
      </c>
      <c r="B12" s="38" t="s">
        <v>65</v>
      </c>
      <c r="C12" s="9"/>
      <c r="D12" s="34"/>
      <c r="E12" s="30"/>
      <c r="F12" s="30"/>
      <c r="G12" s="86"/>
      <c r="H12" s="33"/>
      <c r="I12" s="34">
        <v>0</v>
      </c>
      <c r="J12" s="30">
        <v>0</v>
      </c>
      <c r="K12" s="30">
        <v>0</v>
      </c>
      <c r="L12" s="30">
        <v>0</v>
      </c>
      <c r="M12" s="35"/>
      <c r="N12" s="34">
        <v>0</v>
      </c>
      <c r="O12" s="30">
        <v>0</v>
      </c>
      <c r="P12" s="30">
        <v>0</v>
      </c>
      <c r="Q12" s="30">
        <v>0</v>
      </c>
      <c r="R12" s="35"/>
    </row>
    <row r="13" spans="1:18" ht="15" customHeight="1">
      <c r="A13" s="7" t="s">
        <v>130</v>
      </c>
      <c r="B13" s="44" t="s">
        <v>29</v>
      </c>
      <c r="C13" s="45"/>
      <c r="D13" s="48"/>
      <c r="E13" s="46"/>
      <c r="F13" s="46"/>
      <c r="G13" s="125"/>
      <c r="H13" s="45"/>
      <c r="I13" s="48">
        <v>0</v>
      </c>
      <c r="J13" s="46">
        <v>449.77690000000001</v>
      </c>
      <c r="K13" s="30">
        <v>1883.3548000000003</v>
      </c>
      <c r="L13" s="30">
        <v>2047.2933000000003</v>
      </c>
      <c r="M13" s="10"/>
      <c r="N13" s="48">
        <v>0</v>
      </c>
      <c r="O13" s="46">
        <v>3263.28</v>
      </c>
      <c r="P13" s="30">
        <v>1485.2650000000001</v>
      </c>
      <c r="Q13" s="30">
        <v>0</v>
      </c>
      <c r="R13" s="10"/>
    </row>
    <row r="14" spans="1:18" ht="15" customHeight="1">
      <c r="A14" s="168" t="s">
        <v>67</v>
      </c>
      <c r="B14" s="38" t="s">
        <v>29</v>
      </c>
      <c r="C14" s="9"/>
      <c r="D14" s="34"/>
      <c r="E14" s="30"/>
      <c r="F14" s="30"/>
      <c r="G14" s="178"/>
      <c r="H14" s="33"/>
      <c r="I14" s="34">
        <v>0</v>
      </c>
      <c r="J14" s="301">
        <v>0</v>
      </c>
      <c r="K14" s="30">
        <v>0</v>
      </c>
      <c r="L14" s="30">
        <v>0</v>
      </c>
      <c r="M14" s="35"/>
      <c r="N14" s="34">
        <v>0</v>
      </c>
      <c r="O14" s="301">
        <v>0</v>
      </c>
      <c r="P14" s="30">
        <v>0</v>
      </c>
      <c r="Q14" s="30">
        <v>0</v>
      </c>
      <c r="R14" s="35"/>
    </row>
    <row r="15" spans="1:18" ht="15" customHeight="1">
      <c r="A15" s="170" t="s">
        <v>8</v>
      </c>
      <c r="B15" s="52" t="s">
        <v>44</v>
      </c>
      <c r="C15" s="9"/>
      <c r="D15" s="82"/>
      <c r="E15" s="30"/>
      <c r="F15" s="30"/>
      <c r="G15" s="179"/>
      <c r="H15" s="33"/>
      <c r="I15" s="82">
        <v>0</v>
      </c>
      <c r="J15" s="30">
        <v>0</v>
      </c>
      <c r="K15" s="30">
        <v>0</v>
      </c>
      <c r="L15" s="30">
        <v>0</v>
      </c>
      <c r="M15" s="35"/>
      <c r="N15" s="82">
        <v>0</v>
      </c>
      <c r="O15" s="30">
        <v>0</v>
      </c>
      <c r="P15" s="30">
        <v>0</v>
      </c>
      <c r="Q15" s="30">
        <v>0</v>
      </c>
      <c r="R15" s="35"/>
    </row>
    <row r="16" spans="1:18">
      <c r="A16" s="171" t="s">
        <v>9</v>
      </c>
      <c r="B16" s="172"/>
      <c r="C16" s="9"/>
      <c r="D16" s="143"/>
      <c r="E16" s="55"/>
      <c r="F16" s="55"/>
      <c r="G16" s="144"/>
      <c r="H16" s="33"/>
      <c r="I16" s="57">
        <v>617.39695600871664</v>
      </c>
      <c r="J16" s="57">
        <v>916.56313118149069</v>
      </c>
      <c r="K16" s="57">
        <v>2405.9644736239816</v>
      </c>
      <c r="L16" s="57">
        <v>2719.051163963039</v>
      </c>
      <c r="M16" s="35"/>
      <c r="N16" s="57">
        <v>1835089.3971087267</v>
      </c>
      <c r="O16" s="57">
        <v>1038437.1925409783</v>
      </c>
      <c r="P16" s="57">
        <v>1189986.9217586829</v>
      </c>
      <c r="Q16" s="57">
        <v>1972899.1972367456</v>
      </c>
      <c r="R16" s="35"/>
    </row>
    <row r="17" spans="1:18" ht="3.75" customHeight="1">
      <c r="A17" s="61"/>
      <c r="B17" s="62"/>
      <c r="C17" s="9"/>
      <c r="D17" s="62"/>
      <c r="E17" s="62"/>
      <c r="F17" s="62"/>
      <c r="G17" s="62"/>
      <c r="H17" s="33"/>
      <c r="I17" s="62"/>
      <c r="J17" s="63"/>
      <c r="K17" s="63"/>
      <c r="L17" s="63"/>
      <c r="M17" s="35"/>
      <c r="N17" s="62"/>
      <c r="O17" s="63"/>
      <c r="P17" s="63"/>
      <c r="Q17" s="63"/>
      <c r="R17" s="35"/>
    </row>
    <row r="18" spans="1:18" ht="12" customHeight="1">
      <c r="A18" s="122" t="s">
        <v>10</v>
      </c>
      <c r="B18" s="124"/>
      <c r="C18" s="9"/>
      <c r="D18" s="137"/>
      <c r="E18" s="22"/>
      <c r="F18" s="22"/>
      <c r="G18" s="138"/>
      <c r="H18" s="33"/>
      <c r="I18" s="137"/>
      <c r="J18" s="123"/>
      <c r="K18" s="123"/>
      <c r="L18" s="123"/>
      <c r="M18" s="35"/>
      <c r="N18" s="137"/>
      <c r="O18" s="123"/>
      <c r="P18" s="123"/>
      <c r="Q18" s="123"/>
      <c r="R18" s="35"/>
    </row>
    <row r="19" spans="1:18" ht="15" customHeight="1">
      <c r="A19" s="173" t="s">
        <v>68</v>
      </c>
      <c r="B19" s="67" t="s">
        <v>30</v>
      </c>
      <c r="C19" s="9"/>
      <c r="D19" s="150"/>
      <c r="E19" s="30"/>
      <c r="F19" s="30"/>
      <c r="G19" s="36"/>
      <c r="H19" s="33"/>
      <c r="I19" s="150">
        <v>195.55247014854854</v>
      </c>
      <c r="J19" s="30">
        <v>307.38282085249534</v>
      </c>
      <c r="K19" s="30">
        <v>355.10362891099999</v>
      </c>
      <c r="L19" s="30">
        <v>393.62800590000001</v>
      </c>
      <c r="M19" s="35"/>
      <c r="N19" s="150">
        <v>1097043.3576400573</v>
      </c>
      <c r="O19" s="30">
        <v>1597078.6960120043</v>
      </c>
      <c r="P19" s="30">
        <v>2056874.7862442301</v>
      </c>
      <c r="Q19" s="30">
        <v>3163317.8289999999</v>
      </c>
      <c r="R19" s="35"/>
    </row>
    <row r="20" spans="1:18" ht="15" customHeight="1">
      <c r="A20" s="174" t="s">
        <v>45</v>
      </c>
      <c r="B20" s="69" t="s">
        <v>30</v>
      </c>
      <c r="C20" s="9"/>
      <c r="D20" s="34"/>
      <c r="E20" s="30"/>
      <c r="F20" s="30"/>
      <c r="G20" s="86"/>
      <c r="H20" s="33"/>
      <c r="I20" s="34">
        <v>20.396939311529916</v>
      </c>
      <c r="J20" s="30">
        <v>15.634000000000002</v>
      </c>
      <c r="K20" s="30">
        <v>38.917084596000002</v>
      </c>
      <c r="L20" s="30">
        <v>211.58841760000001</v>
      </c>
      <c r="M20" s="35"/>
      <c r="N20" s="34">
        <v>47301.942596566252</v>
      </c>
      <c r="O20" s="30">
        <v>56441.253999999994</v>
      </c>
      <c r="P20" s="30">
        <v>136977.290579828</v>
      </c>
      <c r="Q20" s="30">
        <v>825905.53419999999</v>
      </c>
      <c r="R20" s="35"/>
    </row>
    <row r="21" spans="1:18" ht="15" customHeight="1">
      <c r="A21" s="174" t="s">
        <v>69</v>
      </c>
      <c r="B21" s="69" t="s">
        <v>31</v>
      </c>
      <c r="C21" s="9"/>
      <c r="D21" s="34"/>
      <c r="E21" s="30"/>
      <c r="F21" s="30"/>
      <c r="G21" s="86"/>
      <c r="H21" s="33"/>
      <c r="I21" s="34">
        <v>0</v>
      </c>
      <c r="J21" s="30">
        <v>0</v>
      </c>
      <c r="K21" s="30">
        <v>0</v>
      </c>
      <c r="L21" s="30">
        <v>0</v>
      </c>
      <c r="M21" s="35"/>
      <c r="N21" s="34">
        <v>0</v>
      </c>
      <c r="O21" s="30">
        <v>0</v>
      </c>
      <c r="P21" s="30">
        <v>0</v>
      </c>
      <c r="Q21" s="30">
        <v>0</v>
      </c>
      <c r="R21" s="35"/>
    </row>
    <row r="22" spans="1:18" ht="15" customHeight="1">
      <c r="A22" s="175" t="s">
        <v>70</v>
      </c>
      <c r="B22" s="69" t="s">
        <v>31</v>
      </c>
      <c r="C22" s="9"/>
      <c r="D22" s="34"/>
      <c r="E22" s="30"/>
      <c r="F22" s="30"/>
      <c r="G22" s="86"/>
      <c r="H22" s="33"/>
      <c r="I22" s="34">
        <v>0</v>
      </c>
      <c r="J22" s="30">
        <v>0</v>
      </c>
      <c r="K22" s="30">
        <v>0</v>
      </c>
      <c r="L22" s="30">
        <v>62.152799999999999</v>
      </c>
      <c r="M22" s="35"/>
      <c r="N22" s="34">
        <v>0</v>
      </c>
      <c r="O22" s="30">
        <v>0</v>
      </c>
      <c r="P22" s="30">
        <v>0</v>
      </c>
      <c r="Q22" s="30">
        <v>307189.88</v>
      </c>
      <c r="R22" s="35"/>
    </row>
    <row r="23" spans="1:18" ht="15" customHeight="1">
      <c r="A23" s="175" t="s">
        <v>32</v>
      </c>
      <c r="B23" s="69" t="s">
        <v>33</v>
      </c>
      <c r="C23" s="9"/>
      <c r="D23" s="34"/>
      <c r="E23" s="30"/>
      <c r="F23" s="30"/>
      <c r="G23" s="86"/>
      <c r="H23" s="33"/>
      <c r="I23" s="34">
        <v>0</v>
      </c>
      <c r="J23" s="30">
        <v>0</v>
      </c>
      <c r="K23" s="30">
        <v>0</v>
      </c>
      <c r="L23" s="30">
        <v>138.62002016400001</v>
      </c>
      <c r="M23" s="35"/>
      <c r="N23" s="34">
        <v>0</v>
      </c>
      <c r="O23" s="30">
        <v>0</v>
      </c>
      <c r="P23" s="30">
        <v>0</v>
      </c>
      <c r="Q23" s="30">
        <v>680946.33440968394</v>
      </c>
      <c r="R23" s="35"/>
    </row>
    <row r="24" spans="1:18" ht="15" customHeight="1">
      <c r="A24" s="7" t="s">
        <v>145</v>
      </c>
      <c r="B24" s="44" t="s">
        <v>29</v>
      </c>
      <c r="C24" s="45"/>
      <c r="D24" s="48"/>
      <c r="E24" s="46"/>
      <c r="F24" s="46"/>
      <c r="G24" s="125"/>
      <c r="H24" s="45"/>
      <c r="I24" s="48">
        <v>0</v>
      </c>
      <c r="J24" s="46">
        <v>0</v>
      </c>
      <c r="K24" s="30">
        <v>0</v>
      </c>
      <c r="L24" s="30">
        <v>0</v>
      </c>
      <c r="M24" s="180"/>
      <c r="N24" s="48">
        <v>0</v>
      </c>
      <c r="O24" s="46">
        <v>0</v>
      </c>
      <c r="P24" s="30">
        <v>0</v>
      </c>
      <c r="Q24" s="30">
        <v>0</v>
      </c>
      <c r="R24" s="180"/>
    </row>
    <row r="25" spans="1:18" ht="15" customHeight="1">
      <c r="A25" s="174" t="s">
        <v>72</v>
      </c>
      <c r="B25" s="69" t="s">
        <v>29</v>
      </c>
      <c r="C25" s="9"/>
      <c r="D25" s="34"/>
      <c r="E25" s="30"/>
      <c r="F25" s="30"/>
      <c r="G25" s="86"/>
      <c r="H25" s="33"/>
      <c r="I25" s="34">
        <v>0</v>
      </c>
      <c r="J25" s="30">
        <v>0</v>
      </c>
      <c r="K25" s="30">
        <v>0</v>
      </c>
      <c r="L25" s="30">
        <v>0</v>
      </c>
      <c r="M25" s="35"/>
      <c r="N25" s="34">
        <v>0</v>
      </c>
      <c r="O25" s="30">
        <v>0</v>
      </c>
      <c r="P25" s="30">
        <v>0</v>
      </c>
      <c r="Q25" s="30">
        <v>0</v>
      </c>
      <c r="R25" s="35"/>
    </row>
    <row r="26" spans="1:18" ht="15" customHeight="1">
      <c r="A26" s="7" t="s">
        <v>92</v>
      </c>
      <c r="B26" s="44" t="s">
        <v>34</v>
      </c>
      <c r="C26" s="45"/>
      <c r="D26" s="151"/>
      <c r="E26" s="46"/>
      <c r="F26" s="46"/>
      <c r="G26" s="125"/>
      <c r="H26" s="45"/>
      <c r="I26" s="151">
        <v>108.46119999999999</v>
      </c>
      <c r="J26" s="46">
        <v>108.78088650000001</v>
      </c>
      <c r="K26" s="30">
        <v>110.3223</v>
      </c>
      <c r="L26" s="30">
        <v>76.37697</v>
      </c>
      <c r="M26" s="180"/>
      <c r="N26" s="151">
        <v>4234.6490000000003</v>
      </c>
      <c r="O26" s="46">
        <v>1581.165</v>
      </c>
      <c r="P26" s="30">
        <v>1473.1110000000001</v>
      </c>
      <c r="Q26" s="30">
        <v>0</v>
      </c>
      <c r="R26" s="180"/>
    </row>
    <row r="27" spans="1:18">
      <c r="A27" s="171" t="s">
        <v>13</v>
      </c>
      <c r="B27" s="172"/>
      <c r="C27" s="9"/>
      <c r="D27" s="143"/>
      <c r="E27" s="55"/>
      <c r="F27" s="55"/>
      <c r="G27" s="144"/>
      <c r="H27" s="33"/>
      <c r="I27" s="57">
        <v>324.41060946007843</v>
      </c>
      <c r="J27" s="57">
        <v>431.79770735249537</v>
      </c>
      <c r="K27" s="57">
        <v>504.34301350699997</v>
      </c>
      <c r="L27" s="57">
        <v>882.36621366400004</v>
      </c>
      <c r="M27" s="35"/>
      <c r="N27" s="57">
        <v>1148579.9492366235</v>
      </c>
      <c r="O27" s="57">
        <v>1655101.1150120043</v>
      </c>
      <c r="P27" s="57">
        <v>2195325.1878240583</v>
      </c>
      <c r="Q27" s="57">
        <v>4977359.5776096843</v>
      </c>
      <c r="R27" s="57">
        <v>0</v>
      </c>
    </row>
    <row r="28" spans="1:18" ht="3.75" customHeight="1">
      <c r="A28" s="72"/>
      <c r="B28" s="73"/>
      <c r="C28" s="9"/>
      <c r="D28" s="73"/>
      <c r="E28" s="73"/>
      <c r="F28" s="73"/>
      <c r="G28" s="73"/>
      <c r="H28" s="33"/>
      <c r="I28" s="73"/>
      <c r="J28" s="71"/>
      <c r="K28" s="71"/>
      <c r="L28" s="71"/>
      <c r="M28" s="35"/>
      <c r="N28" s="73"/>
      <c r="O28" s="71"/>
      <c r="P28" s="71"/>
      <c r="Q28" s="71"/>
      <c r="R28" s="35"/>
    </row>
    <row r="29" spans="1:18" ht="12" customHeight="1">
      <c r="A29" s="122" t="s">
        <v>14</v>
      </c>
      <c r="B29" s="124"/>
      <c r="C29" s="9"/>
      <c r="D29" s="137"/>
      <c r="E29" s="22"/>
      <c r="F29" s="22"/>
      <c r="G29" s="138"/>
      <c r="H29" s="33"/>
      <c r="I29" s="137"/>
      <c r="J29" s="123"/>
      <c r="K29" s="123"/>
      <c r="L29" s="123"/>
      <c r="M29" s="35"/>
      <c r="N29" s="137"/>
      <c r="O29" s="123"/>
      <c r="P29" s="123"/>
      <c r="Q29" s="123"/>
      <c r="R29" s="35"/>
    </row>
    <row r="30" spans="1:18" ht="15" customHeight="1">
      <c r="A30" s="167" t="s">
        <v>15</v>
      </c>
      <c r="B30" s="29" t="s">
        <v>30</v>
      </c>
      <c r="C30" s="9"/>
      <c r="D30" s="34"/>
      <c r="E30" s="30"/>
      <c r="F30" s="30"/>
      <c r="G30" s="36"/>
      <c r="H30" s="33"/>
      <c r="I30" s="34">
        <v>0</v>
      </c>
      <c r="J30" s="30">
        <v>0</v>
      </c>
      <c r="K30" s="30">
        <v>0</v>
      </c>
      <c r="L30" s="30">
        <v>0</v>
      </c>
      <c r="M30" s="35"/>
      <c r="N30" s="34">
        <v>0</v>
      </c>
      <c r="O30" s="30">
        <v>0</v>
      </c>
      <c r="P30" s="30">
        <v>0</v>
      </c>
      <c r="Q30" s="30">
        <v>0</v>
      </c>
      <c r="R30" s="35"/>
    </row>
    <row r="31" spans="1:18" ht="15" customHeight="1">
      <c r="A31" s="168" t="s">
        <v>16</v>
      </c>
      <c r="B31" s="38" t="s">
        <v>30</v>
      </c>
      <c r="C31" s="9"/>
      <c r="D31" s="34"/>
      <c r="E31" s="30"/>
      <c r="F31" s="30"/>
      <c r="G31" s="86"/>
      <c r="H31" s="33"/>
      <c r="I31" s="34">
        <v>0</v>
      </c>
      <c r="J31" s="30">
        <v>0</v>
      </c>
      <c r="K31" s="30">
        <v>0</v>
      </c>
      <c r="L31" s="30">
        <v>0</v>
      </c>
      <c r="M31" s="35"/>
      <c r="N31" s="34">
        <v>0</v>
      </c>
      <c r="O31" s="30">
        <v>0</v>
      </c>
      <c r="P31" s="30">
        <v>0</v>
      </c>
      <c r="Q31" s="30">
        <v>0</v>
      </c>
      <c r="R31" s="35"/>
    </row>
    <row r="32" spans="1:18" ht="15" customHeight="1">
      <c r="A32" s="168" t="s">
        <v>17</v>
      </c>
      <c r="B32" s="38" t="s">
        <v>30</v>
      </c>
      <c r="C32" s="9"/>
      <c r="D32" s="34"/>
      <c r="E32" s="30"/>
      <c r="F32" s="30"/>
      <c r="G32" s="86"/>
      <c r="H32" s="33"/>
      <c r="I32" s="34">
        <v>0</v>
      </c>
      <c r="J32" s="30">
        <v>0</v>
      </c>
      <c r="K32" s="30">
        <v>0</v>
      </c>
      <c r="L32" s="30">
        <v>0</v>
      </c>
      <c r="M32" s="35"/>
      <c r="N32" s="34">
        <v>0</v>
      </c>
      <c r="O32" s="30">
        <v>0</v>
      </c>
      <c r="P32" s="30">
        <v>0</v>
      </c>
      <c r="Q32" s="30">
        <v>0</v>
      </c>
      <c r="R32" s="35"/>
    </row>
    <row r="33" spans="1:18" ht="15" customHeight="1">
      <c r="A33" s="176" t="s">
        <v>144</v>
      </c>
      <c r="B33" s="38" t="s">
        <v>30</v>
      </c>
      <c r="C33" s="9"/>
      <c r="D33" s="34"/>
      <c r="E33" s="30"/>
      <c r="F33" s="30"/>
      <c r="G33" s="86"/>
      <c r="H33" s="33"/>
      <c r="I33" s="34">
        <v>78.354665655574635</v>
      </c>
      <c r="J33" s="30">
        <v>0</v>
      </c>
      <c r="K33" s="30">
        <v>0</v>
      </c>
      <c r="L33" s="30">
        <v>0</v>
      </c>
      <c r="M33" s="35"/>
      <c r="N33" s="34">
        <v>476617.40643318789</v>
      </c>
      <c r="O33" s="30">
        <v>0</v>
      </c>
      <c r="P33" s="30">
        <v>0</v>
      </c>
      <c r="Q33" s="30">
        <v>0</v>
      </c>
      <c r="R33" s="35"/>
    </row>
    <row r="34" spans="1:18" ht="15" customHeight="1">
      <c r="A34" s="169" t="s">
        <v>12</v>
      </c>
      <c r="B34" s="44" t="s">
        <v>34</v>
      </c>
      <c r="C34" s="45"/>
      <c r="D34" s="151"/>
      <c r="E34" s="46"/>
      <c r="F34" s="46"/>
      <c r="G34" s="125"/>
      <c r="H34" s="45"/>
      <c r="I34" s="151">
        <v>236.81559999999999</v>
      </c>
      <c r="J34" s="46">
        <v>439.99749360000004</v>
      </c>
      <c r="K34" s="30">
        <v>493.95370000000003</v>
      </c>
      <c r="L34" s="30">
        <v>448.38139999999999</v>
      </c>
      <c r="M34" s="180"/>
      <c r="N34" s="151">
        <v>13900.82</v>
      </c>
      <c r="O34" s="46">
        <v>10603.75</v>
      </c>
      <c r="P34" s="30">
        <v>11247.63</v>
      </c>
      <c r="Q34" s="30">
        <v>0</v>
      </c>
      <c r="R34" s="180"/>
    </row>
    <row r="35" spans="1:18">
      <c r="A35" s="171" t="s">
        <v>18</v>
      </c>
      <c r="B35" s="172"/>
      <c r="C35" s="9"/>
      <c r="D35" s="143"/>
      <c r="E35" s="55"/>
      <c r="F35" s="55"/>
      <c r="G35" s="144"/>
      <c r="H35" s="33"/>
      <c r="I35" s="57">
        <v>315.17026565557461</v>
      </c>
      <c r="J35" s="57">
        <v>439.99749360000004</v>
      </c>
      <c r="K35" s="57">
        <v>493.95370000000003</v>
      </c>
      <c r="L35" s="57">
        <v>448.38139999999999</v>
      </c>
      <c r="M35" s="35"/>
      <c r="N35" s="57">
        <v>490518.2264331879</v>
      </c>
      <c r="O35" s="57">
        <v>10603.75</v>
      </c>
      <c r="P35" s="57">
        <v>11247.63</v>
      </c>
      <c r="Q35" s="57">
        <v>0</v>
      </c>
      <c r="R35" s="35"/>
    </row>
    <row r="36" spans="1:18" ht="3" customHeight="1">
      <c r="A36" s="77"/>
      <c r="B36" s="78"/>
      <c r="C36" s="9"/>
      <c r="D36" s="62"/>
      <c r="E36" s="62"/>
      <c r="F36" s="62"/>
      <c r="G36" s="62"/>
      <c r="H36" s="33"/>
      <c r="I36" s="62"/>
      <c r="J36" s="63"/>
      <c r="K36" s="63"/>
      <c r="L36" s="63"/>
      <c r="M36" s="35"/>
      <c r="N36" s="62"/>
      <c r="O36" s="63"/>
      <c r="P36" s="63"/>
      <c r="Q36" s="63"/>
      <c r="R36" s="35"/>
    </row>
    <row r="37" spans="1:18" ht="12" customHeight="1">
      <c r="A37" s="122" t="s">
        <v>19</v>
      </c>
      <c r="B37" s="124"/>
      <c r="C37" s="9"/>
      <c r="D37" s="137"/>
      <c r="E37" s="22"/>
      <c r="F37" s="22"/>
      <c r="G37" s="138"/>
      <c r="H37" s="33"/>
      <c r="I37" s="137"/>
      <c r="J37" s="123"/>
      <c r="K37" s="123"/>
      <c r="L37" s="123"/>
      <c r="M37" s="35"/>
      <c r="N37" s="137"/>
      <c r="O37" s="123"/>
      <c r="P37" s="123"/>
      <c r="Q37" s="123"/>
      <c r="R37" s="35"/>
    </row>
    <row r="38" spans="1:18" ht="15" customHeight="1">
      <c r="A38" s="177" t="s">
        <v>19</v>
      </c>
      <c r="B38" s="80" t="s">
        <v>44</v>
      </c>
      <c r="C38" s="9"/>
      <c r="D38" s="184"/>
      <c r="E38" s="185"/>
      <c r="F38" s="185"/>
      <c r="G38" s="83"/>
      <c r="H38" s="33"/>
      <c r="I38" s="184">
        <v>0</v>
      </c>
      <c r="J38" s="30">
        <v>0</v>
      </c>
      <c r="K38" s="30">
        <v>5.4067905679999999</v>
      </c>
      <c r="L38" s="30">
        <v>8.7284135260000006</v>
      </c>
      <c r="M38" s="35"/>
      <c r="N38" s="184">
        <v>0</v>
      </c>
      <c r="O38" s="30">
        <v>0</v>
      </c>
      <c r="P38" s="30">
        <v>66032.815889082995</v>
      </c>
      <c r="Q38" s="30">
        <v>99080.248919999998</v>
      </c>
      <c r="R38" s="35"/>
    </row>
    <row r="39" spans="1:18">
      <c r="A39" s="171" t="s">
        <v>20</v>
      </c>
      <c r="B39" s="172"/>
      <c r="C39" s="9"/>
      <c r="D39" s="181"/>
      <c r="E39" s="182"/>
      <c r="F39" s="182"/>
      <c r="G39" s="183"/>
      <c r="H39" s="33"/>
      <c r="I39" s="57">
        <v>0</v>
      </c>
      <c r="J39" s="57">
        <v>0</v>
      </c>
      <c r="K39" s="57">
        <v>5.4067905679999999</v>
      </c>
      <c r="L39" s="57">
        <v>8.7284135260000006</v>
      </c>
      <c r="M39" s="35"/>
      <c r="N39" s="57">
        <v>0</v>
      </c>
      <c r="O39" s="57">
        <v>0</v>
      </c>
      <c r="P39" s="57">
        <v>66032.815889082995</v>
      </c>
      <c r="Q39" s="57">
        <v>99080.248919999998</v>
      </c>
      <c r="R39" s="57">
        <v>0</v>
      </c>
    </row>
    <row r="40" spans="1:18" ht="3.75" customHeight="1">
      <c r="A40" s="84"/>
      <c r="B40" s="85"/>
      <c r="C40" s="9"/>
      <c r="D40" s="85"/>
      <c r="E40" s="85"/>
      <c r="F40" s="85"/>
      <c r="G40" s="85"/>
      <c r="H40" s="33"/>
      <c r="I40" s="85"/>
      <c r="J40" s="60"/>
      <c r="K40" s="60"/>
      <c r="L40" s="60"/>
      <c r="M40" s="35"/>
      <c r="N40" s="85"/>
      <c r="O40" s="60"/>
      <c r="P40" s="60"/>
      <c r="Q40" s="60"/>
      <c r="R40" s="35"/>
    </row>
    <row r="41" spans="1:18" ht="12" customHeight="1">
      <c r="A41" s="122" t="s">
        <v>132</v>
      </c>
      <c r="B41" s="124"/>
      <c r="C41" s="9"/>
      <c r="D41" s="137"/>
      <c r="E41" s="22"/>
      <c r="F41" s="22"/>
      <c r="G41" s="138"/>
      <c r="H41" s="33"/>
      <c r="I41" s="137"/>
      <c r="J41" s="123"/>
      <c r="K41" s="123"/>
      <c r="L41" s="123"/>
      <c r="M41" s="35"/>
      <c r="N41" s="137"/>
      <c r="O41" s="123"/>
      <c r="P41" s="123"/>
      <c r="Q41" s="123"/>
      <c r="R41" s="35"/>
    </row>
    <row r="42" spans="1:18" ht="15.75" customHeight="1">
      <c r="A42" s="28" t="s">
        <v>138</v>
      </c>
      <c r="B42" s="29" t="s">
        <v>44</v>
      </c>
      <c r="C42" s="9"/>
      <c r="D42" s="150"/>
      <c r="E42" s="30"/>
      <c r="F42" s="30"/>
      <c r="G42" s="32"/>
      <c r="H42" s="33"/>
      <c r="I42" s="150">
        <v>0</v>
      </c>
      <c r="J42" s="30">
        <v>0</v>
      </c>
      <c r="K42" s="30">
        <v>0</v>
      </c>
      <c r="L42" s="30">
        <v>0</v>
      </c>
      <c r="M42" s="35"/>
      <c r="N42" s="150">
        <v>0</v>
      </c>
      <c r="O42" s="30">
        <v>0</v>
      </c>
      <c r="P42" s="30">
        <v>0</v>
      </c>
      <c r="Q42" s="30">
        <v>0</v>
      </c>
      <c r="R42" s="35"/>
    </row>
    <row r="43" spans="1:18" ht="15.75" customHeight="1">
      <c r="A43" s="42" t="s">
        <v>137</v>
      </c>
      <c r="B43" s="38" t="s">
        <v>30</v>
      </c>
      <c r="C43" s="9"/>
      <c r="D43" s="309"/>
      <c r="E43" s="236"/>
      <c r="F43" s="236"/>
      <c r="G43" s="310"/>
      <c r="H43" s="33"/>
      <c r="I43" s="309">
        <v>0</v>
      </c>
      <c r="J43" s="30">
        <v>0</v>
      </c>
      <c r="K43" s="30">
        <v>0</v>
      </c>
      <c r="L43" s="30">
        <v>0</v>
      </c>
      <c r="M43" s="35"/>
      <c r="N43" s="309">
        <v>0</v>
      </c>
      <c r="O43" s="30">
        <v>0</v>
      </c>
      <c r="P43" s="30">
        <v>0</v>
      </c>
      <c r="Q43" s="30">
        <v>0</v>
      </c>
      <c r="R43" s="35"/>
    </row>
    <row r="44" spans="1:18">
      <c r="A44" s="171" t="s">
        <v>133</v>
      </c>
      <c r="B44" s="172"/>
      <c r="C44" s="9"/>
      <c r="D44" s="181"/>
      <c r="E44" s="182"/>
      <c r="F44" s="182"/>
      <c r="G44" s="183"/>
      <c r="H44" s="33"/>
      <c r="I44" s="181">
        <v>0</v>
      </c>
      <c r="J44" s="57">
        <v>0</v>
      </c>
      <c r="K44" s="57">
        <v>0</v>
      </c>
      <c r="L44" s="57">
        <v>0</v>
      </c>
      <c r="M44" s="35"/>
      <c r="N44" s="181">
        <v>0</v>
      </c>
      <c r="O44" s="57">
        <v>0</v>
      </c>
      <c r="P44" s="57">
        <v>0</v>
      </c>
      <c r="Q44" s="57">
        <v>0</v>
      </c>
      <c r="R44" s="35"/>
    </row>
    <row r="45" spans="1:18" ht="3.75" customHeight="1">
      <c r="A45" s="84"/>
      <c r="B45" s="85"/>
      <c r="C45" s="9"/>
      <c r="D45" s="85"/>
      <c r="E45" s="85"/>
      <c r="F45" s="85"/>
      <c r="G45" s="85"/>
      <c r="H45" s="33"/>
      <c r="I45" s="85"/>
      <c r="J45" s="60"/>
      <c r="K45" s="60"/>
      <c r="L45" s="60"/>
      <c r="M45" s="35"/>
      <c r="N45" s="85"/>
      <c r="O45" s="60"/>
      <c r="P45" s="60"/>
      <c r="Q45" s="60"/>
      <c r="R45" s="35"/>
    </row>
    <row r="46" spans="1:18" ht="12.75" customHeight="1">
      <c r="A46" s="122" t="s">
        <v>21</v>
      </c>
      <c r="B46" s="124"/>
      <c r="C46" s="9"/>
      <c r="D46" s="137"/>
      <c r="E46" s="22"/>
      <c r="F46" s="22"/>
      <c r="G46" s="138"/>
      <c r="H46" s="33"/>
      <c r="I46" s="137"/>
      <c r="J46" s="123"/>
      <c r="K46" s="123"/>
      <c r="L46" s="123"/>
      <c r="M46" s="35"/>
      <c r="N46" s="137"/>
      <c r="O46" s="123"/>
      <c r="P46" s="123"/>
      <c r="Q46" s="123"/>
      <c r="R46" s="35"/>
    </row>
    <row r="47" spans="1:18" ht="15.75" customHeight="1">
      <c r="A47" s="167" t="s">
        <v>22</v>
      </c>
      <c r="B47" s="29" t="s">
        <v>30</v>
      </c>
      <c r="C47" s="9"/>
      <c r="D47" s="150"/>
      <c r="E47" s="30"/>
      <c r="F47" s="30"/>
      <c r="G47" s="36"/>
      <c r="H47" s="33"/>
      <c r="I47" s="150">
        <v>173.22905600000001</v>
      </c>
      <c r="J47" s="30">
        <v>0</v>
      </c>
      <c r="K47" s="30">
        <v>0</v>
      </c>
      <c r="L47" s="30">
        <v>0</v>
      </c>
      <c r="M47" s="35"/>
      <c r="N47" s="150">
        <v>960715.76905920007</v>
      </c>
      <c r="O47" s="30">
        <v>0</v>
      </c>
      <c r="P47" s="30">
        <v>0</v>
      </c>
      <c r="Q47" s="30">
        <v>0</v>
      </c>
      <c r="R47" s="35"/>
    </row>
    <row r="48" spans="1:18" ht="15.75" customHeight="1">
      <c r="A48" s="168" t="s">
        <v>23</v>
      </c>
      <c r="B48" s="38" t="s">
        <v>30</v>
      </c>
      <c r="C48" s="9"/>
      <c r="D48" s="34"/>
      <c r="E48" s="30"/>
      <c r="F48" s="30"/>
      <c r="G48" s="86"/>
      <c r="H48" s="33"/>
      <c r="I48" s="34">
        <v>15.078089314897191</v>
      </c>
      <c r="J48" s="30">
        <v>1.9550970451709992</v>
      </c>
      <c r="K48" s="30">
        <v>0</v>
      </c>
      <c r="L48" s="30">
        <v>0</v>
      </c>
      <c r="M48" s="35"/>
      <c r="N48" s="34">
        <v>77441.066721311974</v>
      </c>
      <c r="O48" s="30">
        <v>1894.1689545110905</v>
      </c>
      <c r="P48" s="30">
        <v>0</v>
      </c>
      <c r="Q48" s="30">
        <v>0</v>
      </c>
      <c r="R48" s="35"/>
    </row>
    <row r="49" spans="1:18" ht="15.75" customHeight="1">
      <c r="A49" s="168" t="s">
        <v>24</v>
      </c>
      <c r="B49" s="38" t="s">
        <v>30</v>
      </c>
      <c r="C49" s="9"/>
      <c r="D49" s="34"/>
      <c r="E49" s="30"/>
      <c r="F49" s="30"/>
      <c r="G49" s="86"/>
      <c r="H49" s="33"/>
      <c r="I49" s="34">
        <v>0</v>
      </c>
      <c r="J49" s="30">
        <v>0</v>
      </c>
      <c r="K49" s="30">
        <v>0</v>
      </c>
      <c r="L49" s="30">
        <v>0</v>
      </c>
      <c r="M49" s="35"/>
      <c r="N49" s="34">
        <v>0</v>
      </c>
      <c r="O49" s="30">
        <v>0</v>
      </c>
      <c r="P49" s="30">
        <v>0</v>
      </c>
      <c r="Q49" s="30">
        <v>0</v>
      </c>
      <c r="R49" s="35"/>
    </row>
    <row r="50" spans="1:18" ht="15.75" customHeight="1">
      <c r="A50" s="168" t="s">
        <v>25</v>
      </c>
      <c r="B50" s="38" t="s">
        <v>30</v>
      </c>
      <c r="C50" s="9"/>
      <c r="D50" s="34"/>
      <c r="E50" s="30"/>
      <c r="F50" s="30"/>
      <c r="G50" s="86"/>
      <c r="H50" s="33"/>
      <c r="I50" s="34">
        <v>0</v>
      </c>
      <c r="J50" s="30">
        <v>0</v>
      </c>
      <c r="K50" s="30">
        <v>0</v>
      </c>
      <c r="L50" s="30">
        <v>0</v>
      </c>
      <c r="M50" s="35"/>
      <c r="N50" s="34">
        <v>0</v>
      </c>
      <c r="O50" s="30">
        <v>0</v>
      </c>
      <c r="P50" s="30">
        <v>0</v>
      </c>
      <c r="Q50" s="30">
        <v>0</v>
      </c>
      <c r="R50" s="35"/>
    </row>
    <row r="51" spans="1:18" ht="15.75" customHeight="1">
      <c r="A51" s="177" t="s">
        <v>74</v>
      </c>
      <c r="B51" s="80" t="s">
        <v>30</v>
      </c>
      <c r="C51" s="9"/>
      <c r="D51" s="82"/>
      <c r="E51" s="30"/>
      <c r="F51" s="30"/>
      <c r="G51" s="83"/>
      <c r="H51" s="33"/>
      <c r="I51" s="82">
        <v>0</v>
      </c>
      <c r="J51" s="30">
        <v>0</v>
      </c>
      <c r="K51" s="30">
        <v>0</v>
      </c>
      <c r="L51" s="30">
        <v>0</v>
      </c>
      <c r="M51" s="35"/>
      <c r="N51" s="82">
        <v>0</v>
      </c>
      <c r="O51" s="30">
        <v>0</v>
      </c>
      <c r="P51" s="30">
        <v>0</v>
      </c>
      <c r="Q51" s="30">
        <v>0</v>
      </c>
      <c r="R51" s="35"/>
    </row>
    <row r="52" spans="1:18">
      <c r="A52" s="171" t="s">
        <v>26</v>
      </c>
      <c r="B52" s="172"/>
      <c r="C52" s="9"/>
      <c r="D52" s="143"/>
      <c r="E52" s="55"/>
      <c r="F52" s="55"/>
      <c r="G52" s="144"/>
      <c r="H52" s="33"/>
      <c r="I52" s="57">
        <v>188.30714531489721</v>
      </c>
      <c r="J52" s="57">
        <v>1.9550970451709992</v>
      </c>
      <c r="K52" s="57">
        <v>0</v>
      </c>
      <c r="L52" s="57">
        <v>0</v>
      </c>
      <c r="M52" s="35"/>
      <c r="N52" s="57">
        <v>1038156.8357805121</v>
      </c>
      <c r="O52" s="57">
        <v>1894.1689545110905</v>
      </c>
      <c r="P52" s="57">
        <v>0</v>
      </c>
      <c r="Q52" s="57">
        <v>0</v>
      </c>
      <c r="R52" s="35"/>
    </row>
    <row r="53" spans="1:18" ht="4.5" customHeight="1">
      <c r="A53" s="87"/>
      <c r="B53" s="88"/>
      <c r="C53" s="9"/>
      <c r="D53" s="89"/>
      <c r="E53" s="89"/>
      <c r="F53" s="89"/>
      <c r="G53" s="89"/>
      <c r="H53" s="33"/>
      <c r="I53" s="89"/>
      <c r="J53" s="74"/>
      <c r="K53" s="74"/>
      <c r="L53" s="74"/>
      <c r="M53" s="35"/>
      <c r="N53" s="89"/>
      <c r="O53" s="74"/>
      <c r="P53" s="74"/>
      <c r="Q53" s="74"/>
      <c r="R53" s="35"/>
    </row>
    <row r="54" spans="1:18" ht="12.75" customHeight="1">
      <c r="A54" s="24" t="s">
        <v>116</v>
      </c>
      <c r="B54" s="26"/>
      <c r="C54" s="9"/>
      <c r="D54" s="21"/>
      <c r="E54" s="22"/>
      <c r="F54" s="22"/>
      <c r="G54" s="23"/>
      <c r="H54" s="33"/>
      <c r="I54" s="21"/>
      <c r="J54" s="25"/>
      <c r="K54" s="25"/>
      <c r="L54" s="25"/>
      <c r="M54" s="35"/>
      <c r="N54" s="21"/>
      <c r="O54" s="25"/>
      <c r="P54" s="25"/>
      <c r="Q54" s="25"/>
      <c r="R54" s="35"/>
    </row>
    <row r="55" spans="1:18" ht="15.75" customHeight="1">
      <c r="A55" s="28" t="s">
        <v>117</v>
      </c>
      <c r="B55" s="29" t="s">
        <v>30</v>
      </c>
      <c r="C55" s="9"/>
      <c r="D55" s="150"/>
      <c r="E55" s="30"/>
      <c r="F55" s="30"/>
      <c r="G55" s="32"/>
      <c r="H55" s="33"/>
      <c r="I55" s="150">
        <v>0</v>
      </c>
      <c r="J55" s="30">
        <v>0</v>
      </c>
      <c r="K55" s="30">
        <v>0</v>
      </c>
      <c r="L55" s="30">
        <v>0</v>
      </c>
      <c r="M55" s="35"/>
      <c r="N55" s="150">
        <v>0</v>
      </c>
      <c r="O55" s="30">
        <v>0</v>
      </c>
      <c r="P55" s="30">
        <v>0</v>
      </c>
      <c r="Q55" s="30">
        <v>0</v>
      </c>
      <c r="R55" s="35"/>
    </row>
    <row r="56" spans="1:18" ht="15.75" customHeight="1">
      <c r="A56" s="42" t="s">
        <v>118</v>
      </c>
      <c r="B56" s="38" t="s">
        <v>44</v>
      </c>
      <c r="C56" s="9"/>
      <c r="D56" s="39"/>
      <c r="E56" s="30"/>
      <c r="F56" s="30"/>
      <c r="G56" s="41"/>
      <c r="H56" s="33"/>
      <c r="I56" s="39">
        <v>0</v>
      </c>
      <c r="J56" s="30">
        <v>0</v>
      </c>
      <c r="K56" s="30">
        <v>0</v>
      </c>
      <c r="L56" s="30">
        <v>449.0617135</v>
      </c>
      <c r="M56" s="35"/>
      <c r="N56" s="39">
        <v>0</v>
      </c>
      <c r="O56" s="30">
        <v>0</v>
      </c>
      <c r="P56" s="30">
        <v>0</v>
      </c>
      <c r="Q56" s="30">
        <v>449.0617135</v>
      </c>
      <c r="R56" s="35"/>
    </row>
    <row r="57" spans="1:18">
      <c r="A57" s="115" t="s">
        <v>119</v>
      </c>
      <c r="B57" s="116"/>
      <c r="C57" s="9"/>
      <c r="D57" s="54"/>
      <c r="E57" s="55"/>
      <c r="F57" s="55"/>
      <c r="G57" s="56"/>
      <c r="H57" s="33"/>
      <c r="I57" s="54">
        <v>0</v>
      </c>
      <c r="J57" s="57">
        <v>0</v>
      </c>
      <c r="K57" s="57">
        <v>0</v>
      </c>
      <c r="L57" s="57">
        <v>449.0617135</v>
      </c>
      <c r="M57" s="35"/>
      <c r="N57" s="54">
        <v>0</v>
      </c>
      <c r="O57" s="57">
        <v>0</v>
      </c>
      <c r="P57" s="57">
        <v>0</v>
      </c>
      <c r="Q57" s="57">
        <v>449.0617135</v>
      </c>
      <c r="R57" s="35"/>
    </row>
    <row r="58" spans="1:18" ht="4.5" customHeight="1">
      <c r="A58" s="87"/>
      <c r="B58" s="88"/>
      <c r="C58" s="9"/>
      <c r="D58" s="89"/>
      <c r="E58" s="89"/>
      <c r="F58" s="89"/>
      <c r="G58" s="89"/>
      <c r="H58" s="33"/>
      <c r="I58" s="74"/>
      <c r="J58" s="74"/>
      <c r="K58" s="74"/>
      <c r="L58" s="74"/>
      <c r="M58" s="35"/>
      <c r="N58" s="90"/>
      <c r="O58" s="74"/>
      <c r="P58" s="90"/>
      <c r="Q58" s="90"/>
      <c r="R58" s="35"/>
    </row>
    <row r="59" spans="1:18" s="104" customFormat="1">
      <c r="A59" s="293" t="s">
        <v>134</v>
      </c>
      <c r="B59" s="294"/>
      <c r="C59" s="101"/>
      <c r="D59" s="733"/>
      <c r="E59" s="734"/>
      <c r="F59" s="734"/>
      <c r="G59" s="735"/>
      <c r="H59" s="102"/>
      <c r="I59" s="295"/>
      <c r="J59" s="296">
        <v>-45.147757210777186</v>
      </c>
      <c r="K59" s="297">
        <v>0</v>
      </c>
      <c r="L59" s="298">
        <v>0</v>
      </c>
      <c r="M59" s="292"/>
      <c r="N59" s="297"/>
      <c r="O59" s="296">
        <v>-91969.05833379348</v>
      </c>
      <c r="P59" s="297">
        <v>0</v>
      </c>
      <c r="Q59" s="297">
        <v>0</v>
      </c>
      <c r="R59" s="292"/>
    </row>
    <row r="60" spans="1:18" s="104" customFormat="1">
      <c r="A60" s="293" t="s">
        <v>135</v>
      </c>
      <c r="B60" s="294"/>
      <c r="C60" s="101"/>
      <c r="D60" s="733"/>
      <c r="E60" s="734"/>
      <c r="F60" s="734"/>
      <c r="G60" s="735"/>
      <c r="H60" s="102"/>
      <c r="I60" s="295"/>
      <c r="J60" s="296"/>
      <c r="K60" s="297">
        <v>150.1259120613984</v>
      </c>
      <c r="L60" s="298">
        <v>0</v>
      </c>
      <c r="M60" s="292"/>
      <c r="N60" s="297"/>
      <c r="O60" s="296"/>
      <c r="P60" s="297">
        <v>1029105.4265367197</v>
      </c>
      <c r="Q60" s="297">
        <v>0</v>
      </c>
      <c r="R60" s="292"/>
    </row>
    <row r="61" spans="1:18" s="104" customFormat="1">
      <c r="A61" s="293" t="s">
        <v>178</v>
      </c>
      <c r="B61" s="294"/>
      <c r="C61" s="101"/>
      <c r="D61" s="579"/>
      <c r="E61" s="562"/>
      <c r="F61" s="562"/>
      <c r="G61" s="580"/>
      <c r="H61" s="102"/>
      <c r="I61" s="295"/>
      <c r="J61" s="296"/>
      <c r="K61" s="297"/>
      <c r="L61" s="297">
        <v>222.75873666981454</v>
      </c>
      <c r="M61" s="292"/>
      <c r="N61" s="297"/>
      <c r="O61" s="296"/>
      <c r="P61" s="297"/>
      <c r="Q61" s="297">
        <v>648237.22969855461</v>
      </c>
      <c r="R61" s="292"/>
    </row>
    <row r="62" spans="1:18" ht="4.5" customHeight="1">
      <c r="A62" s="87"/>
      <c r="B62" s="88"/>
      <c r="C62" s="9"/>
      <c r="D62" s="89"/>
      <c r="E62" s="89"/>
      <c r="F62" s="89"/>
      <c r="G62" s="89"/>
      <c r="H62" s="33"/>
      <c r="I62" s="74"/>
      <c r="J62" s="74"/>
      <c r="K62" s="74"/>
      <c r="L62" s="74"/>
      <c r="M62" s="35"/>
      <c r="N62" s="90"/>
      <c r="O62" s="74"/>
      <c r="P62" s="90"/>
      <c r="Q62" s="90"/>
      <c r="R62" s="35"/>
    </row>
    <row r="63" spans="1:18">
      <c r="A63" s="186" t="s">
        <v>75</v>
      </c>
      <c r="B63" s="187"/>
      <c r="C63" s="9"/>
      <c r="D63" s="188"/>
      <c r="E63" s="92"/>
      <c r="F63" s="92"/>
      <c r="G63" s="189"/>
      <c r="H63" s="33"/>
      <c r="I63" s="57">
        <v>1100.0081764392669</v>
      </c>
      <c r="J63" s="57">
        <v>791.75814907915696</v>
      </c>
      <c r="K63" s="57">
        <v>922.03717769898128</v>
      </c>
      <c r="L63" s="57">
        <v>1486.4755211530387</v>
      </c>
      <c r="M63" s="35"/>
      <c r="N63" s="57">
        <v>4494208.9395590499</v>
      </c>
      <c r="O63" s="57">
        <v>2690588.0315074939</v>
      </c>
      <c r="P63" s="57">
        <v>3448386.549471824</v>
      </c>
      <c r="Q63" s="57">
        <v>7049788.0854799291</v>
      </c>
      <c r="R63" s="57">
        <v>0</v>
      </c>
    </row>
    <row r="64" spans="1:18">
      <c r="A64" s="186" t="s">
        <v>76</v>
      </c>
      <c r="B64" s="187"/>
      <c r="C64" s="9"/>
      <c r="D64" s="188"/>
      <c r="E64" s="92"/>
      <c r="F64" s="92"/>
      <c r="G64" s="189"/>
      <c r="H64" s="33"/>
      <c r="I64" s="57">
        <v>345.27679999999998</v>
      </c>
      <c r="J64" s="57">
        <v>998.55528010000012</v>
      </c>
      <c r="K64" s="57">
        <v>2487.6308000000004</v>
      </c>
      <c r="L64" s="57">
        <v>2572.0516699999998</v>
      </c>
      <c r="M64" s="35"/>
      <c r="N64" s="57">
        <v>18135.469000000001</v>
      </c>
      <c r="O64" s="57">
        <v>15448.195</v>
      </c>
      <c r="P64" s="57">
        <v>14206.005999999999</v>
      </c>
      <c r="Q64" s="57">
        <v>0</v>
      </c>
      <c r="R64" s="57">
        <v>0</v>
      </c>
    </row>
    <row r="65" spans="1:18">
      <c r="A65" s="186" t="s">
        <v>177</v>
      </c>
      <c r="B65" s="187"/>
      <c r="C65" s="9"/>
      <c r="D65" s="188"/>
      <c r="E65" s="92"/>
      <c r="F65" s="92"/>
      <c r="G65" s="189"/>
      <c r="H65" s="33"/>
      <c r="I65" s="57">
        <v>0</v>
      </c>
      <c r="J65" s="57">
        <v>-45.147757210777186</v>
      </c>
      <c r="K65" s="57">
        <v>150.1259120613984</v>
      </c>
      <c r="L65" s="57">
        <v>222.75873666981454</v>
      </c>
      <c r="M65" s="35"/>
      <c r="N65" s="57">
        <v>0</v>
      </c>
      <c r="O65" s="57">
        <v>-91969.05833379348</v>
      </c>
      <c r="P65" s="57">
        <v>1029105.4265367197</v>
      </c>
      <c r="Q65" s="57">
        <v>648237.22969855461</v>
      </c>
      <c r="R65" s="57">
        <v>0</v>
      </c>
    </row>
    <row r="66" spans="1:18">
      <c r="A66" s="186" t="s">
        <v>131</v>
      </c>
      <c r="B66" s="187"/>
      <c r="C66" s="9"/>
      <c r="D66" s="188"/>
      <c r="E66" s="92"/>
      <c r="F66" s="92"/>
      <c r="G66" s="189"/>
      <c r="H66" s="33"/>
      <c r="I66" s="57">
        <v>1445.2849764392668</v>
      </c>
      <c r="J66" s="57">
        <v>1745.1656719683799</v>
      </c>
      <c r="K66" s="57">
        <v>3559.7938897603804</v>
      </c>
      <c r="L66" s="57">
        <v>4281.2859278228534</v>
      </c>
      <c r="M66" s="35"/>
      <c r="N66" s="57">
        <v>4512344.4085590495</v>
      </c>
      <c r="O66" s="57">
        <v>2614067.1681737001</v>
      </c>
      <c r="P66" s="57">
        <v>4491697.9820085438</v>
      </c>
      <c r="Q66" s="57">
        <v>7698025.3151784837</v>
      </c>
      <c r="R66" s="57">
        <v>0</v>
      </c>
    </row>
    <row r="67" spans="1:18" ht="3" customHeight="1">
      <c r="A67" s="45"/>
      <c r="B67" s="45"/>
      <c r="C67" s="9"/>
      <c r="D67" s="45"/>
      <c r="E67" s="45"/>
      <c r="F67" s="45"/>
      <c r="G67" s="45"/>
      <c r="H67" s="45"/>
      <c r="I67" s="95"/>
      <c r="J67" s="95"/>
      <c r="K67" s="95"/>
      <c r="L67" s="95"/>
      <c r="M67" s="95"/>
      <c r="N67" s="95"/>
      <c r="O67" s="95"/>
      <c r="P67" s="95"/>
      <c r="Q67" s="95"/>
      <c r="R67" s="10"/>
    </row>
    <row r="68" spans="1:18" ht="16.5" customHeight="1">
      <c r="A68" s="736" t="s">
        <v>129</v>
      </c>
      <c r="B68" s="736"/>
      <c r="C68" s="300"/>
      <c r="D68" s="737" t="s">
        <v>128</v>
      </c>
      <c r="E68" s="737"/>
      <c r="F68" s="737"/>
      <c r="G68" s="737"/>
      <c r="H68" s="737"/>
      <c r="I68" s="737"/>
      <c r="J68" s="737"/>
      <c r="K68" s="737"/>
      <c r="L68" s="737"/>
      <c r="M68" s="300"/>
      <c r="N68" s="738"/>
      <c r="O68" s="738"/>
      <c r="P68" s="738"/>
      <c r="Q68" s="738"/>
      <c r="R68" s="96"/>
    </row>
    <row r="69" spans="1:18" ht="20.25" customHeight="1">
      <c r="A69" s="736"/>
      <c r="B69" s="736"/>
      <c r="C69" s="300"/>
      <c r="D69" s="737"/>
      <c r="E69" s="737"/>
      <c r="F69" s="737"/>
      <c r="G69" s="737"/>
      <c r="H69" s="737"/>
      <c r="I69" s="737"/>
      <c r="J69" s="737"/>
      <c r="K69" s="737"/>
      <c r="L69" s="737"/>
      <c r="M69" s="300"/>
      <c r="N69" s="739"/>
      <c r="O69" s="739"/>
      <c r="P69" s="739"/>
      <c r="Q69" s="739"/>
      <c r="R69" s="96"/>
    </row>
    <row r="70" spans="1:18">
      <c r="A70" s="99"/>
      <c r="B70" s="99"/>
      <c r="C70" s="45"/>
      <c r="D70" s="45"/>
      <c r="E70" s="45"/>
      <c r="F70" s="45"/>
      <c r="G70" s="45"/>
      <c r="H70" s="45"/>
      <c r="I70" s="95"/>
      <c r="J70" s="95"/>
      <c r="K70" s="95"/>
      <c r="L70" s="95"/>
      <c r="M70" s="95"/>
      <c r="N70" s="95"/>
      <c r="O70" s="95"/>
      <c r="P70" s="95"/>
      <c r="Q70" s="95"/>
      <c r="R70" s="10"/>
    </row>
  </sheetData>
  <mergeCells count="11">
    <mergeCell ref="A2:A4"/>
    <mergeCell ref="B2:B4"/>
    <mergeCell ref="D2:G3"/>
    <mergeCell ref="I2:L3"/>
    <mergeCell ref="N2:Q3"/>
    <mergeCell ref="D59:G59"/>
    <mergeCell ref="D60:G60"/>
    <mergeCell ref="A68:B69"/>
    <mergeCell ref="D68:L69"/>
    <mergeCell ref="N68:Q68"/>
    <mergeCell ref="N69:Q69"/>
  </mergeCells>
  <pageMargins left="0.23622047244094499" right="0.23622047244094499" top="0.47" bottom="0.47244094488188998" header="0.15748031496063" footer="0.15748031496063"/>
  <pageSetup scale="58" orientation="landscape" cellComments="asDisplayed" r:id="rId1"/>
  <headerFooter>
    <oddHeader>&amp;F</oddHeader>
    <oddFooter>&amp;L&amp;10Toronto Hydro-Electric System Limited&amp;C&amp;10
OPA Q4 2012 CDM Status Report&amp;R&amp;10&amp;G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AX80"/>
  <sheetViews>
    <sheetView topLeftCell="L16" zoomScale="70" zoomScaleNormal="70" workbookViewId="0">
      <selection activeCell="A14" sqref="A14:XFD14"/>
    </sheetView>
  </sheetViews>
  <sheetFormatPr defaultRowHeight="15"/>
  <cols>
    <col min="1" max="1" width="4.28515625" style="7" bestFit="1" customWidth="1"/>
    <col min="2" max="2" width="44.7109375" bestFit="1" customWidth="1"/>
    <col min="3" max="3" width="10.7109375" bestFit="1" customWidth="1"/>
    <col min="4" max="4" width="1.5703125" customWidth="1"/>
    <col min="9" max="9" width="1.5703125" customWidth="1"/>
    <col min="14" max="14" width="1.5703125" customWidth="1"/>
    <col min="18" max="18" width="1.7109375" customWidth="1"/>
    <col min="19" max="19" width="9.85546875" bestFit="1" customWidth="1"/>
    <col min="21" max="21" width="1.5703125" customWidth="1"/>
    <col min="22" max="22" width="11.28515625" customWidth="1"/>
    <col min="23" max="23" width="1.5703125" customWidth="1"/>
    <col min="24" max="27" width="9.140625" style="7" customWidth="1"/>
    <col min="28" max="28" width="1.5703125" style="7" customWidth="1"/>
    <col min="29" max="31" width="13.5703125" bestFit="1" customWidth="1"/>
    <col min="32" max="32" width="13.140625" bestFit="1" customWidth="1"/>
    <col min="33" max="33" width="1.5703125" customWidth="1"/>
    <col min="34" max="36" width="13.5703125" bestFit="1" customWidth="1"/>
    <col min="37" max="37" width="1.5703125" customWidth="1"/>
    <col min="38" max="38" width="13.5703125" bestFit="1" customWidth="1"/>
    <col min="39" max="39" width="13.140625" bestFit="1" customWidth="1"/>
    <col min="40" max="40" width="1.5703125" customWidth="1"/>
    <col min="41" max="41" width="20.7109375" bestFit="1" customWidth="1"/>
    <col min="42" max="42" width="3" bestFit="1" customWidth="1"/>
    <col min="43" max="43" width="14" bestFit="1" customWidth="1"/>
    <col min="44" max="44" width="15" bestFit="1" customWidth="1"/>
    <col min="45" max="45" width="15.42578125" bestFit="1" customWidth="1"/>
    <col min="46" max="46" width="15" bestFit="1" customWidth="1"/>
  </cols>
  <sheetData>
    <row r="1" spans="1:50" s="7" customFormat="1">
      <c r="A1" s="7" t="s">
        <v>81</v>
      </c>
      <c r="B1" s="7" t="s">
        <v>64</v>
      </c>
    </row>
    <row r="2" spans="1:50">
      <c r="E2" s="775" t="s">
        <v>86</v>
      </c>
      <c r="F2" s="776"/>
      <c r="G2" s="776"/>
      <c r="H2" s="777"/>
      <c r="J2" s="764" t="s">
        <v>87</v>
      </c>
      <c r="K2" s="765"/>
      <c r="L2" s="765"/>
      <c r="M2" s="765"/>
      <c r="N2" s="765"/>
      <c r="O2" s="765"/>
      <c r="P2" s="765"/>
      <c r="Q2" s="765"/>
      <c r="R2" s="765"/>
      <c r="S2" s="765"/>
      <c r="T2" s="765"/>
      <c r="U2" s="765"/>
      <c r="V2" s="784"/>
      <c r="X2" s="764" t="s">
        <v>87</v>
      </c>
      <c r="Y2" s="765"/>
      <c r="Z2" s="765"/>
      <c r="AA2" s="765"/>
      <c r="AC2" s="759" t="s">
        <v>89</v>
      </c>
      <c r="AD2" s="760"/>
      <c r="AE2" s="760"/>
      <c r="AF2" s="760"/>
      <c r="AG2" s="760"/>
      <c r="AH2" s="760"/>
      <c r="AI2" s="760"/>
      <c r="AJ2" s="760"/>
      <c r="AK2" s="760"/>
      <c r="AL2" s="760"/>
      <c r="AM2" s="760"/>
      <c r="AN2" s="760"/>
      <c r="AO2" s="761"/>
      <c r="AQ2" s="759" t="s">
        <v>90</v>
      </c>
      <c r="AR2" s="760"/>
      <c r="AS2" s="760"/>
      <c r="AT2" s="761"/>
      <c r="AU2" s="7"/>
      <c r="AV2" s="7"/>
      <c r="AW2" s="7"/>
      <c r="AX2" s="7"/>
    </row>
    <row r="3" spans="1:50" ht="15" customHeight="1">
      <c r="B3" s="778" t="s">
        <v>0</v>
      </c>
      <c r="C3" s="781" t="s">
        <v>63</v>
      </c>
      <c r="D3" s="9"/>
      <c r="E3" s="742" t="s">
        <v>88</v>
      </c>
      <c r="F3" s="743"/>
      <c r="G3" s="743"/>
      <c r="H3" s="744"/>
      <c r="I3" s="126"/>
      <c r="J3" s="766" t="s">
        <v>82</v>
      </c>
      <c r="K3" s="767"/>
      <c r="L3" s="767"/>
      <c r="M3" s="768"/>
      <c r="N3" s="10"/>
      <c r="O3" s="769" t="s">
        <v>83</v>
      </c>
      <c r="P3" s="770"/>
      <c r="Q3" s="771"/>
      <c r="R3" s="1"/>
      <c r="S3" s="769" t="s">
        <v>84</v>
      </c>
      <c r="T3" s="771"/>
      <c r="U3" s="1"/>
      <c r="V3" s="772" t="s">
        <v>85</v>
      </c>
      <c r="X3" s="748" t="s">
        <v>97</v>
      </c>
      <c r="Y3" s="743"/>
      <c r="Z3" s="743"/>
      <c r="AA3" s="762"/>
      <c r="AC3" s="766" t="s">
        <v>82</v>
      </c>
      <c r="AD3" s="767"/>
      <c r="AE3" s="767"/>
      <c r="AF3" s="768"/>
      <c r="AG3" s="10"/>
      <c r="AH3" s="769" t="s">
        <v>83</v>
      </c>
      <c r="AI3" s="770"/>
      <c r="AJ3" s="771"/>
      <c r="AK3" s="1"/>
      <c r="AL3" s="769" t="s">
        <v>84</v>
      </c>
      <c r="AM3" s="771"/>
      <c r="AN3" s="1"/>
      <c r="AO3" s="772" t="s">
        <v>85</v>
      </c>
      <c r="AQ3" s="766" t="s">
        <v>91</v>
      </c>
      <c r="AR3" s="767"/>
      <c r="AS3" s="767"/>
      <c r="AT3" s="774"/>
    </row>
    <row r="4" spans="1:50" ht="16.5" customHeight="1">
      <c r="B4" s="779"/>
      <c r="C4" s="782"/>
      <c r="D4" s="9"/>
      <c r="E4" s="745"/>
      <c r="F4" s="746"/>
      <c r="G4" s="746"/>
      <c r="H4" s="747"/>
      <c r="I4" s="126"/>
      <c r="J4" s="749"/>
      <c r="K4" s="746"/>
      <c r="L4" s="746"/>
      <c r="M4" s="747"/>
      <c r="N4" s="10"/>
      <c r="O4" s="753"/>
      <c r="P4" s="754"/>
      <c r="Q4" s="755"/>
      <c r="R4" s="1"/>
      <c r="S4" s="753"/>
      <c r="T4" s="755"/>
      <c r="U4" s="1"/>
      <c r="V4" s="773"/>
      <c r="X4" s="749"/>
      <c r="Y4" s="746"/>
      <c r="Z4" s="746"/>
      <c r="AA4" s="763"/>
      <c r="AC4" s="749"/>
      <c r="AD4" s="746"/>
      <c r="AE4" s="746"/>
      <c r="AF4" s="747"/>
      <c r="AG4" s="10"/>
      <c r="AH4" s="753"/>
      <c r="AI4" s="754"/>
      <c r="AJ4" s="755"/>
      <c r="AK4" s="1"/>
      <c r="AL4" s="753"/>
      <c r="AM4" s="755"/>
      <c r="AN4" s="1"/>
      <c r="AO4" s="773"/>
      <c r="AQ4" s="749"/>
      <c r="AR4" s="746"/>
      <c r="AS4" s="746"/>
      <c r="AT4" s="763"/>
    </row>
    <row r="5" spans="1:50">
      <c r="B5" s="780"/>
      <c r="C5" s="783"/>
      <c r="D5" s="9"/>
      <c r="E5" s="14">
        <v>2011</v>
      </c>
      <c r="F5" s="15">
        <v>2012</v>
      </c>
      <c r="G5" s="15">
        <v>2013</v>
      </c>
      <c r="H5" s="16">
        <v>2014</v>
      </c>
      <c r="I5" s="9"/>
      <c r="J5" s="17">
        <v>2011</v>
      </c>
      <c r="K5" s="15">
        <v>2012</v>
      </c>
      <c r="L5" s="15">
        <v>2013</v>
      </c>
      <c r="M5" s="16">
        <v>2014</v>
      </c>
      <c r="N5" s="10"/>
      <c r="O5" s="17">
        <v>2012</v>
      </c>
      <c r="P5" s="15">
        <v>2013</v>
      </c>
      <c r="Q5" s="18">
        <v>2014</v>
      </c>
      <c r="S5" s="17">
        <v>2013</v>
      </c>
      <c r="T5" s="18">
        <v>2014</v>
      </c>
      <c r="U5" s="1"/>
      <c r="V5" s="129">
        <v>2014</v>
      </c>
      <c r="X5" s="147">
        <v>2011</v>
      </c>
      <c r="Y5" s="148">
        <v>2012</v>
      </c>
      <c r="Z5" s="148">
        <v>2013</v>
      </c>
      <c r="AA5" s="149">
        <v>2014</v>
      </c>
      <c r="AC5" s="17">
        <v>2011</v>
      </c>
      <c r="AD5" s="15">
        <v>2012</v>
      </c>
      <c r="AE5" s="15">
        <v>2013</v>
      </c>
      <c r="AF5" s="16">
        <v>2014</v>
      </c>
      <c r="AG5" s="10"/>
      <c r="AH5" s="17">
        <v>2012</v>
      </c>
      <c r="AI5" s="15">
        <v>2013</v>
      </c>
      <c r="AJ5" s="18">
        <v>2014</v>
      </c>
      <c r="AK5" s="7"/>
      <c r="AL5" s="17">
        <v>2013</v>
      </c>
      <c r="AM5" s="18">
        <v>2014</v>
      </c>
      <c r="AN5" s="1"/>
      <c r="AO5" s="129">
        <v>2014</v>
      </c>
      <c r="AQ5" s="17">
        <v>2011</v>
      </c>
      <c r="AR5" s="15">
        <v>2012</v>
      </c>
      <c r="AS5" s="15">
        <v>2013</v>
      </c>
      <c r="AT5" s="18">
        <v>2014</v>
      </c>
    </row>
    <row r="6" spans="1:50" ht="6" customHeight="1">
      <c r="B6" s="11"/>
      <c r="C6" s="11"/>
      <c r="D6" s="9"/>
      <c r="E6" s="11"/>
      <c r="F6" s="11"/>
      <c r="G6" s="11"/>
      <c r="H6" s="11"/>
      <c r="I6" s="9"/>
      <c r="J6" s="11"/>
      <c r="K6" s="11"/>
      <c r="L6" s="11"/>
      <c r="M6" s="11"/>
      <c r="N6" s="10"/>
      <c r="O6" s="20"/>
      <c r="P6" s="20"/>
      <c r="Q6" s="20"/>
      <c r="S6" s="20"/>
      <c r="T6" s="20"/>
      <c r="U6" s="1"/>
      <c r="V6" s="20"/>
      <c r="AC6" s="11"/>
      <c r="AD6" s="11"/>
      <c r="AE6" s="11"/>
      <c r="AF6" s="11"/>
      <c r="AG6" s="10"/>
      <c r="AH6" s="20"/>
      <c r="AI6" s="20"/>
      <c r="AJ6" s="20"/>
      <c r="AK6" s="7"/>
      <c r="AL6" s="20"/>
      <c r="AM6" s="20"/>
      <c r="AN6" s="1"/>
      <c r="AO6" s="20"/>
      <c r="AQ6" s="11"/>
      <c r="AR6" s="11"/>
      <c r="AS6" s="11"/>
      <c r="AT6" s="11"/>
    </row>
    <row r="7" spans="1:50">
      <c r="B7" s="24" t="s">
        <v>1</v>
      </c>
      <c r="C7" s="26"/>
      <c r="D7" s="9"/>
      <c r="E7" s="137"/>
      <c r="F7" s="22"/>
      <c r="G7" s="22"/>
      <c r="H7" s="138"/>
      <c r="I7" s="9"/>
      <c r="J7" s="24"/>
      <c r="K7" s="25"/>
      <c r="L7" s="25"/>
      <c r="M7" s="26"/>
      <c r="N7" s="10"/>
      <c r="O7" s="122"/>
      <c r="P7" s="123"/>
      <c r="Q7" s="124"/>
      <c r="S7" s="122"/>
      <c r="T7" s="124"/>
      <c r="U7" s="1"/>
      <c r="V7" s="127"/>
      <c r="X7" s="24"/>
      <c r="Y7" s="25"/>
      <c r="Z7" s="25"/>
      <c r="AA7" s="26"/>
      <c r="AC7" s="122"/>
      <c r="AD7" s="123"/>
      <c r="AE7" s="123"/>
      <c r="AF7" s="124"/>
      <c r="AG7" s="10"/>
      <c r="AH7" s="122"/>
      <c r="AI7" s="123"/>
      <c r="AJ7" s="124"/>
      <c r="AK7" s="7"/>
      <c r="AL7" s="122"/>
      <c r="AM7" s="124"/>
      <c r="AN7" s="1"/>
      <c r="AO7" s="127"/>
      <c r="AQ7" s="122"/>
      <c r="AR7" s="123"/>
      <c r="AS7" s="123"/>
      <c r="AT7" s="124"/>
    </row>
    <row r="8" spans="1:50">
      <c r="B8" s="28" t="s">
        <v>2</v>
      </c>
      <c r="C8" s="29" t="s">
        <v>27</v>
      </c>
      <c r="D8" s="9"/>
      <c r="E8" s="34">
        <v>547.48617171149681</v>
      </c>
      <c r="F8" s="30">
        <v>231.86343859270619</v>
      </c>
      <c r="G8" s="30">
        <v>144.12111220633804</v>
      </c>
      <c r="H8" s="139">
        <v>110.12111220633803</v>
      </c>
      <c r="I8" s="33"/>
      <c r="J8" s="34">
        <v>30.836338730172578</v>
      </c>
      <c r="K8" s="34">
        <v>30.836338730172578</v>
      </c>
      <c r="L8" s="34">
        <v>30.836338730172578</v>
      </c>
      <c r="M8" s="34">
        <v>30.495961293816716</v>
      </c>
      <c r="N8" s="35"/>
      <c r="O8" s="34">
        <v>13.087925418391229</v>
      </c>
      <c r="P8" s="34">
        <v>13.087925418391229</v>
      </c>
      <c r="Q8" s="34">
        <v>13.087925418391229</v>
      </c>
      <c r="S8" s="34">
        <v>9.2541445201806241</v>
      </c>
      <c r="T8" s="34">
        <v>9.2541445201806241</v>
      </c>
      <c r="U8" s="1"/>
      <c r="V8" s="146">
        <v>7.194088508276157</v>
      </c>
      <c r="X8" s="34">
        <v>30.495961293816716</v>
      </c>
      <c r="Y8" s="30">
        <v>43.583886712207942</v>
      </c>
      <c r="Z8" s="30">
        <v>52.838031232388566</v>
      </c>
      <c r="AA8" s="131">
        <v>60.032119740664726</v>
      </c>
      <c r="AC8" s="34">
        <v>226453.14720386377</v>
      </c>
      <c r="AD8" s="34">
        <v>226453.14720386377</v>
      </c>
      <c r="AE8" s="34">
        <v>226453.14720386377</v>
      </c>
      <c r="AF8" s="128">
        <v>226148.7631768253</v>
      </c>
      <c r="AG8" s="35"/>
      <c r="AH8" s="34">
        <v>92074.331163822397</v>
      </c>
      <c r="AI8" s="34">
        <v>92074.331163822397</v>
      </c>
      <c r="AJ8" s="128">
        <v>92074.331163822397</v>
      </c>
      <c r="AK8" s="7"/>
      <c r="AL8" s="34">
        <v>61730.570784136886</v>
      </c>
      <c r="AM8" s="34">
        <v>61730.570784136886</v>
      </c>
      <c r="AN8" s="1"/>
      <c r="AO8" s="128">
        <v>47807.453224482349</v>
      </c>
      <c r="AQ8" s="34">
        <v>905508.20478841662</v>
      </c>
      <c r="AR8" s="30">
        <v>1181731.1982798837</v>
      </c>
      <c r="AS8" s="30">
        <v>1305192.3398481575</v>
      </c>
      <c r="AT8" s="131">
        <v>1352999.7930726397</v>
      </c>
    </row>
    <row r="9" spans="1:50">
      <c r="B9" s="28" t="s">
        <v>3</v>
      </c>
      <c r="C9" s="38" t="s">
        <v>27</v>
      </c>
      <c r="D9" s="9"/>
      <c r="E9" s="34">
        <v>21.666525029627618</v>
      </c>
      <c r="F9" s="30">
        <v>19.32193480241444</v>
      </c>
      <c r="G9" s="30">
        <v>29</v>
      </c>
      <c r="H9" s="139">
        <v>42</v>
      </c>
      <c r="I9" s="33"/>
      <c r="J9" s="34">
        <v>2.4685531636964675</v>
      </c>
      <c r="K9" s="34">
        <v>2.4685531636964675</v>
      </c>
      <c r="L9" s="34">
        <v>2.4685531636964675</v>
      </c>
      <c r="M9" s="34">
        <v>1.4645690097447053</v>
      </c>
      <c r="N9" s="35"/>
      <c r="O9" s="34">
        <v>2.8562954825642071</v>
      </c>
      <c r="P9" s="34">
        <v>2.8562954825642071</v>
      </c>
      <c r="Q9" s="34">
        <v>2.8562954825642071</v>
      </c>
      <c r="S9" s="34">
        <v>6.0086288720000001</v>
      </c>
      <c r="T9" s="34">
        <v>6.0086288720000001</v>
      </c>
      <c r="U9" s="1"/>
      <c r="V9" s="146">
        <v>8.7021521600000007</v>
      </c>
      <c r="X9" s="34">
        <v>1.4645690097447053</v>
      </c>
      <c r="Y9" s="30">
        <v>4.3208644923089121</v>
      </c>
      <c r="Z9" s="30">
        <v>10.329493364308913</v>
      </c>
      <c r="AA9" s="131">
        <v>19.031645524308914</v>
      </c>
      <c r="AC9" s="34">
        <v>3509.2342854055782</v>
      </c>
      <c r="AD9" s="34">
        <v>3509.2342854055782</v>
      </c>
      <c r="AE9" s="34">
        <v>3509.2342854055782</v>
      </c>
      <c r="AF9" s="128">
        <v>2611.4170178028075</v>
      </c>
      <c r="AG9" s="35"/>
      <c r="AH9" s="34">
        <v>5076.6053489195265</v>
      </c>
      <c r="AI9" s="34">
        <v>5076.6053489195265</v>
      </c>
      <c r="AJ9" s="128">
        <v>5076.6053489195265</v>
      </c>
      <c r="AK9" s="7"/>
      <c r="AL9" s="34">
        <v>10713.756460000001</v>
      </c>
      <c r="AM9" s="34">
        <v>10713.756460000001</v>
      </c>
      <c r="AN9" s="1"/>
      <c r="AO9" s="128">
        <v>15516.474874218</v>
      </c>
      <c r="AQ9" s="34">
        <v>13139.119874019541</v>
      </c>
      <c r="AR9" s="30">
        <v>28368.935920778124</v>
      </c>
      <c r="AS9" s="30">
        <v>49796.448840778125</v>
      </c>
      <c r="AT9" s="131">
        <v>65312.923714996126</v>
      </c>
    </row>
    <row r="10" spans="1:50">
      <c r="B10" s="28" t="s">
        <v>4</v>
      </c>
      <c r="C10" s="38" t="s">
        <v>28</v>
      </c>
      <c r="D10" s="9"/>
      <c r="E10" s="34">
        <v>993.30833814426558</v>
      </c>
      <c r="F10" s="30">
        <v>1056.0366599777162</v>
      </c>
      <c r="G10" s="30">
        <v>1149</v>
      </c>
      <c r="H10" s="139">
        <v>1399</v>
      </c>
      <c r="I10" s="33"/>
      <c r="J10" s="34">
        <v>318.78585706893739</v>
      </c>
      <c r="K10" s="34">
        <v>318.78585706893739</v>
      </c>
      <c r="L10" s="34">
        <v>318.78585706893739</v>
      </c>
      <c r="M10" s="34">
        <v>318.78585706893739</v>
      </c>
      <c r="N10" s="35"/>
      <c r="O10" s="34">
        <v>225.3442248430901</v>
      </c>
      <c r="P10" s="34">
        <v>225.3442248430901</v>
      </c>
      <c r="Q10" s="34">
        <v>225.3442248430901</v>
      </c>
      <c r="S10" s="34">
        <v>231.59423398000001</v>
      </c>
      <c r="T10" s="34">
        <v>231.59423398000001</v>
      </c>
      <c r="U10" s="1"/>
      <c r="V10" s="146">
        <v>280.76822601099997</v>
      </c>
      <c r="X10" s="34">
        <v>318.78585706893739</v>
      </c>
      <c r="Y10" s="30">
        <v>544.13008191202744</v>
      </c>
      <c r="Z10" s="30">
        <v>775.72431589202745</v>
      </c>
      <c r="AA10" s="131">
        <v>1056.4925419030274</v>
      </c>
      <c r="AC10" s="34">
        <v>580360.59394955821</v>
      </c>
      <c r="AD10" s="34">
        <v>580360.59394955821</v>
      </c>
      <c r="AE10" s="34">
        <v>580360.59394955821</v>
      </c>
      <c r="AF10" s="128">
        <v>580360.59394955821</v>
      </c>
      <c r="AG10" s="35"/>
      <c r="AH10" s="34">
        <v>379038.33946903911</v>
      </c>
      <c r="AI10" s="34">
        <v>379038.33946903911</v>
      </c>
      <c r="AJ10" s="128">
        <v>379038.33946903911</v>
      </c>
      <c r="AK10" s="7"/>
      <c r="AL10" s="34">
        <v>398520.90540731599</v>
      </c>
      <c r="AM10" s="34">
        <v>398520.90540731599</v>
      </c>
      <c r="AN10" s="1"/>
      <c r="AO10" s="128">
        <v>518947.36750400002</v>
      </c>
      <c r="AQ10" s="34">
        <v>2321442.3757982329</v>
      </c>
      <c r="AR10" s="30">
        <v>3458557.3942053504</v>
      </c>
      <c r="AS10" s="30">
        <v>4255599.2050199825</v>
      </c>
      <c r="AT10" s="131">
        <v>4774546.5725239823</v>
      </c>
    </row>
    <row r="11" spans="1:50">
      <c r="B11" s="42" t="s">
        <v>5</v>
      </c>
      <c r="C11" s="38" t="s">
        <v>65</v>
      </c>
      <c r="D11" s="9"/>
      <c r="E11" s="34">
        <v>5337.7284046759978</v>
      </c>
      <c r="F11" s="30">
        <v>267.23290991884551</v>
      </c>
      <c r="G11" s="30">
        <v>3010.0380289509999</v>
      </c>
      <c r="H11" s="139">
        <v>9005.2950380000002</v>
      </c>
      <c r="I11" s="33"/>
      <c r="J11" s="34">
        <v>11.551498556320285</v>
      </c>
      <c r="K11" s="34">
        <v>11.551498556320285</v>
      </c>
      <c r="L11" s="34">
        <v>11.551498556320285</v>
      </c>
      <c r="M11" s="34">
        <v>11.551498556320285</v>
      </c>
      <c r="N11" s="35"/>
      <c r="O11" s="34">
        <v>1.9932955399690087</v>
      </c>
      <c r="P11" s="34">
        <v>1.9932955399690087</v>
      </c>
      <c r="Q11" s="34">
        <v>1.9932955399690087</v>
      </c>
      <c r="S11" s="34">
        <v>4.4689178649999999</v>
      </c>
      <c r="T11" s="34">
        <v>4.4689178649999999</v>
      </c>
      <c r="U11" s="1"/>
      <c r="V11" s="146">
        <v>18.318523890000002</v>
      </c>
      <c r="X11" s="34">
        <v>11.551498556320285</v>
      </c>
      <c r="Y11" s="30">
        <v>13.544794096289293</v>
      </c>
      <c r="Z11" s="30">
        <v>18.013711961289292</v>
      </c>
      <c r="AA11" s="131">
        <v>36.332235851289298</v>
      </c>
      <c r="AC11" s="34">
        <v>191284.50836094515</v>
      </c>
      <c r="AD11" s="34">
        <v>191284.50836094515</v>
      </c>
      <c r="AE11" s="34">
        <v>191284.50836094515</v>
      </c>
      <c r="AF11" s="128">
        <v>191284.50836094515</v>
      </c>
      <c r="AG11" s="35"/>
      <c r="AH11" s="34">
        <v>12095.665110353415</v>
      </c>
      <c r="AI11" s="34">
        <v>12095.665110353415</v>
      </c>
      <c r="AJ11" s="128">
        <v>12095.665110353415</v>
      </c>
      <c r="AK11" s="7"/>
      <c r="AL11" s="34">
        <v>66677.226076221006</v>
      </c>
      <c r="AM11" s="34">
        <v>66677.226076221006</v>
      </c>
      <c r="AN11" s="1"/>
      <c r="AO11" s="128">
        <v>245066.6292</v>
      </c>
      <c r="AQ11" s="34">
        <v>765138.03344378062</v>
      </c>
      <c r="AR11" s="30">
        <v>801425.02877484087</v>
      </c>
      <c r="AS11" s="30">
        <v>934779.48092728294</v>
      </c>
      <c r="AT11" s="131">
        <v>1179846.110127283</v>
      </c>
    </row>
    <row r="12" spans="1:50">
      <c r="B12" s="42" t="s">
        <v>6</v>
      </c>
      <c r="C12" s="38" t="s">
        <v>65</v>
      </c>
      <c r="D12" s="9"/>
      <c r="E12" s="34">
        <v>8236.9190108961102</v>
      </c>
      <c r="F12" s="30">
        <v>9177.7165318592943</v>
      </c>
      <c r="G12" s="30">
        <v>8173.1033016660003</v>
      </c>
      <c r="H12" s="139">
        <v>41738.303569999996</v>
      </c>
      <c r="I12" s="33"/>
      <c r="J12" s="34">
        <v>14.546251589365419</v>
      </c>
      <c r="K12" s="34">
        <v>14.546251589365419</v>
      </c>
      <c r="L12" s="34">
        <v>14.546251589365419</v>
      </c>
      <c r="M12" s="34">
        <v>14.546251589365419</v>
      </c>
      <c r="N12" s="35"/>
      <c r="O12" s="34">
        <v>12.803146569733132</v>
      </c>
      <c r="P12" s="34">
        <v>12.803146569733132</v>
      </c>
      <c r="Q12" s="34">
        <v>12.803146569733132</v>
      </c>
      <c r="S12" s="34">
        <v>10.239704552999999</v>
      </c>
      <c r="T12" s="34">
        <v>10.239704552999999</v>
      </c>
      <c r="U12" s="1"/>
      <c r="V12" s="146">
        <v>69.582491730000001</v>
      </c>
      <c r="X12" s="34">
        <v>14.546251589365419</v>
      </c>
      <c r="Y12" s="30">
        <v>27.349398159098548</v>
      </c>
      <c r="Z12" s="30">
        <v>37.589102712098551</v>
      </c>
      <c r="AA12" s="131">
        <v>107.17159444209855</v>
      </c>
      <c r="AC12" s="34">
        <v>254227.22478472994</v>
      </c>
      <c r="AD12" s="34">
        <v>254227.22478472994</v>
      </c>
      <c r="AE12" s="34">
        <v>254227.22478472994</v>
      </c>
      <c r="AF12" s="128">
        <v>254227.22478472994</v>
      </c>
      <c r="AG12" s="35"/>
      <c r="AH12" s="34">
        <v>231684.83305517078</v>
      </c>
      <c r="AI12" s="34">
        <v>231684.83305517078</v>
      </c>
      <c r="AJ12" s="128">
        <v>231684.83305517078</v>
      </c>
      <c r="AK12" s="7"/>
      <c r="AL12" s="34">
        <v>148620.60304883</v>
      </c>
      <c r="AM12" s="34">
        <v>148620.60304883</v>
      </c>
      <c r="AN12" s="1"/>
      <c r="AO12" s="128">
        <v>1063216.1089999999</v>
      </c>
      <c r="AQ12" s="34">
        <v>1016908.8991389198</v>
      </c>
      <c r="AR12" s="30">
        <v>1711963.3983044322</v>
      </c>
      <c r="AS12" s="30">
        <v>2009204.6044020923</v>
      </c>
      <c r="AT12" s="131">
        <v>3072420.7134020925</v>
      </c>
    </row>
    <row r="13" spans="1:50">
      <c r="B13" s="42" t="s">
        <v>7</v>
      </c>
      <c r="C13" s="38" t="s">
        <v>65</v>
      </c>
      <c r="D13" s="9"/>
      <c r="E13" s="34">
        <v>0</v>
      </c>
      <c r="F13" s="30">
        <v>0</v>
      </c>
      <c r="G13" s="30">
        <v>0</v>
      </c>
      <c r="H13" s="139">
        <v>0</v>
      </c>
      <c r="I13" s="33"/>
      <c r="J13" s="34">
        <v>0</v>
      </c>
      <c r="K13" s="34">
        <v>0</v>
      </c>
      <c r="L13" s="34">
        <v>0</v>
      </c>
      <c r="M13" s="34">
        <v>0</v>
      </c>
      <c r="N13" s="35"/>
      <c r="O13" s="34">
        <v>0</v>
      </c>
      <c r="P13" s="34">
        <v>0</v>
      </c>
      <c r="Q13" s="34">
        <v>0</v>
      </c>
      <c r="S13" s="34">
        <v>0</v>
      </c>
      <c r="T13" s="34">
        <v>0</v>
      </c>
      <c r="U13" s="1"/>
      <c r="V13" s="146">
        <v>0</v>
      </c>
      <c r="X13" s="34">
        <v>0</v>
      </c>
      <c r="Y13" s="30">
        <v>0</v>
      </c>
      <c r="Z13" s="30">
        <v>0</v>
      </c>
      <c r="AA13" s="131">
        <v>0</v>
      </c>
      <c r="AC13" s="34">
        <v>0</v>
      </c>
      <c r="AD13" s="34">
        <v>0</v>
      </c>
      <c r="AE13" s="34">
        <v>0</v>
      </c>
      <c r="AF13" s="128">
        <v>0</v>
      </c>
      <c r="AG13" s="35"/>
      <c r="AH13" s="34">
        <v>0</v>
      </c>
      <c r="AI13" s="34">
        <v>0</v>
      </c>
      <c r="AJ13" s="128">
        <v>0</v>
      </c>
      <c r="AK13" s="7"/>
      <c r="AL13" s="34">
        <v>0</v>
      </c>
      <c r="AM13" s="34">
        <v>0</v>
      </c>
      <c r="AN13" s="1"/>
      <c r="AO13" s="128">
        <v>0</v>
      </c>
      <c r="AQ13" s="34">
        <v>0</v>
      </c>
      <c r="AR13" s="30">
        <v>0</v>
      </c>
      <c r="AS13" s="30">
        <v>0</v>
      </c>
      <c r="AT13" s="131">
        <v>0</v>
      </c>
    </row>
    <row r="14" spans="1:50">
      <c r="B14" s="43" t="s">
        <v>37</v>
      </c>
      <c r="C14" s="44" t="s">
        <v>29</v>
      </c>
      <c r="D14" s="45"/>
      <c r="E14" s="34">
        <v>0</v>
      </c>
      <c r="F14" s="30">
        <v>869</v>
      </c>
      <c r="G14" s="30">
        <v>3324</v>
      </c>
      <c r="H14" s="139">
        <v>3962</v>
      </c>
      <c r="I14" s="45"/>
      <c r="J14" s="34">
        <v>0</v>
      </c>
      <c r="K14" s="34">
        <v>0</v>
      </c>
      <c r="L14" s="34">
        <v>0</v>
      </c>
      <c r="M14" s="34">
        <v>0</v>
      </c>
      <c r="N14" s="121"/>
      <c r="O14" s="34">
        <v>449.77690000000001</v>
      </c>
      <c r="P14" s="34">
        <v>0</v>
      </c>
      <c r="Q14" s="34">
        <v>0</v>
      </c>
      <c r="S14" s="34">
        <v>1883.3548000000003</v>
      </c>
      <c r="T14" s="34">
        <v>0</v>
      </c>
      <c r="U14" s="1"/>
      <c r="V14" s="146">
        <v>2047.2933000000003</v>
      </c>
      <c r="X14" s="48">
        <v>0</v>
      </c>
      <c r="Y14" s="30">
        <v>0</v>
      </c>
      <c r="Z14" s="30">
        <v>0</v>
      </c>
      <c r="AA14" s="131">
        <v>2047.2933000000003</v>
      </c>
      <c r="AC14" s="34">
        <v>0</v>
      </c>
      <c r="AD14" s="34">
        <v>0</v>
      </c>
      <c r="AE14" s="34">
        <v>0</v>
      </c>
      <c r="AF14" s="128">
        <v>0</v>
      </c>
      <c r="AG14" s="10"/>
      <c r="AH14" s="34">
        <v>3263.28</v>
      </c>
      <c r="AI14" s="34">
        <v>0</v>
      </c>
      <c r="AJ14" s="128">
        <v>0</v>
      </c>
      <c r="AK14" s="7"/>
      <c r="AL14" s="34">
        <v>1485.2650000000001</v>
      </c>
      <c r="AM14" s="34">
        <v>0</v>
      </c>
      <c r="AN14" s="1"/>
      <c r="AO14" s="128">
        <v>0</v>
      </c>
      <c r="AQ14" s="34">
        <v>0</v>
      </c>
      <c r="AR14" s="30">
        <v>3263.28</v>
      </c>
      <c r="AS14" s="30">
        <v>4748.5450000000001</v>
      </c>
      <c r="AT14" s="131">
        <v>4748.5450000000001</v>
      </c>
    </row>
    <row r="15" spans="1:50">
      <c r="B15" s="42" t="s">
        <v>67</v>
      </c>
      <c r="C15" s="38" t="s">
        <v>29</v>
      </c>
      <c r="D15" s="9"/>
      <c r="E15" s="34">
        <v>0</v>
      </c>
      <c r="F15" s="30">
        <v>867</v>
      </c>
      <c r="G15" s="30">
        <v>3303</v>
      </c>
      <c r="H15" s="139">
        <v>3971</v>
      </c>
      <c r="I15" s="33"/>
      <c r="J15" s="34">
        <v>0</v>
      </c>
      <c r="K15" s="34">
        <v>0</v>
      </c>
      <c r="L15" s="34">
        <v>0</v>
      </c>
      <c r="M15" s="34">
        <v>0</v>
      </c>
      <c r="N15" s="35"/>
      <c r="O15" s="34">
        <v>0</v>
      </c>
      <c r="P15" s="34">
        <v>0</v>
      </c>
      <c r="Q15" s="34">
        <v>0</v>
      </c>
      <c r="S15" s="34">
        <v>0</v>
      </c>
      <c r="T15" s="34">
        <v>0</v>
      </c>
      <c r="U15" s="1"/>
      <c r="V15" s="146">
        <v>0</v>
      </c>
      <c r="X15" s="34">
        <v>0</v>
      </c>
      <c r="Y15" s="30">
        <v>0</v>
      </c>
      <c r="Z15" s="30">
        <v>0</v>
      </c>
      <c r="AA15" s="131">
        <v>0</v>
      </c>
      <c r="AC15" s="34">
        <v>0</v>
      </c>
      <c r="AD15" s="34">
        <v>0</v>
      </c>
      <c r="AE15" s="34">
        <v>0</v>
      </c>
      <c r="AF15" s="128">
        <v>0</v>
      </c>
      <c r="AG15" s="35"/>
      <c r="AH15" s="34">
        <v>0</v>
      </c>
      <c r="AI15" s="34">
        <v>0</v>
      </c>
      <c r="AJ15" s="128">
        <v>0</v>
      </c>
      <c r="AK15" s="7"/>
      <c r="AL15" s="34">
        <v>0</v>
      </c>
      <c r="AM15" s="34">
        <v>0</v>
      </c>
      <c r="AN15" s="1"/>
      <c r="AO15" s="128">
        <v>0</v>
      </c>
      <c r="AQ15" s="34">
        <v>0</v>
      </c>
      <c r="AR15" s="30">
        <v>0</v>
      </c>
      <c r="AS15" s="30">
        <v>0</v>
      </c>
      <c r="AT15" s="131">
        <v>0</v>
      </c>
    </row>
    <row r="16" spans="1:50">
      <c r="B16" s="51" t="s">
        <v>8</v>
      </c>
      <c r="C16" s="52" t="s">
        <v>44</v>
      </c>
      <c r="D16" s="9"/>
      <c r="E16" s="34">
        <v>0</v>
      </c>
      <c r="F16" s="30">
        <v>0</v>
      </c>
      <c r="G16" s="30">
        <v>22</v>
      </c>
      <c r="H16" s="139">
        <v>0</v>
      </c>
      <c r="I16" s="33"/>
      <c r="J16" s="34">
        <v>0</v>
      </c>
      <c r="K16" s="34">
        <v>0</v>
      </c>
      <c r="L16" s="34">
        <v>0</v>
      </c>
      <c r="M16" s="34">
        <v>0</v>
      </c>
      <c r="N16" s="35"/>
      <c r="O16" s="34">
        <v>0</v>
      </c>
      <c r="P16" s="34">
        <v>0</v>
      </c>
      <c r="Q16" s="34">
        <v>0</v>
      </c>
      <c r="S16" s="34">
        <v>0</v>
      </c>
      <c r="T16" s="34">
        <v>0</v>
      </c>
      <c r="U16" s="1"/>
      <c r="V16" s="146">
        <v>0</v>
      </c>
      <c r="X16" s="34">
        <v>0</v>
      </c>
      <c r="Y16" s="30">
        <v>0</v>
      </c>
      <c r="Z16" s="30">
        <v>0</v>
      </c>
      <c r="AA16" s="131">
        <v>0</v>
      </c>
      <c r="AC16" s="34">
        <v>0</v>
      </c>
      <c r="AD16" s="34">
        <v>0</v>
      </c>
      <c r="AE16" s="34">
        <v>0</v>
      </c>
      <c r="AF16" s="128">
        <v>0</v>
      </c>
      <c r="AG16" s="35"/>
      <c r="AH16" s="34">
        <v>0</v>
      </c>
      <c r="AI16" s="34">
        <v>0</v>
      </c>
      <c r="AJ16" s="128">
        <v>0</v>
      </c>
      <c r="AK16" s="7"/>
      <c r="AL16" s="34">
        <v>0</v>
      </c>
      <c r="AM16" s="34">
        <v>0</v>
      </c>
      <c r="AN16" s="1"/>
      <c r="AO16" s="128">
        <v>0</v>
      </c>
      <c r="AQ16" s="34">
        <v>0</v>
      </c>
      <c r="AR16" s="30">
        <v>0</v>
      </c>
      <c r="AS16" s="30">
        <v>0</v>
      </c>
      <c r="AT16" s="131">
        <v>0</v>
      </c>
    </row>
    <row r="17" spans="2:46">
      <c r="B17" s="115" t="s">
        <v>9</v>
      </c>
      <c r="C17" s="116"/>
      <c r="D17" s="9"/>
      <c r="E17" s="143"/>
      <c r="F17" s="55"/>
      <c r="G17" s="55"/>
      <c r="H17" s="144"/>
      <c r="I17" s="33"/>
      <c r="J17" s="57">
        <v>378.18849910849212</v>
      </c>
      <c r="K17" s="57">
        <v>378.18849910849212</v>
      </c>
      <c r="L17" s="57">
        <v>378.18849910849212</v>
      </c>
      <c r="M17" s="57">
        <v>376.84413751818448</v>
      </c>
      <c r="N17" s="35"/>
      <c r="O17" s="57">
        <v>705.86178785374773</v>
      </c>
      <c r="P17" s="57">
        <v>256.08488785374766</v>
      </c>
      <c r="Q17" s="57">
        <v>256.08488785374766</v>
      </c>
      <c r="S17" s="57">
        <v>2144.9204297901811</v>
      </c>
      <c r="T17" s="57">
        <v>261.56562979018065</v>
      </c>
      <c r="U17" s="1"/>
      <c r="V17" s="57">
        <v>2431.8587822992763</v>
      </c>
      <c r="X17" s="57">
        <v>376.84413751818448</v>
      </c>
      <c r="Y17" s="57">
        <v>632.92902537193208</v>
      </c>
      <c r="Z17" s="57">
        <v>894.49465516211285</v>
      </c>
      <c r="AA17" s="57">
        <v>3326.3534374613891</v>
      </c>
      <c r="AC17" s="57">
        <v>1255834.7085845026</v>
      </c>
      <c r="AD17" s="57">
        <v>1255834.7085845026</v>
      </c>
      <c r="AE17" s="57">
        <v>1255834.7085845026</v>
      </c>
      <c r="AF17" s="57">
        <v>1254632.5072898613</v>
      </c>
      <c r="AG17" s="35"/>
      <c r="AH17" s="57">
        <v>723233.05414730532</v>
      </c>
      <c r="AI17" s="57">
        <v>719969.77414730529</v>
      </c>
      <c r="AJ17" s="57">
        <v>719969.77414730529</v>
      </c>
      <c r="AK17" s="7"/>
      <c r="AL17" s="57">
        <v>687748.32677650393</v>
      </c>
      <c r="AM17" s="57">
        <v>686263.06177650392</v>
      </c>
      <c r="AN17" s="1"/>
      <c r="AO17" s="57">
        <v>1890554.0338027002</v>
      </c>
      <c r="AQ17" s="57">
        <v>5022136.6330433693</v>
      </c>
      <c r="AR17" s="57">
        <v>7185309.2354852865</v>
      </c>
      <c r="AS17" s="57">
        <v>8559320.6240382921</v>
      </c>
      <c r="AT17" s="57">
        <v>10449874.657840993</v>
      </c>
    </row>
    <row r="18" spans="2:46" ht="6" customHeight="1">
      <c r="B18" s="61"/>
      <c r="C18" s="62"/>
      <c r="D18" s="9"/>
      <c r="E18" s="62"/>
      <c r="F18" s="62"/>
      <c r="G18" s="62"/>
      <c r="H18" s="62"/>
      <c r="I18" s="33"/>
      <c r="J18" s="63"/>
      <c r="K18" s="63"/>
      <c r="L18" s="63"/>
      <c r="M18" s="63"/>
      <c r="N18" s="35"/>
      <c r="O18" s="63"/>
      <c r="P18" s="63"/>
      <c r="Q18" s="63"/>
      <c r="S18" s="63"/>
      <c r="T18" s="63"/>
      <c r="U18" s="1"/>
      <c r="V18" s="63"/>
      <c r="X18" s="63"/>
      <c r="Y18" s="63"/>
      <c r="Z18" s="63"/>
      <c r="AA18" s="63"/>
      <c r="AC18" s="63"/>
      <c r="AD18" s="63"/>
      <c r="AE18" s="63"/>
      <c r="AF18" s="63"/>
      <c r="AG18" s="35"/>
      <c r="AH18" s="63"/>
      <c r="AI18" s="63"/>
      <c r="AJ18" s="63"/>
      <c r="AK18" s="7"/>
      <c r="AL18" s="63"/>
      <c r="AM18" s="63"/>
      <c r="AN18" s="1"/>
      <c r="AO18" s="63"/>
      <c r="AQ18" s="63"/>
      <c r="AR18" s="63"/>
      <c r="AS18" s="63"/>
      <c r="AT18" s="63"/>
    </row>
    <row r="19" spans="2:46">
      <c r="B19" s="24" t="s">
        <v>10</v>
      </c>
      <c r="C19" s="26"/>
      <c r="D19" s="9"/>
      <c r="E19" s="137"/>
      <c r="F19" s="22"/>
      <c r="G19" s="22"/>
      <c r="H19" s="138"/>
      <c r="I19" s="33"/>
      <c r="J19" s="24"/>
      <c r="K19" s="25"/>
      <c r="L19" s="25"/>
      <c r="M19" s="26"/>
      <c r="N19" s="35"/>
      <c r="O19" s="122"/>
      <c r="P19" s="25"/>
      <c r="Q19" s="26"/>
      <c r="S19" s="122"/>
      <c r="T19" s="26"/>
      <c r="U19" s="1"/>
      <c r="V19" s="127"/>
      <c r="X19" s="24"/>
      <c r="Y19" s="25"/>
      <c r="Z19" s="25"/>
      <c r="AA19" s="26"/>
      <c r="AC19" s="122"/>
      <c r="AD19" s="123"/>
      <c r="AE19" s="123"/>
      <c r="AF19" s="124"/>
      <c r="AG19" s="35"/>
      <c r="AH19" s="122"/>
      <c r="AI19" s="123"/>
      <c r="AJ19" s="124"/>
      <c r="AK19" s="7"/>
      <c r="AL19" s="122"/>
      <c r="AM19" s="26"/>
      <c r="AN19" s="1"/>
      <c r="AO19" s="127"/>
      <c r="AQ19" s="122"/>
      <c r="AR19" s="123"/>
      <c r="AS19" s="123"/>
      <c r="AT19" s="26"/>
    </row>
    <row r="20" spans="2:46">
      <c r="B20" s="66" t="s">
        <v>68</v>
      </c>
      <c r="C20" s="67" t="s">
        <v>30</v>
      </c>
      <c r="D20" s="9"/>
      <c r="E20" s="34">
        <v>10</v>
      </c>
      <c r="F20" s="30">
        <v>32</v>
      </c>
      <c r="G20" s="30">
        <v>59</v>
      </c>
      <c r="H20" s="139">
        <v>75</v>
      </c>
      <c r="I20" s="33"/>
      <c r="J20" s="34">
        <v>141.81701488021358</v>
      </c>
      <c r="K20" s="34">
        <v>141.81701488021358</v>
      </c>
      <c r="L20" s="34">
        <v>141.81701488021358</v>
      </c>
      <c r="M20" s="34">
        <v>141.81701488021358</v>
      </c>
      <c r="N20" s="35"/>
      <c r="O20" s="34">
        <v>244.56941513054349</v>
      </c>
      <c r="P20" s="34">
        <v>244.56941513054349</v>
      </c>
      <c r="Q20" s="34">
        <v>244.56941513054349</v>
      </c>
      <c r="S20" s="34">
        <v>278.76463909099999</v>
      </c>
      <c r="T20" s="34">
        <v>278.67181947199998</v>
      </c>
      <c r="U20" s="1"/>
      <c r="V20" s="146">
        <v>295.05080329999998</v>
      </c>
      <c r="X20" s="34">
        <v>141.81701488021358</v>
      </c>
      <c r="Y20" s="30">
        <v>386.38643001075707</v>
      </c>
      <c r="Z20" s="30">
        <v>665.05824948275699</v>
      </c>
      <c r="AA20" s="131">
        <v>960.10905278275698</v>
      </c>
      <c r="AC20" s="34">
        <v>824817.05016402388</v>
      </c>
      <c r="AD20" s="34">
        <v>824817.05016402388</v>
      </c>
      <c r="AE20" s="34">
        <v>824817.05016402388</v>
      </c>
      <c r="AF20" s="128">
        <v>824817.05016402388</v>
      </c>
      <c r="AG20" s="35"/>
      <c r="AH20" s="34">
        <v>1456232.8728564584</v>
      </c>
      <c r="AI20" s="34">
        <v>1456232.8728564584</v>
      </c>
      <c r="AJ20" s="128">
        <v>1456232.8728564584</v>
      </c>
      <c r="AK20" s="7"/>
      <c r="AL20" s="34">
        <v>1648280.13542199</v>
      </c>
      <c r="AM20" s="34">
        <v>1647989.3553927999</v>
      </c>
      <c r="AN20" s="1"/>
      <c r="AO20" s="128">
        <v>2346163.3289999999</v>
      </c>
      <c r="AQ20" s="34">
        <v>3299268.2006560955</v>
      </c>
      <c r="AR20" s="30">
        <v>7667966.8192254705</v>
      </c>
      <c r="AS20" s="30">
        <v>10964236.310040262</v>
      </c>
      <c r="AT20" s="131">
        <v>13310399.639040262</v>
      </c>
    </row>
    <row r="21" spans="2:46">
      <c r="B21" s="68" t="s">
        <v>45</v>
      </c>
      <c r="C21" s="69" t="s">
        <v>30</v>
      </c>
      <c r="D21" s="9"/>
      <c r="E21" s="34">
        <v>17</v>
      </c>
      <c r="F21" s="30">
        <v>10</v>
      </c>
      <c r="G21" s="30">
        <v>48</v>
      </c>
      <c r="H21" s="139">
        <v>232</v>
      </c>
      <c r="I21" s="33"/>
      <c r="J21" s="34">
        <v>21.841422079401013</v>
      </c>
      <c r="K21" s="34">
        <v>21.841422079401013</v>
      </c>
      <c r="L21" s="34">
        <v>20.957718395542777</v>
      </c>
      <c r="M21" s="34">
        <v>18.465604877700063</v>
      </c>
      <c r="N21" s="35"/>
      <c r="O21" s="34">
        <v>11.645960284073963</v>
      </c>
      <c r="P21" s="34">
        <v>11.645960284073963</v>
      </c>
      <c r="Q21" s="34">
        <v>11.514110791283821</v>
      </c>
      <c r="S21" s="34">
        <v>36.758877499</v>
      </c>
      <c r="T21" s="34">
        <v>36.758877499</v>
      </c>
      <c r="U21" s="1"/>
      <c r="V21" s="146">
        <v>199.85445469999999</v>
      </c>
      <c r="X21" s="34">
        <v>18.465604877700063</v>
      </c>
      <c r="Y21" s="30">
        <v>29.979715668983886</v>
      </c>
      <c r="Z21" s="30">
        <v>66.738593167983879</v>
      </c>
      <c r="AA21" s="131">
        <v>266.59304786798384</v>
      </c>
      <c r="AC21" s="34">
        <v>43921.704200372813</v>
      </c>
      <c r="AD21" s="34">
        <v>43921.704200372813</v>
      </c>
      <c r="AE21" s="34">
        <v>41453.416326384882</v>
      </c>
      <c r="AF21" s="128">
        <v>33345.943398082665</v>
      </c>
      <c r="AG21" s="35"/>
      <c r="AH21" s="34">
        <v>46962.25144150421</v>
      </c>
      <c r="AI21" s="34">
        <v>46962.25144150421</v>
      </c>
      <c r="AJ21" s="128">
        <v>46414.245595325643</v>
      </c>
      <c r="AK21" s="7"/>
      <c r="AL21" s="34">
        <v>129288.798196442</v>
      </c>
      <c r="AM21" s="34">
        <v>129288.798196442</v>
      </c>
      <c r="AN21" s="1"/>
      <c r="AO21" s="128">
        <v>779547.71539999999</v>
      </c>
      <c r="AQ21" s="34">
        <v>162642.76812521316</v>
      </c>
      <c r="AR21" s="30">
        <v>302981.51660354721</v>
      </c>
      <c r="AS21" s="30">
        <v>561559.11299643118</v>
      </c>
      <c r="AT21" s="131">
        <v>1341106.8283964312</v>
      </c>
    </row>
    <row r="22" spans="2:46">
      <c r="B22" s="68" t="s">
        <v>69</v>
      </c>
      <c r="C22" s="69" t="s">
        <v>31</v>
      </c>
      <c r="D22" s="9"/>
      <c r="E22" s="34">
        <v>0</v>
      </c>
      <c r="F22" s="30">
        <v>0</v>
      </c>
      <c r="G22" s="30">
        <v>0</v>
      </c>
      <c r="H22" s="139">
        <v>0</v>
      </c>
      <c r="I22" s="33"/>
      <c r="J22" s="34">
        <v>0</v>
      </c>
      <c r="K22" s="34">
        <v>0</v>
      </c>
      <c r="L22" s="34">
        <v>0</v>
      </c>
      <c r="M22" s="34">
        <v>0</v>
      </c>
      <c r="N22" s="35"/>
      <c r="O22" s="34">
        <v>0</v>
      </c>
      <c r="P22" s="34">
        <v>0</v>
      </c>
      <c r="Q22" s="34">
        <v>0</v>
      </c>
      <c r="S22" s="34">
        <v>0</v>
      </c>
      <c r="T22" s="34">
        <v>0</v>
      </c>
      <c r="U22" s="1"/>
      <c r="V22" s="146">
        <v>0</v>
      </c>
      <c r="X22" s="34">
        <v>0</v>
      </c>
      <c r="Y22" s="30">
        <v>0</v>
      </c>
      <c r="Z22" s="30">
        <v>0</v>
      </c>
      <c r="AA22" s="131">
        <v>0</v>
      </c>
      <c r="AC22" s="34">
        <v>0</v>
      </c>
      <c r="AD22" s="34">
        <v>0</v>
      </c>
      <c r="AE22" s="34">
        <v>0</v>
      </c>
      <c r="AF22" s="128">
        <v>0</v>
      </c>
      <c r="AG22" s="35"/>
      <c r="AH22" s="34">
        <v>0</v>
      </c>
      <c r="AI22" s="34">
        <v>0</v>
      </c>
      <c r="AJ22" s="128">
        <v>0</v>
      </c>
      <c r="AK22" s="7"/>
      <c r="AL22" s="34">
        <v>0</v>
      </c>
      <c r="AM22" s="34">
        <v>0</v>
      </c>
      <c r="AN22" s="1"/>
      <c r="AO22" s="128">
        <v>0</v>
      </c>
      <c r="AQ22" s="34">
        <v>0</v>
      </c>
      <c r="AR22" s="30">
        <v>0</v>
      </c>
      <c r="AS22" s="30">
        <v>0</v>
      </c>
      <c r="AT22" s="131">
        <v>0</v>
      </c>
    </row>
    <row r="23" spans="2:46">
      <c r="B23" s="70" t="s">
        <v>70</v>
      </c>
      <c r="C23" s="69" t="s">
        <v>31</v>
      </c>
      <c r="D23" s="9"/>
      <c r="E23" s="34">
        <v>0</v>
      </c>
      <c r="F23" s="30">
        <v>0</v>
      </c>
      <c r="G23" s="30">
        <v>1</v>
      </c>
      <c r="H23" s="139">
        <v>2</v>
      </c>
      <c r="I23" s="33"/>
      <c r="J23" s="34">
        <v>0</v>
      </c>
      <c r="K23" s="34">
        <v>0</v>
      </c>
      <c r="L23" s="34">
        <v>0</v>
      </c>
      <c r="M23" s="34">
        <v>0</v>
      </c>
      <c r="N23" s="35"/>
      <c r="O23" s="34">
        <v>0</v>
      </c>
      <c r="P23" s="34">
        <v>0</v>
      </c>
      <c r="Q23" s="34">
        <v>0</v>
      </c>
      <c r="S23" s="34">
        <v>0</v>
      </c>
      <c r="T23" s="34">
        <v>0</v>
      </c>
      <c r="U23" s="1"/>
      <c r="V23" s="146">
        <v>33.562511999999998</v>
      </c>
      <c r="X23" s="34">
        <v>0</v>
      </c>
      <c r="Y23" s="30">
        <v>0</v>
      </c>
      <c r="Z23" s="30">
        <v>0</v>
      </c>
      <c r="AA23" s="131">
        <v>33.562511999999998</v>
      </c>
      <c r="AC23" s="34">
        <v>0</v>
      </c>
      <c r="AD23" s="34">
        <v>0</v>
      </c>
      <c r="AE23" s="34">
        <v>0</v>
      </c>
      <c r="AF23" s="128">
        <v>0</v>
      </c>
      <c r="AG23" s="35"/>
      <c r="AH23" s="34">
        <v>0</v>
      </c>
      <c r="AI23" s="34">
        <v>0</v>
      </c>
      <c r="AJ23" s="128">
        <v>0</v>
      </c>
      <c r="AK23" s="7"/>
      <c r="AL23" s="34">
        <v>0</v>
      </c>
      <c r="AM23" s="34">
        <v>0</v>
      </c>
      <c r="AN23" s="1"/>
      <c r="AO23" s="128">
        <v>165882.53520000001</v>
      </c>
      <c r="AQ23" s="34">
        <v>0</v>
      </c>
      <c r="AR23" s="30">
        <v>0</v>
      </c>
      <c r="AS23" s="30">
        <v>0</v>
      </c>
      <c r="AT23" s="131">
        <v>165882.53520000001</v>
      </c>
    </row>
    <row r="24" spans="2:46">
      <c r="B24" s="70" t="s">
        <v>32</v>
      </c>
      <c r="C24" s="69" t="s">
        <v>33</v>
      </c>
      <c r="D24" s="9"/>
      <c r="E24" s="34">
        <v>0</v>
      </c>
      <c r="F24" s="30">
        <v>0</v>
      </c>
      <c r="G24" s="30">
        <v>0</v>
      </c>
      <c r="H24" s="139">
        <v>7</v>
      </c>
      <c r="I24" s="33"/>
      <c r="J24" s="34">
        <v>0</v>
      </c>
      <c r="K24" s="34">
        <v>0</v>
      </c>
      <c r="L24" s="34">
        <v>0</v>
      </c>
      <c r="M24" s="34">
        <v>0</v>
      </c>
      <c r="N24" s="35"/>
      <c r="O24" s="34">
        <v>0</v>
      </c>
      <c r="P24" s="34">
        <v>0</v>
      </c>
      <c r="Q24" s="34">
        <v>0</v>
      </c>
      <c r="S24" s="34">
        <v>0</v>
      </c>
      <c r="T24" s="34">
        <v>0</v>
      </c>
      <c r="U24" s="1"/>
      <c r="V24" s="146">
        <v>93.568513611</v>
      </c>
      <c r="X24" s="34">
        <v>0</v>
      </c>
      <c r="Y24" s="30">
        <v>0</v>
      </c>
      <c r="Z24" s="30">
        <v>0</v>
      </c>
      <c r="AA24" s="131">
        <v>93.568513611</v>
      </c>
      <c r="AC24" s="34">
        <v>0</v>
      </c>
      <c r="AD24" s="34">
        <v>0</v>
      </c>
      <c r="AE24" s="34">
        <v>0</v>
      </c>
      <c r="AF24" s="128">
        <v>0</v>
      </c>
      <c r="AG24" s="35"/>
      <c r="AH24" s="34">
        <v>0</v>
      </c>
      <c r="AI24" s="34">
        <v>0</v>
      </c>
      <c r="AJ24" s="128">
        <v>0</v>
      </c>
      <c r="AK24" s="7"/>
      <c r="AL24" s="34">
        <v>0</v>
      </c>
      <c r="AM24" s="34">
        <v>0</v>
      </c>
      <c r="AN24" s="1"/>
      <c r="AO24" s="128">
        <v>456914.990388898</v>
      </c>
      <c r="AQ24" s="34">
        <v>0</v>
      </c>
      <c r="AR24" s="30">
        <v>0</v>
      </c>
      <c r="AS24" s="30">
        <v>0</v>
      </c>
      <c r="AT24" s="131">
        <v>456914.990388898</v>
      </c>
    </row>
    <row r="25" spans="2:46">
      <c r="B25" s="43" t="s">
        <v>93</v>
      </c>
      <c r="C25" s="44" t="s">
        <v>29</v>
      </c>
      <c r="D25" s="45"/>
      <c r="E25" s="34">
        <v>0</v>
      </c>
      <c r="F25" s="30">
        <v>0</v>
      </c>
      <c r="G25" s="30">
        <v>0</v>
      </c>
      <c r="H25" s="139">
        <v>0</v>
      </c>
      <c r="I25" s="45"/>
      <c r="J25" s="34">
        <v>0</v>
      </c>
      <c r="K25" s="34">
        <v>0</v>
      </c>
      <c r="L25" s="34">
        <v>0</v>
      </c>
      <c r="M25" s="34">
        <v>0</v>
      </c>
      <c r="N25" s="121"/>
      <c r="O25" s="34">
        <v>0</v>
      </c>
      <c r="P25" s="34">
        <v>0</v>
      </c>
      <c r="Q25" s="34">
        <v>0</v>
      </c>
      <c r="S25" s="34">
        <v>0</v>
      </c>
      <c r="T25" s="34">
        <v>0</v>
      </c>
      <c r="U25" s="1"/>
      <c r="V25" s="146">
        <v>0</v>
      </c>
      <c r="X25" s="48">
        <v>0</v>
      </c>
      <c r="Y25" s="30">
        <v>0</v>
      </c>
      <c r="Z25" s="30">
        <v>0</v>
      </c>
      <c r="AA25" s="131">
        <v>0</v>
      </c>
      <c r="AC25" s="34">
        <v>0</v>
      </c>
      <c r="AD25" s="34">
        <v>0</v>
      </c>
      <c r="AE25" s="34">
        <v>0</v>
      </c>
      <c r="AF25" s="128">
        <v>0</v>
      </c>
      <c r="AG25" s="10"/>
      <c r="AH25" s="34">
        <v>0</v>
      </c>
      <c r="AI25" s="34">
        <v>0</v>
      </c>
      <c r="AJ25" s="128">
        <v>0</v>
      </c>
      <c r="AK25" s="7"/>
      <c r="AL25" s="34">
        <v>0</v>
      </c>
      <c r="AM25" s="34">
        <v>0</v>
      </c>
      <c r="AN25" s="1"/>
      <c r="AO25" s="128">
        <v>0</v>
      </c>
      <c r="AQ25" s="34">
        <v>0</v>
      </c>
      <c r="AR25" s="30">
        <v>0</v>
      </c>
      <c r="AS25" s="30">
        <v>0</v>
      </c>
      <c r="AT25" s="131">
        <v>0</v>
      </c>
    </row>
    <row r="26" spans="2:46">
      <c r="B26" s="68" t="s">
        <v>72</v>
      </c>
      <c r="C26" s="69" t="s">
        <v>29</v>
      </c>
      <c r="D26" s="9"/>
      <c r="E26" s="34">
        <v>0</v>
      </c>
      <c r="F26" s="30">
        <v>0</v>
      </c>
      <c r="G26" s="30">
        <v>0</v>
      </c>
      <c r="H26" s="139">
        <v>0</v>
      </c>
      <c r="I26" s="33"/>
      <c r="J26" s="34">
        <v>0</v>
      </c>
      <c r="K26" s="34">
        <v>0</v>
      </c>
      <c r="L26" s="34">
        <v>0</v>
      </c>
      <c r="M26" s="34">
        <v>0</v>
      </c>
      <c r="N26" s="35"/>
      <c r="O26" s="34">
        <v>0</v>
      </c>
      <c r="P26" s="34">
        <v>0</v>
      </c>
      <c r="Q26" s="34">
        <v>0</v>
      </c>
      <c r="S26" s="34">
        <v>0</v>
      </c>
      <c r="T26" s="34">
        <v>0</v>
      </c>
      <c r="U26" s="1"/>
      <c r="V26" s="146">
        <v>0</v>
      </c>
      <c r="X26" s="34">
        <v>0</v>
      </c>
      <c r="Y26" s="30">
        <v>0</v>
      </c>
      <c r="Z26" s="30">
        <v>0</v>
      </c>
      <c r="AA26" s="131">
        <v>0</v>
      </c>
      <c r="AC26" s="34">
        <v>0</v>
      </c>
      <c r="AD26" s="34">
        <v>0</v>
      </c>
      <c r="AE26" s="34">
        <v>0</v>
      </c>
      <c r="AF26" s="128">
        <v>0</v>
      </c>
      <c r="AG26" s="35"/>
      <c r="AH26" s="34">
        <v>0</v>
      </c>
      <c r="AI26" s="34">
        <v>0</v>
      </c>
      <c r="AJ26" s="128">
        <v>0</v>
      </c>
      <c r="AK26" s="7"/>
      <c r="AL26" s="34">
        <v>0</v>
      </c>
      <c r="AM26" s="34">
        <v>0</v>
      </c>
      <c r="AN26" s="1"/>
      <c r="AO26" s="128">
        <v>0</v>
      </c>
      <c r="AQ26" s="34">
        <v>0</v>
      </c>
      <c r="AR26" s="30">
        <v>0</v>
      </c>
      <c r="AS26" s="30">
        <v>0</v>
      </c>
      <c r="AT26" s="131">
        <v>0</v>
      </c>
    </row>
    <row r="27" spans="2:46">
      <c r="B27" s="43" t="s">
        <v>92</v>
      </c>
      <c r="C27" s="44" t="s">
        <v>34</v>
      </c>
      <c r="D27" s="45"/>
      <c r="E27" s="34">
        <v>1</v>
      </c>
      <c r="F27" s="30">
        <v>1</v>
      </c>
      <c r="G27" s="30">
        <v>1</v>
      </c>
      <c r="H27" s="139">
        <v>1</v>
      </c>
      <c r="I27" s="45"/>
      <c r="J27" s="34">
        <v>108.46119999999999</v>
      </c>
      <c r="K27" s="34">
        <v>0</v>
      </c>
      <c r="L27" s="34">
        <v>0</v>
      </c>
      <c r="M27" s="34">
        <v>0</v>
      </c>
      <c r="N27" s="121"/>
      <c r="O27" s="34">
        <v>108.78088650000001</v>
      </c>
      <c r="P27" s="34">
        <v>0</v>
      </c>
      <c r="Q27" s="34">
        <v>0</v>
      </c>
      <c r="S27" s="34">
        <v>110.3223</v>
      </c>
      <c r="T27" s="34">
        <v>0</v>
      </c>
      <c r="U27" s="1"/>
      <c r="V27" s="146">
        <v>76.37697</v>
      </c>
      <c r="X27" s="48">
        <v>0</v>
      </c>
      <c r="Y27" s="30">
        <v>0</v>
      </c>
      <c r="Z27" s="30">
        <v>0</v>
      </c>
      <c r="AA27" s="131">
        <v>76.37697</v>
      </c>
      <c r="AC27" s="34">
        <v>4234.6490000000003</v>
      </c>
      <c r="AD27" s="34">
        <v>0</v>
      </c>
      <c r="AE27" s="34">
        <v>0</v>
      </c>
      <c r="AF27" s="128">
        <v>0</v>
      </c>
      <c r="AG27" s="10"/>
      <c r="AH27" s="34">
        <v>1581.165</v>
      </c>
      <c r="AI27" s="34">
        <v>0</v>
      </c>
      <c r="AJ27" s="128">
        <v>0</v>
      </c>
      <c r="AK27" s="7"/>
      <c r="AL27" s="34">
        <v>1473.1110000000001</v>
      </c>
      <c r="AM27" s="34">
        <v>0</v>
      </c>
      <c r="AN27" s="1"/>
      <c r="AO27" s="128">
        <v>0</v>
      </c>
      <c r="AQ27" s="34">
        <v>4234.6490000000003</v>
      </c>
      <c r="AR27" s="30">
        <v>5815.8140000000003</v>
      </c>
      <c r="AS27" s="30">
        <v>7288.9250000000002</v>
      </c>
      <c r="AT27" s="131">
        <v>7288.9250000000002</v>
      </c>
    </row>
    <row r="28" spans="2:46">
      <c r="B28" s="115" t="s">
        <v>13</v>
      </c>
      <c r="C28" s="116"/>
      <c r="D28" s="9"/>
      <c r="E28" s="143"/>
      <c r="F28" s="55"/>
      <c r="G28" s="55"/>
      <c r="H28" s="144"/>
      <c r="I28" s="33"/>
      <c r="J28" s="57">
        <v>272.11963695961458</v>
      </c>
      <c r="K28" s="57">
        <v>163.65843695961459</v>
      </c>
      <c r="L28" s="57">
        <v>162.77473327575635</v>
      </c>
      <c r="M28" s="57">
        <v>160.28261975791364</v>
      </c>
      <c r="N28" s="35"/>
      <c r="O28" s="57">
        <v>364.99626191461743</v>
      </c>
      <c r="P28" s="57">
        <v>256.21537541461743</v>
      </c>
      <c r="Q28" s="57">
        <v>256.08352592182729</v>
      </c>
      <c r="S28" s="57">
        <v>425.84581658999997</v>
      </c>
      <c r="T28" s="57">
        <v>315.43069697099997</v>
      </c>
      <c r="U28" s="1"/>
      <c r="V28" s="57">
        <v>698.41325361099996</v>
      </c>
      <c r="X28" s="57">
        <v>160.28261975791364</v>
      </c>
      <c r="Y28" s="57">
        <v>416.36614567974095</v>
      </c>
      <c r="Z28" s="57">
        <v>731.79684265074093</v>
      </c>
      <c r="AA28" s="57">
        <v>1430.2100962617408</v>
      </c>
      <c r="AC28" s="57">
        <v>872973.40336439665</v>
      </c>
      <c r="AD28" s="57">
        <v>868738.75436439668</v>
      </c>
      <c r="AE28" s="57">
        <v>866270.46649040875</v>
      </c>
      <c r="AF28" s="57">
        <v>858162.99356210651</v>
      </c>
      <c r="AG28" s="35"/>
      <c r="AH28" s="57">
        <v>1504776.2892979626</v>
      </c>
      <c r="AI28" s="57">
        <v>1503195.1242979625</v>
      </c>
      <c r="AJ28" s="57">
        <v>1502647.1184517841</v>
      </c>
      <c r="AK28" s="7"/>
      <c r="AL28" s="57">
        <v>1779042.0446184319</v>
      </c>
      <c r="AM28" s="57">
        <v>1777278.1535892419</v>
      </c>
      <c r="AN28" s="1"/>
      <c r="AO28" s="57">
        <v>3748508.569988898</v>
      </c>
      <c r="AQ28" s="57">
        <v>3466145.6177813089</v>
      </c>
      <c r="AR28" s="57">
        <v>7976764.1498290179</v>
      </c>
      <c r="AS28" s="57">
        <v>11533084.348036693</v>
      </c>
      <c r="AT28" s="57">
        <v>15281592.918025592</v>
      </c>
    </row>
    <row r="29" spans="2:46" ht="6" customHeight="1">
      <c r="B29" s="72"/>
      <c r="C29" s="73"/>
      <c r="D29" s="9"/>
      <c r="E29" s="73"/>
      <c r="F29" s="73"/>
      <c r="G29" s="73"/>
      <c r="H29" s="73"/>
      <c r="I29" s="33"/>
      <c r="J29" s="71"/>
      <c r="K29" s="71"/>
      <c r="L29" s="71"/>
      <c r="M29" s="71"/>
      <c r="N29" s="35"/>
      <c r="O29" s="71"/>
      <c r="P29" s="71"/>
      <c r="Q29" s="71"/>
      <c r="S29" s="71"/>
      <c r="T29" s="71"/>
      <c r="U29" s="1"/>
      <c r="V29" s="71"/>
      <c r="X29" s="71"/>
      <c r="Y29" s="71"/>
      <c r="Z29" s="71"/>
      <c r="AA29" s="71"/>
      <c r="AC29" s="71"/>
      <c r="AD29" s="71"/>
      <c r="AE29" s="71"/>
      <c r="AF29" s="71"/>
      <c r="AG29" s="35"/>
      <c r="AH29" s="71"/>
      <c r="AI29" s="71"/>
      <c r="AJ29" s="71"/>
      <c r="AK29" s="7"/>
      <c r="AL29" s="71"/>
      <c r="AM29" s="71"/>
      <c r="AN29" s="1"/>
      <c r="AO29" s="71"/>
      <c r="AQ29" s="71"/>
      <c r="AR29" s="71"/>
      <c r="AS29" s="71"/>
      <c r="AT29" s="71"/>
    </row>
    <row r="30" spans="2:46">
      <c r="B30" s="24" t="s">
        <v>14</v>
      </c>
      <c r="C30" s="26"/>
      <c r="D30" s="9"/>
      <c r="E30" s="137"/>
      <c r="F30" s="22"/>
      <c r="G30" s="22"/>
      <c r="H30" s="138"/>
      <c r="I30" s="33"/>
      <c r="J30" s="24"/>
      <c r="K30" s="25"/>
      <c r="L30" s="25"/>
      <c r="M30" s="26"/>
      <c r="N30" s="35"/>
      <c r="O30" s="122"/>
      <c r="P30" s="25"/>
      <c r="Q30" s="26"/>
      <c r="S30" s="122"/>
      <c r="T30" s="26"/>
      <c r="U30" s="1"/>
      <c r="V30" s="127"/>
      <c r="X30" s="24"/>
      <c r="Y30" s="25"/>
      <c r="Z30" s="25"/>
      <c r="AA30" s="26"/>
      <c r="AC30" s="122"/>
      <c r="AD30" s="123"/>
      <c r="AE30" s="123"/>
      <c r="AF30" s="124"/>
      <c r="AG30" s="35"/>
      <c r="AH30" s="122"/>
      <c r="AI30" s="123"/>
      <c r="AJ30" s="124"/>
      <c r="AK30" s="7"/>
      <c r="AL30" s="122"/>
      <c r="AM30" s="26"/>
      <c r="AN30" s="1"/>
      <c r="AO30" s="127"/>
      <c r="AQ30" s="122"/>
      <c r="AR30" s="123"/>
      <c r="AS30" s="123"/>
      <c r="AT30" s="26"/>
    </row>
    <row r="31" spans="2:46">
      <c r="B31" s="28" t="s">
        <v>15</v>
      </c>
      <c r="C31" s="29" t="s">
        <v>30</v>
      </c>
      <c r="D31" s="9"/>
      <c r="E31" s="34">
        <v>0</v>
      </c>
      <c r="F31" s="30">
        <v>0</v>
      </c>
      <c r="G31" s="30">
        <v>0</v>
      </c>
      <c r="H31" s="139">
        <v>0</v>
      </c>
      <c r="I31" s="33"/>
      <c r="J31" s="34">
        <v>0</v>
      </c>
      <c r="K31" s="34">
        <v>0</v>
      </c>
      <c r="L31" s="34">
        <v>0</v>
      </c>
      <c r="M31" s="34">
        <v>0</v>
      </c>
      <c r="N31" s="35"/>
      <c r="O31" s="34">
        <v>0</v>
      </c>
      <c r="P31" s="34">
        <v>0</v>
      </c>
      <c r="Q31" s="34">
        <v>0</v>
      </c>
      <c r="S31" s="34">
        <v>0</v>
      </c>
      <c r="T31" s="543">
        <v>0</v>
      </c>
      <c r="U31" s="1"/>
      <c r="V31" s="146">
        <v>0</v>
      </c>
      <c r="X31" s="34">
        <v>0</v>
      </c>
      <c r="Y31" s="30">
        <v>0</v>
      </c>
      <c r="Z31" s="30">
        <v>0</v>
      </c>
      <c r="AA31" s="131">
        <v>0</v>
      </c>
      <c r="AC31" s="34">
        <v>0</v>
      </c>
      <c r="AD31" s="34">
        <v>0</v>
      </c>
      <c r="AE31" s="34">
        <v>0</v>
      </c>
      <c r="AF31" s="128">
        <v>0</v>
      </c>
      <c r="AG31" s="35"/>
      <c r="AH31" s="34">
        <v>0</v>
      </c>
      <c r="AI31" s="34">
        <v>0</v>
      </c>
      <c r="AJ31" s="128">
        <v>0</v>
      </c>
      <c r="AK31" s="7"/>
      <c r="AL31" s="34">
        <v>0</v>
      </c>
      <c r="AM31" s="34">
        <v>0</v>
      </c>
      <c r="AN31" s="1"/>
      <c r="AO31" s="128">
        <v>0</v>
      </c>
      <c r="AQ31" s="34">
        <v>0</v>
      </c>
      <c r="AR31" s="30">
        <v>0</v>
      </c>
      <c r="AS31" s="30">
        <v>0</v>
      </c>
      <c r="AT31" s="131">
        <v>0</v>
      </c>
    </row>
    <row r="32" spans="2:46">
      <c r="B32" s="42" t="s">
        <v>16</v>
      </c>
      <c r="C32" s="38" t="s">
        <v>30</v>
      </c>
      <c r="D32" s="9"/>
      <c r="E32" s="34">
        <v>0</v>
      </c>
      <c r="F32" s="30">
        <v>0</v>
      </c>
      <c r="G32" s="30">
        <v>2</v>
      </c>
      <c r="H32" s="139">
        <v>0</v>
      </c>
      <c r="I32" s="33"/>
      <c r="J32" s="34">
        <v>0</v>
      </c>
      <c r="K32" s="34">
        <v>0</v>
      </c>
      <c r="L32" s="34">
        <v>0</v>
      </c>
      <c r="M32" s="34">
        <v>0</v>
      </c>
      <c r="N32" s="35"/>
      <c r="O32" s="34">
        <v>0</v>
      </c>
      <c r="P32" s="34">
        <v>0</v>
      </c>
      <c r="Q32" s="34">
        <v>0</v>
      </c>
      <c r="S32" s="34">
        <v>0</v>
      </c>
      <c r="T32" s="128">
        <v>0</v>
      </c>
      <c r="U32" s="1"/>
      <c r="V32" s="146">
        <v>0</v>
      </c>
      <c r="X32" s="34">
        <v>0</v>
      </c>
      <c r="Y32" s="30">
        <v>0</v>
      </c>
      <c r="Z32" s="30">
        <v>0</v>
      </c>
      <c r="AA32" s="131">
        <v>0</v>
      </c>
      <c r="AC32" s="34">
        <v>0</v>
      </c>
      <c r="AD32" s="34">
        <v>0</v>
      </c>
      <c r="AE32" s="34">
        <v>0</v>
      </c>
      <c r="AF32" s="128">
        <v>0</v>
      </c>
      <c r="AG32" s="35"/>
      <c r="AH32" s="34">
        <v>0</v>
      </c>
      <c r="AI32" s="34">
        <v>0</v>
      </c>
      <c r="AJ32" s="128">
        <v>0</v>
      </c>
      <c r="AK32" s="7"/>
      <c r="AL32" s="34">
        <v>0</v>
      </c>
      <c r="AM32" s="34">
        <v>0</v>
      </c>
      <c r="AN32" s="1"/>
      <c r="AO32" s="128">
        <v>0</v>
      </c>
      <c r="AQ32" s="34">
        <v>0</v>
      </c>
      <c r="AR32" s="30">
        <v>0</v>
      </c>
      <c r="AS32" s="30">
        <v>0</v>
      </c>
      <c r="AT32" s="131">
        <v>0</v>
      </c>
    </row>
    <row r="33" spans="2:46">
      <c r="B33" s="42" t="s">
        <v>17</v>
      </c>
      <c r="C33" s="38" t="s">
        <v>30</v>
      </c>
      <c r="D33" s="9"/>
      <c r="E33" s="34">
        <v>0</v>
      </c>
      <c r="F33" s="30">
        <v>0</v>
      </c>
      <c r="G33" s="30">
        <v>0</v>
      </c>
      <c r="H33" s="139">
        <v>0</v>
      </c>
      <c r="I33" s="33"/>
      <c r="J33" s="34">
        <v>0</v>
      </c>
      <c r="K33" s="34">
        <v>0</v>
      </c>
      <c r="L33" s="34">
        <v>0</v>
      </c>
      <c r="M33" s="34">
        <v>0</v>
      </c>
      <c r="N33" s="35"/>
      <c r="O33" s="34">
        <v>0</v>
      </c>
      <c r="P33" s="34">
        <v>0</v>
      </c>
      <c r="Q33" s="34">
        <v>0</v>
      </c>
      <c r="S33" s="34">
        <v>0</v>
      </c>
      <c r="T33" s="128">
        <v>0</v>
      </c>
      <c r="U33" s="1"/>
      <c r="V33" s="146">
        <v>0</v>
      </c>
      <c r="X33" s="34">
        <v>0</v>
      </c>
      <c r="Y33" s="30">
        <v>0</v>
      </c>
      <c r="Z33" s="30">
        <v>0</v>
      </c>
      <c r="AA33" s="131">
        <v>0</v>
      </c>
      <c r="AC33" s="34">
        <v>0</v>
      </c>
      <c r="AD33" s="34">
        <v>0</v>
      </c>
      <c r="AE33" s="34">
        <v>0</v>
      </c>
      <c r="AF33" s="128">
        <v>0</v>
      </c>
      <c r="AG33" s="35"/>
      <c r="AH33" s="34">
        <v>0</v>
      </c>
      <c r="AI33" s="34">
        <v>0</v>
      </c>
      <c r="AJ33" s="128">
        <v>0</v>
      </c>
      <c r="AK33" s="7"/>
      <c r="AL33" s="34">
        <v>0</v>
      </c>
      <c r="AM33" s="34">
        <v>0</v>
      </c>
      <c r="AN33" s="1"/>
      <c r="AO33" s="128">
        <v>0</v>
      </c>
      <c r="AQ33" s="34">
        <v>0</v>
      </c>
      <c r="AR33" s="30">
        <v>0</v>
      </c>
      <c r="AS33" s="30">
        <v>0</v>
      </c>
      <c r="AT33" s="131">
        <v>0</v>
      </c>
    </row>
    <row r="34" spans="2:46">
      <c r="B34" s="76" t="s">
        <v>94</v>
      </c>
      <c r="C34" s="38" t="s">
        <v>30</v>
      </c>
      <c r="D34" s="9"/>
      <c r="E34" s="34">
        <v>10</v>
      </c>
      <c r="F34" s="30">
        <v>0</v>
      </c>
      <c r="G34" s="30">
        <v>0</v>
      </c>
      <c r="H34" s="139">
        <v>0</v>
      </c>
      <c r="I34" s="33"/>
      <c r="J34" s="34">
        <v>58.592049347927158</v>
      </c>
      <c r="K34" s="34">
        <v>58.592049347927158</v>
      </c>
      <c r="L34" s="34">
        <v>58.592049347927158</v>
      </c>
      <c r="M34" s="34">
        <v>58.592049347927158</v>
      </c>
      <c r="N34" s="35"/>
      <c r="O34" s="34">
        <v>0</v>
      </c>
      <c r="P34" s="34">
        <v>0</v>
      </c>
      <c r="Q34" s="34">
        <v>0</v>
      </c>
      <c r="S34" s="34">
        <v>0</v>
      </c>
      <c r="T34" s="128">
        <v>0</v>
      </c>
      <c r="U34" s="1"/>
      <c r="V34" s="146">
        <v>0</v>
      </c>
      <c r="X34" s="34">
        <v>58.592049347927158</v>
      </c>
      <c r="Y34" s="30">
        <v>58.592049347927158</v>
      </c>
      <c r="Z34" s="30">
        <v>58.592049347927158</v>
      </c>
      <c r="AA34" s="131">
        <v>58.592049347927158</v>
      </c>
      <c r="AC34" s="34">
        <v>364107.88337864738</v>
      </c>
      <c r="AD34" s="34">
        <v>364107.88337864738</v>
      </c>
      <c r="AE34" s="34">
        <v>364107.88337864738</v>
      </c>
      <c r="AF34" s="128">
        <v>364107.88337864738</v>
      </c>
      <c r="AG34" s="35"/>
      <c r="AH34" s="34">
        <v>0</v>
      </c>
      <c r="AI34" s="34">
        <v>0</v>
      </c>
      <c r="AJ34" s="128">
        <v>0</v>
      </c>
      <c r="AK34" s="7"/>
      <c r="AL34" s="34">
        <v>0</v>
      </c>
      <c r="AM34" s="34">
        <v>0</v>
      </c>
      <c r="AN34" s="1"/>
      <c r="AO34" s="128">
        <v>0</v>
      </c>
      <c r="AQ34" s="34">
        <v>1456431.5335145895</v>
      </c>
      <c r="AR34" s="30">
        <v>1456431.5335145895</v>
      </c>
      <c r="AS34" s="30">
        <v>1456431.5335145895</v>
      </c>
      <c r="AT34" s="131">
        <v>1456431.5335145895</v>
      </c>
    </row>
    <row r="35" spans="2:46">
      <c r="B35" s="43" t="s">
        <v>12</v>
      </c>
      <c r="C35" s="44" t="s">
        <v>34</v>
      </c>
      <c r="D35" s="45"/>
      <c r="E35" s="34">
        <v>2</v>
      </c>
      <c r="F35" s="30">
        <v>2</v>
      </c>
      <c r="G35" s="30">
        <v>2</v>
      </c>
      <c r="H35" s="139">
        <v>2</v>
      </c>
      <c r="I35" s="45"/>
      <c r="J35" s="34">
        <v>236.81559999999999</v>
      </c>
      <c r="K35" s="34">
        <v>0</v>
      </c>
      <c r="L35" s="34">
        <v>0</v>
      </c>
      <c r="M35" s="34">
        <v>0</v>
      </c>
      <c r="N35" s="121"/>
      <c r="O35" s="34">
        <v>439.99749360000004</v>
      </c>
      <c r="P35" s="34">
        <v>0</v>
      </c>
      <c r="Q35" s="34">
        <v>0</v>
      </c>
      <c r="S35" s="34">
        <v>493.95370000000003</v>
      </c>
      <c r="T35" s="128">
        <v>0</v>
      </c>
      <c r="U35" s="1"/>
      <c r="V35" s="146">
        <v>448.38139999999999</v>
      </c>
      <c r="X35" s="48">
        <v>0</v>
      </c>
      <c r="Y35" s="30">
        <v>0</v>
      </c>
      <c r="Z35" s="30">
        <v>0</v>
      </c>
      <c r="AA35" s="131">
        <v>448.38139999999999</v>
      </c>
      <c r="AC35" s="34">
        <v>13900.82</v>
      </c>
      <c r="AD35" s="34">
        <v>0</v>
      </c>
      <c r="AE35" s="34">
        <v>0</v>
      </c>
      <c r="AF35" s="128">
        <v>0</v>
      </c>
      <c r="AG35" s="10"/>
      <c r="AH35" s="34">
        <v>10603.75</v>
      </c>
      <c r="AI35" s="34">
        <v>0</v>
      </c>
      <c r="AJ35" s="128">
        <v>0</v>
      </c>
      <c r="AK35" s="7"/>
      <c r="AL35" s="34">
        <v>11247.63</v>
      </c>
      <c r="AM35" s="34">
        <v>0</v>
      </c>
      <c r="AN35" s="1"/>
      <c r="AO35" s="128">
        <v>0</v>
      </c>
      <c r="AQ35" s="34">
        <v>13900.82</v>
      </c>
      <c r="AR35" s="30">
        <v>24504.57</v>
      </c>
      <c r="AS35" s="30">
        <v>35752.199999999997</v>
      </c>
      <c r="AT35" s="131">
        <v>35752.199999999997</v>
      </c>
    </row>
    <row r="36" spans="2:46">
      <c r="B36" s="115" t="s">
        <v>18</v>
      </c>
      <c r="C36" s="116"/>
      <c r="D36" s="9"/>
      <c r="E36" s="143"/>
      <c r="F36" s="55"/>
      <c r="G36" s="55"/>
      <c r="H36" s="144"/>
      <c r="I36" s="33"/>
      <c r="J36" s="57">
        <v>295.40764934792713</v>
      </c>
      <c r="K36" s="57">
        <v>58.592049347927158</v>
      </c>
      <c r="L36" s="57">
        <v>58.592049347927158</v>
      </c>
      <c r="M36" s="57">
        <v>58.592049347927158</v>
      </c>
      <c r="N36" s="35"/>
      <c r="O36" s="57">
        <v>439.99749360000004</v>
      </c>
      <c r="P36" s="57">
        <v>0</v>
      </c>
      <c r="Q36" s="57">
        <v>0</v>
      </c>
      <c r="S36" s="57">
        <v>493.95370000000003</v>
      </c>
      <c r="T36" s="57">
        <v>0</v>
      </c>
      <c r="U36" s="1"/>
      <c r="V36" s="57">
        <v>448.38139999999999</v>
      </c>
      <c r="X36" s="57">
        <v>58.592049347927158</v>
      </c>
      <c r="Y36" s="57">
        <v>58.592049347927158</v>
      </c>
      <c r="Z36" s="57">
        <v>58.592049347927158</v>
      </c>
      <c r="AA36" s="57">
        <v>506.97344934792716</v>
      </c>
      <c r="AC36" s="57">
        <v>378008.70337864739</v>
      </c>
      <c r="AD36" s="57">
        <v>364107.88337864738</v>
      </c>
      <c r="AE36" s="57">
        <v>364107.88337864738</v>
      </c>
      <c r="AF36" s="57">
        <v>364107.88337864738</v>
      </c>
      <c r="AG36" s="35"/>
      <c r="AH36" s="57">
        <v>10603.75</v>
      </c>
      <c r="AI36" s="57">
        <v>0</v>
      </c>
      <c r="AJ36" s="57">
        <v>0</v>
      </c>
      <c r="AK36" s="7"/>
      <c r="AL36" s="57">
        <v>11247.63</v>
      </c>
      <c r="AM36" s="57">
        <v>0</v>
      </c>
      <c r="AN36" s="1"/>
      <c r="AO36" s="57">
        <v>0</v>
      </c>
      <c r="AQ36" s="57">
        <v>1470332.3535145896</v>
      </c>
      <c r="AR36" s="57">
        <v>1480936.1035145896</v>
      </c>
      <c r="AS36" s="57">
        <v>1492183.7335145895</v>
      </c>
      <c r="AT36" s="57">
        <v>1492183.7335145895</v>
      </c>
    </row>
    <row r="37" spans="2:46" ht="6" customHeight="1">
      <c r="B37" s="77"/>
      <c r="C37" s="78"/>
      <c r="D37" s="9"/>
      <c r="E37" s="62"/>
      <c r="F37" s="62"/>
      <c r="G37" s="62"/>
      <c r="H37" s="62"/>
      <c r="I37" s="33"/>
      <c r="J37" s="63"/>
      <c r="K37" s="63"/>
      <c r="L37" s="63"/>
      <c r="M37" s="63"/>
      <c r="N37" s="35"/>
      <c r="O37" s="63"/>
      <c r="P37" s="63"/>
      <c r="Q37" s="63"/>
      <c r="S37" s="63"/>
      <c r="T37" s="63"/>
      <c r="U37" s="1"/>
      <c r="V37" s="63"/>
      <c r="X37" s="63"/>
      <c r="Y37" s="63"/>
      <c r="Z37" s="63"/>
      <c r="AA37" s="63"/>
      <c r="AC37" s="63"/>
      <c r="AD37" s="63"/>
      <c r="AE37" s="63"/>
      <c r="AF37" s="63"/>
      <c r="AG37" s="35"/>
      <c r="AH37" s="63"/>
      <c r="AI37" s="63"/>
      <c r="AJ37" s="63"/>
      <c r="AK37" s="7"/>
      <c r="AL37" s="63"/>
      <c r="AM37" s="63"/>
      <c r="AN37" s="1"/>
      <c r="AO37" s="63"/>
      <c r="AQ37" s="63"/>
      <c r="AR37" s="63"/>
      <c r="AS37" s="63"/>
      <c r="AT37" s="63"/>
    </row>
    <row r="38" spans="2:46">
      <c r="B38" s="24" t="s">
        <v>19</v>
      </c>
      <c r="C38" s="26"/>
      <c r="D38" s="9"/>
      <c r="E38" s="21"/>
      <c r="F38" s="22"/>
      <c r="G38" s="22"/>
      <c r="H38" s="23"/>
      <c r="I38" s="33"/>
      <c r="J38" s="24"/>
      <c r="K38" s="25"/>
      <c r="L38" s="25"/>
      <c r="M38" s="26"/>
      <c r="N38" s="35"/>
      <c r="O38" s="122"/>
      <c r="P38" s="25"/>
      <c r="Q38" s="26"/>
      <c r="S38" s="122"/>
      <c r="T38" s="26"/>
      <c r="U38" s="1"/>
      <c r="V38" s="127"/>
      <c r="X38" s="24"/>
      <c r="Y38" s="25"/>
      <c r="Z38" s="25"/>
      <c r="AA38" s="26"/>
      <c r="AC38" s="122"/>
      <c r="AD38" s="123"/>
      <c r="AE38" s="123"/>
      <c r="AF38" s="124"/>
      <c r="AG38" s="35"/>
      <c r="AH38" s="122"/>
      <c r="AI38" s="123"/>
      <c r="AJ38" s="124"/>
      <c r="AK38" s="7"/>
      <c r="AL38" s="122"/>
      <c r="AM38" s="26"/>
      <c r="AN38" s="1"/>
      <c r="AO38" s="127"/>
      <c r="AQ38" s="24"/>
      <c r="AR38" s="25"/>
      <c r="AS38" s="25"/>
      <c r="AT38" s="26"/>
    </row>
    <row r="39" spans="2:46">
      <c r="B39" s="79" t="s">
        <v>19</v>
      </c>
      <c r="C39" s="80" t="s">
        <v>44</v>
      </c>
      <c r="D39" s="9"/>
      <c r="E39" s="34">
        <v>0</v>
      </c>
      <c r="F39" s="30">
        <v>0</v>
      </c>
      <c r="G39" s="30">
        <v>177</v>
      </c>
      <c r="H39" s="139">
        <v>263</v>
      </c>
      <c r="I39" s="33"/>
      <c r="J39" s="34">
        <v>0</v>
      </c>
      <c r="K39" s="34">
        <v>0</v>
      </c>
      <c r="L39" s="34">
        <v>0</v>
      </c>
      <c r="M39" s="34">
        <v>0</v>
      </c>
      <c r="N39" s="35"/>
      <c r="O39" s="34">
        <v>0</v>
      </c>
      <c r="P39" s="34">
        <v>0</v>
      </c>
      <c r="Q39" s="34">
        <v>0</v>
      </c>
      <c r="S39" s="34">
        <v>5.406790537</v>
      </c>
      <c r="T39" s="34">
        <v>5.4047529689999996</v>
      </c>
      <c r="U39" s="1"/>
      <c r="V39" s="146">
        <v>8.7284133090000005</v>
      </c>
      <c r="X39" s="34">
        <v>0</v>
      </c>
      <c r="Y39" s="30">
        <v>0</v>
      </c>
      <c r="Z39" s="30">
        <v>5.4047529689999996</v>
      </c>
      <c r="AA39" s="131">
        <v>14.133166278000001</v>
      </c>
      <c r="AC39" s="34">
        <v>0</v>
      </c>
      <c r="AD39" s="34">
        <v>0</v>
      </c>
      <c r="AE39" s="34">
        <v>0</v>
      </c>
      <c r="AF39" s="128">
        <v>0</v>
      </c>
      <c r="AG39" s="35"/>
      <c r="AH39" s="34">
        <v>0</v>
      </c>
      <c r="AI39" s="34">
        <v>0</v>
      </c>
      <c r="AJ39" s="128">
        <v>0</v>
      </c>
      <c r="AK39" s="7"/>
      <c r="AL39" s="34">
        <v>66032.816413879002</v>
      </c>
      <c r="AM39" s="34">
        <v>65993.591880798005</v>
      </c>
      <c r="AN39" s="1"/>
      <c r="AO39" s="128">
        <v>99080.249219999998</v>
      </c>
      <c r="AQ39" s="34">
        <v>0</v>
      </c>
      <c r="AR39" s="30">
        <v>0</v>
      </c>
      <c r="AS39" s="30">
        <v>132026.40829467701</v>
      </c>
      <c r="AT39" s="131">
        <v>231106.657514677</v>
      </c>
    </row>
    <row r="40" spans="2:46">
      <c r="B40" s="115" t="s">
        <v>20</v>
      </c>
      <c r="C40" s="116"/>
      <c r="D40" s="9"/>
      <c r="E40" s="54"/>
      <c r="F40" s="55"/>
      <c r="G40" s="55"/>
      <c r="H40" s="56"/>
      <c r="I40" s="33"/>
      <c r="J40" s="57">
        <v>0</v>
      </c>
      <c r="K40" s="57">
        <v>0</v>
      </c>
      <c r="L40" s="57">
        <v>0</v>
      </c>
      <c r="M40" s="57">
        <v>0</v>
      </c>
      <c r="N40" s="35"/>
      <c r="O40" s="57">
        <v>0</v>
      </c>
      <c r="P40" s="57">
        <v>0</v>
      </c>
      <c r="Q40" s="57">
        <v>0</v>
      </c>
      <c r="S40" s="57">
        <v>5.406790537</v>
      </c>
      <c r="T40" s="57">
        <v>5.4047529689999996</v>
      </c>
      <c r="U40" s="1"/>
      <c r="V40" s="57">
        <v>8.7284133090000005</v>
      </c>
      <c r="X40" s="57">
        <v>0</v>
      </c>
      <c r="Y40" s="57">
        <v>0</v>
      </c>
      <c r="Z40" s="57">
        <v>5.4047529689999996</v>
      </c>
      <c r="AA40" s="57">
        <v>14.133166278000001</v>
      </c>
      <c r="AC40" s="57">
        <v>0</v>
      </c>
      <c r="AD40" s="57">
        <v>0</v>
      </c>
      <c r="AE40" s="57">
        <v>0</v>
      </c>
      <c r="AF40" s="57">
        <v>0</v>
      </c>
      <c r="AG40" s="35"/>
      <c r="AH40" s="57">
        <v>0</v>
      </c>
      <c r="AI40" s="57">
        <v>0</v>
      </c>
      <c r="AJ40" s="57">
        <v>0</v>
      </c>
      <c r="AK40" s="7"/>
      <c r="AL40" s="57">
        <v>66032.816413879002</v>
      </c>
      <c r="AM40" s="57">
        <v>65993.591880798005</v>
      </c>
      <c r="AN40" s="1"/>
      <c r="AO40" s="57">
        <v>99080.249219999998</v>
      </c>
      <c r="AQ40" s="57">
        <v>0</v>
      </c>
      <c r="AR40" s="57">
        <v>0</v>
      </c>
      <c r="AS40" s="57">
        <v>132026.40829467701</v>
      </c>
      <c r="AT40" s="57">
        <v>231106.657514677</v>
      </c>
    </row>
    <row r="41" spans="2:46" ht="6" customHeight="1">
      <c r="B41" s="84"/>
      <c r="C41" s="85"/>
      <c r="D41" s="9"/>
      <c r="E41" s="85"/>
      <c r="F41" s="85"/>
      <c r="G41" s="85"/>
      <c r="H41" s="85"/>
      <c r="I41" s="33"/>
      <c r="J41" s="60"/>
      <c r="K41" s="60"/>
      <c r="L41" s="60"/>
      <c r="M41" s="60"/>
      <c r="N41" s="35"/>
      <c r="O41" s="63"/>
      <c r="P41" s="60"/>
      <c r="Q41" s="60"/>
      <c r="S41" s="63"/>
      <c r="T41" s="60"/>
      <c r="U41" s="1"/>
      <c r="V41" s="60"/>
      <c r="X41" s="60"/>
      <c r="Y41" s="60"/>
      <c r="Z41" s="60"/>
      <c r="AA41" s="60"/>
      <c r="AC41" s="60"/>
      <c r="AD41" s="60"/>
      <c r="AE41" s="60"/>
      <c r="AF41" s="60"/>
      <c r="AG41" s="35"/>
      <c r="AH41" s="63"/>
      <c r="AI41" s="60"/>
      <c r="AJ41" s="60"/>
      <c r="AK41" s="7"/>
      <c r="AL41" s="63"/>
      <c r="AM41" s="60"/>
      <c r="AN41" s="1"/>
      <c r="AO41" s="63"/>
      <c r="AQ41" s="60"/>
      <c r="AR41" s="60"/>
      <c r="AS41" s="60"/>
      <c r="AT41" s="60"/>
    </row>
    <row r="42" spans="2:46" s="7" customFormat="1">
      <c r="B42" s="24" t="s">
        <v>132</v>
      </c>
      <c r="C42" s="26"/>
      <c r="D42" s="9"/>
      <c r="E42" s="21"/>
      <c r="F42" s="22"/>
      <c r="G42" s="22"/>
      <c r="H42" s="23"/>
      <c r="I42" s="33"/>
      <c r="J42" s="24"/>
      <c r="K42" s="25"/>
      <c r="L42" s="25"/>
      <c r="M42" s="26"/>
      <c r="N42" s="35"/>
      <c r="O42" s="122"/>
      <c r="P42" s="25"/>
      <c r="Q42" s="26"/>
      <c r="S42" s="122"/>
      <c r="T42" s="26"/>
      <c r="U42" s="1"/>
      <c r="V42" s="127"/>
      <c r="X42" s="24"/>
      <c r="Y42" s="25"/>
      <c r="Z42" s="25"/>
      <c r="AA42" s="26"/>
      <c r="AC42" s="122"/>
      <c r="AD42" s="123"/>
      <c r="AE42" s="123"/>
      <c r="AF42" s="124"/>
      <c r="AG42" s="35"/>
      <c r="AH42" s="122"/>
      <c r="AI42" s="123"/>
      <c r="AJ42" s="124"/>
      <c r="AL42" s="122"/>
      <c r="AM42" s="26"/>
      <c r="AN42" s="1"/>
      <c r="AO42" s="127"/>
      <c r="AQ42" s="24"/>
      <c r="AR42" s="25"/>
      <c r="AS42" s="25"/>
      <c r="AT42" s="26"/>
    </row>
    <row r="43" spans="2:46" s="7" customFormat="1" ht="15.75" customHeight="1">
      <c r="B43" s="28" t="s">
        <v>138</v>
      </c>
      <c r="C43" s="29" t="s">
        <v>44</v>
      </c>
      <c r="D43" s="9"/>
      <c r="E43" s="34">
        <v>0</v>
      </c>
      <c r="F43" s="30">
        <v>0</v>
      </c>
      <c r="G43" s="30">
        <v>0</v>
      </c>
      <c r="H43" s="139">
        <v>0</v>
      </c>
      <c r="I43" s="33"/>
      <c r="J43" s="34">
        <v>0</v>
      </c>
      <c r="K43" s="34">
        <v>0</v>
      </c>
      <c r="L43" s="34">
        <v>0</v>
      </c>
      <c r="M43" s="34">
        <v>0</v>
      </c>
      <c r="N43" s="35"/>
      <c r="O43" s="34">
        <v>0</v>
      </c>
      <c r="P43" s="34">
        <v>0</v>
      </c>
      <c r="Q43" s="34">
        <v>0</v>
      </c>
      <c r="R43" s="90"/>
      <c r="S43" s="34">
        <v>0</v>
      </c>
      <c r="T43" s="34">
        <v>0</v>
      </c>
      <c r="U43" s="1"/>
      <c r="V43" s="146">
        <v>0</v>
      </c>
      <c r="X43" s="34">
        <v>0</v>
      </c>
      <c r="Y43" s="30">
        <v>0</v>
      </c>
      <c r="Z43" s="130">
        <v>0</v>
      </c>
      <c r="AA43" s="131">
        <v>0</v>
      </c>
      <c r="AC43" s="34">
        <v>0</v>
      </c>
      <c r="AD43" s="34">
        <v>0</v>
      </c>
      <c r="AE43" s="34">
        <v>0</v>
      </c>
      <c r="AF43" s="128">
        <v>0</v>
      </c>
      <c r="AG43" s="35"/>
      <c r="AH43" s="34">
        <v>0</v>
      </c>
      <c r="AI43" s="34">
        <v>0</v>
      </c>
      <c r="AJ43" s="128">
        <v>0</v>
      </c>
      <c r="AK43" s="90"/>
      <c r="AL43" s="34">
        <v>0</v>
      </c>
      <c r="AM43" s="34">
        <v>0</v>
      </c>
      <c r="AN43" s="1"/>
      <c r="AO43" s="128">
        <v>0</v>
      </c>
      <c r="AQ43" s="34">
        <v>0</v>
      </c>
      <c r="AR43" s="30">
        <v>0</v>
      </c>
      <c r="AS43" s="30">
        <v>0</v>
      </c>
      <c r="AT43" s="131">
        <v>0</v>
      </c>
    </row>
    <row r="44" spans="2:46" s="7" customFormat="1" ht="15.75" customHeight="1">
      <c r="B44" s="42" t="s">
        <v>137</v>
      </c>
      <c r="C44" s="38" t="s">
        <v>30</v>
      </c>
      <c r="D44" s="9"/>
      <c r="E44" s="34">
        <v>0</v>
      </c>
      <c r="F44" s="30">
        <v>0</v>
      </c>
      <c r="G44" s="30">
        <v>0</v>
      </c>
      <c r="H44" s="139">
        <v>0</v>
      </c>
      <c r="I44" s="33"/>
      <c r="J44" s="34"/>
      <c r="K44" s="30"/>
      <c r="L44" s="31"/>
      <c r="M44" s="32"/>
      <c r="N44" s="35"/>
      <c r="O44" s="39"/>
      <c r="P44" s="30"/>
      <c r="Q44" s="145"/>
      <c r="R44" s="90"/>
      <c r="S44" s="39"/>
      <c r="T44" s="131"/>
      <c r="U44" s="1"/>
      <c r="V44" s="146">
        <v>0</v>
      </c>
      <c r="X44" s="34"/>
      <c r="Y44" s="30">
        <v>0</v>
      </c>
      <c r="Z44" s="130"/>
      <c r="AA44" s="131">
        <v>0</v>
      </c>
      <c r="AC44" s="34"/>
      <c r="AD44" s="30"/>
      <c r="AE44" s="31"/>
      <c r="AF44" s="36"/>
      <c r="AG44" s="35"/>
      <c r="AH44" s="194"/>
      <c r="AI44" s="30"/>
      <c r="AJ44" s="145"/>
      <c r="AK44" s="90"/>
      <c r="AL44" s="82"/>
      <c r="AM44" s="145"/>
      <c r="AN44" s="1"/>
      <c r="AO44" s="128">
        <v>0</v>
      </c>
      <c r="AQ44" s="34">
        <v>0</v>
      </c>
      <c r="AR44" s="30">
        <v>0</v>
      </c>
      <c r="AS44" s="30">
        <v>0</v>
      </c>
      <c r="AT44" s="131">
        <v>0</v>
      </c>
    </row>
    <row r="45" spans="2:46" s="7" customFormat="1">
      <c r="B45" s="115" t="s">
        <v>133</v>
      </c>
      <c r="C45" s="116"/>
      <c r="D45" s="9"/>
      <c r="E45" s="54"/>
      <c r="F45" s="55"/>
      <c r="G45" s="55"/>
      <c r="H45" s="56"/>
      <c r="I45" s="33"/>
      <c r="J45" s="57">
        <v>0</v>
      </c>
      <c r="K45" s="57">
        <v>0</v>
      </c>
      <c r="L45" s="57">
        <v>0</v>
      </c>
      <c r="M45" s="57">
        <v>0</v>
      </c>
      <c r="N45" s="35"/>
      <c r="O45" s="57">
        <v>0</v>
      </c>
      <c r="P45" s="57">
        <v>0</v>
      </c>
      <c r="Q45" s="57">
        <v>0</v>
      </c>
      <c r="S45" s="57">
        <v>0</v>
      </c>
      <c r="T45" s="57">
        <v>0</v>
      </c>
      <c r="U45" s="1"/>
      <c r="V45" s="57">
        <v>0</v>
      </c>
      <c r="X45" s="57">
        <v>0</v>
      </c>
      <c r="Y45" s="57">
        <v>0</v>
      </c>
      <c r="Z45" s="57">
        <v>0</v>
      </c>
      <c r="AA45" s="57">
        <v>0</v>
      </c>
      <c r="AC45" s="57">
        <v>0</v>
      </c>
      <c r="AD45" s="57">
        <v>0</v>
      </c>
      <c r="AE45" s="57">
        <v>0</v>
      </c>
      <c r="AF45" s="57">
        <v>0</v>
      </c>
      <c r="AG45" s="35"/>
      <c r="AH45" s="57">
        <v>0</v>
      </c>
      <c r="AI45" s="57">
        <v>0</v>
      </c>
      <c r="AJ45" s="57">
        <v>0</v>
      </c>
      <c r="AL45" s="57">
        <v>0</v>
      </c>
      <c r="AM45" s="57">
        <v>0</v>
      </c>
      <c r="AN45" s="1"/>
      <c r="AO45" s="57">
        <v>0</v>
      </c>
      <c r="AP45" s="57">
        <v>0</v>
      </c>
      <c r="AQ45" s="57">
        <v>0</v>
      </c>
      <c r="AR45" s="57">
        <v>0</v>
      </c>
      <c r="AS45" s="57">
        <v>0</v>
      </c>
      <c r="AT45" s="57">
        <v>0</v>
      </c>
    </row>
    <row r="46" spans="2:46" s="7" customFormat="1" ht="6" customHeight="1">
      <c r="B46" s="84"/>
      <c r="C46" s="85"/>
      <c r="D46" s="9"/>
      <c r="E46" s="85"/>
      <c r="F46" s="85"/>
      <c r="G46" s="85"/>
      <c r="H46" s="85"/>
      <c r="I46" s="33"/>
      <c r="J46" s="60"/>
      <c r="K46" s="60"/>
      <c r="L46" s="60"/>
      <c r="M46" s="60"/>
      <c r="N46" s="35"/>
      <c r="O46" s="63"/>
      <c r="P46" s="60"/>
      <c r="Q46" s="60"/>
      <c r="S46" s="63"/>
      <c r="T46" s="60"/>
      <c r="U46" s="1"/>
      <c r="V46" s="60"/>
      <c r="X46" s="60"/>
      <c r="Y46" s="60"/>
      <c r="Z46" s="60"/>
      <c r="AA46" s="60"/>
      <c r="AC46" s="60"/>
      <c r="AD46" s="60"/>
      <c r="AE46" s="60"/>
      <c r="AF46" s="60"/>
      <c r="AG46" s="35"/>
      <c r="AH46" s="63"/>
      <c r="AI46" s="60"/>
      <c r="AJ46" s="60"/>
      <c r="AL46" s="63"/>
      <c r="AM46" s="60"/>
      <c r="AN46" s="1"/>
      <c r="AO46" s="63"/>
      <c r="AQ46" s="60"/>
      <c r="AR46" s="60"/>
      <c r="AS46" s="60"/>
      <c r="AT46" s="60"/>
    </row>
    <row r="47" spans="2:46">
      <c r="B47" s="24" t="s">
        <v>21</v>
      </c>
      <c r="C47" s="26"/>
      <c r="D47" s="9"/>
      <c r="E47" s="137"/>
      <c r="F47" s="22"/>
      <c r="G47" s="22"/>
      <c r="H47" s="138"/>
      <c r="I47" s="33"/>
      <c r="J47" s="24"/>
      <c r="K47" s="25"/>
      <c r="L47" s="25"/>
      <c r="M47" s="26"/>
      <c r="N47" s="35"/>
      <c r="O47" s="122"/>
      <c r="P47" s="25"/>
      <c r="Q47" s="26"/>
      <c r="S47" s="122"/>
      <c r="T47" s="26"/>
      <c r="U47" s="1"/>
      <c r="V47" s="127"/>
      <c r="X47" s="24"/>
      <c r="Y47" s="25"/>
      <c r="Z47" s="25"/>
      <c r="AA47" s="26"/>
      <c r="AC47" s="122"/>
      <c r="AD47" s="123"/>
      <c r="AE47" s="123"/>
      <c r="AF47" s="124"/>
      <c r="AG47" s="35"/>
      <c r="AH47" s="122"/>
      <c r="AI47" s="123"/>
      <c r="AJ47" s="124"/>
      <c r="AK47" s="7"/>
      <c r="AL47" s="122"/>
      <c r="AM47" s="26"/>
      <c r="AN47" s="1"/>
      <c r="AO47" s="127"/>
      <c r="AQ47" s="24"/>
      <c r="AR47" s="25"/>
      <c r="AS47" s="25"/>
      <c r="AT47" s="26"/>
    </row>
    <row r="48" spans="2:46">
      <c r="B48" s="28" t="s">
        <v>95</v>
      </c>
      <c r="C48" s="29" t="s">
        <v>30</v>
      </c>
      <c r="D48" s="9"/>
      <c r="E48" s="34">
        <v>14</v>
      </c>
      <c r="F48" s="30">
        <v>0</v>
      </c>
      <c r="G48" s="30">
        <v>0</v>
      </c>
      <c r="H48" s="139">
        <v>0</v>
      </c>
      <c r="I48" s="33"/>
      <c r="J48" s="34">
        <v>90.079109120000012</v>
      </c>
      <c r="K48" s="34">
        <v>90.079109120000012</v>
      </c>
      <c r="L48" s="34">
        <v>90.079109120000012</v>
      </c>
      <c r="M48" s="34">
        <v>90.079109120000012</v>
      </c>
      <c r="N48" s="35"/>
      <c r="O48" s="34">
        <v>0</v>
      </c>
      <c r="P48" s="34">
        <v>0</v>
      </c>
      <c r="Q48" s="34">
        <v>0</v>
      </c>
      <c r="S48" s="34">
        <v>0</v>
      </c>
      <c r="T48" s="34">
        <v>0</v>
      </c>
      <c r="U48" s="1"/>
      <c r="V48" s="146">
        <v>0</v>
      </c>
      <c r="X48" s="34">
        <v>90.079109120000012</v>
      </c>
      <c r="Y48" s="30">
        <v>90.079109120000012</v>
      </c>
      <c r="Z48" s="30">
        <v>90.079109120000012</v>
      </c>
      <c r="AA48" s="131">
        <v>90.079109120000012</v>
      </c>
      <c r="AC48" s="34">
        <v>499572.19991078402</v>
      </c>
      <c r="AD48" s="34">
        <v>499572.19991078402</v>
      </c>
      <c r="AE48" s="34">
        <v>499572.19991078402</v>
      </c>
      <c r="AF48" s="128">
        <v>499572.19991078402</v>
      </c>
      <c r="AG48" s="35"/>
      <c r="AH48" s="34">
        <v>0</v>
      </c>
      <c r="AI48" s="34">
        <v>0</v>
      </c>
      <c r="AJ48" s="128">
        <v>0</v>
      </c>
      <c r="AK48" s="7"/>
      <c r="AL48" s="34">
        <v>0</v>
      </c>
      <c r="AM48" s="34">
        <v>0</v>
      </c>
      <c r="AN48" s="1"/>
      <c r="AO48" s="128">
        <v>0</v>
      </c>
      <c r="AQ48" s="34">
        <v>1998288.7996431361</v>
      </c>
      <c r="AR48" s="30">
        <v>1998288.7996431361</v>
      </c>
      <c r="AS48" s="30">
        <v>1998288.7996431361</v>
      </c>
      <c r="AT48" s="131">
        <v>1998288.7996431361</v>
      </c>
    </row>
    <row r="49" spans="1:46">
      <c r="B49" s="42" t="s">
        <v>23</v>
      </c>
      <c r="C49" s="38" t="s">
        <v>30</v>
      </c>
      <c r="D49" s="9"/>
      <c r="E49" s="34">
        <v>2</v>
      </c>
      <c r="F49" s="30">
        <v>8.6508718812876063E-3</v>
      </c>
      <c r="G49" s="30">
        <v>0</v>
      </c>
      <c r="H49" s="139">
        <v>0</v>
      </c>
      <c r="I49" s="33"/>
      <c r="J49" s="34">
        <v>7.5390446574485956</v>
      </c>
      <c r="K49" s="34">
        <v>7.5390446574485956</v>
      </c>
      <c r="L49" s="34">
        <v>7.5390446574485956</v>
      </c>
      <c r="M49" s="34">
        <v>7.5390446574485956</v>
      </c>
      <c r="N49" s="35"/>
      <c r="O49" s="34">
        <v>0.97754852258549962</v>
      </c>
      <c r="P49" s="34">
        <v>0.97754852258549962</v>
      </c>
      <c r="Q49" s="34">
        <v>0.97754852258549962</v>
      </c>
      <c r="S49" s="34">
        <v>0</v>
      </c>
      <c r="T49" s="34">
        <v>0</v>
      </c>
      <c r="U49" s="1"/>
      <c r="V49" s="146">
        <v>0</v>
      </c>
      <c r="X49" s="34">
        <v>7.5390446574485956</v>
      </c>
      <c r="Y49" s="30">
        <v>8.5165931800340946</v>
      </c>
      <c r="Z49" s="30">
        <v>8.5165931800340946</v>
      </c>
      <c r="AA49" s="131">
        <v>8.5165931800340946</v>
      </c>
      <c r="AC49" s="34">
        <v>38720.533360655987</v>
      </c>
      <c r="AD49" s="34">
        <v>38720.533360655987</v>
      </c>
      <c r="AE49" s="34">
        <v>38720.533360655987</v>
      </c>
      <c r="AF49" s="128">
        <v>38720.533360655987</v>
      </c>
      <c r="AG49" s="35"/>
      <c r="AH49" s="34">
        <v>947.08447725554527</v>
      </c>
      <c r="AI49" s="34">
        <v>947.08447725554527</v>
      </c>
      <c r="AJ49" s="128">
        <v>947.08447725554527</v>
      </c>
      <c r="AK49" s="7"/>
      <c r="AL49" s="34">
        <v>0</v>
      </c>
      <c r="AM49" s="34">
        <v>0</v>
      </c>
      <c r="AN49" s="1"/>
      <c r="AO49" s="128">
        <v>0</v>
      </c>
      <c r="AQ49" s="34">
        <v>154882.13344262395</v>
      </c>
      <c r="AR49" s="30">
        <v>157723.38687439059</v>
      </c>
      <c r="AS49" s="30">
        <v>157723.38687439059</v>
      </c>
      <c r="AT49" s="131">
        <v>157723.38687439059</v>
      </c>
    </row>
    <row r="50" spans="1:46">
      <c r="B50" s="42" t="s">
        <v>24</v>
      </c>
      <c r="C50" s="38" t="s">
        <v>30</v>
      </c>
      <c r="D50" s="9"/>
      <c r="E50" s="34">
        <v>0</v>
      </c>
      <c r="F50" s="30">
        <v>0</v>
      </c>
      <c r="G50" s="30">
        <v>0</v>
      </c>
      <c r="H50" s="139">
        <v>0</v>
      </c>
      <c r="I50" s="33"/>
      <c r="J50" s="34">
        <v>0</v>
      </c>
      <c r="K50" s="34">
        <v>0</v>
      </c>
      <c r="L50" s="34">
        <v>0</v>
      </c>
      <c r="M50" s="34">
        <v>0</v>
      </c>
      <c r="N50" s="35"/>
      <c r="O50" s="34">
        <v>0</v>
      </c>
      <c r="P50" s="34">
        <v>0</v>
      </c>
      <c r="Q50" s="34">
        <v>0</v>
      </c>
      <c r="S50" s="34">
        <v>0</v>
      </c>
      <c r="T50" s="34">
        <v>0</v>
      </c>
      <c r="U50" s="1"/>
      <c r="V50" s="146">
        <v>0</v>
      </c>
      <c r="X50" s="34">
        <v>0</v>
      </c>
      <c r="Y50" s="30">
        <v>0</v>
      </c>
      <c r="Z50" s="30">
        <v>0</v>
      </c>
      <c r="AA50" s="131">
        <v>0</v>
      </c>
      <c r="AC50" s="34">
        <v>0</v>
      </c>
      <c r="AD50" s="34">
        <v>0</v>
      </c>
      <c r="AE50" s="34">
        <v>0</v>
      </c>
      <c r="AF50" s="128">
        <v>0</v>
      </c>
      <c r="AG50" s="35"/>
      <c r="AH50" s="34">
        <v>0</v>
      </c>
      <c r="AI50" s="34">
        <v>0</v>
      </c>
      <c r="AJ50" s="128">
        <v>0</v>
      </c>
      <c r="AK50" s="7"/>
      <c r="AL50" s="34">
        <v>0</v>
      </c>
      <c r="AM50" s="34">
        <v>0</v>
      </c>
      <c r="AN50" s="1"/>
      <c r="AO50" s="128">
        <v>0</v>
      </c>
      <c r="AQ50" s="34">
        <v>0</v>
      </c>
      <c r="AR50" s="30">
        <v>0</v>
      </c>
      <c r="AS50" s="30">
        <v>0</v>
      </c>
      <c r="AT50" s="131">
        <v>0</v>
      </c>
    </row>
    <row r="51" spans="1:46">
      <c r="B51" s="42" t="s">
        <v>25</v>
      </c>
      <c r="C51" s="38" t="s">
        <v>30</v>
      </c>
      <c r="D51" s="9"/>
      <c r="E51" s="34">
        <v>0</v>
      </c>
      <c r="F51" s="30">
        <v>0</v>
      </c>
      <c r="G51" s="30">
        <v>0</v>
      </c>
      <c r="H51" s="139">
        <v>0</v>
      </c>
      <c r="I51" s="33"/>
      <c r="J51" s="34">
        <v>0</v>
      </c>
      <c r="K51" s="34">
        <v>0</v>
      </c>
      <c r="L51" s="34">
        <v>0</v>
      </c>
      <c r="M51" s="34">
        <v>0</v>
      </c>
      <c r="N51" s="35"/>
      <c r="O51" s="34">
        <v>0</v>
      </c>
      <c r="P51" s="34">
        <v>0</v>
      </c>
      <c r="Q51" s="34">
        <v>0</v>
      </c>
      <c r="S51" s="34">
        <v>0</v>
      </c>
      <c r="T51" s="34">
        <v>0</v>
      </c>
      <c r="U51" s="1"/>
      <c r="V51" s="146">
        <v>0</v>
      </c>
      <c r="X51" s="34">
        <v>0</v>
      </c>
      <c r="Y51" s="30">
        <v>0</v>
      </c>
      <c r="Z51" s="30">
        <v>0</v>
      </c>
      <c r="AA51" s="131">
        <v>0</v>
      </c>
      <c r="AC51" s="34">
        <v>0</v>
      </c>
      <c r="AD51" s="34">
        <v>0</v>
      </c>
      <c r="AE51" s="34">
        <v>0</v>
      </c>
      <c r="AF51" s="128">
        <v>0</v>
      </c>
      <c r="AG51" s="35"/>
      <c r="AH51" s="34">
        <v>0</v>
      </c>
      <c r="AI51" s="34">
        <v>0</v>
      </c>
      <c r="AJ51" s="128">
        <v>0</v>
      </c>
      <c r="AK51" s="7"/>
      <c r="AL51" s="34">
        <v>0</v>
      </c>
      <c r="AM51" s="34">
        <v>0</v>
      </c>
      <c r="AN51" s="1"/>
      <c r="AO51" s="128">
        <v>0</v>
      </c>
      <c r="AQ51" s="34">
        <v>0</v>
      </c>
      <c r="AR51" s="30">
        <v>0</v>
      </c>
      <c r="AS51" s="30">
        <v>0</v>
      </c>
      <c r="AT51" s="131">
        <v>0</v>
      </c>
    </row>
    <row r="52" spans="1:46">
      <c r="B52" s="79" t="s">
        <v>74</v>
      </c>
      <c r="C52" s="80" t="s">
        <v>30</v>
      </c>
      <c r="D52" s="9"/>
      <c r="E52" s="34">
        <v>0</v>
      </c>
      <c r="F52" s="30">
        <v>0</v>
      </c>
      <c r="G52" s="30">
        <v>0</v>
      </c>
      <c r="H52" s="139">
        <v>0</v>
      </c>
      <c r="I52" s="33"/>
      <c r="J52" s="34">
        <v>0</v>
      </c>
      <c r="K52" s="34">
        <v>0</v>
      </c>
      <c r="L52" s="34">
        <v>0</v>
      </c>
      <c r="M52" s="34">
        <v>0</v>
      </c>
      <c r="N52" s="35"/>
      <c r="O52" s="34">
        <v>0</v>
      </c>
      <c r="P52" s="34">
        <v>0</v>
      </c>
      <c r="Q52" s="34">
        <v>0</v>
      </c>
      <c r="S52" s="34">
        <v>0</v>
      </c>
      <c r="T52" s="34">
        <v>0</v>
      </c>
      <c r="U52" s="1"/>
      <c r="V52" s="146">
        <v>0</v>
      </c>
      <c r="X52" s="34">
        <v>0</v>
      </c>
      <c r="Y52" s="30">
        <v>0</v>
      </c>
      <c r="Z52" s="30">
        <v>0</v>
      </c>
      <c r="AA52" s="131">
        <v>0</v>
      </c>
      <c r="AC52" s="34">
        <v>0</v>
      </c>
      <c r="AD52" s="34">
        <v>0</v>
      </c>
      <c r="AE52" s="34">
        <v>0</v>
      </c>
      <c r="AF52" s="128">
        <v>0</v>
      </c>
      <c r="AG52" s="35"/>
      <c r="AH52" s="34">
        <v>0</v>
      </c>
      <c r="AI52" s="34">
        <v>0</v>
      </c>
      <c r="AJ52" s="128">
        <v>0</v>
      </c>
      <c r="AK52" s="7"/>
      <c r="AL52" s="34">
        <v>0</v>
      </c>
      <c r="AM52" s="34">
        <v>0</v>
      </c>
      <c r="AN52" s="1"/>
      <c r="AO52" s="128">
        <v>0</v>
      </c>
      <c r="AQ52" s="34">
        <v>0</v>
      </c>
      <c r="AR52" s="30">
        <v>0</v>
      </c>
      <c r="AS52" s="30">
        <v>0</v>
      </c>
      <c r="AT52" s="131">
        <v>0</v>
      </c>
    </row>
    <row r="53" spans="1:46">
      <c r="B53" s="115" t="s">
        <v>26</v>
      </c>
      <c r="C53" s="116"/>
      <c r="D53" s="9"/>
      <c r="E53" s="143"/>
      <c r="F53" s="55"/>
      <c r="G53" s="55"/>
      <c r="H53" s="144"/>
      <c r="I53" s="33"/>
      <c r="J53" s="57">
        <v>97.618153777448612</v>
      </c>
      <c r="K53" s="57">
        <v>97.618153777448612</v>
      </c>
      <c r="L53" s="57">
        <v>97.618153777448612</v>
      </c>
      <c r="M53" s="57">
        <v>97.618153777448612</v>
      </c>
      <c r="N53" s="35"/>
      <c r="O53" s="57">
        <v>0.97754852258549962</v>
      </c>
      <c r="P53" s="57">
        <v>0.97754852258549962</v>
      </c>
      <c r="Q53" s="57">
        <v>0.97754852258549962</v>
      </c>
      <c r="S53" s="57">
        <v>0</v>
      </c>
      <c r="T53" s="57">
        <v>0</v>
      </c>
      <c r="U53" s="1"/>
      <c r="V53" s="57">
        <v>0</v>
      </c>
      <c r="X53" s="57">
        <v>97.618153777448612</v>
      </c>
      <c r="Y53" s="57">
        <v>98.595702300034105</v>
      </c>
      <c r="Z53" s="57">
        <v>98.595702300034105</v>
      </c>
      <c r="AA53" s="57">
        <v>98.595702300034105</v>
      </c>
      <c r="AC53" s="57">
        <v>538292.73327144003</v>
      </c>
      <c r="AD53" s="57">
        <v>538292.73327144003</v>
      </c>
      <c r="AE53" s="57">
        <v>538292.73327144003</v>
      </c>
      <c r="AF53" s="57">
        <v>538292.73327144003</v>
      </c>
      <c r="AG53" s="35"/>
      <c r="AH53" s="57">
        <v>947.08447725554527</v>
      </c>
      <c r="AI53" s="57">
        <v>947.08447725554527</v>
      </c>
      <c r="AJ53" s="57">
        <v>947.08447725554527</v>
      </c>
      <c r="AK53" s="7"/>
      <c r="AL53" s="57">
        <v>0</v>
      </c>
      <c r="AM53" s="57">
        <v>0</v>
      </c>
      <c r="AN53" s="1"/>
      <c r="AO53" s="57">
        <v>0</v>
      </c>
      <c r="AQ53" s="57">
        <v>2153170.9330857601</v>
      </c>
      <c r="AR53" s="57">
        <v>2156012.1865175269</v>
      </c>
      <c r="AS53" s="57">
        <v>2156012.1865175269</v>
      </c>
      <c r="AT53" s="57">
        <v>2156012.1865175269</v>
      </c>
    </row>
    <row r="54" spans="1:46" s="7" customFormat="1" ht="4.5" customHeight="1">
      <c r="A54" s="87"/>
      <c r="B54" s="88"/>
      <c r="C54" s="9"/>
      <c r="D54" s="9"/>
      <c r="E54" s="89"/>
      <c r="F54" s="89"/>
      <c r="G54" s="89"/>
      <c r="H54" s="33"/>
      <c r="I54" s="74"/>
      <c r="J54" s="74"/>
      <c r="K54" s="74"/>
      <c r="L54" s="74"/>
      <c r="M54" s="35"/>
      <c r="N54" s="90"/>
      <c r="O54" s="90"/>
      <c r="P54" s="90"/>
      <c r="Q54" s="90"/>
      <c r="R54" s="35"/>
      <c r="S54" s="64"/>
      <c r="T54" s="64"/>
      <c r="U54" s="1"/>
      <c r="AN54" s="1"/>
    </row>
    <row r="55" spans="1:46" s="7" customFormat="1" ht="12.75" customHeight="1">
      <c r="B55" s="24" t="s">
        <v>116</v>
      </c>
      <c r="C55" s="26"/>
      <c r="D55" s="9"/>
      <c r="E55" s="21"/>
      <c r="F55" s="22"/>
      <c r="G55" s="22"/>
      <c r="H55" s="23"/>
      <c r="I55" s="33"/>
      <c r="J55" s="24"/>
      <c r="K55" s="25"/>
      <c r="L55" s="25"/>
      <c r="M55" s="26"/>
      <c r="N55" s="35"/>
      <c r="O55" s="122"/>
      <c r="P55" s="25"/>
      <c r="Q55" s="26"/>
      <c r="R55" s="240"/>
      <c r="S55" s="122"/>
      <c r="T55" s="26"/>
      <c r="U55" s="1"/>
      <c r="V55" s="305"/>
      <c r="X55" s="24"/>
      <c r="Y55" s="25"/>
      <c r="Z55" s="25"/>
      <c r="AA55" s="26"/>
      <c r="AC55" s="24"/>
      <c r="AD55" s="25"/>
      <c r="AE55" s="25"/>
      <c r="AF55" s="26"/>
      <c r="AG55" s="35"/>
      <c r="AH55" s="122"/>
      <c r="AI55" s="123"/>
      <c r="AJ55" s="124"/>
      <c r="AK55" s="240"/>
      <c r="AL55" s="307"/>
      <c r="AM55" s="26"/>
      <c r="AN55" s="1"/>
      <c r="AO55" s="305"/>
      <c r="AQ55" s="24"/>
      <c r="AR55" s="25"/>
      <c r="AS55" s="25"/>
      <c r="AT55" s="26"/>
    </row>
    <row r="56" spans="1:46" s="7" customFormat="1" ht="15.75" customHeight="1">
      <c r="B56" s="28" t="s">
        <v>117</v>
      </c>
      <c r="C56" s="29" t="s">
        <v>30</v>
      </c>
      <c r="D56" s="9"/>
      <c r="E56" s="34">
        <v>0</v>
      </c>
      <c r="F56" s="30">
        <v>0</v>
      </c>
      <c r="G56" s="30">
        <v>0</v>
      </c>
      <c r="H56" s="139">
        <v>0</v>
      </c>
      <c r="I56" s="33"/>
      <c r="J56" s="34"/>
      <c r="K56" s="30"/>
      <c r="L56" s="31"/>
      <c r="M56" s="32"/>
      <c r="N56" s="35"/>
      <c r="O56" s="34">
        <v>0</v>
      </c>
      <c r="P56" s="34">
        <v>0</v>
      </c>
      <c r="Q56" s="34">
        <v>0</v>
      </c>
      <c r="R56" s="90"/>
      <c r="S56" s="34">
        <v>0</v>
      </c>
      <c r="T56" s="34">
        <v>0</v>
      </c>
      <c r="U56" s="1"/>
      <c r="V56" s="146">
        <v>0</v>
      </c>
      <c r="X56" s="34">
        <v>0</v>
      </c>
      <c r="Y56" s="30">
        <v>0</v>
      </c>
      <c r="Z56" s="30">
        <v>0</v>
      </c>
      <c r="AA56" s="131">
        <v>0</v>
      </c>
      <c r="AC56" s="34"/>
      <c r="AD56" s="30"/>
      <c r="AE56" s="31"/>
      <c r="AF56" s="32"/>
      <c r="AG56" s="35"/>
      <c r="AH56" s="34">
        <v>0</v>
      </c>
      <c r="AI56" s="34">
        <v>0</v>
      </c>
      <c r="AJ56" s="128">
        <v>0</v>
      </c>
      <c r="AK56" s="90"/>
      <c r="AL56" s="34">
        <v>0</v>
      </c>
      <c r="AM56" s="34">
        <v>0</v>
      </c>
      <c r="AN56" s="1"/>
      <c r="AO56" s="128">
        <v>0</v>
      </c>
      <c r="AQ56" s="34">
        <v>0</v>
      </c>
      <c r="AR56" s="30">
        <v>0</v>
      </c>
      <c r="AS56" s="30">
        <v>0</v>
      </c>
      <c r="AT56" s="131">
        <v>0</v>
      </c>
    </row>
    <row r="57" spans="1:46" s="7" customFormat="1" ht="15.75" customHeight="1">
      <c r="B57" s="42" t="s">
        <v>118</v>
      </c>
      <c r="C57" s="38" t="s">
        <v>44</v>
      </c>
      <c r="D57" s="9"/>
      <c r="E57" s="34">
        <v>0</v>
      </c>
      <c r="F57" s="30">
        <v>0</v>
      </c>
      <c r="G57" s="30">
        <v>0</v>
      </c>
      <c r="H57" s="139">
        <v>0</v>
      </c>
      <c r="I57" s="33"/>
      <c r="J57" s="34"/>
      <c r="K57" s="30"/>
      <c r="L57" s="31"/>
      <c r="M57" s="32"/>
      <c r="N57" s="35"/>
      <c r="O57" s="39"/>
      <c r="P57" s="30"/>
      <c r="Q57" s="145"/>
      <c r="R57" s="90"/>
      <c r="S57" s="39">
        <v>0</v>
      </c>
      <c r="T57" s="131">
        <v>0</v>
      </c>
      <c r="U57" s="1"/>
      <c r="V57" s="146">
        <v>449.0617135</v>
      </c>
      <c r="X57" s="34">
        <v>0</v>
      </c>
      <c r="Y57" s="30">
        <v>0</v>
      </c>
      <c r="Z57" s="30">
        <v>0</v>
      </c>
      <c r="AA57" s="131">
        <v>449.0617135</v>
      </c>
      <c r="AC57" s="34"/>
      <c r="AD57" s="30"/>
      <c r="AE57" s="31"/>
      <c r="AF57" s="32"/>
      <c r="AG57" s="35"/>
      <c r="AH57" s="34">
        <v>0</v>
      </c>
      <c r="AI57" s="34">
        <v>0</v>
      </c>
      <c r="AJ57" s="128">
        <v>0</v>
      </c>
      <c r="AK57" s="90"/>
      <c r="AL57" s="34">
        <v>0</v>
      </c>
      <c r="AM57" s="34">
        <v>0</v>
      </c>
      <c r="AN57" s="1"/>
      <c r="AO57" s="128">
        <v>0</v>
      </c>
      <c r="AQ57" s="34">
        <v>0</v>
      </c>
      <c r="AR57" s="30">
        <v>0</v>
      </c>
      <c r="AS57" s="30">
        <v>0</v>
      </c>
      <c r="AT57" s="131">
        <v>0</v>
      </c>
    </row>
    <row r="58" spans="1:46" s="7" customFormat="1" ht="15.75" customHeight="1">
      <c r="B58" s="42" t="s">
        <v>227</v>
      </c>
      <c r="C58" s="38" t="s">
        <v>30</v>
      </c>
      <c r="D58" s="9"/>
      <c r="E58" s="34">
        <v>0</v>
      </c>
      <c r="F58" s="30">
        <v>0</v>
      </c>
      <c r="G58" s="30">
        <v>0</v>
      </c>
      <c r="H58" s="139">
        <v>0</v>
      </c>
      <c r="I58" s="33"/>
      <c r="J58" s="34"/>
      <c r="K58" s="30"/>
      <c r="L58" s="31"/>
      <c r="M58" s="32"/>
      <c r="N58" s="35"/>
      <c r="O58" s="39"/>
      <c r="P58" s="30"/>
      <c r="Q58" s="145"/>
      <c r="R58" s="90"/>
      <c r="S58" s="39">
        <v>0</v>
      </c>
      <c r="T58" s="131">
        <v>0</v>
      </c>
      <c r="U58" s="1"/>
      <c r="V58" s="146">
        <v>0</v>
      </c>
      <c r="X58" s="34">
        <v>0</v>
      </c>
      <c r="Y58" s="30">
        <v>0</v>
      </c>
      <c r="Z58" s="30">
        <v>0</v>
      </c>
      <c r="AA58" s="131">
        <v>0</v>
      </c>
      <c r="AC58" s="34"/>
      <c r="AD58" s="30"/>
      <c r="AE58" s="31"/>
      <c r="AF58" s="32"/>
      <c r="AG58" s="35"/>
      <c r="AH58" s="34">
        <v>0</v>
      </c>
      <c r="AI58" s="34">
        <v>0</v>
      </c>
      <c r="AJ58" s="128">
        <v>0</v>
      </c>
      <c r="AK58" s="90"/>
      <c r="AL58" s="34">
        <v>0</v>
      </c>
      <c r="AM58" s="34">
        <v>0</v>
      </c>
      <c r="AN58" s="1"/>
      <c r="AO58" s="128">
        <v>0</v>
      </c>
      <c r="AQ58" s="34">
        <v>0</v>
      </c>
      <c r="AR58" s="30">
        <v>0</v>
      </c>
      <c r="AS58" s="30">
        <v>0</v>
      </c>
      <c r="AT58" s="131">
        <v>0</v>
      </c>
    </row>
    <row r="59" spans="1:46" s="7" customFormat="1">
      <c r="B59" s="115" t="s">
        <v>119</v>
      </c>
      <c r="C59" s="116"/>
      <c r="D59" s="9"/>
      <c r="E59" s="54"/>
      <c r="F59" s="55"/>
      <c r="G59" s="55"/>
      <c r="H59" s="56"/>
      <c r="I59" s="33"/>
      <c r="J59" s="57">
        <v>0</v>
      </c>
      <c r="K59" s="57">
        <v>0</v>
      </c>
      <c r="L59" s="57">
        <v>0</v>
      </c>
      <c r="M59" s="57">
        <v>0</v>
      </c>
      <c r="N59" s="35"/>
      <c r="O59" s="57">
        <v>0</v>
      </c>
      <c r="P59" s="57">
        <v>0</v>
      </c>
      <c r="Q59" s="57">
        <v>0</v>
      </c>
      <c r="R59" s="241"/>
      <c r="S59" s="57">
        <v>0</v>
      </c>
      <c r="T59" s="57">
        <v>0</v>
      </c>
      <c r="U59" s="1"/>
      <c r="V59" s="57">
        <v>449.0617135</v>
      </c>
      <c r="X59" s="57">
        <v>0</v>
      </c>
      <c r="Y59" s="57">
        <v>0</v>
      </c>
      <c r="Z59" s="57">
        <v>0</v>
      </c>
      <c r="AA59" s="57">
        <v>449.0617135</v>
      </c>
      <c r="AC59" s="57">
        <v>0</v>
      </c>
      <c r="AD59" s="57">
        <v>0</v>
      </c>
      <c r="AE59" s="57">
        <v>0</v>
      </c>
      <c r="AF59" s="57">
        <v>0</v>
      </c>
      <c r="AG59" s="35"/>
      <c r="AH59" s="57">
        <v>0</v>
      </c>
      <c r="AI59" s="57">
        <v>0</v>
      </c>
      <c r="AJ59" s="57">
        <v>0</v>
      </c>
      <c r="AK59" s="241"/>
      <c r="AL59" s="57">
        <v>0</v>
      </c>
      <c r="AM59" s="57">
        <v>0</v>
      </c>
      <c r="AN59" s="1"/>
      <c r="AO59" s="57">
        <v>0</v>
      </c>
      <c r="AQ59" s="57">
        <v>0</v>
      </c>
      <c r="AR59" s="57">
        <v>0</v>
      </c>
      <c r="AS59" s="57">
        <v>0</v>
      </c>
      <c r="AT59" s="57">
        <v>0</v>
      </c>
    </row>
    <row r="60" spans="1:46" s="7" customFormat="1" ht="4.5" customHeight="1">
      <c r="A60" s="87"/>
      <c r="B60" s="88"/>
      <c r="C60" s="9"/>
      <c r="D60" s="9"/>
      <c r="E60" s="89"/>
      <c r="F60" s="89"/>
      <c r="G60" s="89"/>
      <c r="H60" s="33"/>
      <c r="I60" s="74"/>
      <c r="J60" s="74"/>
      <c r="K60" s="74"/>
      <c r="L60" s="74"/>
      <c r="M60" s="35"/>
      <c r="N60" s="90"/>
      <c r="O60" s="90"/>
      <c r="P60" s="90"/>
      <c r="Q60" s="90"/>
      <c r="R60" s="35"/>
      <c r="S60" s="64"/>
      <c r="T60" s="64"/>
      <c r="U60" s="1"/>
      <c r="AN60" s="1"/>
    </row>
    <row r="61" spans="1:46">
      <c r="B61" s="118" t="s">
        <v>166</v>
      </c>
      <c r="C61" s="117"/>
      <c r="D61" s="9"/>
      <c r="E61" s="756"/>
      <c r="F61" s="757"/>
      <c r="G61" s="757"/>
      <c r="H61" s="758"/>
      <c r="I61" s="102"/>
      <c r="J61" s="158">
        <v>-36.292271379723267</v>
      </c>
      <c r="K61" s="158">
        <v>-36.292271379723267</v>
      </c>
      <c r="L61" s="158">
        <v>-36.292271379723267</v>
      </c>
      <c r="M61" s="158">
        <v>-36.292271379723267</v>
      </c>
      <c r="N61" s="35"/>
      <c r="O61" s="158"/>
      <c r="P61" s="158"/>
      <c r="Q61" s="158"/>
      <c r="R61" s="4"/>
      <c r="S61" s="158"/>
      <c r="T61" s="158"/>
      <c r="U61" s="1"/>
      <c r="V61" s="159"/>
      <c r="W61" s="4"/>
      <c r="X61" s="158">
        <v>-36.292271379723267</v>
      </c>
      <c r="Y61" s="158"/>
      <c r="Z61" s="158"/>
      <c r="AA61" s="158">
        <v>-36.292271379723267</v>
      </c>
      <c r="AC61" s="158">
        <v>-36366.886415915047</v>
      </c>
      <c r="AD61" s="158">
        <v>-36366.886415915047</v>
      </c>
      <c r="AE61" s="158">
        <v>-36366.886415915047</v>
      </c>
      <c r="AF61" s="158">
        <v>-36366.886415915047</v>
      </c>
      <c r="AG61" s="35"/>
      <c r="AH61" s="158"/>
      <c r="AI61" s="158"/>
      <c r="AJ61" s="158"/>
      <c r="AK61" s="4"/>
      <c r="AL61" s="158"/>
      <c r="AM61" s="158"/>
      <c r="AN61" s="1"/>
      <c r="AO61" s="158"/>
      <c r="AP61" s="4"/>
      <c r="AQ61" s="158">
        <v>-145467.54566366019</v>
      </c>
      <c r="AR61" s="158">
        <v>-145467.54566366019</v>
      </c>
      <c r="AS61" s="158">
        <v>-145467.54566366019</v>
      </c>
      <c r="AT61" s="158">
        <v>-145467.54566366019</v>
      </c>
    </row>
    <row r="62" spans="1:46" s="7" customFormat="1">
      <c r="B62" s="118" t="s">
        <v>167</v>
      </c>
      <c r="C62" s="117"/>
      <c r="D62" s="9"/>
      <c r="E62" s="505"/>
      <c r="F62" s="506"/>
      <c r="G62" s="506"/>
      <c r="H62" s="507"/>
      <c r="I62" s="102"/>
      <c r="J62" s="158">
        <v>0</v>
      </c>
      <c r="K62" s="158">
        <v>0</v>
      </c>
      <c r="L62" s="554">
        <v>0</v>
      </c>
      <c r="M62" s="554">
        <v>0</v>
      </c>
      <c r="N62" s="572"/>
      <c r="O62" s="554"/>
      <c r="P62" s="554"/>
      <c r="Q62" s="554"/>
      <c r="R62" s="573"/>
      <c r="S62" s="554"/>
      <c r="T62" s="554"/>
      <c r="U62" s="1"/>
      <c r="V62" s="159"/>
      <c r="W62" s="4"/>
      <c r="X62" s="158">
        <v>0</v>
      </c>
      <c r="Y62" s="158"/>
      <c r="Z62" s="158"/>
      <c r="AA62" s="158">
        <v>0</v>
      </c>
      <c r="AC62" s="158">
        <v>0</v>
      </c>
      <c r="AD62" s="158">
        <v>0</v>
      </c>
      <c r="AE62" s="158">
        <v>0</v>
      </c>
      <c r="AF62" s="158">
        <v>0</v>
      </c>
      <c r="AG62" s="35"/>
      <c r="AH62" s="158"/>
      <c r="AI62" s="158"/>
      <c r="AJ62" s="158"/>
      <c r="AK62" s="4"/>
      <c r="AL62" s="158"/>
      <c r="AM62" s="158"/>
      <c r="AN62" s="1"/>
      <c r="AO62" s="158"/>
      <c r="AP62" s="4"/>
      <c r="AQ62" s="158">
        <v>0</v>
      </c>
      <c r="AR62" s="158">
        <v>0</v>
      </c>
      <c r="AS62" s="158">
        <v>0</v>
      </c>
      <c r="AT62" s="158">
        <v>0</v>
      </c>
    </row>
    <row r="63" spans="1:46" s="7" customFormat="1">
      <c r="B63" s="118" t="s">
        <v>179</v>
      </c>
      <c r="C63" s="117"/>
      <c r="D63" s="9"/>
      <c r="E63" s="528"/>
      <c r="F63" s="529"/>
      <c r="G63" s="529"/>
      <c r="H63" s="530"/>
      <c r="I63" s="102"/>
      <c r="J63" s="158">
        <v>0</v>
      </c>
      <c r="K63" s="158">
        <v>0</v>
      </c>
      <c r="L63" s="554">
        <v>0</v>
      </c>
      <c r="M63" s="554">
        <v>0</v>
      </c>
      <c r="N63" s="572"/>
      <c r="O63" s="554"/>
      <c r="P63" s="554"/>
      <c r="Q63" s="554"/>
      <c r="R63" s="573"/>
      <c r="S63" s="574"/>
      <c r="T63" s="574"/>
      <c r="U63" s="1"/>
      <c r="V63" s="541"/>
      <c r="W63" s="4"/>
      <c r="X63" s="158">
        <v>0</v>
      </c>
      <c r="Y63" s="540"/>
      <c r="Z63" s="542"/>
      <c r="AA63" s="158">
        <v>0</v>
      </c>
      <c r="AC63" s="540">
        <v>0</v>
      </c>
      <c r="AD63" s="540">
        <v>0</v>
      </c>
      <c r="AE63" s="540">
        <v>0</v>
      </c>
      <c r="AF63" s="540">
        <v>0</v>
      </c>
      <c r="AG63" s="35"/>
      <c r="AH63" s="540"/>
      <c r="AI63" s="540"/>
      <c r="AJ63" s="540"/>
      <c r="AK63" s="4"/>
      <c r="AL63" s="158"/>
      <c r="AM63" s="158"/>
      <c r="AN63" s="1"/>
      <c r="AO63" s="158"/>
      <c r="AP63" s="4"/>
      <c r="AQ63" s="158">
        <v>0</v>
      </c>
      <c r="AR63" s="158">
        <v>0</v>
      </c>
      <c r="AS63" s="158">
        <v>0</v>
      </c>
      <c r="AT63" s="158">
        <v>0</v>
      </c>
    </row>
    <row r="64" spans="1:46" s="7" customFormat="1">
      <c r="B64" s="536" t="s">
        <v>168</v>
      </c>
      <c r="C64" s="537"/>
      <c r="D64" s="101"/>
      <c r="E64" s="756"/>
      <c r="F64" s="757"/>
      <c r="G64" s="757"/>
      <c r="H64" s="758"/>
      <c r="I64" s="102"/>
      <c r="J64" s="158"/>
      <c r="K64" s="158"/>
      <c r="L64" s="554"/>
      <c r="M64" s="554"/>
      <c r="N64" s="572"/>
      <c r="O64" s="554">
        <v>94.345955410803782</v>
      </c>
      <c r="P64" s="554">
        <v>94.345955410803782</v>
      </c>
      <c r="Q64" s="554">
        <v>94.345955410803782</v>
      </c>
      <c r="R64" s="573"/>
      <c r="S64" s="554"/>
      <c r="T64" s="554"/>
      <c r="U64" s="1"/>
      <c r="V64" s="158"/>
      <c r="W64" s="4"/>
      <c r="X64" s="158"/>
      <c r="Y64" s="158">
        <v>94.345955410803782</v>
      </c>
      <c r="Z64" s="158"/>
      <c r="AA64" s="158">
        <v>94.345955410803782</v>
      </c>
      <c r="AC64" s="158"/>
      <c r="AD64" s="158"/>
      <c r="AE64" s="158"/>
      <c r="AF64" s="158"/>
      <c r="AG64" s="35"/>
      <c r="AH64" s="158">
        <v>660365.23664863582</v>
      </c>
      <c r="AI64" s="158">
        <v>660365.23664863582</v>
      </c>
      <c r="AJ64" s="158">
        <v>660365.23664863582</v>
      </c>
      <c r="AK64" s="4"/>
      <c r="AL64" s="158"/>
      <c r="AM64" s="158"/>
      <c r="AN64" s="1"/>
      <c r="AO64" s="158"/>
      <c r="AP64" s="4"/>
      <c r="AQ64" s="158"/>
      <c r="AR64" s="158">
        <v>1981095.7099459074</v>
      </c>
      <c r="AS64" s="158">
        <v>1981095.7099459074</v>
      </c>
      <c r="AT64" s="158">
        <v>1981095.7099459074</v>
      </c>
    </row>
    <row r="65" spans="2:47" s="7" customFormat="1">
      <c r="B65" s="538" t="s">
        <v>180</v>
      </c>
      <c r="C65" s="539"/>
      <c r="D65" s="101"/>
      <c r="E65" s="756"/>
      <c r="F65" s="757"/>
      <c r="G65" s="757"/>
      <c r="H65" s="758"/>
      <c r="I65" s="102"/>
      <c r="J65" s="158"/>
      <c r="K65" s="158"/>
      <c r="L65" s="554"/>
      <c r="M65" s="554"/>
      <c r="N65" s="572"/>
      <c r="O65" s="554">
        <v>0</v>
      </c>
      <c r="P65" s="554">
        <v>0</v>
      </c>
      <c r="Q65" s="554">
        <v>0</v>
      </c>
      <c r="R65" s="573"/>
      <c r="S65" s="554"/>
      <c r="T65" s="554"/>
      <c r="U65" s="1"/>
      <c r="V65" s="158"/>
      <c r="W65" s="4"/>
      <c r="X65" s="158"/>
      <c r="Y65" s="158">
        <v>0</v>
      </c>
      <c r="Z65" s="158"/>
      <c r="AA65" s="158">
        <v>0</v>
      </c>
      <c r="AC65" s="158"/>
      <c r="AD65" s="158"/>
      <c r="AE65" s="158"/>
      <c r="AF65" s="158"/>
      <c r="AG65" s="35"/>
      <c r="AH65" s="158">
        <v>0</v>
      </c>
      <c r="AI65" s="554">
        <v>0</v>
      </c>
      <c r="AJ65" s="158">
        <v>0</v>
      </c>
      <c r="AK65" s="4"/>
      <c r="AL65" s="158"/>
      <c r="AM65" s="158"/>
      <c r="AN65" s="1"/>
      <c r="AO65" s="158"/>
      <c r="AP65" s="4"/>
      <c r="AQ65" s="158"/>
      <c r="AR65" s="158">
        <v>0</v>
      </c>
      <c r="AS65" s="158">
        <v>0</v>
      </c>
      <c r="AT65" s="158">
        <v>0</v>
      </c>
    </row>
    <row r="66" spans="2:47" s="7" customFormat="1">
      <c r="B66" s="538" t="s">
        <v>181</v>
      </c>
      <c r="C66" s="539"/>
      <c r="D66" s="101"/>
      <c r="E66" s="756"/>
      <c r="F66" s="757"/>
      <c r="G66" s="757"/>
      <c r="H66" s="758"/>
      <c r="I66" s="102"/>
      <c r="J66" s="158"/>
      <c r="K66" s="158"/>
      <c r="L66" s="554"/>
      <c r="M66" s="554"/>
      <c r="N66" s="572"/>
      <c r="O66" s="554"/>
      <c r="P66" s="554"/>
      <c r="Q66" s="554"/>
      <c r="R66" s="573"/>
      <c r="S66" s="554">
        <v>169.73043141799999</v>
      </c>
      <c r="T66" s="554">
        <v>167.65067175799999</v>
      </c>
      <c r="U66" s="1"/>
      <c r="V66" s="158"/>
      <c r="W66" s="4"/>
      <c r="X66" s="158"/>
      <c r="Y66" s="158"/>
      <c r="Z66" s="158">
        <v>167.65067175799999</v>
      </c>
      <c r="AA66" s="158">
        <v>167.65067175799999</v>
      </c>
      <c r="AC66" s="158"/>
      <c r="AD66" s="158"/>
      <c r="AE66" s="158"/>
      <c r="AF66" s="158"/>
      <c r="AG66" s="35"/>
      <c r="AH66" s="158"/>
      <c r="AI66" s="158"/>
      <c r="AJ66" s="158"/>
      <c r="AK66" s="4"/>
      <c r="AL66" s="158">
        <v>498795.59652970004</v>
      </c>
      <c r="AM66" s="158">
        <v>491214.3408297</v>
      </c>
      <c r="AN66" s="1"/>
      <c r="AO66" s="158"/>
      <c r="AP66" s="4"/>
      <c r="AQ66" s="158"/>
      <c r="AR66" s="158"/>
      <c r="AS66" s="158">
        <v>990009.93735940009</v>
      </c>
      <c r="AT66" s="158">
        <v>990009.93735940009</v>
      </c>
    </row>
    <row r="67" spans="2:47" ht="5.25" customHeight="1">
      <c r="B67" s="87"/>
      <c r="C67" s="88"/>
      <c r="D67" s="9"/>
      <c r="E67" s="89"/>
      <c r="F67" s="89"/>
      <c r="G67" s="89"/>
      <c r="H67" s="89"/>
      <c r="I67" s="33"/>
      <c r="J67" s="155"/>
      <c r="K67" s="155"/>
      <c r="L67" s="74"/>
      <c r="M67" s="74"/>
      <c r="N67" s="572"/>
      <c r="O67" s="90"/>
      <c r="P67" s="74"/>
      <c r="Q67" s="74"/>
      <c r="R67" s="573"/>
      <c r="S67" s="90"/>
      <c r="T67" s="74"/>
      <c r="U67" s="1"/>
      <c r="V67" s="155"/>
      <c r="W67" s="4"/>
      <c r="X67" s="155"/>
      <c r="Y67" s="155"/>
      <c r="Z67" s="155"/>
      <c r="AA67" s="155"/>
      <c r="AC67" s="155"/>
      <c r="AD67" s="155"/>
      <c r="AE67" s="155"/>
      <c r="AF67" s="155"/>
      <c r="AG67" s="35"/>
      <c r="AH67" s="157"/>
      <c r="AI67" s="155"/>
      <c r="AJ67" s="155"/>
      <c r="AK67" s="4"/>
      <c r="AL67" s="157"/>
      <c r="AM67" s="155"/>
      <c r="AN67" s="1"/>
      <c r="AO67" s="157"/>
      <c r="AP67" s="4"/>
      <c r="AQ67" s="7"/>
      <c r="AR67" s="7"/>
      <c r="AS67" s="7"/>
      <c r="AT67" s="7"/>
      <c r="AU67" s="7"/>
    </row>
    <row r="68" spans="2:47">
      <c r="B68" s="115" t="s">
        <v>75</v>
      </c>
      <c r="C68" s="116"/>
      <c r="D68" s="9"/>
      <c r="E68" s="91"/>
      <c r="F68" s="92"/>
      <c r="G68" s="92"/>
      <c r="H68" s="93"/>
      <c r="I68" s="33"/>
      <c r="J68" s="153">
        <v>698.0571391934825</v>
      </c>
      <c r="K68" s="153">
        <v>698.0571391934825</v>
      </c>
      <c r="L68" s="153">
        <v>697.17343550962426</v>
      </c>
      <c r="M68" s="153">
        <v>693.3369604014739</v>
      </c>
      <c r="N68" s="153">
        <v>0</v>
      </c>
      <c r="O68" s="153">
        <v>513.27781179095052</v>
      </c>
      <c r="P68" s="153">
        <v>513.27781179095052</v>
      </c>
      <c r="Q68" s="153">
        <v>513.14596229816038</v>
      </c>
      <c r="R68" s="153">
        <v>0</v>
      </c>
      <c r="S68" s="153">
        <v>582.49593691718076</v>
      </c>
      <c r="T68" s="153">
        <v>582.40107973018075</v>
      </c>
      <c r="U68" s="1"/>
      <c r="V68" s="153">
        <v>1464.391892719276</v>
      </c>
      <c r="W68" s="4"/>
      <c r="X68" s="153">
        <v>693.3369604014739</v>
      </c>
      <c r="Y68" s="153">
        <v>1206.4829226996344</v>
      </c>
      <c r="Z68" s="153">
        <v>1788.8840024298149</v>
      </c>
      <c r="AA68" s="153">
        <v>3253.2758951490905</v>
      </c>
      <c r="AC68" s="153">
        <v>3026974.0795989865</v>
      </c>
      <c r="AD68" s="153">
        <v>3026974.0795989865</v>
      </c>
      <c r="AE68" s="153">
        <v>3024505.7917249985</v>
      </c>
      <c r="AF68" s="153">
        <v>3015196.1175020551</v>
      </c>
      <c r="AG68" s="35"/>
      <c r="AH68" s="153">
        <v>2224111.9829225237</v>
      </c>
      <c r="AI68" s="153">
        <v>2224111.9829225237</v>
      </c>
      <c r="AJ68" s="153">
        <v>2223563.9770763451</v>
      </c>
      <c r="AK68" s="153">
        <v>0</v>
      </c>
      <c r="AL68" s="153">
        <v>2529864.8118088148</v>
      </c>
      <c r="AM68" s="153">
        <v>2529534.8072465435</v>
      </c>
      <c r="AN68" s="1"/>
      <c r="AO68" s="153">
        <v>5738142.8530115979</v>
      </c>
      <c r="AP68" s="4"/>
      <c r="AQ68" s="153">
        <v>12093650.068425028</v>
      </c>
      <c r="AR68" s="153">
        <v>18765438.011346418</v>
      </c>
      <c r="AS68" s="153">
        <v>23824837.630401779</v>
      </c>
      <c r="AT68" s="153">
        <v>29562980.483413376</v>
      </c>
      <c r="AU68" s="7"/>
    </row>
    <row r="69" spans="2:47">
      <c r="B69" s="115" t="s">
        <v>76</v>
      </c>
      <c r="C69" s="116"/>
      <c r="D69" s="9"/>
      <c r="E69" s="91"/>
      <c r="F69" s="92"/>
      <c r="G69" s="92"/>
      <c r="H69" s="93"/>
      <c r="I69" s="33"/>
      <c r="J69" s="153">
        <v>345.27679999999998</v>
      </c>
      <c r="K69" s="153">
        <v>0</v>
      </c>
      <c r="L69" s="57">
        <v>0</v>
      </c>
      <c r="M69" s="57">
        <v>0</v>
      </c>
      <c r="N69" s="572"/>
      <c r="O69" s="57">
        <v>998.55528010000012</v>
      </c>
      <c r="P69" s="57">
        <v>0</v>
      </c>
      <c r="Q69" s="57">
        <v>0</v>
      </c>
      <c r="R69" s="573"/>
      <c r="S69" s="57">
        <v>2487.6308000000004</v>
      </c>
      <c r="T69" s="57">
        <v>0</v>
      </c>
      <c r="U69" s="1"/>
      <c r="V69" s="153">
        <v>2572.0516699999998</v>
      </c>
      <c r="W69" s="4"/>
      <c r="X69" s="153">
        <v>0</v>
      </c>
      <c r="Y69" s="153">
        <v>0</v>
      </c>
      <c r="Z69" s="153">
        <v>0</v>
      </c>
      <c r="AA69" s="153">
        <v>2572.0516699999998</v>
      </c>
      <c r="AC69" s="153">
        <v>18135.469000000001</v>
      </c>
      <c r="AD69" s="153">
        <v>0</v>
      </c>
      <c r="AE69" s="153">
        <v>0</v>
      </c>
      <c r="AF69" s="153">
        <v>0</v>
      </c>
      <c r="AG69" s="35"/>
      <c r="AH69" s="153">
        <v>15448.195</v>
      </c>
      <c r="AI69" s="153">
        <v>0</v>
      </c>
      <c r="AJ69" s="153">
        <v>0</v>
      </c>
      <c r="AK69" s="4"/>
      <c r="AL69" s="153">
        <v>14206.005999999999</v>
      </c>
      <c r="AM69" s="153">
        <v>0</v>
      </c>
      <c r="AN69" s="1"/>
      <c r="AO69" s="153">
        <v>0</v>
      </c>
      <c r="AP69" s="4"/>
      <c r="AQ69" s="153">
        <v>18135.469000000001</v>
      </c>
      <c r="AR69" s="153">
        <v>33583.664000000004</v>
      </c>
      <c r="AS69" s="153">
        <v>47789.67</v>
      </c>
      <c r="AT69" s="153">
        <v>47789.67</v>
      </c>
      <c r="AU69" s="7"/>
    </row>
    <row r="70" spans="2:47" s="7" customFormat="1">
      <c r="B70" s="115" t="s">
        <v>177</v>
      </c>
      <c r="C70" s="116"/>
      <c r="D70" s="9"/>
      <c r="E70" s="91"/>
      <c r="F70" s="92"/>
      <c r="G70" s="92"/>
      <c r="H70" s="93"/>
      <c r="I70" s="33"/>
      <c r="J70" s="153">
        <v>-36.292271379723267</v>
      </c>
      <c r="K70" s="153">
        <v>-36.292271379723267</v>
      </c>
      <c r="L70" s="153">
        <v>-36.292271379723267</v>
      </c>
      <c r="M70" s="153">
        <v>-36.292271379723267</v>
      </c>
      <c r="N70" s="35"/>
      <c r="O70" s="153">
        <v>94.345955410803782</v>
      </c>
      <c r="P70" s="153">
        <v>94.345955410803782</v>
      </c>
      <c r="Q70" s="153">
        <v>94.345955410803782</v>
      </c>
      <c r="R70" s="4"/>
      <c r="S70" s="153">
        <v>0</v>
      </c>
      <c r="T70" s="153">
        <v>0</v>
      </c>
      <c r="U70" s="1"/>
      <c r="V70" s="153"/>
      <c r="W70" s="4"/>
      <c r="X70" s="153">
        <v>-36.292271379723267</v>
      </c>
      <c r="Y70" s="153">
        <v>94.345955410803782</v>
      </c>
      <c r="Z70" s="153">
        <v>167.65067175799999</v>
      </c>
      <c r="AA70" s="153">
        <v>225.70435578908049</v>
      </c>
      <c r="AC70" s="153">
        <v>-36366.886415915047</v>
      </c>
      <c r="AD70" s="153">
        <v>-36366.886415915047</v>
      </c>
      <c r="AE70" s="153">
        <v>-36366.886415915047</v>
      </c>
      <c r="AF70" s="153">
        <v>-36366.886415915047</v>
      </c>
      <c r="AG70" s="35"/>
      <c r="AH70" s="153">
        <v>660365.23664863582</v>
      </c>
      <c r="AI70" s="153">
        <v>660365.23664863582</v>
      </c>
      <c r="AJ70" s="153">
        <v>660365.23664863582</v>
      </c>
      <c r="AK70" s="4"/>
      <c r="AL70" s="153">
        <v>0</v>
      </c>
      <c r="AM70" s="153">
        <v>0</v>
      </c>
      <c r="AN70" s="1"/>
      <c r="AO70" s="153">
        <v>0</v>
      </c>
      <c r="AP70" s="4"/>
      <c r="AQ70" s="153">
        <v>-145467.54566366019</v>
      </c>
      <c r="AR70" s="153">
        <v>1835628.1642822472</v>
      </c>
      <c r="AS70" s="153">
        <v>1835628.1642822472</v>
      </c>
      <c r="AT70" s="153">
        <v>2825638.1016416475</v>
      </c>
    </row>
    <row r="71" spans="2:47">
      <c r="B71" s="115" t="s">
        <v>228</v>
      </c>
      <c r="C71" s="116"/>
      <c r="D71" s="9"/>
      <c r="E71" s="91"/>
      <c r="F71" s="92"/>
      <c r="G71" s="92"/>
      <c r="H71" s="93"/>
      <c r="I71" s="33"/>
      <c r="J71" s="57">
        <v>1007.0416678137591</v>
      </c>
      <c r="K71" s="57">
        <v>661.76486781375922</v>
      </c>
      <c r="L71" s="57">
        <v>660.88116412990098</v>
      </c>
      <c r="M71" s="57">
        <v>657.04468902175063</v>
      </c>
      <c r="N71" s="35"/>
      <c r="O71" s="57">
        <v>1606.1790473017543</v>
      </c>
      <c r="P71" s="57">
        <v>607.62376720175428</v>
      </c>
      <c r="Q71" s="57">
        <v>607.49191770896414</v>
      </c>
      <c r="R71" s="4"/>
      <c r="S71" s="57">
        <v>3070.126736917181</v>
      </c>
      <c r="T71" s="57">
        <v>582.40107973018075</v>
      </c>
      <c r="U71" s="1"/>
      <c r="V71" s="57">
        <v>4036.4435627192761</v>
      </c>
      <c r="W71" s="4"/>
      <c r="X71" s="57">
        <v>657.04468902175063</v>
      </c>
      <c r="Y71" s="57">
        <v>1300.8288781104382</v>
      </c>
      <c r="Z71" s="57">
        <v>1956.534674187815</v>
      </c>
      <c r="AA71" s="57">
        <v>6051.0319209381705</v>
      </c>
      <c r="AC71" s="57">
        <v>3008742.6621830715</v>
      </c>
      <c r="AD71" s="57">
        <v>2990607.1931830714</v>
      </c>
      <c r="AE71" s="57">
        <v>2988138.9053090834</v>
      </c>
      <c r="AF71" s="57">
        <v>2978829.23108614</v>
      </c>
      <c r="AG71" s="35"/>
      <c r="AH71" s="57">
        <v>2899925.4145711595</v>
      </c>
      <c r="AI71" s="57">
        <v>2884477.2195711597</v>
      </c>
      <c r="AJ71" s="57">
        <v>2883929.2137249811</v>
      </c>
      <c r="AK71" s="4"/>
      <c r="AL71" s="57">
        <v>2544070.8178088148</v>
      </c>
      <c r="AM71" s="57">
        <v>2529534.8072465435</v>
      </c>
      <c r="AN71" s="1"/>
      <c r="AO71" s="57">
        <v>5738142.8530115979</v>
      </c>
      <c r="AP71" s="4"/>
      <c r="AQ71" s="57">
        <v>11966317.991761368</v>
      </c>
      <c r="AR71" s="57">
        <v>20634649.839628667</v>
      </c>
      <c r="AS71" s="57">
        <v>25708255.464684028</v>
      </c>
      <c r="AT71" s="57">
        <v>32436408.255055025</v>
      </c>
      <c r="AU71" s="7"/>
    </row>
    <row r="72" spans="2:47">
      <c r="R72" s="4"/>
      <c r="U72" s="1"/>
      <c r="W72" s="4"/>
      <c r="AG72" s="35"/>
      <c r="AK72" s="4"/>
      <c r="AN72" s="1"/>
      <c r="AP72" s="4"/>
      <c r="AU72" s="7"/>
    </row>
    <row r="73" spans="2:47">
      <c r="R73" s="4"/>
      <c r="U73" s="1"/>
      <c r="W73" s="4"/>
      <c r="AA73" s="244"/>
      <c r="AG73" s="35"/>
      <c r="AK73" s="4"/>
      <c r="AN73" s="1"/>
      <c r="AP73" s="4"/>
      <c r="AU73" s="7"/>
    </row>
    <row r="74" spans="2:47">
      <c r="R74" s="4"/>
      <c r="U74" s="1"/>
      <c r="AA74" s="244"/>
      <c r="AC74" s="244"/>
      <c r="AD74" s="7"/>
      <c r="AG74" s="35"/>
      <c r="AN74" s="1"/>
      <c r="AP74" s="4"/>
      <c r="AU74" s="7"/>
    </row>
    <row r="75" spans="2:47">
      <c r="U75" s="1"/>
      <c r="AC75" s="244"/>
      <c r="AG75" s="35"/>
      <c r="AN75" s="1"/>
      <c r="AU75" s="7"/>
    </row>
    <row r="76" spans="2:47">
      <c r="AC76" s="244"/>
      <c r="AG76" s="35"/>
      <c r="AN76" s="1"/>
    </row>
    <row r="77" spans="2:47">
      <c r="AG77" s="35"/>
      <c r="AN77" s="1"/>
    </row>
    <row r="80" spans="2:47">
      <c r="K80" s="7"/>
    </row>
  </sheetData>
  <mergeCells count="22">
    <mergeCell ref="B3:B5"/>
    <mergeCell ref="C3:C5"/>
    <mergeCell ref="E3:H4"/>
    <mergeCell ref="J3:M4"/>
    <mergeCell ref="J2:V2"/>
    <mergeCell ref="O3:Q4"/>
    <mergeCell ref="E65:H65"/>
    <mergeCell ref="E66:H66"/>
    <mergeCell ref="AQ2:AT2"/>
    <mergeCell ref="X3:AA4"/>
    <mergeCell ref="X2:AA2"/>
    <mergeCell ref="AC2:AO2"/>
    <mergeCell ref="AC3:AF4"/>
    <mergeCell ref="AH3:AJ4"/>
    <mergeCell ref="AL3:AM4"/>
    <mergeCell ref="AO3:AO4"/>
    <mergeCell ref="AQ3:AT4"/>
    <mergeCell ref="E64:H64"/>
    <mergeCell ref="E61:H61"/>
    <mergeCell ref="S3:T4"/>
    <mergeCell ref="V3:V4"/>
    <mergeCell ref="E2: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2:AV77"/>
  <sheetViews>
    <sheetView zoomScale="85" zoomScaleNormal="85" workbookViewId="0">
      <pane xSplit="3" ySplit="5" topLeftCell="AA15" activePane="bottomRight" state="frozen"/>
      <selection pane="topRight" activeCell="D1" sqref="D1"/>
      <selection pane="bottomLeft" activeCell="A6" sqref="A6"/>
      <selection pane="bottomRight" activeCell="S25" sqref="S25"/>
    </sheetView>
  </sheetViews>
  <sheetFormatPr defaultRowHeight="15"/>
  <cols>
    <col min="1" max="1" width="4.28515625" style="7" bestFit="1" customWidth="1"/>
    <col min="2" max="2" width="44.7109375" style="7" bestFit="1" customWidth="1"/>
    <col min="3" max="3" width="10.7109375" style="7" bestFit="1" customWidth="1"/>
    <col min="4" max="4" width="1.5703125" style="7" customWidth="1"/>
    <col min="5" max="8" width="9.140625" style="7"/>
    <col min="9" max="9" width="1.5703125" style="7" customWidth="1"/>
    <col min="10" max="10" width="9.140625" style="7"/>
    <col min="11" max="11" width="9.85546875" style="7" bestFit="1" customWidth="1"/>
    <col min="12" max="13" width="9.140625" style="7"/>
    <col min="14" max="14" width="1.5703125" style="7" customWidth="1"/>
    <col min="15" max="17" width="9.140625" style="7"/>
    <col min="18" max="18" width="1.7109375" style="7" customWidth="1"/>
    <col min="19" max="20" width="9.140625" style="7"/>
    <col min="21" max="21" width="1.5703125" style="7" customWidth="1"/>
    <col min="22" max="22" width="11.28515625" style="7" customWidth="1"/>
    <col min="23" max="23" width="1.5703125" style="7" customWidth="1"/>
    <col min="24" max="27" width="9.140625" style="7" customWidth="1"/>
    <col min="28" max="28" width="1.5703125" style="7" customWidth="1"/>
    <col min="29" max="29" width="11.28515625" style="7" bestFit="1" customWidth="1"/>
    <col min="30" max="30" width="11.42578125" style="7" bestFit="1" customWidth="1"/>
    <col min="31" max="32" width="10.85546875" style="7" bestFit="1" customWidth="1"/>
    <col min="33" max="33" width="1.5703125" style="7" customWidth="1"/>
    <col min="34" max="36" width="10.85546875" style="7" bestFit="1" customWidth="1"/>
    <col min="37" max="37" width="1.5703125" style="7" customWidth="1"/>
    <col min="38" max="39" width="13.85546875" style="7" bestFit="1" customWidth="1"/>
    <col min="40" max="40" width="1.5703125" style="7" customWidth="1"/>
    <col min="41" max="41" width="15.28515625" style="7" bestFit="1" customWidth="1"/>
    <col min="42" max="42" width="1.5703125" style="7" customWidth="1"/>
    <col min="43" max="43" width="14.42578125" style="7" customWidth="1"/>
    <col min="44" max="45" width="14.28515625" style="7" bestFit="1" customWidth="1"/>
    <col min="46" max="46" width="12.7109375" style="7" bestFit="1" customWidth="1"/>
    <col min="47" max="47" width="9.140625" style="7"/>
    <col min="48" max="48" width="11.28515625" style="7" bestFit="1" customWidth="1"/>
    <col min="49" max="16384" width="9.140625" style="7"/>
  </cols>
  <sheetData>
    <row r="2" spans="2:46">
      <c r="E2" s="775" t="s">
        <v>86</v>
      </c>
      <c r="F2" s="776"/>
      <c r="G2" s="776"/>
      <c r="H2" s="777"/>
      <c r="J2" s="764" t="s">
        <v>87</v>
      </c>
      <c r="K2" s="765"/>
      <c r="L2" s="765"/>
      <c r="M2" s="765"/>
      <c r="N2" s="765"/>
      <c r="O2" s="765"/>
      <c r="P2" s="765"/>
      <c r="Q2" s="765"/>
      <c r="R2" s="765"/>
      <c r="S2" s="765"/>
      <c r="T2" s="765"/>
      <c r="U2" s="765"/>
      <c r="V2" s="784"/>
      <c r="X2" s="764" t="s">
        <v>87</v>
      </c>
      <c r="Y2" s="765"/>
      <c r="Z2" s="765"/>
      <c r="AA2" s="765"/>
      <c r="AC2" s="759" t="s">
        <v>89</v>
      </c>
      <c r="AD2" s="760"/>
      <c r="AE2" s="760"/>
      <c r="AF2" s="760"/>
      <c r="AG2" s="760"/>
      <c r="AH2" s="760"/>
      <c r="AI2" s="760"/>
      <c r="AJ2" s="760"/>
      <c r="AK2" s="760"/>
      <c r="AL2" s="760"/>
      <c r="AM2" s="760"/>
      <c r="AN2" s="760"/>
      <c r="AO2" s="761"/>
      <c r="AQ2" s="759" t="s">
        <v>90</v>
      </c>
      <c r="AR2" s="760"/>
      <c r="AS2" s="760"/>
      <c r="AT2" s="761"/>
    </row>
    <row r="3" spans="2:46" ht="15" customHeight="1">
      <c r="B3" s="778" t="s">
        <v>0</v>
      </c>
      <c r="C3" s="781" t="s">
        <v>63</v>
      </c>
      <c r="D3" s="9"/>
      <c r="E3" s="742" t="s">
        <v>88</v>
      </c>
      <c r="F3" s="743"/>
      <c r="G3" s="743"/>
      <c r="H3" s="744"/>
      <c r="I3" s="126"/>
      <c r="J3" s="766" t="s">
        <v>82</v>
      </c>
      <c r="K3" s="767"/>
      <c r="L3" s="767"/>
      <c r="M3" s="768"/>
      <c r="N3" s="10"/>
      <c r="O3" s="769" t="s">
        <v>83</v>
      </c>
      <c r="P3" s="770"/>
      <c r="Q3" s="771"/>
      <c r="R3" s="1"/>
      <c r="S3" s="769" t="s">
        <v>84</v>
      </c>
      <c r="T3" s="771"/>
      <c r="U3" s="1"/>
      <c r="V3" s="772" t="s">
        <v>85</v>
      </c>
      <c r="X3" s="748" t="s">
        <v>182</v>
      </c>
      <c r="Y3" s="743"/>
      <c r="Z3" s="743"/>
      <c r="AA3" s="762"/>
      <c r="AC3" s="766" t="s">
        <v>82</v>
      </c>
      <c r="AD3" s="767"/>
      <c r="AE3" s="767"/>
      <c r="AF3" s="768"/>
      <c r="AG3" s="10"/>
      <c r="AH3" s="769" t="s">
        <v>83</v>
      </c>
      <c r="AI3" s="770"/>
      <c r="AJ3" s="771"/>
      <c r="AK3" s="1"/>
      <c r="AL3" s="769" t="s">
        <v>84</v>
      </c>
      <c r="AM3" s="771"/>
      <c r="AN3" s="1"/>
      <c r="AO3" s="772" t="s">
        <v>85</v>
      </c>
      <c r="AQ3" s="766" t="s">
        <v>91</v>
      </c>
      <c r="AR3" s="767"/>
      <c r="AS3" s="767"/>
      <c r="AT3" s="774"/>
    </row>
    <row r="4" spans="2:46" ht="16.5" customHeight="1">
      <c r="B4" s="779"/>
      <c r="C4" s="782"/>
      <c r="D4" s="9"/>
      <c r="E4" s="745"/>
      <c r="F4" s="746"/>
      <c r="G4" s="746"/>
      <c r="H4" s="747"/>
      <c r="I4" s="126"/>
      <c r="J4" s="749"/>
      <c r="K4" s="746"/>
      <c r="L4" s="746"/>
      <c r="M4" s="747"/>
      <c r="N4" s="10"/>
      <c r="O4" s="753"/>
      <c r="P4" s="754"/>
      <c r="Q4" s="755"/>
      <c r="R4" s="1"/>
      <c r="S4" s="753"/>
      <c r="T4" s="755"/>
      <c r="U4" s="1"/>
      <c r="V4" s="773"/>
      <c r="X4" s="749"/>
      <c r="Y4" s="746"/>
      <c r="Z4" s="746"/>
      <c r="AA4" s="763"/>
      <c r="AC4" s="749"/>
      <c r="AD4" s="746"/>
      <c r="AE4" s="746"/>
      <c r="AF4" s="747"/>
      <c r="AG4" s="10"/>
      <c r="AH4" s="753"/>
      <c r="AI4" s="754"/>
      <c r="AJ4" s="755"/>
      <c r="AK4" s="1"/>
      <c r="AL4" s="753"/>
      <c r="AM4" s="755"/>
      <c r="AN4" s="1"/>
      <c r="AO4" s="773"/>
      <c r="AQ4" s="749"/>
      <c r="AR4" s="746"/>
      <c r="AS4" s="746"/>
      <c r="AT4" s="763"/>
    </row>
    <row r="5" spans="2:46">
      <c r="B5" s="780"/>
      <c r="C5" s="783"/>
      <c r="D5" s="9"/>
      <c r="E5" s="14">
        <v>2011</v>
      </c>
      <c r="F5" s="15">
        <v>2012</v>
      </c>
      <c r="G5" s="15">
        <v>2013</v>
      </c>
      <c r="H5" s="16">
        <v>2014</v>
      </c>
      <c r="I5" s="9"/>
      <c r="J5" s="17">
        <v>2011</v>
      </c>
      <c r="K5" s="15">
        <v>2012</v>
      </c>
      <c r="L5" s="15">
        <v>2013</v>
      </c>
      <c r="M5" s="16">
        <v>2014</v>
      </c>
      <c r="N5" s="10"/>
      <c r="O5" s="17">
        <v>2012</v>
      </c>
      <c r="P5" s="15">
        <v>2013</v>
      </c>
      <c r="Q5" s="18">
        <v>2014</v>
      </c>
      <c r="S5" s="17">
        <v>2013</v>
      </c>
      <c r="T5" s="18">
        <v>2014</v>
      </c>
      <c r="V5" s="129">
        <v>2014</v>
      </c>
      <c r="X5" s="147">
        <v>2011</v>
      </c>
      <c r="Y5" s="148">
        <v>2012</v>
      </c>
      <c r="Z5" s="148">
        <v>2013</v>
      </c>
      <c r="AA5" s="149">
        <v>2014</v>
      </c>
      <c r="AC5" s="17">
        <v>2011</v>
      </c>
      <c r="AD5" s="15">
        <v>2012</v>
      </c>
      <c r="AE5" s="15">
        <v>2013</v>
      </c>
      <c r="AF5" s="16">
        <v>2014</v>
      </c>
      <c r="AG5" s="10"/>
      <c r="AH5" s="17">
        <v>2012</v>
      </c>
      <c r="AI5" s="15">
        <v>2013</v>
      </c>
      <c r="AJ5" s="18">
        <v>2014</v>
      </c>
      <c r="AL5" s="17">
        <v>2013</v>
      </c>
      <c r="AM5" s="18">
        <v>2014</v>
      </c>
      <c r="AO5" s="129">
        <v>2014</v>
      </c>
      <c r="AQ5" s="17">
        <v>2011</v>
      </c>
      <c r="AR5" s="15">
        <v>2012</v>
      </c>
      <c r="AS5" s="15">
        <v>2013</v>
      </c>
      <c r="AT5" s="18">
        <v>2014</v>
      </c>
    </row>
    <row r="6" spans="2:46" ht="6" customHeight="1">
      <c r="B6" s="11"/>
      <c r="C6" s="11"/>
      <c r="D6" s="9"/>
      <c r="E6" s="11"/>
      <c r="F6" s="11"/>
      <c r="G6" s="11"/>
      <c r="H6" s="11"/>
      <c r="I6" s="9"/>
      <c r="J6" s="11"/>
      <c r="K6" s="11"/>
      <c r="L6" s="11"/>
      <c r="M6" s="11"/>
      <c r="N6" s="10"/>
      <c r="O6" s="20"/>
      <c r="P6" s="20"/>
      <c r="Q6" s="20"/>
      <c r="S6" s="20"/>
      <c r="T6" s="20"/>
      <c r="V6" s="20"/>
      <c r="AC6" s="11"/>
      <c r="AD6" s="11"/>
      <c r="AE6" s="11"/>
      <c r="AF6" s="11"/>
      <c r="AG6" s="10"/>
      <c r="AH6" s="20"/>
      <c r="AI6" s="20"/>
      <c r="AJ6" s="20"/>
      <c r="AL6" s="20"/>
      <c r="AM6" s="20"/>
      <c r="AO6" s="20"/>
      <c r="AQ6" s="11"/>
      <c r="AR6" s="11"/>
      <c r="AS6" s="11"/>
      <c r="AT6" s="11"/>
    </row>
    <row r="7" spans="2:46">
      <c r="B7" s="24" t="s">
        <v>1</v>
      </c>
      <c r="C7" s="26"/>
      <c r="D7" s="9"/>
      <c r="E7" s="137"/>
      <c r="F7" s="22"/>
      <c r="G7" s="22"/>
      <c r="H7" s="138"/>
      <c r="I7" s="9"/>
      <c r="J7" s="122"/>
      <c r="K7" s="123"/>
      <c r="L7" s="123"/>
      <c r="M7" s="124"/>
      <c r="N7" s="10"/>
      <c r="O7" s="122"/>
      <c r="P7" s="123"/>
      <c r="Q7" s="124"/>
      <c r="S7" s="122"/>
      <c r="T7" s="124"/>
      <c r="V7" s="127"/>
      <c r="X7" s="24"/>
      <c r="Y7" s="25"/>
      <c r="Z7" s="123"/>
      <c r="AA7" s="26"/>
      <c r="AC7" s="24"/>
      <c r="AD7" s="25"/>
      <c r="AE7" s="25"/>
      <c r="AF7" s="26"/>
      <c r="AG7" s="10"/>
      <c r="AH7" s="122"/>
      <c r="AI7" s="123"/>
      <c r="AJ7" s="124"/>
      <c r="AL7" s="122"/>
      <c r="AM7" s="124"/>
      <c r="AO7" s="127"/>
      <c r="AQ7" s="122"/>
      <c r="AR7" s="123"/>
      <c r="AS7" s="123"/>
      <c r="AT7" s="124"/>
    </row>
    <row r="8" spans="2:46">
      <c r="B8" s="28" t="s">
        <v>2</v>
      </c>
      <c r="C8" s="29" t="s">
        <v>27</v>
      </c>
      <c r="D8" s="9"/>
      <c r="E8" s="34">
        <v>56109.554545454608</v>
      </c>
      <c r="F8" s="34">
        <v>34146</v>
      </c>
      <c r="G8" s="30">
        <v>20952.000000000011</v>
      </c>
      <c r="H8" s="30">
        <v>22563.000000000011</v>
      </c>
      <c r="I8" s="33"/>
      <c r="J8" s="34">
        <v>3299.3423836529319</v>
      </c>
      <c r="K8" s="30">
        <v>3299.3423836529319</v>
      </c>
      <c r="L8" s="130">
        <v>3299.3423836529319</v>
      </c>
      <c r="M8" s="139">
        <v>3159.7982065938768</v>
      </c>
      <c r="N8" s="35"/>
      <c r="O8" s="34">
        <v>2011.3409922490591</v>
      </c>
      <c r="P8" s="34">
        <v>2011.3409922490591</v>
      </c>
      <c r="Q8" s="34">
        <v>2011.3409922490591</v>
      </c>
      <c r="S8" s="34">
        <v>1433.4059462859987</v>
      </c>
      <c r="T8" s="34">
        <v>1433.4059462859987</v>
      </c>
      <c r="V8" s="146">
        <v>1616.5150246100018</v>
      </c>
      <c r="X8" s="34">
        <v>3159.7982065938768</v>
      </c>
      <c r="Y8" s="30">
        <v>5171.1391988429359</v>
      </c>
      <c r="Z8" s="130">
        <v>6604.5451451289346</v>
      </c>
      <c r="AA8" s="131">
        <v>8221.0601697389357</v>
      </c>
      <c r="AC8" s="34">
        <v>23005812.107689478</v>
      </c>
      <c r="AD8" s="30">
        <v>23005812.107689478</v>
      </c>
      <c r="AE8" s="130">
        <v>23005812.107689478</v>
      </c>
      <c r="AF8" s="131">
        <v>22885866.328684479</v>
      </c>
      <c r="AG8" s="35"/>
      <c r="AH8" s="34">
        <v>13424518.165593185</v>
      </c>
      <c r="AI8" s="34">
        <v>13424518.165593185</v>
      </c>
      <c r="AJ8" s="34">
        <v>13424518.165593185</v>
      </c>
      <c r="AL8" s="34">
        <v>8713107.2998416033</v>
      </c>
      <c r="AM8" s="34">
        <v>8713107.2998416033</v>
      </c>
      <c r="AO8" s="146">
        <v>9497343.3765741009</v>
      </c>
      <c r="AQ8" s="34">
        <v>91903302.651752919</v>
      </c>
      <c r="AR8" s="30">
        <v>132176857.14853248</v>
      </c>
      <c r="AS8" s="130">
        <v>149603071.74821568</v>
      </c>
      <c r="AT8" s="131">
        <v>159100415.12478977</v>
      </c>
    </row>
    <row r="9" spans="2:46">
      <c r="B9" s="28" t="s">
        <v>3</v>
      </c>
      <c r="C9" s="38" t="s">
        <v>27</v>
      </c>
      <c r="D9" s="9"/>
      <c r="E9" s="34">
        <v>3688</v>
      </c>
      <c r="F9" s="34">
        <v>3836.0000000000014</v>
      </c>
      <c r="G9" s="30">
        <v>5337</v>
      </c>
      <c r="H9" s="30">
        <v>5685</v>
      </c>
      <c r="I9" s="33"/>
      <c r="J9" s="34">
        <v>370.70028892416764</v>
      </c>
      <c r="K9" s="30">
        <v>370.70028892416764</v>
      </c>
      <c r="L9" s="130">
        <v>370.70028892416764</v>
      </c>
      <c r="M9" s="139">
        <v>133.53508030242887</v>
      </c>
      <c r="N9" s="35"/>
      <c r="O9" s="34">
        <v>555.8824742799917</v>
      </c>
      <c r="P9" s="34">
        <v>555.8824742799917</v>
      </c>
      <c r="Q9" s="34">
        <v>555.8824742799917</v>
      </c>
      <c r="S9" s="34">
        <v>1105.7949066180001</v>
      </c>
      <c r="T9" s="34">
        <v>1105.7949066180001</v>
      </c>
      <c r="V9" s="146">
        <v>1177.8984530390003</v>
      </c>
      <c r="X9" s="34">
        <v>133.53508030242887</v>
      </c>
      <c r="Y9" s="30">
        <v>689.41755458242051</v>
      </c>
      <c r="Z9" s="130">
        <v>1795.2124612004209</v>
      </c>
      <c r="AA9" s="131">
        <v>2973.1109142394212</v>
      </c>
      <c r="AC9" s="34">
        <v>450187.33343555016</v>
      </c>
      <c r="AD9" s="30">
        <v>450187.33343555016</v>
      </c>
      <c r="AE9" s="130">
        <v>450187.33343555016</v>
      </c>
      <c r="AF9" s="131">
        <v>238101.29727940456</v>
      </c>
      <c r="AG9" s="35"/>
      <c r="AH9" s="34">
        <v>974620.64853402576</v>
      </c>
      <c r="AI9" s="34">
        <v>974620.64853402576</v>
      </c>
      <c r="AJ9" s="34">
        <v>974620.64853402576</v>
      </c>
      <c r="AL9" s="34">
        <v>1971700.6286187998</v>
      </c>
      <c r="AM9" s="34">
        <v>1971700.6286187998</v>
      </c>
      <c r="AO9" s="146">
        <v>2100265.7061887919</v>
      </c>
      <c r="AQ9" s="34">
        <v>1588663.297586055</v>
      </c>
      <c r="AR9" s="30">
        <v>4512525.2431881316</v>
      </c>
      <c r="AS9" s="130">
        <v>8455926.5004257318</v>
      </c>
      <c r="AT9" s="131">
        <v>10556192.206614524</v>
      </c>
    </row>
    <row r="10" spans="2:46">
      <c r="B10" s="28" t="s">
        <v>4</v>
      </c>
      <c r="C10" s="38" t="s">
        <v>28</v>
      </c>
      <c r="D10" s="9"/>
      <c r="E10" s="34">
        <v>92748.04528780788</v>
      </c>
      <c r="F10" s="34">
        <v>87539.999999999985</v>
      </c>
      <c r="G10" s="30">
        <v>96286</v>
      </c>
      <c r="H10" s="30">
        <v>113002</v>
      </c>
      <c r="I10" s="33"/>
      <c r="J10" s="34">
        <v>32037.432745772712</v>
      </c>
      <c r="K10" s="30">
        <v>32037.432745772712</v>
      </c>
      <c r="L10" s="130">
        <v>32037.432745772712</v>
      </c>
      <c r="M10" s="139">
        <v>32037.432745772712</v>
      </c>
      <c r="N10" s="35"/>
      <c r="O10" s="34">
        <v>19059.927820616849</v>
      </c>
      <c r="P10" s="34">
        <v>19059.927820616849</v>
      </c>
      <c r="Q10" s="34">
        <v>19059.927820616849</v>
      </c>
      <c r="S10" s="34">
        <v>19552.167280521</v>
      </c>
      <c r="T10" s="34">
        <v>19552.167280521</v>
      </c>
      <c r="V10" s="146">
        <v>23105.655624397001</v>
      </c>
      <c r="X10" s="34">
        <v>32037.432745772712</v>
      </c>
      <c r="Y10" s="30">
        <v>51097.360566389558</v>
      </c>
      <c r="Z10" s="130">
        <v>70649.527846910569</v>
      </c>
      <c r="AA10" s="131">
        <v>93755.183471307566</v>
      </c>
      <c r="AC10" s="34">
        <v>59437670.316000544</v>
      </c>
      <c r="AD10" s="30">
        <v>59437670.316000544</v>
      </c>
      <c r="AE10" s="130">
        <v>59437670.316000544</v>
      </c>
      <c r="AF10" s="131">
        <v>59437670.316000544</v>
      </c>
      <c r="AG10" s="35"/>
      <c r="AH10" s="34">
        <v>32841282.860013299</v>
      </c>
      <c r="AI10" s="34">
        <v>32841282.860013299</v>
      </c>
      <c r="AJ10" s="34">
        <v>32841282.860013299</v>
      </c>
      <c r="AL10" s="34">
        <v>33923591.640545972</v>
      </c>
      <c r="AM10" s="34">
        <v>33923591.640545972</v>
      </c>
      <c r="AO10" s="146">
        <v>42888216.559502877</v>
      </c>
      <c r="AQ10" s="34">
        <v>237750681.26400217</v>
      </c>
      <c r="AR10" s="30">
        <v>336274529.84404206</v>
      </c>
      <c r="AS10" s="130">
        <v>404121713.12513399</v>
      </c>
      <c r="AT10" s="131">
        <v>447009929.68463689</v>
      </c>
    </row>
    <row r="11" spans="2:46">
      <c r="B11" s="42" t="s">
        <v>5</v>
      </c>
      <c r="C11" s="38" t="s">
        <v>65</v>
      </c>
      <c r="D11" s="9"/>
      <c r="E11" s="34">
        <v>567678.0000000007</v>
      </c>
      <c r="F11" s="34">
        <v>30890.864364421748</v>
      </c>
      <c r="G11" s="30">
        <v>347946.20360307896</v>
      </c>
      <c r="H11" s="30">
        <v>1208108.3811907</v>
      </c>
      <c r="I11" s="33"/>
      <c r="J11" s="34">
        <v>1344.2653092189908</v>
      </c>
      <c r="K11" s="30">
        <v>1344.2653092189908</v>
      </c>
      <c r="L11" s="130">
        <v>1344.2653092189908</v>
      </c>
      <c r="M11" s="139">
        <v>1344.2653092189908</v>
      </c>
      <c r="N11" s="35"/>
      <c r="O11" s="34">
        <v>230.41556589002701</v>
      </c>
      <c r="P11" s="34">
        <v>230.41556589002701</v>
      </c>
      <c r="Q11" s="34">
        <v>230.41556589002701</v>
      </c>
      <c r="S11" s="34">
        <v>516.5858339670001</v>
      </c>
      <c r="T11" s="34">
        <v>516.5858339670001</v>
      </c>
      <c r="V11" s="146">
        <v>2440.2047726849996</v>
      </c>
      <c r="X11" s="34">
        <v>1344.2653092189908</v>
      </c>
      <c r="Y11" s="30">
        <v>1574.6808751090177</v>
      </c>
      <c r="Z11" s="130">
        <v>2091.2667090760178</v>
      </c>
      <c r="AA11" s="131">
        <v>4531.4714817610175</v>
      </c>
      <c r="AC11" s="34">
        <v>21211537.052541189</v>
      </c>
      <c r="AD11" s="30">
        <v>21211537.052541189</v>
      </c>
      <c r="AE11" s="130">
        <v>21211537.052541189</v>
      </c>
      <c r="AF11" s="131">
        <v>21211537.052541189</v>
      </c>
      <c r="AG11" s="35"/>
      <c r="AH11" s="34">
        <v>1398201.8548346725</v>
      </c>
      <c r="AI11" s="34">
        <v>1398201.8548346725</v>
      </c>
      <c r="AJ11" s="34">
        <v>1398201.8548346725</v>
      </c>
      <c r="AL11" s="34">
        <v>7707572.9465428358</v>
      </c>
      <c r="AM11" s="34">
        <v>7707572.9465428358</v>
      </c>
      <c r="AO11" s="146">
        <v>32802536.551985003</v>
      </c>
      <c r="AQ11" s="34">
        <v>84846148.210164756</v>
      </c>
      <c r="AR11" s="30">
        <v>89040753.774668768</v>
      </c>
      <c r="AS11" s="130">
        <v>104455899.66775444</v>
      </c>
      <c r="AT11" s="131">
        <v>137258436.21973944</v>
      </c>
    </row>
    <row r="12" spans="2:46">
      <c r="B12" s="42" t="s">
        <v>6</v>
      </c>
      <c r="C12" s="38" t="s">
        <v>65</v>
      </c>
      <c r="D12" s="9"/>
      <c r="E12" s="34">
        <v>952148.99999999919</v>
      </c>
      <c r="F12" s="34">
        <v>1060900.7574960506</v>
      </c>
      <c r="G12" s="30">
        <v>944772.2049086187</v>
      </c>
      <c r="H12" s="30">
        <v>4824751.0941430004</v>
      </c>
      <c r="I12" s="33"/>
      <c r="J12" s="34">
        <v>1681.4780971187329</v>
      </c>
      <c r="K12" s="30">
        <v>1681.4780971187329</v>
      </c>
      <c r="L12" s="130">
        <v>1681.4780971187329</v>
      </c>
      <c r="M12" s="139">
        <v>1681.4780971187329</v>
      </c>
      <c r="N12" s="35"/>
      <c r="O12" s="34">
        <v>1479.9833757135118</v>
      </c>
      <c r="P12" s="34">
        <v>1479.9833757135118</v>
      </c>
      <c r="Q12" s="34">
        <v>1479.9833757135118</v>
      </c>
      <c r="S12" s="34">
        <v>1183.6615653849997</v>
      </c>
      <c r="T12" s="34">
        <v>1183.6615653849997</v>
      </c>
      <c r="V12" s="146">
        <v>8043.407957249</v>
      </c>
      <c r="X12" s="34">
        <v>1681.4780971187329</v>
      </c>
      <c r="Y12" s="30">
        <v>3161.4614728322449</v>
      </c>
      <c r="Z12" s="130">
        <v>4345.1230382172444</v>
      </c>
      <c r="AA12" s="131">
        <v>12388.530995466244</v>
      </c>
      <c r="AC12" s="34">
        <v>29387468.485649344</v>
      </c>
      <c r="AD12" s="30">
        <v>29387468.485649344</v>
      </c>
      <c r="AE12" s="130">
        <v>29387468.485649344</v>
      </c>
      <c r="AF12" s="131">
        <v>29387468.485649344</v>
      </c>
      <c r="AG12" s="35"/>
      <c r="AH12" s="34">
        <v>26781674.290694319</v>
      </c>
      <c r="AI12" s="34">
        <v>26781674.290694319</v>
      </c>
      <c r="AJ12" s="34">
        <v>26781674.290694319</v>
      </c>
      <c r="AL12" s="34">
        <v>17179840.955719836</v>
      </c>
      <c r="AM12" s="34">
        <v>17179840.955719836</v>
      </c>
      <c r="AO12" s="146">
        <v>122902769.08464006</v>
      </c>
      <c r="AQ12" s="34">
        <v>117549873.94259737</v>
      </c>
      <c r="AR12" s="30">
        <v>197894896.81468034</v>
      </c>
      <c r="AS12" s="130">
        <v>232254578.72612</v>
      </c>
      <c r="AT12" s="131">
        <v>355157347.81076002</v>
      </c>
    </row>
    <row r="13" spans="2:46">
      <c r="B13" s="42" t="s">
        <v>7</v>
      </c>
      <c r="C13" s="38" t="s">
        <v>65</v>
      </c>
      <c r="D13" s="9"/>
      <c r="E13" s="34">
        <v>152</v>
      </c>
      <c r="F13" s="34">
        <v>0</v>
      </c>
      <c r="G13" s="30">
        <v>0</v>
      </c>
      <c r="H13" s="30">
        <v>0</v>
      </c>
      <c r="I13" s="33"/>
      <c r="J13" s="34">
        <v>0.12219198709312079</v>
      </c>
      <c r="K13" s="30">
        <v>0.12219198709312079</v>
      </c>
      <c r="L13" s="130">
        <v>0.12219198709312079</v>
      </c>
      <c r="M13" s="139">
        <v>0.12219198709312079</v>
      </c>
      <c r="N13" s="35"/>
      <c r="O13" s="34">
        <v>0</v>
      </c>
      <c r="P13" s="34">
        <v>0</v>
      </c>
      <c r="Q13" s="34">
        <v>0</v>
      </c>
      <c r="S13" s="34">
        <v>0</v>
      </c>
      <c r="T13" s="34">
        <v>0</v>
      </c>
      <c r="V13" s="146">
        <v>0</v>
      </c>
      <c r="X13" s="34">
        <v>0.12219198709312079</v>
      </c>
      <c r="Y13" s="30">
        <v>0.12219198709312079</v>
      </c>
      <c r="Z13" s="130">
        <v>0.12219198709312079</v>
      </c>
      <c r="AA13" s="131">
        <v>0.12219198709312079</v>
      </c>
      <c r="AC13" s="34">
        <v>2651.6999893027123</v>
      </c>
      <c r="AD13" s="30">
        <v>2651.6999893027123</v>
      </c>
      <c r="AE13" s="130">
        <v>2651.6999893027123</v>
      </c>
      <c r="AF13" s="131">
        <v>2651.6999893027123</v>
      </c>
      <c r="AG13" s="35"/>
      <c r="AH13" s="34">
        <v>0</v>
      </c>
      <c r="AI13" s="34">
        <v>0</v>
      </c>
      <c r="AJ13" s="34">
        <v>0</v>
      </c>
      <c r="AL13" s="34">
        <v>0</v>
      </c>
      <c r="AM13" s="34">
        <v>0</v>
      </c>
      <c r="AO13" s="146">
        <v>0</v>
      </c>
      <c r="AQ13" s="34">
        <v>10606.799957210849</v>
      </c>
      <c r="AR13" s="30">
        <v>10606.799957210849</v>
      </c>
      <c r="AS13" s="130">
        <v>10606.799957210849</v>
      </c>
      <c r="AT13" s="131">
        <v>10606.799957210849</v>
      </c>
    </row>
    <row r="14" spans="2:46">
      <c r="B14" s="43" t="s">
        <v>37</v>
      </c>
      <c r="C14" s="44" t="s">
        <v>29</v>
      </c>
      <c r="D14" s="45"/>
      <c r="E14" s="34">
        <v>19550</v>
      </c>
      <c r="F14" s="34">
        <v>98388</v>
      </c>
      <c r="G14" s="30">
        <v>171733</v>
      </c>
      <c r="H14" s="30">
        <v>241381</v>
      </c>
      <c r="I14" s="45"/>
      <c r="J14" s="48">
        <v>10947.22</v>
      </c>
      <c r="K14" s="46">
        <v>0</v>
      </c>
      <c r="L14" s="46">
        <v>0</v>
      </c>
      <c r="M14" s="125">
        <v>0</v>
      </c>
      <c r="N14" s="10"/>
      <c r="O14" s="34">
        <v>49038.117269599999</v>
      </c>
      <c r="P14" s="34">
        <v>0</v>
      </c>
      <c r="Q14" s="34">
        <v>0</v>
      </c>
      <c r="S14" s="34">
        <v>93076.133736100004</v>
      </c>
      <c r="T14" s="34">
        <v>0</v>
      </c>
      <c r="V14" s="146">
        <v>117513.45448589999</v>
      </c>
      <c r="X14" s="48">
        <v>0</v>
      </c>
      <c r="Y14" s="46">
        <v>0</v>
      </c>
      <c r="Z14" s="46">
        <v>0</v>
      </c>
      <c r="AA14" s="131">
        <v>117513.45448589999</v>
      </c>
      <c r="AC14" s="48">
        <v>24870.400000000001</v>
      </c>
      <c r="AD14" s="46">
        <v>0</v>
      </c>
      <c r="AE14" s="46">
        <v>0</v>
      </c>
      <c r="AF14" s="47">
        <v>0</v>
      </c>
      <c r="AG14" s="121"/>
      <c r="AH14" s="34">
        <v>359408.38815700007</v>
      </c>
      <c r="AI14" s="34">
        <v>0</v>
      </c>
      <c r="AJ14" s="34">
        <v>0</v>
      </c>
      <c r="AL14" s="34">
        <v>390302.72069800016</v>
      </c>
      <c r="AM14" s="34">
        <v>0</v>
      </c>
      <c r="AO14" s="146">
        <v>8378.9843402999995</v>
      </c>
      <c r="AQ14" s="48">
        <v>24870.400000000001</v>
      </c>
      <c r="AR14" s="46">
        <v>384278.78815700009</v>
      </c>
      <c r="AS14" s="130">
        <v>774581.50885500025</v>
      </c>
      <c r="AT14" s="131">
        <v>782960.49319530022</v>
      </c>
    </row>
    <row r="15" spans="2:46">
      <c r="B15" s="42" t="s">
        <v>67</v>
      </c>
      <c r="C15" s="38" t="s">
        <v>29</v>
      </c>
      <c r="D15" s="9"/>
      <c r="E15" s="34">
        <v>0</v>
      </c>
      <c r="F15" s="34">
        <v>49689</v>
      </c>
      <c r="G15" s="30">
        <v>133657</v>
      </c>
      <c r="H15" s="30">
        <v>188577</v>
      </c>
      <c r="I15" s="33"/>
      <c r="J15" s="34">
        <v>0</v>
      </c>
      <c r="K15" s="30">
        <v>0</v>
      </c>
      <c r="L15" s="130">
        <v>0</v>
      </c>
      <c r="M15" s="139">
        <v>0</v>
      </c>
      <c r="N15" s="35"/>
      <c r="O15" s="34">
        <v>0</v>
      </c>
      <c r="P15" s="34">
        <v>0</v>
      </c>
      <c r="Q15" s="34">
        <v>0</v>
      </c>
      <c r="S15" s="34">
        <v>0</v>
      </c>
      <c r="T15" s="34">
        <v>0</v>
      </c>
      <c r="V15" s="146">
        <v>0</v>
      </c>
      <c r="X15" s="34">
        <v>0</v>
      </c>
      <c r="Y15" s="30">
        <v>0</v>
      </c>
      <c r="Z15" s="130">
        <v>0</v>
      </c>
      <c r="AA15" s="131">
        <v>0</v>
      </c>
      <c r="AC15" s="34">
        <v>0</v>
      </c>
      <c r="AD15" s="30">
        <v>0</v>
      </c>
      <c r="AE15" s="130">
        <v>0</v>
      </c>
      <c r="AF15" s="131">
        <v>0</v>
      </c>
      <c r="AG15" s="35"/>
      <c r="AH15" s="34">
        <v>0</v>
      </c>
      <c r="AI15" s="34">
        <v>0</v>
      </c>
      <c r="AJ15" s="34">
        <v>0</v>
      </c>
      <c r="AL15" s="34">
        <v>0</v>
      </c>
      <c r="AM15" s="34">
        <v>0</v>
      </c>
      <c r="AO15" s="146">
        <v>0</v>
      </c>
      <c r="AQ15" s="34">
        <v>0</v>
      </c>
      <c r="AR15" s="30">
        <v>0</v>
      </c>
      <c r="AS15" s="130">
        <v>0</v>
      </c>
      <c r="AT15" s="131">
        <v>0</v>
      </c>
    </row>
    <row r="16" spans="2:46">
      <c r="B16" s="51" t="s">
        <v>8</v>
      </c>
      <c r="C16" s="52" t="s">
        <v>44</v>
      </c>
      <c r="D16" s="9"/>
      <c r="E16" s="34">
        <v>27</v>
      </c>
      <c r="F16" s="34">
        <v>21</v>
      </c>
      <c r="G16" s="30">
        <v>279</v>
      </c>
      <c r="H16" s="30">
        <v>2367</v>
      </c>
      <c r="I16" s="33"/>
      <c r="J16" s="34">
        <v>4.9199999999999987E-2</v>
      </c>
      <c r="K16" s="30">
        <v>4.9199999999999987E-2</v>
      </c>
      <c r="L16" s="130">
        <v>4.9199999999999987E-2</v>
      </c>
      <c r="M16" s="139">
        <v>4.9199999999999987E-2</v>
      </c>
      <c r="N16" s="35"/>
      <c r="O16" s="34">
        <v>1.7247491633185661</v>
      </c>
      <c r="P16" s="34">
        <v>1.7247491633185661</v>
      </c>
      <c r="Q16" s="34">
        <v>1.7247491633185661</v>
      </c>
      <c r="S16" s="34">
        <v>18.276936946000003</v>
      </c>
      <c r="T16" s="34">
        <v>18.276936946000003</v>
      </c>
      <c r="V16" s="146">
        <v>369.49299629000001</v>
      </c>
      <c r="X16" s="34">
        <v>4.9199999999999987E-2</v>
      </c>
      <c r="Y16" s="30">
        <v>1.773949163318566</v>
      </c>
      <c r="Z16" s="130">
        <v>20.050886109318569</v>
      </c>
      <c r="AA16" s="131">
        <v>389.54388239931859</v>
      </c>
      <c r="AC16" s="34">
        <v>743.32999999999993</v>
      </c>
      <c r="AD16" s="30">
        <v>743.32999999999993</v>
      </c>
      <c r="AE16" s="130">
        <v>743.32999999999993</v>
      </c>
      <c r="AF16" s="131">
        <v>743.32999999999993</v>
      </c>
      <c r="AG16" s="35"/>
      <c r="AH16" s="34">
        <v>17152.339427380059</v>
      </c>
      <c r="AI16" s="34">
        <v>17152.339427380059</v>
      </c>
      <c r="AJ16" s="34">
        <v>17152.339427380059</v>
      </c>
      <c r="AL16" s="34">
        <v>163690.35667425001</v>
      </c>
      <c r="AM16" s="34">
        <v>163690.35667425001</v>
      </c>
      <c r="AO16" s="146">
        <v>2330865.3563412651</v>
      </c>
      <c r="AQ16" s="34">
        <v>2973.3199999999997</v>
      </c>
      <c r="AR16" s="30">
        <v>54430.338282140176</v>
      </c>
      <c r="AS16" s="130">
        <v>381811.05163064017</v>
      </c>
      <c r="AT16" s="131">
        <v>2712676.4079719055</v>
      </c>
    </row>
    <row r="17" spans="2:48">
      <c r="B17" s="115" t="s">
        <v>9</v>
      </c>
      <c r="C17" s="116"/>
      <c r="D17" s="9"/>
      <c r="E17" s="143"/>
      <c r="F17" s="55"/>
      <c r="G17" s="55"/>
      <c r="H17" s="55"/>
      <c r="I17" s="33"/>
      <c r="J17" s="57">
        <v>49680.610216674642</v>
      </c>
      <c r="K17" s="57">
        <v>38733.390216674641</v>
      </c>
      <c r="L17" s="57">
        <v>38733.390216674641</v>
      </c>
      <c r="M17" s="57">
        <v>38356.680830993842</v>
      </c>
      <c r="N17" s="35"/>
      <c r="O17" s="57">
        <v>72377.392247512762</v>
      </c>
      <c r="P17" s="57">
        <v>23339.274977912755</v>
      </c>
      <c r="Q17" s="57">
        <v>23339.274977912755</v>
      </c>
      <c r="S17" s="57">
        <v>116886.026205823</v>
      </c>
      <c r="T17" s="57">
        <v>23809.892469723</v>
      </c>
      <c r="V17" s="57">
        <v>154266.62931416999</v>
      </c>
      <c r="X17" s="57">
        <v>38356.680830993842</v>
      </c>
      <c r="Y17" s="57">
        <v>61695.955808906598</v>
      </c>
      <c r="Z17" s="57">
        <v>85505.848278629608</v>
      </c>
      <c r="AA17" s="57">
        <v>239772.47759279958</v>
      </c>
      <c r="AC17" s="57">
        <v>133520940.72530541</v>
      </c>
      <c r="AD17" s="57">
        <v>133496070.3253054</v>
      </c>
      <c r="AE17" s="57">
        <v>133496070.3253054</v>
      </c>
      <c r="AF17" s="57">
        <v>133164038.51014426</v>
      </c>
      <c r="AG17" s="35"/>
      <c r="AH17" s="57">
        <v>75796858.547253892</v>
      </c>
      <c r="AI17" s="57">
        <v>75437450.159096897</v>
      </c>
      <c r="AJ17" s="57">
        <v>75437450.159096897</v>
      </c>
      <c r="AL17" s="57">
        <v>70049806.548641294</v>
      </c>
      <c r="AM17" s="57">
        <v>69659503.827943295</v>
      </c>
      <c r="AO17" s="57">
        <v>212530375.6195724</v>
      </c>
      <c r="AQ17" s="57">
        <v>533677119.88606048</v>
      </c>
      <c r="AR17" s="57">
        <v>760348878.75150812</v>
      </c>
      <c r="AS17" s="57">
        <v>900058189.12809253</v>
      </c>
      <c r="AT17" s="57">
        <v>1112588564.7476652</v>
      </c>
      <c r="AV17" s="555"/>
    </row>
    <row r="18" spans="2:48" ht="6" customHeight="1">
      <c r="B18" s="61"/>
      <c r="C18" s="62"/>
      <c r="D18" s="9"/>
      <c r="E18" s="62"/>
      <c r="F18" s="62"/>
      <c r="G18" s="62"/>
      <c r="H18" s="62"/>
      <c r="I18" s="33"/>
      <c r="J18" s="63"/>
      <c r="K18" s="63"/>
      <c r="L18" s="63"/>
      <c r="M18" s="63"/>
      <c r="N18" s="35"/>
      <c r="O18" s="63"/>
      <c r="P18" s="63"/>
      <c r="Q18" s="63"/>
      <c r="S18" s="63"/>
      <c r="T18" s="63"/>
      <c r="V18" s="63"/>
      <c r="X18" s="63"/>
      <c r="Y18" s="63"/>
      <c r="Z18" s="63"/>
      <c r="AA18" s="63"/>
      <c r="AC18" s="63"/>
      <c r="AD18" s="63"/>
      <c r="AE18" s="63"/>
      <c r="AF18" s="63"/>
      <c r="AG18" s="35"/>
      <c r="AH18" s="63"/>
      <c r="AI18" s="63"/>
      <c r="AJ18" s="63"/>
      <c r="AL18" s="63"/>
      <c r="AM18" s="63"/>
      <c r="AO18" s="63"/>
      <c r="AQ18" s="63"/>
      <c r="AR18" s="63"/>
      <c r="AS18" s="63"/>
      <c r="AT18" s="63"/>
    </row>
    <row r="19" spans="2:48">
      <c r="B19" s="24" t="s">
        <v>10</v>
      </c>
      <c r="C19" s="26"/>
      <c r="D19" s="9"/>
      <c r="E19" s="137"/>
      <c r="F19" s="22"/>
      <c r="G19" s="22"/>
      <c r="H19" s="22"/>
      <c r="I19" s="33"/>
      <c r="J19" s="122"/>
      <c r="K19" s="123"/>
      <c r="L19" s="123"/>
      <c r="M19" s="124"/>
      <c r="N19" s="35"/>
      <c r="O19" s="122"/>
      <c r="P19" s="25"/>
      <c r="Q19" s="26"/>
      <c r="S19" s="122"/>
      <c r="T19" s="26"/>
      <c r="V19" s="127"/>
      <c r="X19" s="24"/>
      <c r="Y19" s="25"/>
      <c r="Z19" s="25"/>
      <c r="AA19" s="26"/>
      <c r="AC19" s="24"/>
      <c r="AD19" s="25"/>
      <c r="AE19" s="25"/>
      <c r="AF19" s="26"/>
      <c r="AG19" s="35"/>
      <c r="AH19" s="122"/>
      <c r="AI19" s="25"/>
      <c r="AJ19" s="26"/>
      <c r="AL19" s="122"/>
      <c r="AM19" s="26"/>
      <c r="AO19" s="127"/>
      <c r="AQ19" s="122"/>
      <c r="AR19" s="123"/>
      <c r="AS19" s="25"/>
      <c r="AT19" s="26"/>
    </row>
    <row r="20" spans="2:48">
      <c r="B20" s="66" t="s">
        <v>68</v>
      </c>
      <c r="C20" s="67" t="s">
        <v>30</v>
      </c>
      <c r="D20" s="9"/>
      <c r="E20" s="34">
        <v>2827.7128437244301</v>
      </c>
      <c r="F20" s="34">
        <v>6481</v>
      </c>
      <c r="G20" s="30">
        <v>9746</v>
      </c>
      <c r="H20" s="30">
        <v>10925</v>
      </c>
      <c r="I20" s="33"/>
      <c r="J20" s="34">
        <v>24467.467030168467</v>
      </c>
      <c r="K20" s="30">
        <v>24467.467030168467</v>
      </c>
      <c r="L20" s="130">
        <v>24466.816818700347</v>
      </c>
      <c r="M20" s="139">
        <v>24444.002086842713</v>
      </c>
      <c r="N20" s="35"/>
      <c r="O20" s="34">
        <v>61146.711396330982</v>
      </c>
      <c r="P20" s="34">
        <v>60333.669495844297</v>
      </c>
      <c r="Q20" s="34">
        <v>59573.592161909954</v>
      </c>
      <c r="S20" s="34">
        <v>59677.989445454026</v>
      </c>
      <c r="T20" s="34">
        <v>58813.301647868007</v>
      </c>
      <c r="V20" s="146">
        <v>70661.92044835398</v>
      </c>
      <c r="X20" s="34">
        <v>24444.002086842713</v>
      </c>
      <c r="Y20" s="30">
        <v>84017.594248752663</v>
      </c>
      <c r="Z20" s="130">
        <v>142830.89589662067</v>
      </c>
      <c r="AA20" s="131">
        <v>213492.81634497465</v>
      </c>
      <c r="AC20" s="34">
        <v>136002257.57800913</v>
      </c>
      <c r="AD20" s="30">
        <v>136002257.57800913</v>
      </c>
      <c r="AE20" s="130">
        <v>135998678.8255474</v>
      </c>
      <c r="AF20" s="131">
        <v>135911139.5989666</v>
      </c>
      <c r="AG20" s="35"/>
      <c r="AH20" s="34">
        <v>314922468.11236125</v>
      </c>
      <c r="AI20" s="34">
        <v>312152164.57419473</v>
      </c>
      <c r="AJ20" s="34">
        <v>309658492.23913473</v>
      </c>
      <c r="AL20" s="34">
        <v>345346007.80690622</v>
      </c>
      <c r="AM20" s="34">
        <v>342504236.06890059</v>
      </c>
      <c r="AO20" s="146">
        <v>462903520.81574005</v>
      </c>
      <c r="AQ20" s="34">
        <v>543914333.58053231</v>
      </c>
      <c r="AR20" s="30">
        <v>1480647458.506223</v>
      </c>
      <c r="AS20" s="130">
        <v>2168497702.3820295</v>
      </c>
      <c r="AT20" s="131">
        <v>2631401223.1977696</v>
      </c>
    </row>
    <row r="21" spans="2:48">
      <c r="B21" s="68" t="s">
        <v>45</v>
      </c>
      <c r="C21" s="69" t="s">
        <v>30</v>
      </c>
      <c r="D21" s="9"/>
      <c r="E21" s="34">
        <v>20741</v>
      </c>
      <c r="F21" s="34">
        <v>18691</v>
      </c>
      <c r="G21" s="30">
        <v>17833</v>
      </c>
      <c r="H21" s="30">
        <v>23784</v>
      </c>
      <c r="I21" s="33"/>
      <c r="J21" s="34">
        <v>23724.481142332916</v>
      </c>
      <c r="K21" s="30">
        <v>23668.558368466856</v>
      </c>
      <c r="L21" s="130">
        <v>22958.123975227114</v>
      </c>
      <c r="M21" s="139">
        <v>16486.430077393255</v>
      </c>
      <c r="N21" s="35"/>
      <c r="O21" s="34">
        <v>15284.468544505051</v>
      </c>
      <c r="P21" s="34">
        <v>15279.615877929058</v>
      </c>
      <c r="Q21" s="34">
        <v>14694.296684187751</v>
      </c>
      <c r="S21" s="34">
        <v>18708.171872516999</v>
      </c>
      <c r="T21" s="34">
        <v>18704.865976082001</v>
      </c>
      <c r="V21" s="146">
        <v>23418.895215948993</v>
      </c>
      <c r="X21" s="34">
        <v>16486.430077393255</v>
      </c>
      <c r="Y21" s="30">
        <v>31180.726761581005</v>
      </c>
      <c r="Z21" s="130">
        <v>49885.592737663006</v>
      </c>
      <c r="AA21" s="131">
        <v>73304.487953611999</v>
      </c>
      <c r="AC21" s="34">
        <v>61076700.777231716</v>
      </c>
      <c r="AD21" s="30">
        <v>60918491.793512642</v>
      </c>
      <c r="AE21" s="130">
        <v>58886695.488029182</v>
      </c>
      <c r="AF21" s="131">
        <v>40639089.256064013</v>
      </c>
      <c r="AG21" s="35"/>
      <c r="AH21" s="34">
        <v>57345798.496221513</v>
      </c>
      <c r="AI21" s="34">
        <v>57325977.89111115</v>
      </c>
      <c r="AJ21" s="34">
        <v>54880115.18895793</v>
      </c>
      <c r="AL21" s="34">
        <v>64315557.81437856</v>
      </c>
      <c r="AM21" s="34">
        <v>64304929.58690653</v>
      </c>
      <c r="AO21" s="146">
        <v>84503302.168802977</v>
      </c>
      <c r="AQ21" s="34">
        <v>221520977.31483757</v>
      </c>
      <c r="AR21" s="30">
        <v>391072868.89112818</v>
      </c>
      <c r="AS21" s="130">
        <v>519693356.29241323</v>
      </c>
      <c r="AT21" s="131">
        <v>604196658.46121621</v>
      </c>
    </row>
    <row r="22" spans="2:48">
      <c r="B22" s="68" t="s">
        <v>69</v>
      </c>
      <c r="C22" s="69" t="s">
        <v>31</v>
      </c>
      <c r="D22" s="9"/>
      <c r="E22" s="34">
        <v>0</v>
      </c>
      <c r="F22" s="34">
        <v>0</v>
      </c>
      <c r="G22" s="30">
        <v>0</v>
      </c>
      <c r="H22" s="30">
        <v>5</v>
      </c>
      <c r="I22" s="33"/>
      <c r="J22" s="34">
        <v>0</v>
      </c>
      <c r="K22" s="30">
        <v>0</v>
      </c>
      <c r="L22" s="130">
        <v>0</v>
      </c>
      <c r="M22" s="139">
        <v>0</v>
      </c>
      <c r="N22" s="35"/>
      <c r="O22" s="34">
        <v>0</v>
      </c>
      <c r="P22" s="34">
        <v>0</v>
      </c>
      <c r="Q22" s="34">
        <v>0</v>
      </c>
      <c r="S22" s="34">
        <v>0</v>
      </c>
      <c r="T22" s="34">
        <v>0</v>
      </c>
      <c r="V22" s="146">
        <v>987.89509437000004</v>
      </c>
      <c r="X22" s="34">
        <v>0</v>
      </c>
      <c r="Y22" s="30">
        <v>0</v>
      </c>
      <c r="Z22" s="130">
        <v>0</v>
      </c>
      <c r="AA22" s="131">
        <v>987.89509437000004</v>
      </c>
      <c r="AC22" s="34">
        <v>0</v>
      </c>
      <c r="AD22" s="30">
        <v>0</v>
      </c>
      <c r="AE22" s="130">
        <v>0</v>
      </c>
      <c r="AF22" s="131">
        <v>0</v>
      </c>
      <c r="AG22" s="35"/>
      <c r="AH22" s="34">
        <v>0</v>
      </c>
      <c r="AI22" s="34">
        <v>0</v>
      </c>
      <c r="AJ22" s="34">
        <v>0</v>
      </c>
      <c r="AL22" s="34">
        <v>0</v>
      </c>
      <c r="AM22" s="34">
        <v>0</v>
      </c>
      <c r="AO22" s="146">
        <v>1513376.6966000004</v>
      </c>
      <c r="AQ22" s="34">
        <v>0</v>
      </c>
      <c r="AR22" s="30">
        <v>0</v>
      </c>
      <c r="AS22" s="130">
        <v>0</v>
      </c>
      <c r="AT22" s="131">
        <v>1513376.6966000004</v>
      </c>
    </row>
    <row r="23" spans="2:48">
      <c r="B23" s="70" t="s">
        <v>70</v>
      </c>
      <c r="C23" s="69" t="s">
        <v>31</v>
      </c>
      <c r="D23" s="9"/>
      <c r="E23" s="34">
        <v>25</v>
      </c>
      <c r="F23" s="34">
        <v>98</v>
      </c>
      <c r="G23" s="30">
        <v>158</v>
      </c>
      <c r="H23" s="30">
        <v>226</v>
      </c>
      <c r="I23" s="33"/>
      <c r="J23" s="34">
        <v>123.3085</v>
      </c>
      <c r="K23" s="30">
        <v>123.3085</v>
      </c>
      <c r="L23" s="130">
        <v>123.3085</v>
      </c>
      <c r="M23" s="139">
        <v>123.3085</v>
      </c>
      <c r="N23" s="35"/>
      <c r="O23" s="34">
        <v>764.20743000000004</v>
      </c>
      <c r="P23" s="34">
        <v>764.20743000000004</v>
      </c>
      <c r="Q23" s="34">
        <v>764.20743000000004</v>
      </c>
      <c r="S23" s="34">
        <v>1584.3425204550001</v>
      </c>
      <c r="T23" s="34">
        <v>1584.3425204550001</v>
      </c>
      <c r="V23" s="146">
        <v>6432.2095649979974</v>
      </c>
      <c r="X23" s="34">
        <v>123.3085</v>
      </c>
      <c r="Y23" s="30">
        <v>887.51593000000003</v>
      </c>
      <c r="Z23" s="130">
        <v>2471.8584504550004</v>
      </c>
      <c r="AA23" s="131">
        <v>8904.0680154529982</v>
      </c>
      <c r="AC23" s="34">
        <v>411717.24600000004</v>
      </c>
      <c r="AD23" s="30">
        <v>411717.24600000004</v>
      </c>
      <c r="AE23" s="130">
        <v>411717.24600000004</v>
      </c>
      <c r="AF23" s="131">
        <v>411717.24600000004</v>
      </c>
      <c r="AG23" s="35"/>
      <c r="AH23" s="34">
        <v>1814720.7329999998</v>
      </c>
      <c r="AI23" s="34">
        <v>1814720.7329999998</v>
      </c>
      <c r="AJ23" s="34">
        <v>1814720.7329999998</v>
      </c>
      <c r="AL23" s="34">
        <v>4959266.2260927027</v>
      </c>
      <c r="AM23" s="34">
        <v>4959266.2260927027</v>
      </c>
      <c r="AO23" s="146">
        <v>20381203.599515993</v>
      </c>
      <c r="AQ23" s="34">
        <v>1646868.9840000002</v>
      </c>
      <c r="AR23" s="30">
        <v>7091031.1829999993</v>
      </c>
      <c r="AS23" s="130">
        <v>17009563.635185406</v>
      </c>
      <c r="AT23" s="131">
        <v>37390767.234701395</v>
      </c>
    </row>
    <row r="24" spans="2:48">
      <c r="B24" s="70" t="s">
        <v>32</v>
      </c>
      <c r="C24" s="69" t="s">
        <v>33</v>
      </c>
      <c r="D24" s="9"/>
      <c r="E24" s="34">
        <v>222</v>
      </c>
      <c r="F24" s="34">
        <v>357</v>
      </c>
      <c r="G24" s="30">
        <v>589</v>
      </c>
      <c r="H24" s="30">
        <v>473</v>
      </c>
      <c r="I24" s="33"/>
      <c r="J24" s="34">
        <v>0</v>
      </c>
      <c r="K24" s="30">
        <v>0</v>
      </c>
      <c r="L24" s="130">
        <v>0</v>
      </c>
      <c r="M24" s="139">
        <v>0</v>
      </c>
      <c r="N24" s="35"/>
      <c r="O24" s="34">
        <v>1449.6088962781394</v>
      </c>
      <c r="P24" s="34">
        <v>1449.6088962781394</v>
      </c>
      <c r="Q24" s="34">
        <v>1449.6088962781394</v>
      </c>
      <c r="S24" s="34">
        <v>2811.2438426679996</v>
      </c>
      <c r="T24" s="34">
        <v>2811.2438426679996</v>
      </c>
      <c r="V24" s="146">
        <v>6322.5581339849978</v>
      </c>
      <c r="X24" s="34">
        <v>0</v>
      </c>
      <c r="Y24" s="30">
        <v>1449.6088962781394</v>
      </c>
      <c r="Z24" s="130">
        <v>4260.8527389461387</v>
      </c>
      <c r="AA24" s="131">
        <v>10583.410872931137</v>
      </c>
      <c r="AC24" s="34">
        <v>0</v>
      </c>
      <c r="AD24" s="30">
        <v>0</v>
      </c>
      <c r="AE24" s="130">
        <v>0</v>
      </c>
      <c r="AF24" s="131">
        <v>0</v>
      </c>
      <c r="AG24" s="35"/>
      <c r="AH24" s="34">
        <v>7049351.2495176587</v>
      </c>
      <c r="AI24" s="34">
        <v>7049351.2495176587</v>
      </c>
      <c r="AJ24" s="34">
        <v>7049351.2495176587</v>
      </c>
      <c r="AL24" s="34">
        <v>15455794.927234853</v>
      </c>
      <c r="AM24" s="34">
        <v>15455794.927234853</v>
      </c>
      <c r="AO24" s="146">
        <v>30874398.636278432</v>
      </c>
      <c r="AQ24" s="34">
        <v>0</v>
      </c>
      <c r="AR24" s="30">
        <v>21148053.748552978</v>
      </c>
      <c r="AS24" s="130">
        <v>52059643.60302268</v>
      </c>
      <c r="AT24" s="131">
        <v>82934042.239301115</v>
      </c>
    </row>
    <row r="25" spans="2:48">
      <c r="B25" s="43" t="s">
        <v>93</v>
      </c>
      <c r="C25" s="44" t="s">
        <v>29</v>
      </c>
      <c r="D25" s="45"/>
      <c r="E25" s="34">
        <v>132</v>
      </c>
      <c r="F25" s="34">
        <v>294</v>
      </c>
      <c r="G25" s="30">
        <v>1211</v>
      </c>
      <c r="H25" s="30">
        <v>3652</v>
      </c>
      <c r="I25" s="45"/>
      <c r="J25" s="48">
        <v>84.47999999999999</v>
      </c>
      <c r="K25" s="46">
        <v>0</v>
      </c>
      <c r="L25" s="46">
        <v>0</v>
      </c>
      <c r="M25" s="125">
        <v>0</v>
      </c>
      <c r="N25" s="10"/>
      <c r="O25" s="34">
        <v>187.48</v>
      </c>
      <c r="P25" s="34">
        <v>0</v>
      </c>
      <c r="Q25" s="34">
        <v>0</v>
      </c>
      <c r="S25" s="34">
        <v>772.66</v>
      </c>
      <c r="T25" s="34">
        <v>0</v>
      </c>
      <c r="V25" s="146">
        <v>2116.2121068999991</v>
      </c>
      <c r="X25" s="48">
        <v>0</v>
      </c>
      <c r="Y25" s="46">
        <v>0</v>
      </c>
      <c r="Z25" s="46">
        <v>0</v>
      </c>
      <c r="AA25" s="131">
        <v>2116.2121068999991</v>
      </c>
      <c r="AC25" s="48">
        <v>156.77999999999997</v>
      </c>
      <c r="AD25" s="46">
        <v>0</v>
      </c>
      <c r="AE25" s="46">
        <v>0</v>
      </c>
      <c r="AF25" s="47">
        <v>0</v>
      </c>
      <c r="AG25" s="121"/>
      <c r="AH25" s="34">
        <v>1067.68</v>
      </c>
      <c r="AI25" s="34">
        <v>0</v>
      </c>
      <c r="AJ25" s="34">
        <v>0</v>
      </c>
      <c r="AL25" s="34">
        <v>372.64503099999996</v>
      </c>
      <c r="AM25" s="34">
        <v>0</v>
      </c>
      <c r="AO25" s="146">
        <v>318.86572799999999</v>
      </c>
      <c r="AQ25" s="48">
        <v>156.77999999999997</v>
      </c>
      <c r="AR25" s="46">
        <v>1224.46</v>
      </c>
      <c r="AS25" s="130">
        <v>1597.1050310000001</v>
      </c>
      <c r="AT25" s="131">
        <v>1915.970759</v>
      </c>
    </row>
    <row r="26" spans="2:48">
      <c r="B26" s="68" t="s">
        <v>72</v>
      </c>
      <c r="C26" s="69" t="s">
        <v>29</v>
      </c>
      <c r="D26" s="9"/>
      <c r="E26" s="34">
        <v>0</v>
      </c>
      <c r="F26" s="34">
        <v>0</v>
      </c>
      <c r="G26" s="30">
        <v>378</v>
      </c>
      <c r="H26" s="30">
        <v>820</v>
      </c>
      <c r="I26" s="33"/>
      <c r="J26" s="34">
        <v>0</v>
      </c>
      <c r="K26" s="30">
        <v>0</v>
      </c>
      <c r="L26" s="130">
        <v>0</v>
      </c>
      <c r="M26" s="139">
        <v>0</v>
      </c>
      <c r="N26" s="35"/>
      <c r="O26" s="34">
        <v>0</v>
      </c>
      <c r="P26" s="34">
        <v>0</v>
      </c>
      <c r="Q26" s="34">
        <v>0</v>
      </c>
      <c r="S26" s="34">
        <v>0</v>
      </c>
      <c r="T26" s="34">
        <v>0</v>
      </c>
      <c r="V26" s="146">
        <v>0</v>
      </c>
      <c r="X26" s="34">
        <v>0</v>
      </c>
      <c r="Y26" s="30">
        <v>0</v>
      </c>
      <c r="Z26" s="130">
        <v>0</v>
      </c>
      <c r="AA26" s="131">
        <v>0</v>
      </c>
      <c r="AC26" s="34">
        <v>0</v>
      </c>
      <c r="AD26" s="30">
        <v>0</v>
      </c>
      <c r="AE26" s="130">
        <v>0</v>
      </c>
      <c r="AF26" s="131">
        <v>0</v>
      </c>
      <c r="AG26" s="35"/>
      <c r="AH26" s="34">
        <v>0</v>
      </c>
      <c r="AI26" s="34">
        <v>0</v>
      </c>
      <c r="AJ26" s="34">
        <v>0</v>
      </c>
      <c r="AL26" s="34">
        <v>0</v>
      </c>
      <c r="AM26" s="34">
        <v>0</v>
      </c>
      <c r="AO26" s="146">
        <v>0</v>
      </c>
      <c r="AQ26" s="34">
        <v>0</v>
      </c>
      <c r="AR26" s="30">
        <v>0</v>
      </c>
      <c r="AS26" s="130">
        <v>0</v>
      </c>
      <c r="AT26" s="131">
        <v>0</v>
      </c>
    </row>
    <row r="27" spans="2:48">
      <c r="B27" s="43" t="s">
        <v>92</v>
      </c>
      <c r="C27" s="44" t="s">
        <v>34</v>
      </c>
      <c r="D27" s="45"/>
      <c r="E27" s="34">
        <v>145</v>
      </c>
      <c r="F27" s="34">
        <v>151</v>
      </c>
      <c r="G27" s="30">
        <v>175</v>
      </c>
      <c r="H27" s="30">
        <v>180</v>
      </c>
      <c r="I27" s="45"/>
      <c r="J27" s="48">
        <v>16217.672799999998</v>
      </c>
      <c r="K27" s="46">
        <v>0</v>
      </c>
      <c r="L27" s="46">
        <v>0</v>
      </c>
      <c r="M27" s="125">
        <v>0</v>
      </c>
      <c r="N27" s="10"/>
      <c r="O27" s="34">
        <v>19388.861784000004</v>
      </c>
      <c r="P27" s="34">
        <v>0</v>
      </c>
      <c r="Q27" s="34">
        <v>0</v>
      </c>
      <c r="S27" s="34">
        <v>23706.424079999997</v>
      </c>
      <c r="T27" s="34">
        <v>0</v>
      </c>
      <c r="V27" s="146">
        <v>23379.79628000001</v>
      </c>
      <c r="X27" s="48">
        <v>0</v>
      </c>
      <c r="Y27" s="46">
        <v>0</v>
      </c>
      <c r="Z27" s="46">
        <v>0</v>
      </c>
      <c r="AA27" s="131">
        <v>23379.79628000001</v>
      </c>
      <c r="AC27" s="48">
        <v>633420.57849999995</v>
      </c>
      <c r="AD27" s="46">
        <v>0</v>
      </c>
      <c r="AE27" s="46">
        <v>0</v>
      </c>
      <c r="AF27" s="47">
        <v>0</v>
      </c>
      <c r="AG27" s="121"/>
      <c r="AH27" s="34">
        <v>281823.31069999991</v>
      </c>
      <c r="AI27" s="34">
        <v>0</v>
      </c>
      <c r="AJ27" s="34">
        <v>0</v>
      </c>
      <c r="AL27" s="34">
        <v>346659.43000000005</v>
      </c>
      <c r="AM27" s="34">
        <v>0</v>
      </c>
      <c r="AO27" s="146">
        <v>0</v>
      </c>
      <c r="AQ27" s="48">
        <v>633420.57849999995</v>
      </c>
      <c r="AR27" s="46">
        <v>915243.88919999986</v>
      </c>
      <c r="AS27" s="130">
        <v>1261903.3191999998</v>
      </c>
      <c r="AT27" s="131">
        <v>1261903.3191999998</v>
      </c>
    </row>
    <row r="28" spans="2:48">
      <c r="B28" s="115" t="s">
        <v>13</v>
      </c>
      <c r="C28" s="116"/>
      <c r="D28" s="9"/>
      <c r="E28" s="143"/>
      <c r="F28" s="55"/>
      <c r="G28" s="55"/>
      <c r="H28" s="55"/>
      <c r="I28" s="33"/>
      <c r="J28" s="57">
        <v>64617.409472501386</v>
      </c>
      <c r="K28" s="57">
        <v>48259.333898635319</v>
      </c>
      <c r="L28" s="57">
        <v>47548.24929392746</v>
      </c>
      <c r="M28" s="57">
        <v>41053.740664235971</v>
      </c>
      <c r="N28" s="35"/>
      <c r="O28" s="57">
        <v>98221.338051114173</v>
      </c>
      <c r="P28" s="57">
        <v>77827.101700051484</v>
      </c>
      <c r="Q28" s="57">
        <v>76481.705172375834</v>
      </c>
      <c r="S28" s="57">
        <v>107260.83176109403</v>
      </c>
      <c r="T28" s="57">
        <v>81913.753987073011</v>
      </c>
      <c r="V28" s="57">
        <v>133319.486844556</v>
      </c>
      <c r="X28" s="57">
        <v>41053.740664235971</v>
      </c>
      <c r="Y28" s="57">
        <v>117535.44583661179</v>
      </c>
      <c r="Z28" s="57">
        <v>199449.19982368484</v>
      </c>
      <c r="AA28" s="57">
        <v>332768.68666824081</v>
      </c>
      <c r="AC28" s="57">
        <v>198124252.95974085</v>
      </c>
      <c r="AD28" s="57">
        <v>197332466.61752176</v>
      </c>
      <c r="AE28" s="57">
        <v>195297091.55957657</v>
      </c>
      <c r="AF28" s="57">
        <v>176961946.10103059</v>
      </c>
      <c r="AG28" s="35"/>
      <c r="AH28" s="57">
        <v>381415229.5818004</v>
      </c>
      <c r="AI28" s="57">
        <v>378342214.44782352</v>
      </c>
      <c r="AJ28" s="57">
        <v>373402679.41061032</v>
      </c>
      <c r="AL28" s="57">
        <v>430423658.84964329</v>
      </c>
      <c r="AM28" s="57">
        <v>427224226.80913466</v>
      </c>
      <c r="AO28" s="57">
        <v>600176120.78266549</v>
      </c>
      <c r="AQ28" s="57">
        <v>767715757.23786986</v>
      </c>
      <c r="AR28" s="57">
        <v>1900875880.6781044</v>
      </c>
      <c r="AS28" s="57">
        <v>2758523766.3368816</v>
      </c>
      <c r="AT28" s="57">
        <v>3358699887.1195474</v>
      </c>
      <c r="AV28" s="555"/>
    </row>
    <row r="29" spans="2:48" ht="6" customHeight="1">
      <c r="B29" s="72"/>
      <c r="C29" s="73"/>
      <c r="D29" s="9"/>
      <c r="E29" s="73"/>
      <c r="F29" s="73"/>
      <c r="G29" s="73"/>
      <c r="H29" s="73"/>
      <c r="I29" s="33"/>
      <c r="J29" s="71"/>
      <c r="K29" s="71"/>
      <c r="L29" s="71"/>
      <c r="M29" s="71"/>
      <c r="N29" s="35"/>
      <c r="O29" s="71"/>
      <c r="P29" s="71"/>
      <c r="Q29" s="71"/>
      <c r="S29" s="71"/>
      <c r="T29" s="71"/>
      <c r="V29" s="71"/>
      <c r="X29" s="71"/>
      <c r="Y29" s="71"/>
      <c r="Z29" s="71"/>
      <c r="AA29" s="71"/>
      <c r="AC29" s="71"/>
      <c r="AD29" s="71"/>
      <c r="AE29" s="71"/>
      <c r="AF29" s="71"/>
      <c r="AG29" s="35"/>
      <c r="AH29" s="71"/>
      <c r="AI29" s="71"/>
      <c r="AJ29" s="71"/>
      <c r="AL29" s="71"/>
      <c r="AM29" s="71"/>
      <c r="AO29" s="71"/>
      <c r="AQ29" s="71"/>
      <c r="AR29" s="71"/>
      <c r="AS29" s="71"/>
      <c r="AT29" s="71"/>
    </row>
    <row r="30" spans="2:48">
      <c r="B30" s="24" t="s">
        <v>14</v>
      </c>
      <c r="C30" s="26"/>
      <c r="D30" s="9"/>
      <c r="E30" s="137"/>
      <c r="F30" s="22"/>
      <c r="G30" s="22"/>
      <c r="H30" s="22"/>
      <c r="I30" s="33"/>
      <c r="J30" s="122"/>
      <c r="K30" s="123"/>
      <c r="L30" s="123"/>
      <c r="M30" s="124"/>
      <c r="N30" s="35"/>
      <c r="O30" s="122"/>
      <c r="P30" s="25"/>
      <c r="Q30" s="26"/>
      <c r="S30" s="122"/>
      <c r="T30" s="26"/>
      <c r="V30" s="127"/>
      <c r="X30" s="24"/>
      <c r="Y30" s="25"/>
      <c r="Z30" s="25"/>
      <c r="AA30" s="26"/>
      <c r="AC30" s="24"/>
      <c r="AD30" s="25"/>
      <c r="AE30" s="25"/>
      <c r="AF30" s="26"/>
      <c r="AG30" s="35"/>
      <c r="AH30" s="122"/>
      <c r="AI30" s="25"/>
      <c r="AJ30" s="26"/>
      <c r="AL30" s="122"/>
      <c r="AM30" s="26"/>
      <c r="AO30" s="127"/>
      <c r="AQ30" s="122"/>
      <c r="AR30" s="123"/>
      <c r="AS30" s="25"/>
      <c r="AT30" s="26"/>
    </row>
    <row r="31" spans="2:48">
      <c r="B31" s="28" t="s">
        <v>15</v>
      </c>
      <c r="C31" s="29" t="s">
        <v>30</v>
      </c>
      <c r="D31" s="9"/>
      <c r="E31" s="34">
        <v>0</v>
      </c>
      <c r="F31" s="34">
        <v>0</v>
      </c>
      <c r="G31" s="30">
        <v>5</v>
      </c>
      <c r="H31" s="30">
        <v>10</v>
      </c>
      <c r="I31" s="33"/>
      <c r="J31" s="34">
        <v>0</v>
      </c>
      <c r="K31" s="30">
        <v>0</v>
      </c>
      <c r="L31" s="130">
        <v>0</v>
      </c>
      <c r="M31" s="139">
        <v>0</v>
      </c>
      <c r="N31" s="35"/>
      <c r="O31" s="34">
        <v>0</v>
      </c>
      <c r="P31" s="34">
        <v>0</v>
      </c>
      <c r="Q31" s="34">
        <v>0</v>
      </c>
      <c r="S31" s="34">
        <v>294.17019758700002</v>
      </c>
      <c r="T31" s="34">
        <v>294.17019758700002</v>
      </c>
      <c r="V31" s="146">
        <v>9692.1317379999982</v>
      </c>
      <c r="X31" s="34">
        <v>0</v>
      </c>
      <c r="Y31" s="30">
        <v>0</v>
      </c>
      <c r="Z31" s="130">
        <v>294.17019758700002</v>
      </c>
      <c r="AA31" s="131">
        <v>9986.3019355869983</v>
      </c>
      <c r="AC31" s="34">
        <v>0</v>
      </c>
      <c r="AD31" s="30">
        <v>0</v>
      </c>
      <c r="AE31" s="130">
        <v>0</v>
      </c>
      <c r="AF31" s="131">
        <v>0</v>
      </c>
      <c r="AG31" s="35"/>
      <c r="AH31" s="34">
        <v>0</v>
      </c>
      <c r="AI31" s="34">
        <v>0</v>
      </c>
      <c r="AJ31" s="34">
        <v>0</v>
      </c>
      <c r="AL31" s="34">
        <v>2603763.851578854</v>
      </c>
      <c r="AM31" s="34">
        <v>2603763.851578854</v>
      </c>
      <c r="AO31" s="146">
        <v>72053254.599999994</v>
      </c>
      <c r="AQ31" s="34">
        <v>0</v>
      </c>
      <c r="AR31" s="30">
        <v>0</v>
      </c>
      <c r="AS31" s="130">
        <v>5207527.703157708</v>
      </c>
      <c r="AT31" s="131">
        <v>77260782.303157702</v>
      </c>
    </row>
    <row r="32" spans="2:48">
      <c r="B32" s="42" t="s">
        <v>16</v>
      </c>
      <c r="C32" s="38" t="s">
        <v>30</v>
      </c>
      <c r="D32" s="9"/>
      <c r="E32" s="34">
        <v>0</v>
      </c>
      <c r="F32" s="34">
        <v>1</v>
      </c>
      <c r="G32" s="30">
        <v>3</v>
      </c>
      <c r="H32" s="30">
        <v>5</v>
      </c>
      <c r="I32" s="33"/>
      <c r="J32" s="34">
        <v>0</v>
      </c>
      <c r="K32" s="30">
        <v>0</v>
      </c>
      <c r="L32" s="130">
        <v>0</v>
      </c>
      <c r="M32" s="139">
        <v>0</v>
      </c>
      <c r="N32" s="35"/>
      <c r="O32" s="34">
        <v>0</v>
      </c>
      <c r="P32" s="34">
        <v>0</v>
      </c>
      <c r="Q32" s="34">
        <v>0</v>
      </c>
      <c r="S32" s="34">
        <v>0</v>
      </c>
      <c r="T32" s="34">
        <v>0</v>
      </c>
      <c r="V32" s="146">
        <v>101.93</v>
      </c>
      <c r="X32" s="34">
        <v>0</v>
      </c>
      <c r="Y32" s="30">
        <v>0</v>
      </c>
      <c r="Z32" s="130">
        <v>0</v>
      </c>
      <c r="AA32" s="131">
        <v>101.93</v>
      </c>
      <c r="AC32" s="34">
        <v>0</v>
      </c>
      <c r="AD32" s="30">
        <v>0</v>
      </c>
      <c r="AE32" s="130">
        <v>0</v>
      </c>
      <c r="AF32" s="131">
        <v>0</v>
      </c>
      <c r="AG32" s="35"/>
      <c r="AH32" s="34">
        <v>0</v>
      </c>
      <c r="AI32" s="34">
        <v>0</v>
      </c>
      <c r="AJ32" s="34">
        <v>0</v>
      </c>
      <c r="AL32" s="34">
        <v>0</v>
      </c>
      <c r="AM32" s="34">
        <v>0</v>
      </c>
      <c r="AO32" s="146">
        <v>502517</v>
      </c>
      <c r="AQ32" s="34">
        <v>0</v>
      </c>
      <c r="AR32" s="30">
        <v>0</v>
      </c>
      <c r="AS32" s="130">
        <v>0</v>
      </c>
      <c r="AT32" s="131">
        <v>502517</v>
      </c>
    </row>
    <row r="33" spans="2:48">
      <c r="B33" s="42" t="s">
        <v>17</v>
      </c>
      <c r="C33" s="38" t="s">
        <v>30</v>
      </c>
      <c r="D33" s="9"/>
      <c r="E33" s="34">
        <v>1</v>
      </c>
      <c r="F33" s="34">
        <v>132</v>
      </c>
      <c r="G33" s="30">
        <v>306</v>
      </c>
      <c r="H33" s="30">
        <v>379</v>
      </c>
      <c r="I33" s="33"/>
      <c r="J33" s="34">
        <v>0</v>
      </c>
      <c r="K33" s="30">
        <v>0</v>
      </c>
      <c r="L33" s="130">
        <v>0</v>
      </c>
      <c r="M33" s="139">
        <v>0</v>
      </c>
      <c r="N33" s="35"/>
      <c r="O33" s="34">
        <v>1085.5696853899208</v>
      </c>
      <c r="P33" s="34">
        <v>1085.5696853899208</v>
      </c>
      <c r="Q33" s="34">
        <v>1085.5696853899208</v>
      </c>
      <c r="S33" s="34">
        <v>3557.6271630000001</v>
      </c>
      <c r="T33" s="34">
        <v>2108.2222349999997</v>
      </c>
      <c r="V33" s="146">
        <v>5190.6086507999999</v>
      </c>
      <c r="X33" s="34">
        <v>0</v>
      </c>
      <c r="Y33" s="30">
        <v>1085.5696853899208</v>
      </c>
      <c r="Z33" s="130">
        <v>3193.7919203899205</v>
      </c>
      <c r="AA33" s="131">
        <v>8384.4005711899208</v>
      </c>
      <c r="AC33" s="34">
        <v>0</v>
      </c>
      <c r="AD33" s="30">
        <v>0</v>
      </c>
      <c r="AE33" s="130">
        <v>0</v>
      </c>
      <c r="AF33" s="131">
        <v>0</v>
      </c>
      <c r="AG33" s="35"/>
      <c r="AH33" s="34">
        <v>7372107.8983438853</v>
      </c>
      <c r="AI33" s="34">
        <v>7372107.8983438853</v>
      </c>
      <c r="AJ33" s="34">
        <v>7372107.8983438853</v>
      </c>
      <c r="AL33" s="34">
        <v>21994262.579545025</v>
      </c>
      <c r="AM33" s="34">
        <v>10777984.035649024</v>
      </c>
      <c r="AO33" s="146">
        <v>40436427.496190995</v>
      </c>
      <c r="AQ33" s="34">
        <v>0</v>
      </c>
      <c r="AR33" s="30">
        <v>22116323.695031658</v>
      </c>
      <c r="AS33" s="130">
        <v>54888570.31022571</v>
      </c>
      <c r="AT33" s="131">
        <v>95324997.806416705</v>
      </c>
    </row>
    <row r="34" spans="2:48">
      <c r="B34" s="76" t="s">
        <v>94</v>
      </c>
      <c r="C34" s="38" t="s">
        <v>30</v>
      </c>
      <c r="D34" s="9"/>
      <c r="E34" s="34">
        <v>432.78715627556937</v>
      </c>
      <c r="F34" s="34">
        <v>0</v>
      </c>
      <c r="G34" s="30">
        <v>0</v>
      </c>
      <c r="H34" s="30">
        <v>0</v>
      </c>
      <c r="I34" s="33"/>
      <c r="J34" s="34">
        <v>4614.6906050365551</v>
      </c>
      <c r="K34" s="30">
        <v>4614.6906050365551</v>
      </c>
      <c r="L34" s="130">
        <v>4614.6906050365551</v>
      </c>
      <c r="M34" s="139">
        <v>4613.3671100804841</v>
      </c>
      <c r="N34" s="35"/>
      <c r="O34" s="34">
        <v>0</v>
      </c>
      <c r="P34" s="34">
        <v>0</v>
      </c>
      <c r="Q34" s="34">
        <v>0</v>
      </c>
      <c r="S34" s="34">
        <v>0</v>
      </c>
      <c r="T34" s="34">
        <v>0</v>
      </c>
      <c r="V34" s="146">
        <v>0</v>
      </c>
      <c r="X34" s="34">
        <v>4613.3671100804841</v>
      </c>
      <c r="Y34" s="30">
        <v>4613.3671100804841</v>
      </c>
      <c r="Z34" s="31">
        <v>4613.3671100804841</v>
      </c>
      <c r="AA34" s="131">
        <v>4613.3671100804841</v>
      </c>
      <c r="AC34" s="34">
        <v>28866839.935797662</v>
      </c>
      <c r="AD34" s="30">
        <v>28866839.935797662</v>
      </c>
      <c r="AE34" s="130">
        <v>28866839.935797662</v>
      </c>
      <c r="AF34" s="131">
        <v>28861761.737835009</v>
      </c>
      <c r="AG34" s="35"/>
      <c r="AH34" s="34">
        <v>0</v>
      </c>
      <c r="AI34" s="34">
        <v>0</v>
      </c>
      <c r="AJ34" s="34">
        <v>0</v>
      </c>
      <c r="AL34" s="34">
        <v>0</v>
      </c>
      <c r="AM34" s="34">
        <v>0</v>
      </c>
      <c r="AO34" s="146">
        <v>0</v>
      </c>
      <c r="AQ34" s="34">
        <v>115462281.54522799</v>
      </c>
      <c r="AR34" s="30">
        <v>115462281.54522799</v>
      </c>
      <c r="AS34" s="130">
        <v>115462281.54522799</v>
      </c>
      <c r="AT34" s="131">
        <v>115462281.54522799</v>
      </c>
    </row>
    <row r="35" spans="2:48">
      <c r="B35" s="43" t="s">
        <v>12</v>
      </c>
      <c r="C35" s="44" t="s">
        <v>34</v>
      </c>
      <c r="D35" s="45"/>
      <c r="E35" s="34">
        <v>124</v>
      </c>
      <c r="F35" s="34">
        <v>185</v>
      </c>
      <c r="G35" s="30">
        <v>281</v>
      </c>
      <c r="H35" s="30">
        <v>336</v>
      </c>
      <c r="I35" s="45"/>
      <c r="J35" s="48">
        <v>52483.728699999992</v>
      </c>
      <c r="K35" s="46">
        <v>0</v>
      </c>
      <c r="L35" s="46">
        <v>0</v>
      </c>
      <c r="M35" s="125">
        <v>0</v>
      </c>
      <c r="N35" s="10"/>
      <c r="O35" s="34">
        <v>74055.768625199984</v>
      </c>
      <c r="P35" s="34">
        <v>0</v>
      </c>
      <c r="Q35" s="34">
        <v>0</v>
      </c>
      <c r="S35" s="34">
        <v>162543.38209000003</v>
      </c>
      <c r="T35" s="34">
        <v>0</v>
      </c>
      <c r="V35" s="146">
        <v>166081.80833999999</v>
      </c>
      <c r="X35" s="48">
        <v>0</v>
      </c>
      <c r="Y35" s="46">
        <v>0</v>
      </c>
      <c r="Z35" s="46">
        <v>0</v>
      </c>
      <c r="AA35" s="131">
        <v>166081.80833999999</v>
      </c>
      <c r="AC35" s="48">
        <v>3080737.3050000002</v>
      </c>
      <c r="AD35" s="46">
        <v>0</v>
      </c>
      <c r="AE35" s="46">
        <v>0</v>
      </c>
      <c r="AF35" s="47">
        <v>0</v>
      </c>
      <c r="AG35" s="121"/>
      <c r="AH35" s="34">
        <v>1784711.6469999996</v>
      </c>
      <c r="AI35" s="34">
        <v>0</v>
      </c>
      <c r="AJ35" s="34">
        <v>0</v>
      </c>
      <c r="AL35" s="34">
        <v>4309160.102</v>
      </c>
      <c r="AM35" s="34">
        <v>0</v>
      </c>
      <c r="AO35" s="146">
        <v>0</v>
      </c>
      <c r="AQ35" s="48">
        <v>3080737.3050000002</v>
      </c>
      <c r="AR35" s="46">
        <v>4865448.9519999996</v>
      </c>
      <c r="AS35" s="130">
        <v>9174609.0539999995</v>
      </c>
      <c r="AT35" s="131">
        <v>9174609.0539999995</v>
      </c>
    </row>
    <row r="36" spans="2:48">
      <c r="B36" s="115" t="s">
        <v>18</v>
      </c>
      <c r="C36" s="116"/>
      <c r="D36" s="9"/>
      <c r="E36" s="143"/>
      <c r="F36" s="55"/>
      <c r="G36" s="55"/>
      <c r="H36" s="55"/>
      <c r="I36" s="33"/>
      <c r="J36" s="57">
        <v>57098.41930503655</v>
      </c>
      <c r="K36" s="57">
        <v>4614.6906050365551</v>
      </c>
      <c r="L36" s="57">
        <v>4614.6906050365551</v>
      </c>
      <c r="M36" s="57">
        <v>4613.3671100804841</v>
      </c>
      <c r="N36" s="35"/>
      <c r="O36" s="57">
        <v>75141.338310589897</v>
      </c>
      <c r="P36" s="57">
        <v>1085.5696853899208</v>
      </c>
      <c r="Q36" s="57">
        <v>1085.5696853899208</v>
      </c>
      <c r="S36" s="57">
        <v>166395.17945058702</v>
      </c>
      <c r="T36" s="57">
        <v>2402.3924325869998</v>
      </c>
      <c r="V36" s="57">
        <v>181066.47872879999</v>
      </c>
      <c r="X36" s="57">
        <v>4613.3671100804841</v>
      </c>
      <c r="Y36" s="57">
        <v>5698.9367954704048</v>
      </c>
      <c r="Z36" s="57">
        <v>8101.3292280574042</v>
      </c>
      <c r="AA36" s="57">
        <v>189167.8079568574</v>
      </c>
      <c r="AC36" s="57">
        <v>31947577.240797661</v>
      </c>
      <c r="AD36" s="57">
        <v>28866839.935797662</v>
      </c>
      <c r="AE36" s="57">
        <v>28866839.935797662</v>
      </c>
      <c r="AF36" s="57">
        <v>28861761.737835009</v>
      </c>
      <c r="AG36" s="35"/>
      <c r="AH36" s="57">
        <v>9156819.5453438852</v>
      </c>
      <c r="AI36" s="57">
        <v>7372107.8983438853</v>
      </c>
      <c r="AJ36" s="57">
        <v>7372107.8983438853</v>
      </c>
      <c r="AL36" s="57">
        <v>28907186.533123881</v>
      </c>
      <c r="AM36" s="57">
        <v>13381747.887227878</v>
      </c>
      <c r="AO36" s="57">
        <v>112992199.09619099</v>
      </c>
      <c r="AQ36" s="57">
        <v>118543018.850228</v>
      </c>
      <c r="AR36" s="57">
        <v>142444054.19225964</v>
      </c>
      <c r="AS36" s="57">
        <v>184732988.61261138</v>
      </c>
      <c r="AT36" s="57">
        <v>297725187.7088024</v>
      </c>
      <c r="AV36" s="555"/>
    </row>
    <row r="37" spans="2:48" ht="6" customHeight="1">
      <c r="B37" s="77"/>
      <c r="C37" s="78"/>
      <c r="D37" s="9"/>
      <c r="E37" s="62"/>
      <c r="F37" s="62"/>
      <c r="G37" s="62"/>
      <c r="H37" s="62"/>
      <c r="I37" s="33"/>
      <c r="J37" s="63"/>
      <c r="K37" s="63"/>
      <c r="L37" s="63"/>
      <c r="M37" s="63"/>
      <c r="N37" s="35"/>
      <c r="O37" s="63"/>
      <c r="P37" s="63"/>
      <c r="Q37" s="63"/>
      <c r="S37" s="63"/>
      <c r="T37" s="63"/>
      <c r="V37" s="63"/>
      <c r="X37" s="63"/>
      <c r="Y37" s="63"/>
      <c r="Z37" s="63"/>
      <c r="AA37" s="63"/>
      <c r="AC37" s="63"/>
      <c r="AD37" s="63"/>
      <c r="AE37" s="63"/>
      <c r="AF37" s="63"/>
      <c r="AG37" s="35"/>
      <c r="AH37" s="63"/>
      <c r="AI37" s="63"/>
      <c r="AJ37" s="63"/>
      <c r="AL37" s="63"/>
      <c r="AM37" s="63"/>
      <c r="AO37" s="63"/>
      <c r="AQ37" s="63"/>
      <c r="AR37" s="63"/>
      <c r="AS37" s="63"/>
      <c r="AT37" s="63"/>
    </row>
    <row r="38" spans="2:48">
      <c r="B38" s="24" t="s">
        <v>19</v>
      </c>
      <c r="C38" s="26"/>
      <c r="D38" s="9"/>
      <c r="E38" s="21"/>
      <c r="F38" s="22"/>
      <c r="G38" s="22"/>
      <c r="H38" s="22"/>
      <c r="I38" s="33"/>
      <c r="J38" s="122"/>
      <c r="K38" s="123"/>
      <c r="L38" s="123"/>
      <c r="M38" s="124"/>
      <c r="N38" s="35"/>
      <c r="O38" s="122"/>
      <c r="P38" s="25"/>
      <c r="Q38" s="26"/>
      <c r="S38" s="122"/>
      <c r="T38" s="26"/>
      <c r="V38" s="127"/>
      <c r="X38" s="24"/>
      <c r="Y38" s="25"/>
      <c r="Z38" s="25"/>
      <c r="AA38" s="26"/>
      <c r="AC38" s="24"/>
      <c r="AD38" s="25"/>
      <c r="AE38" s="25"/>
      <c r="AF38" s="26"/>
      <c r="AG38" s="35"/>
      <c r="AH38" s="122"/>
      <c r="AI38" s="25"/>
      <c r="AJ38" s="26"/>
      <c r="AL38" s="122"/>
      <c r="AM38" s="26"/>
      <c r="AO38" s="127"/>
      <c r="AQ38" s="24"/>
      <c r="AR38" s="25"/>
      <c r="AS38" s="25"/>
      <c r="AT38" s="26"/>
    </row>
    <row r="39" spans="2:48">
      <c r="B39" s="79" t="s">
        <v>19</v>
      </c>
      <c r="C39" s="80" t="s">
        <v>44</v>
      </c>
      <c r="D39" s="9"/>
      <c r="E39" s="34">
        <v>46</v>
      </c>
      <c r="F39" s="34">
        <v>5920</v>
      </c>
      <c r="G39" s="30">
        <v>29654</v>
      </c>
      <c r="H39" s="30">
        <v>25424</v>
      </c>
      <c r="I39" s="33"/>
      <c r="J39" s="34">
        <v>2.4621413641999998</v>
      </c>
      <c r="K39" s="30">
        <v>2.4621413641999998</v>
      </c>
      <c r="L39" s="130">
        <v>2.4621413641999998</v>
      </c>
      <c r="M39" s="139">
        <v>2.4621413641999998</v>
      </c>
      <c r="N39" s="35"/>
      <c r="O39" s="34">
        <v>566.25434376011265</v>
      </c>
      <c r="P39" s="34">
        <v>566.25434376011265</v>
      </c>
      <c r="Q39" s="34">
        <v>566.25434376011265</v>
      </c>
      <c r="S39" s="34">
        <v>2361.3522623179997</v>
      </c>
      <c r="T39" s="34">
        <v>2334.9392600979995</v>
      </c>
      <c r="V39" s="146">
        <v>2466.2684162839996</v>
      </c>
      <c r="X39" s="34">
        <v>2.4621413641999998</v>
      </c>
      <c r="Y39" s="30">
        <v>568.71648512431261</v>
      </c>
      <c r="Z39" s="130">
        <v>2903.6557452223119</v>
      </c>
      <c r="AA39" s="131">
        <v>5369.9241615063111</v>
      </c>
      <c r="AC39" s="34">
        <v>39283.433000000005</v>
      </c>
      <c r="AD39" s="30">
        <v>39283.433000000005</v>
      </c>
      <c r="AE39" s="130">
        <v>39283.433000000005</v>
      </c>
      <c r="AF39" s="131">
        <v>39283.433000000005</v>
      </c>
      <c r="AG39" s="35"/>
      <c r="AH39" s="34">
        <v>5442232.2569122305</v>
      </c>
      <c r="AI39" s="34">
        <v>5442232.2569122305</v>
      </c>
      <c r="AJ39" s="34">
        <v>5442232.2569122305</v>
      </c>
      <c r="AL39" s="34">
        <v>20987274.989233214</v>
      </c>
      <c r="AM39" s="34">
        <v>20478807.382757373</v>
      </c>
      <c r="AO39" s="146">
        <v>19582658.1038054</v>
      </c>
      <c r="AQ39" s="34">
        <v>157133.73200000002</v>
      </c>
      <c r="AR39" s="30">
        <v>16483830.502736691</v>
      </c>
      <c r="AS39" s="130">
        <v>57949912.874727279</v>
      </c>
      <c r="AT39" s="131">
        <v>77532570.978532672</v>
      </c>
    </row>
    <row r="40" spans="2:48">
      <c r="B40" s="115" t="s">
        <v>20</v>
      </c>
      <c r="C40" s="116"/>
      <c r="D40" s="9"/>
      <c r="E40" s="54"/>
      <c r="F40" s="55"/>
      <c r="G40" s="55"/>
      <c r="H40" s="55"/>
      <c r="I40" s="33"/>
      <c r="J40" s="57">
        <v>2.4621413641999998</v>
      </c>
      <c r="K40" s="57">
        <v>2.4621413641999998</v>
      </c>
      <c r="L40" s="57">
        <v>2.4621413641999998</v>
      </c>
      <c r="M40" s="57">
        <v>2.4621413641999998</v>
      </c>
      <c r="N40" s="35"/>
      <c r="O40" s="57">
        <v>566.25434376011265</v>
      </c>
      <c r="P40" s="57">
        <v>566.25434376011265</v>
      </c>
      <c r="Q40" s="57">
        <v>566.25434376011265</v>
      </c>
      <c r="S40" s="57">
        <v>2361.3522623179997</v>
      </c>
      <c r="T40" s="57">
        <v>2334.9392600979995</v>
      </c>
      <c r="V40" s="57">
        <v>2466.2684162839996</v>
      </c>
      <c r="X40" s="57">
        <v>2.4621413641999998</v>
      </c>
      <c r="Y40" s="57">
        <v>568.71648512431261</v>
      </c>
      <c r="Z40" s="57">
        <v>2903.6557452223119</v>
      </c>
      <c r="AA40" s="57">
        <v>5369.9241615063111</v>
      </c>
      <c r="AC40" s="57">
        <v>39283.433000000005</v>
      </c>
      <c r="AD40" s="57">
        <v>39283.433000000005</v>
      </c>
      <c r="AE40" s="57">
        <v>39283.433000000005</v>
      </c>
      <c r="AF40" s="57">
        <v>39283.433000000005</v>
      </c>
      <c r="AG40" s="35"/>
      <c r="AH40" s="57">
        <v>5442232.2569122305</v>
      </c>
      <c r="AI40" s="57">
        <v>5442232.2569122305</v>
      </c>
      <c r="AJ40" s="57">
        <v>5442232.2569122305</v>
      </c>
      <c r="AL40" s="57">
        <v>20987274.989233214</v>
      </c>
      <c r="AM40" s="57">
        <v>20478807.382757373</v>
      </c>
      <c r="AO40" s="57">
        <v>19582658.1038054</v>
      </c>
      <c r="AQ40" s="57">
        <v>157133.73200000002</v>
      </c>
      <c r="AR40" s="57">
        <v>16483830.502736691</v>
      </c>
      <c r="AS40" s="57">
        <v>57949912.874727279</v>
      </c>
      <c r="AT40" s="57">
        <v>77532570.978532672</v>
      </c>
      <c r="AV40" s="555"/>
    </row>
    <row r="41" spans="2:48" ht="6" customHeight="1">
      <c r="B41" s="84"/>
      <c r="C41" s="85"/>
      <c r="D41" s="9"/>
      <c r="E41" s="85"/>
      <c r="F41" s="85"/>
      <c r="G41" s="85"/>
      <c r="H41" s="85"/>
      <c r="I41" s="33"/>
      <c r="J41" s="60"/>
      <c r="K41" s="60"/>
      <c r="L41" s="60"/>
      <c r="M41" s="60"/>
      <c r="N41" s="35"/>
      <c r="O41" s="63"/>
      <c r="P41" s="60"/>
      <c r="Q41" s="60"/>
      <c r="S41" s="63"/>
      <c r="T41" s="60"/>
      <c r="V41" s="60"/>
      <c r="X41" s="60"/>
      <c r="Y41" s="60"/>
      <c r="Z41" s="60"/>
      <c r="AA41" s="60"/>
      <c r="AC41" s="60"/>
      <c r="AD41" s="60"/>
      <c r="AE41" s="60"/>
      <c r="AF41" s="60"/>
      <c r="AG41" s="35"/>
      <c r="AH41" s="63"/>
      <c r="AI41" s="60"/>
      <c r="AJ41" s="60"/>
      <c r="AL41" s="63"/>
      <c r="AM41" s="60"/>
      <c r="AO41" s="60"/>
      <c r="AQ41" s="60"/>
      <c r="AR41" s="60"/>
      <c r="AS41" s="60"/>
      <c r="AT41" s="60"/>
    </row>
    <row r="42" spans="2:48">
      <c r="B42" s="24" t="s">
        <v>132</v>
      </c>
      <c r="C42" s="26"/>
      <c r="D42" s="9"/>
      <c r="E42" s="21"/>
      <c r="F42" s="22"/>
      <c r="G42" s="22"/>
      <c r="H42" s="22"/>
      <c r="I42" s="33"/>
      <c r="J42" s="122"/>
      <c r="K42" s="123"/>
      <c r="L42" s="123"/>
      <c r="M42" s="124"/>
      <c r="N42" s="35"/>
      <c r="O42" s="122"/>
      <c r="P42" s="25"/>
      <c r="Q42" s="26"/>
      <c r="S42" s="122"/>
      <c r="T42" s="26"/>
      <c r="V42" s="127"/>
      <c r="X42" s="24"/>
      <c r="Y42" s="25"/>
      <c r="Z42" s="25"/>
      <c r="AA42" s="26"/>
      <c r="AC42" s="24"/>
      <c r="AD42" s="25"/>
      <c r="AE42" s="25"/>
      <c r="AF42" s="26"/>
      <c r="AG42" s="35"/>
      <c r="AH42" s="122"/>
      <c r="AI42" s="25"/>
      <c r="AJ42" s="26"/>
      <c r="AL42" s="122"/>
      <c r="AM42" s="26"/>
      <c r="AO42" s="127"/>
      <c r="AQ42" s="24"/>
      <c r="AR42" s="25"/>
      <c r="AS42" s="25"/>
      <c r="AT42" s="26"/>
    </row>
    <row r="43" spans="2:48" ht="15.75" customHeight="1">
      <c r="B43" s="28" t="s">
        <v>138</v>
      </c>
      <c r="C43" s="29" t="s">
        <v>44</v>
      </c>
      <c r="D43" s="9"/>
      <c r="E43" s="34">
        <v>0</v>
      </c>
      <c r="F43" s="34">
        <v>0</v>
      </c>
      <c r="G43" s="30">
        <v>717</v>
      </c>
      <c r="H43" s="30">
        <v>1125</v>
      </c>
      <c r="I43" s="33"/>
      <c r="J43" s="34">
        <v>0</v>
      </c>
      <c r="K43" s="30">
        <v>0</v>
      </c>
      <c r="L43" s="31">
        <v>0</v>
      </c>
      <c r="M43" s="32">
        <v>0</v>
      </c>
      <c r="N43" s="35"/>
      <c r="O43" s="34">
        <v>0</v>
      </c>
      <c r="P43" s="34">
        <v>0</v>
      </c>
      <c r="Q43" s="34">
        <v>0</v>
      </c>
      <c r="R43" s="90"/>
      <c r="S43" s="34">
        <v>267.01353290500003</v>
      </c>
      <c r="T43" s="34">
        <v>267.01353290500003</v>
      </c>
      <c r="V43" s="146">
        <v>548.64496340899996</v>
      </c>
      <c r="X43" s="34">
        <v>0</v>
      </c>
      <c r="Y43" s="30">
        <v>0</v>
      </c>
      <c r="Z43" s="130">
        <v>267.01353290500003</v>
      </c>
      <c r="AA43" s="131">
        <v>815.65849631399999</v>
      </c>
      <c r="AC43" s="34">
        <v>0</v>
      </c>
      <c r="AD43" s="30">
        <v>0</v>
      </c>
      <c r="AE43" s="31">
        <v>0</v>
      </c>
      <c r="AF43" s="32">
        <v>0</v>
      </c>
      <c r="AG43" s="35"/>
      <c r="AH43" s="34">
        <v>0</v>
      </c>
      <c r="AI43" s="34">
        <v>0</v>
      </c>
      <c r="AJ43" s="34">
        <v>0</v>
      </c>
      <c r="AK43" s="90"/>
      <c r="AL43" s="34">
        <v>1609392.8429526519</v>
      </c>
      <c r="AM43" s="34">
        <v>1609392.8429526519</v>
      </c>
      <c r="AO43" s="146">
        <v>3101207.3692779499</v>
      </c>
      <c r="AQ43" s="34">
        <v>0</v>
      </c>
      <c r="AR43" s="30">
        <v>0</v>
      </c>
      <c r="AS43" s="130">
        <v>3218785.6859053038</v>
      </c>
      <c r="AT43" s="131">
        <v>6319993.0551832542</v>
      </c>
    </row>
    <row r="44" spans="2:48" ht="15.75" customHeight="1">
      <c r="B44" s="42" t="s">
        <v>137</v>
      </c>
      <c r="C44" s="38" t="s">
        <v>30</v>
      </c>
      <c r="D44" s="9"/>
      <c r="E44" s="34">
        <v>0</v>
      </c>
      <c r="F44" s="34">
        <v>0</v>
      </c>
      <c r="G44" s="30">
        <v>0</v>
      </c>
      <c r="H44" s="40"/>
      <c r="I44" s="33"/>
      <c r="J44" s="34"/>
      <c r="K44" s="30"/>
      <c r="L44" s="31"/>
      <c r="M44" s="32"/>
      <c r="N44" s="35"/>
      <c r="O44" s="39"/>
      <c r="P44" s="30"/>
      <c r="Q44" s="145"/>
      <c r="R44" s="90"/>
      <c r="S44" s="39"/>
      <c r="T44" s="131"/>
      <c r="V44" s="146">
        <v>0</v>
      </c>
      <c r="X44" s="34"/>
      <c r="Y44" s="30"/>
      <c r="Z44" s="30">
        <v>0</v>
      </c>
      <c r="AA44" s="131">
        <v>0</v>
      </c>
      <c r="AC44" s="34"/>
      <c r="AD44" s="30"/>
      <c r="AE44" s="31"/>
      <c r="AF44" s="32"/>
      <c r="AG44" s="35"/>
      <c r="AH44" s="39"/>
      <c r="AI44" s="30"/>
      <c r="AJ44" s="145"/>
      <c r="AK44" s="90"/>
      <c r="AL44" s="82"/>
      <c r="AM44" s="145"/>
      <c r="AO44" s="146">
        <v>0</v>
      </c>
      <c r="AQ44" s="34"/>
      <c r="AR44" s="30"/>
      <c r="AS44" s="130">
        <v>0</v>
      </c>
      <c r="AT44" s="131">
        <v>0</v>
      </c>
    </row>
    <row r="45" spans="2:48">
      <c r="B45" s="115" t="s">
        <v>133</v>
      </c>
      <c r="C45" s="116"/>
      <c r="D45" s="9"/>
      <c r="E45" s="54"/>
      <c r="F45" s="55"/>
      <c r="G45" s="55"/>
      <c r="H45" s="55"/>
      <c r="I45" s="33"/>
      <c r="J45" s="57">
        <v>0</v>
      </c>
      <c r="K45" s="57">
        <v>0</v>
      </c>
      <c r="L45" s="57">
        <v>0</v>
      </c>
      <c r="M45" s="57">
        <v>0</v>
      </c>
      <c r="N45" s="35"/>
      <c r="O45" s="57">
        <v>0</v>
      </c>
      <c r="P45" s="57">
        <v>0</v>
      </c>
      <c r="Q45" s="57">
        <v>0</v>
      </c>
      <c r="S45" s="57">
        <v>267.01353290500003</v>
      </c>
      <c r="T45" s="57">
        <v>267.01353290500003</v>
      </c>
      <c r="V45" s="57">
        <v>548.64496340899996</v>
      </c>
      <c r="X45" s="57">
        <v>0</v>
      </c>
      <c r="Y45" s="57">
        <v>0</v>
      </c>
      <c r="Z45" s="57">
        <v>267.01353290500003</v>
      </c>
      <c r="AA45" s="57">
        <v>815.65849631399999</v>
      </c>
      <c r="AC45" s="57">
        <v>0</v>
      </c>
      <c r="AD45" s="57">
        <v>0</v>
      </c>
      <c r="AE45" s="57">
        <v>0</v>
      </c>
      <c r="AF45" s="57">
        <v>0</v>
      </c>
      <c r="AG45" s="35"/>
      <c r="AH45" s="57">
        <v>0</v>
      </c>
      <c r="AI45" s="57">
        <v>0</v>
      </c>
      <c r="AJ45" s="57">
        <v>0</v>
      </c>
      <c r="AL45" s="57">
        <v>1609392.8429526519</v>
      </c>
      <c r="AM45" s="57">
        <v>1609392.8429526519</v>
      </c>
      <c r="AO45" s="57">
        <v>3101207.3692779499</v>
      </c>
      <c r="AQ45" s="57">
        <v>0</v>
      </c>
      <c r="AR45" s="57">
        <v>0</v>
      </c>
      <c r="AS45" s="57">
        <v>3218785.6859053038</v>
      </c>
      <c r="AT45" s="57">
        <v>6319993.0551832542</v>
      </c>
      <c r="AV45" s="555"/>
    </row>
    <row r="46" spans="2:48" ht="6" customHeight="1">
      <c r="B46" s="84"/>
      <c r="C46" s="85"/>
      <c r="D46" s="9"/>
      <c r="E46" s="85"/>
      <c r="F46" s="85"/>
      <c r="G46" s="85"/>
      <c r="H46" s="85"/>
      <c r="I46" s="33"/>
      <c r="J46" s="60"/>
      <c r="K46" s="60"/>
      <c r="L46" s="60"/>
      <c r="M46" s="60"/>
      <c r="N46" s="35"/>
      <c r="O46" s="63"/>
      <c r="P46" s="60"/>
      <c r="Q46" s="60"/>
      <c r="S46" s="63"/>
      <c r="T46" s="60"/>
      <c r="V46" s="60"/>
      <c r="X46" s="60"/>
      <c r="Y46" s="60"/>
      <c r="Z46" s="60"/>
      <c r="AA46" s="60"/>
      <c r="AC46" s="60"/>
      <c r="AD46" s="60"/>
      <c r="AE46" s="60"/>
      <c r="AF46" s="60"/>
      <c r="AG46" s="35"/>
      <c r="AH46" s="63"/>
      <c r="AI46" s="60"/>
      <c r="AJ46" s="60"/>
      <c r="AL46" s="63"/>
      <c r="AM46" s="60"/>
      <c r="AO46" s="60"/>
      <c r="AQ46" s="60"/>
      <c r="AR46" s="60"/>
      <c r="AS46" s="60"/>
      <c r="AT46" s="60"/>
    </row>
    <row r="47" spans="2:48">
      <c r="B47" s="24" t="s">
        <v>21</v>
      </c>
      <c r="C47" s="26"/>
      <c r="D47" s="9"/>
      <c r="E47" s="137"/>
      <c r="F47" s="22"/>
      <c r="G47" s="22"/>
      <c r="H47" s="22"/>
      <c r="I47" s="33"/>
      <c r="J47" s="122"/>
      <c r="K47" s="123"/>
      <c r="L47" s="123"/>
      <c r="M47" s="124"/>
      <c r="N47" s="35"/>
      <c r="O47" s="122"/>
      <c r="P47" s="25"/>
      <c r="Q47" s="26"/>
      <c r="S47" s="122"/>
      <c r="T47" s="26"/>
      <c r="V47" s="127"/>
      <c r="X47" s="24"/>
      <c r="Y47" s="25"/>
      <c r="Z47" s="25"/>
      <c r="AA47" s="26"/>
      <c r="AC47" s="24"/>
      <c r="AD47" s="25"/>
      <c r="AE47" s="25"/>
      <c r="AF47" s="26"/>
      <c r="AG47" s="35"/>
      <c r="AH47" s="122"/>
      <c r="AI47" s="25"/>
      <c r="AJ47" s="26"/>
      <c r="AL47" s="122"/>
      <c r="AM47" s="26"/>
      <c r="AO47" s="127"/>
      <c r="AQ47" s="24"/>
      <c r="AR47" s="25"/>
      <c r="AS47" s="25"/>
      <c r="AT47" s="26"/>
    </row>
    <row r="48" spans="2:48">
      <c r="B48" s="28" t="s">
        <v>95</v>
      </c>
      <c r="C48" s="29" t="s">
        <v>30</v>
      </c>
      <c r="D48" s="9"/>
      <c r="E48" s="34">
        <v>2028</v>
      </c>
      <c r="F48" s="34">
        <v>0</v>
      </c>
      <c r="G48" s="30">
        <v>0</v>
      </c>
      <c r="H48" s="30">
        <v>0</v>
      </c>
      <c r="I48" s="33"/>
      <c r="J48" s="34">
        <v>21661.975671272932</v>
      </c>
      <c r="K48" s="30">
        <v>21661.975671272932</v>
      </c>
      <c r="L48" s="130">
        <v>21661.975671272932</v>
      </c>
      <c r="M48" s="139">
        <v>21661.975671272932</v>
      </c>
      <c r="N48" s="35"/>
      <c r="O48" s="34">
        <v>0</v>
      </c>
      <c r="P48" s="34">
        <v>0</v>
      </c>
      <c r="Q48" s="34">
        <v>0</v>
      </c>
      <c r="S48" s="34">
        <v>0</v>
      </c>
      <c r="T48" s="34">
        <v>0</v>
      </c>
      <c r="V48" s="146">
        <v>0</v>
      </c>
      <c r="X48" s="34">
        <v>21661.975671272932</v>
      </c>
      <c r="Y48" s="30">
        <v>21661.975671272932</v>
      </c>
      <c r="Z48" s="130">
        <v>21661.975671272932</v>
      </c>
      <c r="AA48" s="131">
        <v>21661.975671272932</v>
      </c>
      <c r="AC48" s="34">
        <v>121138218.8853627</v>
      </c>
      <c r="AD48" s="30">
        <v>121138218.8853627</v>
      </c>
      <c r="AE48" s="130">
        <v>121138218.8853627</v>
      </c>
      <c r="AF48" s="131">
        <v>121138218.8853627</v>
      </c>
      <c r="AG48" s="35"/>
      <c r="AH48" s="34">
        <v>0</v>
      </c>
      <c r="AI48" s="34">
        <v>0</v>
      </c>
      <c r="AJ48" s="34">
        <v>0</v>
      </c>
      <c r="AL48" s="34">
        <v>0</v>
      </c>
      <c r="AM48" s="34">
        <v>0</v>
      </c>
      <c r="AO48" s="146">
        <v>0</v>
      </c>
      <c r="AQ48" s="34">
        <v>484552875.5414508</v>
      </c>
      <c r="AR48" s="30">
        <v>484552875.5414508</v>
      </c>
      <c r="AS48" s="130">
        <v>484552875.5414508</v>
      </c>
      <c r="AT48" s="131">
        <v>484552875.5414508</v>
      </c>
    </row>
    <row r="49" spans="1:48">
      <c r="B49" s="42" t="s">
        <v>23</v>
      </c>
      <c r="C49" s="38" t="s">
        <v>30</v>
      </c>
      <c r="D49" s="9"/>
      <c r="E49" s="34">
        <v>182.35486651915249</v>
      </c>
      <c r="F49" s="34">
        <v>73</v>
      </c>
      <c r="G49" s="30">
        <v>19</v>
      </c>
      <c r="H49" s="30">
        <v>3</v>
      </c>
      <c r="I49" s="33"/>
      <c r="J49" s="34">
        <v>5098.440703150327</v>
      </c>
      <c r="K49" s="30">
        <v>5098.440703150327</v>
      </c>
      <c r="L49" s="130">
        <v>5098.440703150327</v>
      </c>
      <c r="M49" s="139">
        <v>5098.440703150327</v>
      </c>
      <c r="N49" s="35"/>
      <c r="O49" s="34">
        <v>3250.5059999999999</v>
      </c>
      <c r="P49" s="34">
        <v>3250.5059999999999</v>
      </c>
      <c r="Q49" s="34">
        <v>3250.5059999999999</v>
      </c>
      <c r="S49" s="34">
        <v>771.99999999999989</v>
      </c>
      <c r="T49" s="34">
        <v>771.99999999999989</v>
      </c>
      <c r="V49" s="146">
        <v>134.1</v>
      </c>
      <c r="X49" s="34">
        <v>5098.440703150327</v>
      </c>
      <c r="Y49" s="30">
        <v>8348.9467031503264</v>
      </c>
      <c r="Z49" s="130">
        <v>9120.9467031503264</v>
      </c>
      <c r="AA49" s="131">
        <v>9255.0467031503267</v>
      </c>
      <c r="AC49" s="34">
        <v>26185591.451380096</v>
      </c>
      <c r="AD49" s="30">
        <v>26185591.451380096</v>
      </c>
      <c r="AE49" s="130">
        <v>26185591.451380096</v>
      </c>
      <c r="AF49" s="131">
        <v>26185591.451380096</v>
      </c>
      <c r="AG49" s="35"/>
      <c r="AH49" s="34">
        <v>11901943.816000002</v>
      </c>
      <c r="AI49" s="34">
        <v>11901943.816000002</v>
      </c>
      <c r="AJ49" s="34">
        <v>11901943.816000002</v>
      </c>
      <c r="AL49" s="34">
        <v>3522240.0000000005</v>
      </c>
      <c r="AM49" s="34">
        <v>3522240.0000000005</v>
      </c>
      <c r="AO49" s="146">
        <v>688737.60000000009</v>
      </c>
      <c r="AQ49" s="34">
        <v>104742365.80552039</v>
      </c>
      <c r="AR49" s="30">
        <v>140448197.2535204</v>
      </c>
      <c r="AS49" s="130">
        <v>147492677.2535204</v>
      </c>
      <c r="AT49" s="131">
        <v>148181414.85352039</v>
      </c>
    </row>
    <row r="50" spans="1:48">
      <c r="B50" s="42" t="s">
        <v>24</v>
      </c>
      <c r="C50" s="38" t="s">
        <v>30</v>
      </c>
      <c r="D50" s="9"/>
      <c r="E50" s="34">
        <v>577</v>
      </c>
      <c r="F50" s="34">
        <v>15</v>
      </c>
      <c r="G50" s="30">
        <v>4</v>
      </c>
      <c r="H50" s="30">
        <v>5</v>
      </c>
      <c r="I50" s="33"/>
      <c r="J50" s="34">
        <v>15804.964190458446</v>
      </c>
      <c r="K50" s="30">
        <v>15804.964190458446</v>
      </c>
      <c r="L50" s="130">
        <v>15804.964190458446</v>
      </c>
      <c r="M50" s="139">
        <v>15804.964190458446</v>
      </c>
      <c r="N50" s="35"/>
      <c r="O50" s="34">
        <v>0</v>
      </c>
      <c r="P50" s="34">
        <v>0</v>
      </c>
      <c r="Q50" s="34">
        <v>0</v>
      </c>
      <c r="S50" s="34">
        <v>0</v>
      </c>
      <c r="T50" s="34">
        <v>0</v>
      </c>
      <c r="V50" s="146">
        <v>280.64718499999998</v>
      </c>
      <c r="X50" s="34">
        <v>15804.964190458446</v>
      </c>
      <c r="Y50" s="30">
        <v>15804.964190458446</v>
      </c>
      <c r="Z50" s="130">
        <v>15804.964190458446</v>
      </c>
      <c r="AA50" s="131">
        <v>16085.611375458446</v>
      </c>
      <c r="AC50" s="34">
        <v>86964886.205566928</v>
      </c>
      <c r="AD50" s="30">
        <v>86964886.205566928</v>
      </c>
      <c r="AE50" s="130">
        <v>86964886.205566928</v>
      </c>
      <c r="AF50" s="131">
        <v>86964886.205566928</v>
      </c>
      <c r="AG50" s="35"/>
      <c r="AH50" s="34">
        <v>0</v>
      </c>
      <c r="AI50" s="34">
        <v>0</v>
      </c>
      <c r="AJ50" s="34">
        <v>0</v>
      </c>
      <c r="AL50" s="34">
        <v>0</v>
      </c>
      <c r="AM50" s="34">
        <v>0</v>
      </c>
      <c r="AO50" s="146">
        <v>2479840.0989999999</v>
      </c>
      <c r="AQ50" s="34">
        <v>347859544.82226771</v>
      </c>
      <c r="AR50" s="30">
        <v>347859544.82226771</v>
      </c>
      <c r="AS50" s="130">
        <v>347859544.82226771</v>
      </c>
      <c r="AT50" s="131">
        <v>350339384.92126769</v>
      </c>
    </row>
    <row r="51" spans="1:48">
      <c r="B51" s="42" t="s">
        <v>25</v>
      </c>
      <c r="C51" s="38" t="s">
        <v>30</v>
      </c>
      <c r="D51" s="9"/>
      <c r="E51" s="34">
        <v>110</v>
      </c>
      <c r="F51" s="34">
        <v>0</v>
      </c>
      <c r="G51" s="30">
        <v>0</v>
      </c>
      <c r="H51" s="30">
        <v>0</v>
      </c>
      <c r="I51" s="33"/>
      <c r="J51" s="34">
        <v>1980.6219504450003</v>
      </c>
      <c r="K51" s="30">
        <v>1980.6219504450003</v>
      </c>
      <c r="L51" s="130">
        <v>1980.6219504450003</v>
      </c>
      <c r="M51" s="139">
        <v>1980.6219504450003</v>
      </c>
      <c r="N51" s="35"/>
      <c r="O51" s="34">
        <v>0</v>
      </c>
      <c r="P51" s="34">
        <v>0</v>
      </c>
      <c r="Q51" s="34">
        <v>0</v>
      </c>
      <c r="S51" s="34">
        <v>0</v>
      </c>
      <c r="T51" s="34">
        <v>0</v>
      </c>
      <c r="V51" s="146">
        <v>0</v>
      </c>
      <c r="X51" s="34">
        <v>1980.6219504450003</v>
      </c>
      <c r="Y51" s="30">
        <v>1980.6219504450003</v>
      </c>
      <c r="Z51" s="130">
        <v>1980.6219504450003</v>
      </c>
      <c r="AA51" s="131">
        <v>1980.6219504450003</v>
      </c>
      <c r="AC51" s="34">
        <v>7595683.3512110254</v>
      </c>
      <c r="AD51" s="30">
        <v>7595683.3512110254</v>
      </c>
      <c r="AE51" s="130">
        <v>7595683.3512110254</v>
      </c>
      <c r="AF51" s="131">
        <v>7595683.3512110254</v>
      </c>
      <c r="AG51" s="35"/>
      <c r="AH51" s="34">
        <v>0</v>
      </c>
      <c r="AI51" s="34">
        <v>0</v>
      </c>
      <c r="AJ51" s="34">
        <v>0</v>
      </c>
      <c r="AL51" s="34">
        <v>0</v>
      </c>
      <c r="AM51" s="34">
        <v>0</v>
      </c>
      <c r="AO51" s="146">
        <v>0</v>
      </c>
      <c r="AQ51" s="34">
        <v>30382733.404844102</v>
      </c>
      <c r="AR51" s="30">
        <v>30382733.404844102</v>
      </c>
      <c r="AS51" s="130">
        <v>30382733.404844102</v>
      </c>
      <c r="AT51" s="131">
        <v>30382733.404844102</v>
      </c>
    </row>
    <row r="52" spans="1:48">
      <c r="B52" s="79" t="s">
        <v>74</v>
      </c>
      <c r="C52" s="80" t="s">
        <v>30</v>
      </c>
      <c r="D52" s="9"/>
      <c r="E52" s="34">
        <v>8</v>
      </c>
      <c r="F52" s="34">
        <v>0</v>
      </c>
      <c r="G52" s="30">
        <v>0</v>
      </c>
      <c r="H52" s="30">
        <v>0</v>
      </c>
      <c r="I52" s="33"/>
      <c r="J52" s="34">
        <v>398.52239999999995</v>
      </c>
      <c r="K52" s="30">
        <v>398.52239999999995</v>
      </c>
      <c r="L52" s="130">
        <v>398.52239999999995</v>
      </c>
      <c r="M52" s="139">
        <v>398.52239999999995</v>
      </c>
      <c r="N52" s="35"/>
      <c r="O52" s="34">
        <v>0</v>
      </c>
      <c r="P52" s="34">
        <v>0</v>
      </c>
      <c r="Q52" s="34">
        <v>0</v>
      </c>
      <c r="S52" s="34">
        <v>0</v>
      </c>
      <c r="T52" s="34">
        <v>0</v>
      </c>
      <c r="V52" s="146">
        <v>0</v>
      </c>
      <c r="X52" s="34">
        <v>398.52239999999995</v>
      </c>
      <c r="Y52" s="30">
        <v>398.52239999999995</v>
      </c>
      <c r="Z52" s="130">
        <v>398.52239999999995</v>
      </c>
      <c r="AA52" s="131">
        <v>398.52239999999995</v>
      </c>
      <c r="AC52" s="34">
        <v>1367169.7795999998</v>
      </c>
      <c r="AD52" s="30">
        <v>1367169.7795999998</v>
      </c>
      <c r="AE52" s="130">
        <v>1367169.7795999998</v>
      </c>
      <c r="AF52" s="131">
        <v>1367169.7795999998</v>
      </c>
      <c r="AG52" s="35"/>
      <c r="AH52" s="34">
        <v>0</v>
      </c>
      <c r="AI52" s="34">
        <v>0</v>
      </c>
      <c r="AJ52" s="34">
        <v>0</v>
      </c>
      <c r="AL52" s="34">
        <v>0</v>
      </c>
      <c r="AM52" s="34">
        <v>0</v>
      </c>
      <c r="AO52" s="146">
        <v>0</v>
      </c>
      <c r="AQ52" s="34">
        <v>5468679.1183999991</v>
      </c>
      <c r="AR52" s="30">
        <v>5468679.1183999991</v>
      </c>
      <c r="AS52" s="130">
        <v>5468679.1183999991</v>
      </c>
      <c r="AT52" s="131">
        <v>5468679.1183999991</v>
      </c>
    </row>
    <row r="53" spans="1:48">
      <c r="B53" s="115" t="s">
        <v>26</v>
      </c>
      <c r="C53" s="116"/>
      <c r="D53" s="9"/>
      <c r="E53" s="143"/>
      <c r="F53" s="55"/>
      <c r="G53" s="55"/>
      <c r="H53" s="55"/>
      <c r="I53" s="33"/>
      <c r="J53" s="57">
        <v>44944.524915326707</v>
      </c>
      <c r="K53" s="57">
        <v>44944.524915326707</v>
      </c>
      <c r="L53" s="57">
        <v>44944.524915326707</v>
      </c>
      <c r="M53" s="57">
        <v>44944.524915326707</v>
      </c>
      <c r="N53" s="35"/>
      <c r="O53" s="57">
        <v>3250.5059999999999</v>
      </c>
      <c r="P53" s="57">
        <v>3250.5059999999999</v>
      </c>
      <c r="Q53" s="57">
        <v>3250.5059999999999</v>
      </c>
      <c r="S53" s="57">
        <v>771.99999999999989</v>
      </c>
      <c r="T53" s="57">
        <v>771.99999999999989</v>
      </c>
      <c r="V53" s="57">
        <v>414.74718499999994</v>
      </c>
      <c r="X53" s="57">
        <v>44944.524915326707</v>
      </c>
      <c r="Y53" s="57">
        <v>48195.030915326701</v>
      </c>
      <c r="Z53" s="57">
        <v>48967.030915326701</v>
      </c>
      <c r="AA53" s="57">
        <v>49381.778100326701</v>
      </c>
      <c r="AC53" s="57">
        <v>243251549.67312071</v>
      </c>
      <c r="AD53" s="57">
        <v>243251549.67312071</v>
      </c>
      <c r="AE53" s="57">
        <v>243251549.67312071</v>
      </c>
      <c r="AF53" s="57">
        <v>243251549.67312071</v>
      </c>
      <c r="AG53" s="35"/>
      <c r="AH53" s="57">
        <v>11901943.816000002</v>
      </c>
      <c r="AI53" s="57">
        <v>11901943.816000002</v>
      </c>
      <c r="AJ53" s="57">
        <v>11901943.816000002</v>
      </c>
      <c r="AL53" s="57">
        <v>3522240.0000000005</v>
      </c>
      <c r="AM53" s="57">
        <v>3522240.0000000005</v>
      </c>
      <c r="AO53" s="57">
        <v>3168577.699</v>
      </c>
      <c r="AQ53" s="57">
        <v>973006198.69248283</v>
      </c>
      <c r="AR53" s="57">
        <v>1008712030.140483</v>
      </c>
      <c r="AS53" s="57">
        <v>1015756510.140483</v>
      </c>
      <c r="AT53" s="57">
        <v>1018925087.8394829</v>
      </c>
      <c r="AV53" s="555"/>
    </row>
    <row r="54" spans="1:48" ht="4.5" customHeight="1">
      <c r="A54" s="87"/>
      <c r="B54" s="88"/>
      <c r="C54" s="9"/>
      <c r="D54" s="89"/>
      <c r="E54" s="89"/>
      <c r="F54" s="89"/>
      <c r="G54" s="89"/>
      <c r="H54" s="89"/>
      <c r="I54" s="74"/>
      <c r="J54" s="74"/>
      <c r="K54" s="74"/>
      <c r="L54" s="74"/>
      <c r="M54" s="35"/>
      <c r="N54" s="90"/>
      <c r="O54" s="90"/>
      <c r="P54" s="90"/>
      <c r="Q54" s="90"/>
      <c r="R54" s="35"/>
      <c r="S54" s="64"/>
      <c r="T54" s="64"/>
      <c r="V54" s="7">
        <v>0</v>
      </c>
      <c r="Z54" s="90"/>
      <c r="AS54" s="7">
        <v>0</v>
      </c>
    </row>
    <row r="55" spans="1:48" ht="12.75" customHeight="1">
      <c r="B55" s="24" t="s">
        <v>116</v>
      </c>
      <c r="C55" s="26"/>
      <c r="D55" s="9"/>
      <c r="E55" s="21"/>
      <c r="F55" s="22"/>
      <c r="G55" s="22"/>
      <c r="H55" s="22"/>
      <c r="I55" s="33"/>
      <c r="J55" s="24"/>
      <c r="K55" s="25"/>
      <c r="L55" s="25"/>
      <c r="M55" s="26"/>
      <c r="N55" s="35"/>
      <c r="O55" s="122"/>
      <c r="P55" s="25"/>
      <c r="Q55" s="26"/>
      <c r="R55" s="240"/>
      <c r="S55" s="122"/>
      <c r="T55" s="26"/>
      <c r="V55" s="305"/>
      <c r="X55" s="24"/>
      <c r="Y55" s="25"/>
      <c r="Z55" s="25"/>
      <c r="AA55" s="26"/>
      <c r="AC55" s="24"/>
      <c r="AD55" s="25"/>
      <c r="AE55" s="25"/>
      <c r="AF55" s="26"/>
      <c r="AG55" s="35"/>
      <c r="AH55" s="122"/>
      <c r="AI55" s="25"/>
      <c r="AJ55" s="26"/>
      <c r="AK55" s="240"/>
      <c r="AL55" s="122"/>
      <c r="AM55" s="124"/>
      <c r="AO55" s="305"/>
      <c r="AQ55" s="24"/>
      <c r="AR55" s="25"/>
      <c r="AS55" s="25"/>
      <c r="AT55" s="26"/>
    </row>
    <row r="56" spans="1:48" ht="15.75" customHeight="1">
      <c r="B56" s="28" t="s">
        <v>117</v>
      </c>
      <c r="C56" s="29" t="s">
        <v>30</v>
      </c>
      <c r="D56" s="9"/>
      <c r="E56" s="34">
        <v>33</v>
      </c>
      <c r="F56" s="34">
        <v>71</v>
      </c>
      <c r="G56" s="30">
        <v>46</v>
      </c>
      <c r="H56" s="30">
        <v>43</v>
      </c>
      <c r="I56" s="33"/>
      <c r="J56" s="34"/>
      <c r="K56" s="30"/>
      <c r="L56" s="30"/>
      <c r="M56" s="140"/>
      <c r="N56" s="35"/>
      <c r="O56" s="34">
        <v>2304.0000000000005</v>
      </c>
      <c r="P56" s="34">
        <v>2304.0000000000005</v>
      </c>
      <c r="Q56" s="34">
        <v>2304.0000000000005</v>
      </c>
      <c r="R56" s="90"/>
      <c r="S56" s="34">
        <v>3692.2700000000004</v>
      </c>
      <c r="T56" s="34">
        <v>3692.2700000000004</v>
      </c>
      <c r="V56" s="146">
        <v>5500.1990000000005</v>
      </c>
      <c r="X56" s="34">
        <v>0</v>
      </c>
      <c r="Y56" s="30">
        <v>2304.0000000000005</v>
      </c>
      <c r="Z56" s="130">
        <v>5996.27</v>
      </c>
      <c r="AA56" s="131">
        <v>11496.469000000001</v>
      </c>
      <c r="AC56" s="34">
        <v>0</v>
      </c>
      <c r="AD56" s="30">
        <v>0</v>
      </c>
      <c r="AE56" s="130">
        <v>0</v>
      </c>
      <c r="AF56" s="131">
        <v>0</v>
      </c>
      <c r="AG56" s="35"/>
      <c r="AH56" s="34">
        <v>1188362</v>
      </c>
      <c r="AI56" s="34">
        <v>1188362</v>
      </c>
      <c r="AJ56" s="34">
        <v>1188362</v>
      </c>
      <c r="AK56" s="90"/>
      <c r="AL56" s="34">
        <v>4075381.92</v>
      </c>
      <c r="AM56" s="34">
        <v>4075381.92</v>
      </c>
      <c r="AO56" s="146">
        <v>19035337.235999998</v>
      </c>
      <c r="AQ56" s="34">
        <v>0</v>
      </c>
      <c r="AR56" s="30">
        <v>3565086</v>
      </c>
      <c r="AS56" s="130">
        <v>11715849.84</v>
      </c>
      <c r="AT56" s="131">
        <v>30751187.075999998</v>
      </c>
    </row>
    <row r="57" spans="1:48" ht="15.75" customHeight="1">
      <c r="B57" s="42" t="s">
        <v>118</v>
      </c>
      <c r="C57" s="38" t="s">
        <v>44</v>
      </c>
      <c r="D57" s="9"/>
      <c r="E57" s="34">
        <v>0</v>
      </c>
      <c r="F57" s="34">
        <v>0</v>
      </c>
      <c r="G57" s="30">
        <v>0</v>
      </c>
      <c r="H57" s="30">
        <v>0</v>
      </c>
      <c r="I57" s="33"/>
      <c r="J57" s="34"/>
      <c r="K57" s="30"/>
      <c r="L57" s="30"/>
      <c r="M57" s="145"/>
      <c r="N57" s="35"/>
      <c r="O57" s="34">
        <v>0</v>
      </c>
      <c r="P57" s="34">
        <v>0</v>
      </c>
      <c r="Q57" s="34">
        <v>0</v>
      </c>
      <c r="R57" s="90"/>
      <c r="S57" s="34">
        <v>0</v>
      </c>
      <c r="T57" s="34">
        <v>0</v>
      </c>
      <c r="V57" s="146">
        <v>54795.416645583005</v>
      </c>
      <c r="X57" s="34">
        <v>0</v>
      </c>
      <c r="Y57" s="30">
        <v>0</v>
      </c>
      <c r="Z57" s="130">
        <v>0</v>
      </c>
      <c r="AA57" s="131">
        <v>54795.416645583005</v>
      </c>
      <c r="AC57" s="34">
        <v>0</v>
      </c>
      <c r="AD57" s="30">
        <v>0</v>
      </c>
      <c r="AE57" s="130">
        <v>0</v>
      </c>
      <c r="AF57" s="131">
        <v>0</v>
      </c>
      <c r="AG57" s="35"/>
      <c r="AH57" s="34">
        <v>0</v>
      </c>
      <c r="AI57" s="34">
        <v>0</v>
      </c>
      <c r="AJ57" s="34">
        <v>0</v>
      </c>
      <c r="AK57" s="90"/>
      <c r="AL57" s="34">
        <v>0</v>
      </c>
      <c r="AM57" s="34">
        <v>0</v>
      </c>
      <c r="AO57" s="146">
        <v>0</v>
      </c>
      <c r="AQ57" s="34">
        <v>0</v>
      </c>
      <c r="AR57" s="30">
        <v>0</v>
      </c>
      <c r="AS57" s="130">
        <v>0</v>
      </c>
      <c r="AT57" s="131">
        <v>0</v>
      </c>
    </row>
    <row r="58" spans="1:48" ht="15.75" customHeight="1">
      <c r="B58" s="61" t="s">
        <v>227</v>
      </c>
      <c r="C58" s="62"/>
      <c r="D58" s="9"/>
      <c r="E58" s="34">
        <v>0</v>
      </c>
      <c r="F58" s="34">
        <v>0</v>
      </c>
      <c r="G58" s="30">
        <v>0</v>
      </c>
      <c r="H58" s="30">
        <v>1174</v>
      </c>
      <c r="I58" s="33"/>
      <c r="J58" s="602"/>
      <c r="K58" s="63"/>
      <c r="L58" s="63"/>
      <c r="M58" s="145"/>
      <c r="N58" s="35"/>
      <c r="O58" s="34">
        <v>0</v>
      </c>
      <c r="P58" s="34">
        <v>0</v>
      </c>
      <c r="Q58" s="34">
        <v>0</v>
      </c>
      <c r="R58" s="90"/>
      <c r="S58" s="34">
        <v>0</v>
      </c>
      <c r="T58" s="34">
        <v>0</v>
      </c>
      <c r="V58" s="146">
        <v>1170.266601</v>
      </c>
      <c r="X58" s="34">
        <v>0</v>
      </c>
      <c r="Y58" s="30">
        <v>0</v>
      </c>
      <c r="Z58" s="130">
        <v>0</v>
      </c>
      <c r="AA58" s="131">
        <v>1170.266601</v>
      </c>
      <c r="AC58" s="34">
        <v>0</v>
      </c>
      <c r="AD58" s="30">
        <v>0</v>
      </c>
      <c r="AE58" s="130">
        <v>0</v>
      </c>
      <c r="AF58" s="131">
        <v>0</v>
      </c>
      <c r="AG58" s="35"/>
      <c r="AH58" s="34">
        <v>0</v>
      </c>
      <c r="AI58" s="34">
        <v>0</v>
      </c>
      <c r="AJ58" s="34">
        <v>0</v>
      </c>
      <c r="AK58" s="90"/>
      <c r="AL58" s="34">
        <v>0</v>
      </c>
      <c r="AM58" s="34">
        <v>0</v>
      </c>
      <c r="AO58" s="146">
        <v>5061522.1911330009</v>
      </c>
      <c r="AQ58" s="34">
        <v>0</v>
      </c>
      <c r="AR58" s="30">
        <v>0</v>
      </c>
      <c r="AS58" s="130">
        <v>0</v>
      </c>
      <c r="AT58" s="131">
        <v>5061522.1911330009</v>
      </c>
    </row>
    <row r="59" spans="1:48">
      <c r="B59" s="115" t="s">
        <v>119</v>
      </c>
      <c r="C59" s="116"/>
      <c r="D59" s="9"/>
      <c r="E59" s="54"/>
      <c r="F59" s="55"/>
      <c r="G59" s="55"/>
      <c r="H59" s="56"/>
      <c r="I59" s="33"/>
      <c r="J59" s="57">
        <v>0</v>
      </c>
      <c r="K59" s="57">
        <v>0</v>
      </c>
      <c r="L59" s="57">
        <v>0</v>
      </c>
      <c r="M59" s="57">
        <v>0</v>
      </c>
      <c r="N59" s="35"/>
      <c r="O59" s="57">
        <v>2304.0000000000005</v>
      </c>
      <c r="P59" s="57">
        <v>2304.0000000000005</v>
      </c>
      <c r="Q59" s="57">
        <v>2304.0000000000005</v>
      </c>
      <c r="R59" s="90"/>
      <c r="S59" s="57">
        <v>3692.2700000000004</v>
      </c>
      <c r="T59" s="57">
        <v>3692.2700000000004</v>
      </c>
      <c r="U59" s="57">
        <v>0</v>
      </c>
      <c r="V59" s="57">
        <v>61465.882246583009</v>
      </c>
      <c r="X59" s="57">
        <v>0</v>
      </c>
      <c r="Y59" s="57">
        <v>2304.0000000000005</v>
      </c>
      <c r="Z59" s="57">
        <v>5996.27</v>
      </c>
      <c r="AA59" s="57">
        <v>67462.152246583006</v>
      </c>
      <c r="AC59" s="57">
        <v>0</v>
      </c>
      <c r="AD59" s="57">
        <v>0</v>
      </c>
      <c r="AE59" s="57">
        <v>0</v>
      </c>
      <c r="AF59" s="57">
        <v>0</v>
      </c>
      <c r="AG59" s="35"/>
      <c r="AH59" s="57">
        <v>1188362</v>
      </c>
      <c r="AI59" s="57">
        <v>1188362</v>
      </c>
      <c r="AJ59" s="57">
        <v>1188362</v>
      </c>
      <c r="AK59" s="90"/>
      <c r="AL59" s="57">
        <v>4075381.92</v>
      </c>
      <c r="AM59" s="57">
        <v>4075381.92</v>
      </c>
      <c r="AO59" s="57">
        <v>24096859.427132998</v>
      </c>
      <c r="AQ59" s="57">
        <v>0</v>
      </c>
      <c r="AR59" s="57">
        <v>3565086</v>
      </c>
      <c r="AS59" s="57">
        <v>11715849.84</v>
      </c>
      <c r="AT59" s="57">
        <v>35812709.267132998</v>
      </c>
      <c r="AV59" s="555"/>
    </row>
    <row r="60" spans="1:48" ht="6" customHeight="1">
      <c r="B60" s="87"/>
      <c r="C60" s="88"/>
      <c r="D60" s="9"/>
      <c r="E60" s="89"/>
      <c r="F60" s="89"/>
      <c r="G60" s="89"/>
      <c r="H60" s="89"/>
      <c r="I60" s="33"/>
      <c r="J60" s="74"/>
      <c r="K60" s="74"/>
      <c r="L60" s="74"/>
      <c r="M60" s="74"/>
      <c r="N60" s="35"/>
      <c r="O60" s="90"/>
      <c r="P60" s="74"/>
      <c r="Q60" s="74"/>
      <c r="R60" s="90"/>
      <c r="S60" s="90"/>
      <c r="T60" s="74"/>
      <c r="V60" s="74"/>
      <c r="X60" s="74"/>
      <c r="Y60" s="74"/>
      <c r="Z60" s="74"/>
      <c r="AA60" s="74"/>
      <c r="AC60" s="74"/>
      <c r="AD60" s="74"/>
      <c r="AE60" s="74"/>
      <c r="AF60" s="74"/>
      <c r="AG60" s="35"/>
      <c r="AH60" s="90"/>
      <c r="AI60" s="74"/>
      <c r="AJ60" s="74"/>
      <c r="AK60" s="90"/>
      <c r="AL60" s="90"/>
      <c r="AM60" s="74"/>
      <c r="AO60" s="90"/>
      <c r="AQ60" s="74"/>
      <c r="AR60" s="74"/>
      <c r="AS60" s="74"/>
    </row>
    <row r="61" spans="1:48">
      <c r="B61" s="118" t="s">
        <v>166</v>
      </c>
      <c r="C61" s="117"/>
      <c r="D61" s="101"/>
      <c r="E61" s="756"/>
      <c r="F61" s="757"/>
      <c r="G61" s="757"/>
      <c r="H61" s="758"/>
      <c r="I61" s="102"/>
      <c r="J61" s="158">
        <v>1406.3675932121055</v>
      </c>
      <c r="K61" s="158">
        <v>1406.0060611689919</v>
      </c>
      <c r="L61" s="158">
        <v>1400.74622388545</v>
      </c>
      <c r="M61" s="158">
        <v>1155.7141115062409</v>
      </c>
      <c r="N61" s="35"/>
      <c r="O61" s="158"/>
      <c r="P61" s="158"/>
      <c r="Q61" s="158"/>
      <c r="R61" s="90"/>
      <c r="S61" s="158"/>
      <c r="T61" s="159"/>
      <c r="V61" s="159"/>
      <c r="X61" s="158">
        <v>1155.7141115062409</v>
      </c>
      <c r="Y61" s="158"/>
      <c r="Z61" s="158"/>
      <c r="AA61" s="159"/>
      <c r="AC61" s="158">
        <v>18690297.228436522</v>
      </c>
      <c r="AD61" s="158">
        <v>18689080.648421198</v>
      </c>
      <c r="AE61" s="158">
        <v>18674247.110011827</v>
      </c>
      <c r="AF61" s="158">
        <v>17864972.924284462</v>
      </c>
      <c r="AG61" s="35"/>
      <c r="AH61" s="158"/>
      <c r="AI61" s="158"/>
      <c r="AJ61" s="158"/>
      <c r="AK61" s="90"/>
      <c r="AL61" s="158"/>
      <c r="AM61" s="159"/>
      <c r="AO61" s="158"/>
      <c r="AQ61" s="158">
        <v>73918597.911154002</v>
      </c>
      <c r="AR61" s="158">
        <v>73918597.911154002</v>
      </c>
      <c r="AS61" s="158">
        <v>73918597.911154002</v>
      </c>
      <c r="AT61" s="158">
        <v>73918597.911154002</v>
      </c>
    </row>
    <row r="62" spans="1:48">
      <c r="B62" s="118" t="s">
        <v>167</v>
      </c>
      <c r="C62" s="117"/>
      <c r="D62" s="101"/>
      <c r="E62" s="508"/>
      <c r="F62" s="509"/>
      <c r="G62" s="509"/>
      <c r="H62" s="510"/>
      <c r="I62" s="102"/>
      <c r="J62" s="158">
        <v>640.80675317300006</v>
      </c>
      <c r="K62" s="158">
        <v>640.80675317300006</v>
      </c>
      <c r="L62" s="158">
        <v>640.80675317300006</v>
      </c>
      <c r="M62" s="158">
        <v>640.80675317300006</v>
      </c>
      <c r="N62" s="35"/>
      <c r="O62" s="158"/>
      <c r="P62" s="158"/>
      <c r="Q62" s="158"/>
      <c r="R62" s="4"/>
      <c r="S62" s="158"/>
      <c r="T62" s="159"/>
      <c r="V62" s="159"/>
      <c r="W62" s="4"/>
      <c r="X62" s="158">
        <v>640.80675317300006</v>
      </c>
      <c r="Y62" s="158"/>
      <c r="Z62" s="513"/>
      <c r="AA62" s="159"/>
      <c r="AB62" s="4"/>
      <c r="AC62" s="158">
        <v>1736380.7023023048</v>
      </c>
      <c r="AD62" s="158">
        <v>1736380.7023023048</v>
      </c>
      <c r="AE62" s="158">
        <v>1736380.7023023048</v>
      </c>
      <c r="AF62" s="158">
        <v>1736380.7023023048</v>
      </c>
      <c r="AG62" s="35"/>
      <c r="AH62" s="158"/>
      <c r="AI62" s="158"/>
      <c r="AJ62" s="158"/>
      <c r="AK62" s="4"/>
      <c r="AL62" s="158"/>
      <c r="AM62" s="159"/>
      <c r="AO62" s="158"/>
      <c r="AP62" s="4"/>
      <c r="AQ62" s="158">
        <v>6945522.8092092192</v>
      </c>
      <c r="AR62" s="158">
        <v>6945522.8092092192</v>
      </c>
      <c r="AS62" s="158">
        <v>6945522.8092092192</v>
      </c>
      <c r="AT62" s="158">
        <v>6945522.8092092192</v>
      </c>
    </row>
    <row r="63" spans="1:48">
      <c r="B63" s="118" t="s">
        <v>179</v>
      </c>
      <c r="C63" s="117"/>
      <c r="D63" s="101"/>
      <c r="E63" s="528"/>
      <c r="F63" s="529"/>
      <c r="G63" s="529"/>
      <c r="H63" s="530"/>
      <c r="I63" s="102"/>
      <c r="J63" s="158">
        <v>1418.0762789219998</v>
      </c>
      <c r="K63" s="158">
        <v>1418.0762789219998</v>
      </c>
      <c r="L63" s="158">
        <v>1418.0762789219998</v>
      </c>
      <c r="M63" s="158">
        <v>1418.0762789219998</v>
      </c>
      <c r="N63" s="35"/>
      <c r="O63" s="158"/>
      <c r="P63" s="158"/>
      <c r="Q63" s="158"/>
      <c r="R63" s="4"/>
      <c r="S63" s="158"/>
      <c r="T63" s="159"/>
      <c r="V63" s="159"/>
      <c r="W63" s="4"/>
      <c r="X63" s="158">
        <v>1418.0762789219998</v>
      </c>
      <c r="Y63" s="158"/>
      <c r="Z63" s="513"/>
      <c r="AA63" s="159"/>
      <c r="AB63" s="4"/>
      <c r="AC63" s="158">
        <v>7319857.2134722881</v>
      </c>
      <c r="AD63" s="158">
        <v>7319857.2134722881</v>
      </c>
      <c r="AE63" s="158">
        <v>7319857.2134722881</v>
      </c>
      <c r="AF63" s="158">
        <v>7319857.2134722881</v>
      </c>
      <c r="AG63" s="35"/>
      <c r="AH63" s="158"/>
      <c r="AI63" s="158"/>
      <c r="AJ63" s="158"/>
      <c r="AK63" s="4"/>
      <c r="AL63" s="158"/>
      <c r="AM63" s="159"/>
      <c r="AO63" s="158"/>
      <c r="AP63" s="4"/>
      <c r="AQ63" s="158">
        <v>29279428.853889152</v>
      </c>
      <c r="AR63" s="158">
        <v>29279428.853889152</v>
      </c>
      <c r="AS63" s="158">
        <v>29279428.853889152</v>
      </c>
      <c r="AT63" s="158">
        <v>29279428.853889152</v>
      </c>
    </row>
    <row r="64" spans="1:48">
      <c r="B64" s="536" t="s">
        <v>168</v>
      </c>
      <c r="C64" s="537"/>
      <c r="D64" s="101"/>
      <c r="E64" s="756"/>
      <c r="F64" s="757"/>
      <c r="G64" s="757"/>
      <c r="H64" s="758"/>
      <c r="I64" s="102"/>
      <c r="J64" s="158"/>
      <c r="K64" s="158"/>
      <c r="L64" s="158"/>
      <c r="M64" s="158"/>
      <c r="N64" s="35"/>
      <c r="O64" s="158">
        <v>6327.9430390049965</v>
      </c>
      <c r="P64" s="158">
        <v>6260.146039004997</v>
      </c>
      <c r="Q64" s="158">
        <v>6179.5877203759983</v>
      </c>
      <c r="R64" s="4"/>
      <c r="S64" s="158"/>
      <c r="T64" s="159"/>
      <c r="V64" s="159"/>
      <c r="W64" s="4"/>
      <c r="X64" s="158"/>
      <c r="Y64" s="158">
        <v>6179.5877203759983</v>
      </c>
      <c r="Z64" s="159"/>
      <c r="AA64" s="159"/>
      <c r="AB64" s="4"/>
      <c r="AC64" s="158"/>
      <c r="AD64" s="158"/>
      <c r="AE64" s="158"/>
      <c r="AF64" s="158"/>
      <c r="AG64" s="35"/>
      <c r="AH64" s="158">
        <v>42667075.607131511</v>
      </c>
      <c r="AI64" s="158">
        <v>41947840.157131508</v>
      </c>
      <c r="AJ64" s="158">
        <v>41672941.113637738</v>
      </c>
      <c r="AK64" s="4"/>
      <c r="AL64" s="158"/>
      <c r="AM64" s="159"/>
      <c r="AO64" s="158"/>
      <c r="AP64" s="4"/>
      <c r="AQ64" s="158"/>
      <c r="AR64" s="158">
        <v>126287856.87790075</v>
      </c>
      <c r="AS64" s="158">
        <v>126287856.87790075</v>
      </c>
      <c r="AT64" s="158">
        <v>126287856.87790075</v>
      </c>
    </row>
    <row r="65" spans="2:46">
      <c r="B65" s="538" t="s">
        <v>180</v>
      </c>
      <c r="C65" s="539"/>
      <c r="D65" s="101"/>
      <c r="E65" s="544"/>
      <c r="F65" s="529"/>
      <c r="G65" s="529"/>
      <c r="H65" s="545"/>
      <c r="I65" s="102"/>
      <c r="J65" s="158"/>
      <c r="K65" s="158"/>
      <c r="L65" s="158"/>
      <c r="M65" s="158"/>
      <c r="N65" s="35"/>
      <c r="O65" s="158">
        <v>9368.7869504030004</v>
      </c>
      <c r="P65" s="158">
        <v>9333.7382504029993</v>
      </c>
      <c r="Q65" s="158">
        <v>9221.1967249299996</v>
      </c>
      <c r="R65" s="4"/>
      <c r="S65" s="158"/>
      <c r="T65" s="158"/>
      <c r="V65" s="158"/>
      <c r="W65" s="4"/>
      <c r="X65" s="158"/>
      <c r="Y65" s="158">
        <v>9221.1967249299996</v>
      </c>
      <c r="Z65" s="158"/>
      <c r="AA65" s="158"/>
      <c r="AB65" s="4"/>
      <c r="AC65" s="158"/>
      <c r="AD65" s="158"/>
      <c r="AE65" s="158"/>
      <c r="AF65" s="158"/>
      <c r="AG65" s="35"/>
      <c r="AH65" s="158">
        <v>37444481.906896763</v>
      </c>
      <c r="AI65" s="158">
        <v>37968082.916896753</v>
      </c>
      <c r="AJ65" s="158">
        <v>37080214.804334767</v>
      </c>
      <c r="AK65" s="4"/>
      <c r="AL65" s="158"/>
      <c r="AM65" s="158"/>
      <c r="AO65" s="158"/>
      <c r="AP65" s="4"/>
      <c r="AQ65" s="158"/>
      <c r="AR65" s="158">
        <v>112492779.62812829</v>
      </c>
      <c r="AS65" s="158">
        <v>112492779.62812829</v>
      </c>
      <c r="AT65" s="158">
        <v>112492779.62812829</v>
      </c>
    </row>
    <row r="66" spans="2:46">
      <c r="B66" s="538" t="s">
        <v>181</v>
      </c>
      <c r="C66" s="539"/>
      <c r="D66" s="101"/>
      <c r="E66" s="544"/>
      <c r="F66" s="529"/>
      <c r="G66" s="529"/>
      <c r="H66" s="545"/>
      <c r="I66" s="102"/>
      <c r="J66" s="158"/>
      <c r="K66" s="158"/>
      <c r="L66" s="158"/>
      <c r="M66" s="158"/>
      <c r="N66" s="35"/>
      <c r="O66" s="158"/>
      <c r="P66" s="158"/>
      <c r="Q66" s="158"/>
      <c r="R66" s="4"/>
      <c r="S66" s="158">
        <v>23462.97863976099</v>
      </c>
      <c r="T66" s="158">
        <v>24390.655631094993</v>
      </c>
      <c r="V66" s="158"/>
      <c r="W66" s="4"/>
      <c r="X66" s="158"/>
      <c r="Y66" s="158"/>
      <c r="Z66" s="158">
        <v>24390.655631094993</v>
      </c>
      <c r="AA66" s="158"/>
      <c r="AB66" s="4"/>
      <c r="AC66" s="158"/>
      <c r="AD66" s="158"/>
      <c r="AE66" s="158"/>
      <c r="AF66" s="158"/>
      <c r="AG66" s="35"/>
      <c r="AH66" s="158"/>
      <c r="AI66" s="158"/>
      <c r="AJ66" s="158"/>
      <c r="AK66" s="4"/>
      <c r="AL66" s="158">
        <v>145679402.62034965</v>
      </c>
      <c r="AM66" s="158">
        <v>150785808.03709784</v>
      </c>
      <c r="AO66" s="158"/>
      <c r="AP66" s="4"/>
      <c r="AQ66" s="158"/>
      <c r="AR66" s="158"/>
      <c r="AS66" s="158">
        <v>296465210.65744746</v>
      </c>
      <c r="AT66" s="158">
        <v>296465210.65744746</v>
      </c>
    </row>
    <row r="67" spans="2:46" ht="5.25" customHeight="1">
      <c r="B67" s="87"/>
      <c r="C67" s="88"/>
      <c r="D67" s="9"/>
      <c r="E67" s="89"/>
      <c r="F67" s="89"/>
      <c r="G67" s="89"/>
      <c r="H67" s="89"/>
      <c r="I67" s="33"/>
      <c r="J67" s="155"/>
      <c r="K67" s="155"/>
      <c r="L67" s="155"/>
      <c r="M67" s="155"/>
      <c r="N67" s="35"/>
      <c r="O67" s="157"/>
      <c r="P67" s="155"/>
      <c r="Q67" s="155"/>
      <c r="R67" s="4"/>
      <c r="S67" s="157"/>
      <c r="T67" s="155"/>
      <c r="V67" s="155"/>
      <c r="W67" s="4"/>
      <c r="X67" s="155"/>
      <c r="Y67" s="155"/>
      <c r="Z67" s="155"/>
      <c r="AA67" s="155"/>
      <c r="AB67" s="4"/>
      <c r="AC67" s="155"/>
      <c r="AD67" s="155"/>
      <c r="AE67" s="155"/>
      <c r="AF67" s="155"/>
      <c r="AG67" s="35"/>
      <c r="AH67" s="157"/>
      <c r="AI67" s="155"/>
      <c r="AJ67" s="155"/>
      <c r="AL67" s="157"/>
      <c r="AM67" s="155"/>
      <c r="AP67" s="4"/>
      <c r="AQ67" s="155"/>
      <c r="AR67" s="155"/>
      <c r="AS67" s="155"/>
    </row>
    <row r="68" spans="2:46">
      <c r="B68" s="115" t="s">
        <v>75</v>
      </c>
      <c r="C68" s="116"/>
      <c r="D68" s="9"/>
      <c r="E68" s="91"/>
      <c r="F68" s="92"/>
      <c r="G68" s="92"/>
      <c r="H68" s="93"/>
      <c r="I68" s="33"/>
      <c r="J68" s="153">
        <v>136610.32455090346</v>
      </c>
      <c r="K68" s="153">
        <v>136554.40177703739</v>
      </c>
      <c r="L68" s="153">
        <v>135843.31717232952</v>
      </c>
      <c r="M68" s="153">
        <v>128970.77566200118</v>
      </c>
      <c r="N68" s="35"/>
      <c r="O68" s="153">
        <v>109190.60127417697</v>
      </c>
      <c r="P68" s="153">
        <v>108372.70670711427</v>
      </c>
      <c r="Q68" s="153">
        <v>107027.31017943862</v>
      </c>
      <c r="R68" s="4"/>
      <c r="S68" s="153">
        <v>117536.07330662702</v>
      </c>
      <c r="T68" s="153">
        <v>115192.261682386</v>
      </c>
      <c r="V68" s="153">
        <v>224456.86648600196</v>
      </c>
      <c r="W68" s="4"/>
      <c r="X68" s="153">
        <v>128970.77566200118</v>
      </c>
      <c r="Y68" s="153">
        <v>235998.08584143981</v>
      </c>
      <c r="Z68" s="153">
        <v>351190.347523826</v>
      </c>
      <c r="AA68" s="153">
        <v>575647.21400982782</v>
      </c>
      <c r="AB68" s="153">
        <v>0</v>
      </c>
      <c r="AC68" s="153">
        <v>603144418.96846473</v>
      </c>
      <c r="AD68" s="153">
        <v>602986209.98474562</v>
      </c>
      <c r="AE68" s="153">
        <v>600950834.92680049</v>
      </c>
      <c r="AF68" s="153">
        <v>582278579.45513058</v>
      </c>
      <c r="AG68" s="153">
        <v>0</v>
      </c>
      <c r="AH68" s="153">
        <v>482474434.72145343</v>
      </c>
      <c r="AI68" s="153">
        <v>479684310.5781765</v>
      </c>
      <c r="AJ68" s="153">
        <v>474744775.54096329</v>
      </c>
      <c r="AK68" s="153">
        <v>0</v>
      </c>
      <c r="AL68" s="153">
        <v>554528446.78586531</v>
      </c>
      <c r="AM68" s="153">
        <v>539951300.67001581</v>
      </c>
      <c r="AN68" s="153">
        <v>0</v>
      </c>
      <c r="AO68" s="153">
        <v>975639300.24757683</v>
      </c>
      <c r="AP68" s="153">
        <v>0</v>
      </c>
      <c r="AQ68" s="153">
        <v>2389360043.3351412</v>
      </c>
      <c r="AR68" s="153">
        <v>3826263564.1757345</v>
      </c>
      <c r="AS68" s="153">
        <v>4920743311.6316147</v>
      </c>
      <c r="AT68" s="153">
        <v>5896382611.8791914</v>
      </c>
    </row>
    <row r="69" spans="2:46">
      <c r="B69" s="115" t="s">
        <v>76</v>
      </c>
      <c r="C69" s="116"/>
      <c r="D69" s="9"/>
      <c r="E69" s="91"/>
      <c r="F69" s="92"/>
      <c r="G69" s="92"/>
      <c r="H69" s="93"/>
      <c r="I69" s="33"/>
      <c r="J69" s="153">
        <v>79733.10149999999</v>
      </c>
      <c r="K69" s="153">
        <v>0</v>
      </c>
      <c r="L69" s="153">
        <v>0</v>
      </c>
      <c r="M69" s="153">
        <v>0</v>
      </c>
      <c r="N69" s="35"/>
      <c r="O69" s="153">
        <v>142670.2276788</v>
      </c>
      <c r="P69" s="153">
        <v>0</v>
      </c>
      <c r="Q69" s="153">
        <v>0</v>
      </c>
      <c r="R69" s="4"/>
      <c r="S69" s="153">
        <v>280098.59990610002</v>
      </c>
      <c r="T69" s="153">
        <v>0</v>
      </c>
      <c r="V69" s="153">
        <v>309091.2712128</v>
      </c>
      <c r="W69" s="4"/>
      <c r="X69" s="153">
        <v>0</v>
      </c>
      <c r="Y69" s="153">
        <v>0</v>
      </c>
      <c r="Z69" s="153">
        <v>0</v>
      </c>
      <c r="AA69" s="153">
        <v>309091.2712128</v>
      </c>
      <c r="AB69" s="4"/>
      <c r="AC69" s="153">
        <v>3739185.0635000002</v>
      </c>
      <c r="AD69" s="153">
        <v>0</v>
      </c>
      <c r="AE69" s="153">
        <v>0</v>
      </c>
      <c r="AF69" s="153">
        <v>0</v>
      </c>
      <c r="AG69" s="35"/>
      <c r="AH69" s="153">
        <v>2427011.0258569997</v>
      </c>
      <c r="AI69" s="153">
        <v>0</v>
      </c>
      <c r="AJ69" s="153">
        <v>0</v>
      </c>
      <c r="AL69" s="153">
        <v>5046494.8977290001</v>
      </c>
      <c r="AM69" s="153">
        <v>0</v>
      </c>
      <c r="AO69" s="153">
        <v>8697.8500683000002</v>
      </c>
      <c r="AP69" s="4"/>
      <c r="AQ69" s="153">
        <v>3739185.0635000002</v>
      </c>
      <c r="AR69" s="153">
        <v>6166196.0893569998</v>
      </c>
      <c r="AS69" s="153">
        <v>11212690.987086</v>
      </c>
      <c r="AT69" s="153">
        <v>11221388.837154299</v>
      </c>
    </row>
    <row r="70" spans="2:46">
      <c r="B70" s="115" t="s">
        <v>177</v>
      </c>
      <c r="C70" s="116"/>
      <c r="D70" s="9"/>
      <c r="E70" s="91"/>
      <c r="F70" s="92"/>
      <c r="G70" s="92"/>
      <c r="H70" s="93"/>
      <c r="I70" s="33"/>
      <c r="J70" s="153">
        <v>3465.2506253071051</v>
      </c>
      <c r="K70" s="153">
        <v>3464.8890932639915</v>
      </c>
      <c r="L70" s="153">
        <v>3459.6292559804497</v>
      </c>
      <c r="M70" s="153">
        <v>3214.5971436012405</v>
      </c>
      <c r="N70" s="35"/>
      <c r="O70" s="153">
        <v>6327.9430390049965</v>
      </c>
      <c r="P70" s="153">
        <v>6260.146039004997</v>
      </c>
      <c r="Q70" s="153">
        <v>6179.5877203759983</v>
      </c>
      <c r="R70" s="4"/>
      <c r="S70" s="153">
        <v>0</v>
      </c>
      <c r="T70" s="153">
        <v>0</v>
      </c>
      <c r="V70" s="153">
        <v>0</v>
      </c>
      <c r="W70" s="4"/>
      <c r="X70" s="153">
        <v>3214.5971436012405</v>
      </c>
      <c r="Y70" s="153">
        <v>6179.5877203759983</v>
      </c>
      <c r="Z70" s="153">
        <v>0</v>
      </c>
      <c r="AA70" s="153">
        <v>0</v>
      </c>
      <c r="AB70" s="4"/>
      <c r="AC70" s="153">
        <v>27746535.144211113</v>
      </c>
      <c r="AD70" s="153">
        <v>27745318.564195789</v>
      </c>
      <c r="AE70" s="153">
        <v>27730485.025786418</v>
      </c>
      <c r="AF70" s="153">
        <v>26921210.840059053</v>
      </c>
      <c r="AG70" s="35"/>
      <c r="AH70" s="153">
        <v>42667075.607131511</v>
      </c>
      <c r="AI70" s="153">
        <v>41947840.157131508</v>
      </c>
      <c r="AJ70" s="153">
        <v>78753155.917972505</v>
      </c>
      <c r="AL70" s="153">
        <v>0</v>
      </c>
      <c r="AM70" s="153">
        <v>150785808.03709784</v>
      </c>
      <c r="AO70" s="153">
        <v>0</v>
      </c>
      <c r="AQ70" s="153">
        <v>110143549.57425237</v>
      </c>
      <c r="AR70" s="153">
        <v>236431406.45215312</v>
      </c>
      <c r="AS70" s="153">
        <v>645389396.73772883</v>
      </c>
      <c r="AT70" s="153">
        <v>645389396.73772883</v>
      </c>
    </row>
    <row r="71" spans="2:46">
      <c r="B71" s="115" t="s">
        <v>77</v>
      </c>
      <c r="C71" s="116"/>
      <c r="D71" s="9"/>
      <c r="E71" s="91"/>
      <c r="F71" s="92"/>
      <c r="G71" s="92"/>
      <c r="H71" s="93"/>
      <c r="I71" s="33"/>
      <c r="J71" s="57">
        <v>219808.67667621057</v>
      </c>
      <c r="K71" s="57">
        <v>140019.29087030137</v>
      </c>
      <c r="L71" s="57">
        <v>139302.94642830998</v>
      </c>
      <c r="M71" s="57">
        <v>132185.37280560241</v>
      </c>
      <c r="N71" s="35"/>
      <c r="O71" s="57">
        <v>258188.77199198195</v>
      </c>
      <c r="P71" s="57">
        <v>114632.85274611926</v>
      </c>
      <c r="Q71" s="57">
        <v>113206.89789981462</v>
      </c>
      <c r="R71" s="4"/>
      <c r="S71" s="57">
        <v>397634.67321272707</v>
      </c>
      <c r="T71" s="57">
        <v>115192.261682386</v>
      </c>
      <c r="V71" s="57">
        <v>533548.13769880193</v>
      </c>
      <c r="W71" s="4"/>
      <c r="X71" s="57">
        <v>132185.37280560241</v>
      </c>
      <c r="Y71" s="57">
        <v>242177.67356181581</v>
      </c>
      <c r="Z71" s="57">
        <v>351190.347523826</v>
      </c>
      <c r="AA71" s="57">
        <v>884738.48522262787</v>
      </c>
      <c r="AB71" s="4"/>
      <c r="AC71" s="57">
        <v>634630139.17617583</v>
      </c>
      <c r="AD71" s="57">
        <v>630731528.54894137</v>
      </c>
      <c r="AE71" s="57">
        <v>628681319.95258689</v>
      </c>
      <c r="AF71" s="57">
        <v>609199790.29518962</v>
      </c>
      <c r="AG71" s="35"/>
      <c r="AH71" s="57">
        <v>527568521.35444188</v>
      </c>
      <c r="AI71" s="57">
        <v>521632150.73530799</v>
      </c>
      <c r="AJ71" s="57">
        <v>553497931.45893574</v>
      </c>
      <c r="AL71" s="523">
        <v>559574941.68359435</v>
      </c>
      <c r="AM71" s="523">
        <v>690737108.70711362</v>
      </c>
      <c r="AO71" s="523">
        <v>975647998.09764516</v>
      </c>
      <c r="AQ71" s="57">
        <v>2503242777.9728937</v>
      </c>
      <c r="AR71" s="57">
        <v>4068861166.7172446</v>
      </c>
      <c r="AS71" s="57">
        <v>5577345399.3564301</v>
      </c>
      <c r="AT71" s="57">
        <v>6552993397.4540749</v>
      </c>
    </row>
    <row r="72" spans="2:46">
      <c r="N72" s="35"/>
      <c r="R72" s="4"/>
      <c r="W72" s="4"/>
      <c r="AB72" s="4"/>
      <c r="AG72" s="35"/>
    </row>
    <row r="73" spans="2:46">
      <c r="K73" s="526"/>
      <c r="N73" s="35"/>
      <c r="R73" s="4"/>
      <c r="V73" s="244"/>
      <c r="W73" s="4"/>
      <c r="AB73" s="4"/>
      <c r="AG73" s="35"/>
      <c r="AO73" s="244"/>
      <c r="AR73" s="244"/>
      <c r="AS73" s="244"/>
      <c r="AT73" s="244"/>
    </row>
    <row r="74" spans="2:46">
      <c r="N74" s="35"/>
      <c r="R74" s="4"/>
      <c r="W74" s="4"/>
      <c r="AB74" s="4"/>
      <c r="AD74" s="527"/>
      <c r="AG74" s="35"/>
    </row>
    <row r="75" spans="2:46">
      <c r="N75" s="35"/>
      <c r="R75" s="4"/>
      <c r="U75" s="4"/>
      <c r="AB75" s="4"/>
    </row>
    <row r="76" spans="2:46">
      <c r="N76" s="35"/>
    </row>
    <row r="77" spans="2:46">
      <c r="N77" s="35"/>
    </row>
  </sheetData>
  <autoFilter ref="B2:H17">
    <filterColumn colId="3" showButton="0"/>
    <filterColumn colId="4" showButton="0"/>
    <filterColumn colId="5" showButton="0"/>
  </autoFilter>
  <mergeCells count="20">
    <mergeCell ref="E64:H64"/>
    <mergeCell ref="B3:B5"/>
    <mergeCell ref="C3:C5"/>
    <mergeCell ref="E3:H4"/>
    <mergeCell ref="J3:M4"/>
    <mergeCell ref="AQ2:AT2"/>
    <mergeCell ref="AO3:AO4"/>
    <mergeCell ref="AQ3:AT4"/>
    <mergeCell ref="E61:H61"/>
    <mergeCell ref="S3:T4"/>
    <mergeCell ref="V3:V4"/>
    <mergeCell ref="X3:AA4"/>
    <mergeCell ref="AC3:AF4"/>
    <mergeCell ref="AH3:AJ4"/>
    <mergeCell ref="AL3:AM4"/>
    <mergeCell ref="O3:Q4"/>
    <mergeCell ref="E2:H2"/>
    <mergeCell ref="J2:V2"/>
    <mergeCell ref="X2:AA2"/>
    <mergeCell ref="AC2:AO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sheetPr>
  <dimension ref="A1:U70"/>
  <sheetViews>
    <sheetView view="pageBreakPreview" topLeftCell="A7" zoomScale="80" zoomScaleNormal="85" zoomScaleSheetLayoutView="80" zoomScalePageLayoutView="85" workbookViewId="0">
      <selection activeCell="I38" sqref="I38"/>
    </sheetView>
  </sheetViews>
  <sheetFormatPr defaultRowHeight="15"/>
  <cols>
    <col min="1" max="1" width="35.7109375" style="7" customWidth="1"/>
    <col min="2" max="2" width="13" style="7" customWidth="1"/>
    <col min="3" max="3" width="1.140625" style="7" customWidth="1"/>
    <col min="4" max="4" width="9.5703125" style="7" customWidth="1"/>
    <col min="5" max="5" width="9.85546875" style="7" customWidth="1"/>
    <col min="6" max="6" width="9.85546875" style="7" bestFit="1" customWidth="1"/>
    <col min="7" max="7" width="8.5703125" style="7" customWidth="1"/>
    <col min="8" max="8" width="0.85546875" style="7" customWidth="1"/>
    <col min="9" max="9" width="9.7109375" style="7" customWidth="1"/>
    <col min="10" max="10" width="9.85546875" style="7" customWidth="1"/>
    <col min="11" max="11" width="9.5703125" style="7" customWidth="1"/>
    <col min="12" max="12" width="9.42578125" style="7" customWidth="1"/>
    <col min="13" max="13" width="0.85546875" style="7" customWidth="1"/>
    <col min="14" max="16" width="12" style="7" bestFit="1" customWidth="1"/>
    <col min="17" max="17" width="14.85546875" style="7" bestFit="1" customWidth="1"/>
    <col min="18" max="18" width="0.85546875" style="7" customWidth="1"/>
    <col min="19" max="19" width="19.85546875" style="7" bestFit="1" customWidth="1"/>
    <col min="20" max="20" width="23.42578125" style="7" bestFit="1" customWidth="1"/>
    <col min="21" max="16384" width="9.140625" style="7"/>
  </cols>
  <sheetData>
    <row r="1" spans="1:21" s="1" customFormat="1" ht="15.75" customHeight="1">
      <c r="A1" s="9"/>
      <c r="B1" s="9"/>
      <c r="C1" s="9"/>
      <c r="D1" s="9" t="s">
        <v>234</v>
      </c>
      <c r="E1" s="9"/>
      <c r="F1" s="9"/>
      <c r="G1" s="9"/>
      <c r="H1" s="9"/>
      <c r="I1" s="10"/>
      <c r="J1" s="10"/>
      <c r="K1" s="10"/>
      <c r="L1" s="10"/>
      <c r="M1" s="10"/>
      <c r="N1" s="10"/>
      <c r="O1" s="10"/>
      <c r="P1" s="10"/>
      <c r="Q1" s="10"/>
      <c r="R1" s="10"/>
      <c r="S1" s="10"/>
      <c r="T1" s="10"/>
    </row>
    <row r="2" spans="1:21" ht="30.75" customHeight="1">
      <c r="A2" s="787" t="s">
        <v>0</v>
      </c>
      <c r="B2" s="790" t="s">
        <v>63</v>
      </c>
      <c r="C2" s="9"/>
      <c r="D2" s="742" t="s">
        <v>230</v>
      </c>
      <c r="E2" s="743"/>
      <c r="F2" s="743"/>
      <c r="G2" s="744"/>
      <c r="H2" s="9"/>
      <c r="I2" s="748" t="s">
        <v>232</v>
      </c>
      <c r="J2" s="743"/>
      <c r="K2" s="743"/>
      <c r="L2" s="744"/>
      <c r="M2" s="10"/>
      <c r="N2" s="750" t="s">
        <v>233</v>
      </c>
      <c r="O2" s="751"/>
      <c r="P2" s="751"/>
      <c r="Q2" s="752"/>
      <c r="R2" s="10"/>
      <c r="S2" s="785" t="s">
        <v>231</v>
      </c>
      <c r="T2" s="786"/>
      <c r="U2" s="11"/>
    </row>
    <row r="3" spans="1:21" ht="39.75" customHeight="1">
      <c r="A3" s="788"/>
      <c r="B3" s="791"/>
      <c r="C3" s="9"/>
      <c r="D3" s="745"/>
      <c r="E3" s="746"/>
      <c r="F3" s="746"/>
      <c r="G3" s="747"/>
      <c r="H3" s="9"/>
      <c r="I3" s="749"/>
      <c r="J3" s="746"/>
      <c r="K3" s="746"/>
      <c r="L3" s="747"/>
      <c r="M3" s="10"/>
      <c r="N3" s="753"/>
      <c r="O3" s="754"/>
      <c r="P3" s="754"/>
      <c r="Q3" s="755"/>
      <c r="R3" s="10"/>
      <c r="S3" s="12" t="s">
        <v>139</v>
      </c>
      <c r="T3" s="13" t="s">
        <v>140</v>
      </c>
      <c r="U3" s="11"/>
    </row>
    <row r="4" spans="1:21">
      <c r="A4" s="789"/>
      <c r="B4" s="792"/>
      <c r="C4" s="9"/>
      <c r="D4" s="14">
        <v>2011</v>
      </c>
      <c r="E4" s="15">
        <v>2012</v>
      </c>
      <c r="F4" s="15">
        <v>2013</v>
      </c>
      <c r="G4" s="16">
        <v>2014</v>
      </c>
      <c r="H4" s="9"/>
      <c r="I4" s="17">
        <v>2011</v>
      </c>
      <c r="J4" s="15">
        <v>2012</v>
      </c>
      <c r="K4" s="15">
        <v>2013</v>
      </c>
      <c r="L4" s="16">
        <v>2014</v>
      </c>
      <c r="M4" s="10"/>
      <c r="N4" s="17">
        <v>2011</v>
      </c>
      <c r="O4" s="15">
        <v>2012</v>
      </c>
      <c r="P4" s="15">
        <v>2013</v>
      </c>
      <c r="Q4" s="18">
        <v>2014</v>
      </c>
      <c r="R4" s="10"/>
      <c r="S4" s="17">
        <v>2014</v>
      </c>
      <c r="T4" s="18">
        <v>2014</v>
      </c>
      <c r="U4" s="11"/>
    </row>
    <row r="5" spans="1:21" ht="3.75" customHeight="1">
      <c r="A5" s="11"/>
      <c r="B5" s="11"/>
      <c r="C5" s="9"/>
      <c r="D5" s="11"/>
      <c r="E5" s="11"/>
      <c r="F5" s="11"/>
      <c r="G5" s="11"/>
      <c r="H5" s="9"/>
      <c r="I5" s="11"/>
      <c r="J5" s="11"/>
      <c r="K5" s="11"/>
      <c r="L5" s="11"/>
      <c r="M5" s="10"/>
      <c r="N5" s="20"/>
      <c r="O5" s="20"/>
      <c r="P5" s="20"/>
      <c r="Q5" s="20"/>
      <c r="R5" s="10"/>
      <c r="S5" s="11"/>
      <c r="T5" s="11"/>
      <c r="U5" s="11"/>
    </row>
    <row r="6" spans="1:21" ht="12" customHeight="1">
      <c r="A6" s="122" t="s">
        <v>1</v>
      </c>
      <c r="B6" s="124"/>
      <c r="C6" s="9"/>
      <c r="D6" s="137"/>
      <c r="E6" s="22"/>
      <c r="F6" s="22"/>
      <c r="G6" s="138"/>
      <c r="H6" s="9"/>
      <c r="I6" s="122"/>
      <c r="J6" s="123"/>
      <c r="K6" s="123"/>
      <c r="L6" s="124"/>
      <c r="M6" s="10"/>
      <c r="N6" s="122"/>
      <c r="O6" s="123"/>
      <c r="P6" s="123"/>
      <c r="Q6" s="124"/>
      <c r="R6" s="10"/>
      <c r="S6" s="122"/>
      <c r="T6" s="124"/>
      <c r="U6" s="27"/>
    </row>
    <row r="7" spans="1:21" ht="15" customHeight="1">
      <c r="A7" s="167" t="s">
        <v>2</v>
      </c>
      <c r="B7" s="29" t="s">
        <v>27</v>
      </c>
      <c r="C7" s="9"/>
      <c r="D7" s="150"/>
      <c r="E7" s="30"/>
      <c r="F7" s="30"/>
      <c r="G7" s="36"/>
      <c r="H7" s="33"/>
      <c r="I7" s="150">
        <v>6750.4107461222802</v>
      </c>
      <c r="J7" s="30">
        <v>9.084308849072297</v>
      </c>
      <c r="K7" s="30">
        <v>3150.6107187309999</v>
      </c>
      <c r="L7" s="30">
        <v>3579.3493742189994</v>
      </c>
      <c r="M7" s="35"/>
      <c r="N7" s="150">
        <v>45971626.598149568</v>
      </c>
      <c r="O7" s="30">
        <v>61508.512004550801</v>
      </c>
      <c r="P7" s="30">
        <v>18616239.147177815</v>
      </c>
      <c r="Q7" s="30">
        <v>20315769.764207397</v>
      </c>
      <c r="R7" s="35"/>
      <c r="S7" s="34"/>
      <c r="T7" s="37"/>
      <c r="U7" s="11"/>
    </row>
    <row r="8" spans="1:21" ht="15" customHeight="1">
      <c r="A8" s="167" t="s">
        <v>3</v>
      </c>
      <c r="B8" s="38" t="s">
        <v>27</v>
      </c>
      <c r="C8" s="9"/>
      <c r="D8" s="34"/>
      <c r="E8" s="30"/>
      <c r="F8" s="30"/>
      <c r="G8" s="86"/>
      <c r="H8" s="33"/>
      <c r="I8" s="150">
        <v>719.29641732409812</v>
      </c>
      <c r="J8" s="30">
        <v>20.387444153015259</v>
      </c>
      <c r="K8" s="30">
        <v>2100.9402911450002</v>
      </c>
      <c r="L8" s="30">
        <v>2237.9324630260003</v>
      </c>
      <c r="M8" s="35"/>
      <c r="N8" s="150">
        <v>873530.84348720976</v>
      </c>
      <c r="O8" s="30">
        <v>35945.069742114174</v>
      </c>
      <c r="P8" s="30">
        <v>3746106.3240520013</v>
      </c>
      <c r="Q8" s="30">
        <v>3990371.8293643743</v>
      </c>
      <c r="R8" s="35"/>
      <c r="S8" s="34"/>
      <c r="T8" s="37"/>
      <c r="U8" s="11"/>
    </row>
    <row r="9" spans="1:21" ht="15" customHeight="1">
      <c r="A9" s="167" t="s">
        <v>4</v>
      </c>
      <c r="B9" s="38" t="s">
        <v>28</v>
      </c>
      <c r="C9" s="9"/>
      <c r="D9" s="34"/>
      <c r="E9" s="30"/>
      <c r="F9" s="30"/>
      <c r="G9" s="86"/>
      <c r="H9" s="33"/>
      <c r="I9" s="150">
        <v>53209.034339123362</v>
      </c>
      <c r="J9" s="30">
        <v>38345.995547807921</v>
      </c>
      <c r="K9" s="30">
        <v>40418.115281611994</v>
      </c>
      <c r="L9" s="30">
        <v>48467.068188614008</v>
      </c>
      <c r="M9" s="35"/>
      <c r="N9" s="150">
        <v>99413430.12682569</v>
      </c>
      <c r="O9" s="30">
        <v>66929212.705001995</v>
      </c>
      <c r="P9" s="30">
        <v>71225037.409929276</v>
      </c>
      <c r="Q9" s="30">
        <v>90274814.278047934</v>
      </c>
      <c r="R9" s="35"/>
      <c r="S9" s="34"/>
      <c r="T9" s="37"/>
      <c r="U9" s="11"/>
    </row>
    <row r="10" spans="1:21" ht="15" customHeight="1">
      <c r="A10" s="168" t="s">
        <v>5</v>
      </c>
      <c r="B10" s="38" t="s">
        <v>65</v>
      </c>
      <c r="C10" s="9"/>
      <c r="D10" s="34"/>
      <c r="E10" s="30"/>
      <c r="F10" s="30"/>
      <c r="G10" s="86"/>
      <c r="H10" s="33"/>
      <c r="I10" s="150">
        <v>1184.2041192686659</v>
      </c>
      <c r="J10" s="30">
        <v>230.89996829388679</v>
      </c>
      <c r="K10" s="30">
        <v>463.71738931099998</v>
      </c>
      <c r="L10" s="30">
        <v>1441.5347694669997</v>
      </c>
      <c r="M10" s="35"/>
      <c r="N10" s="150">
        <v>19192453.38772466</v>
      </c>
      <c r="O10" s="30">
        <v>1325898.3519291384</v>
      </c>
      <c r="P10" s="30">
        <v>6842243.6918715443</v>
      </c>
      <c r="Q10" s="30">
        <v>19000253.542970989</v>
      </c>
      <c r="R10" s="35"/>
      <c r="S10" s="34"/>
      <c r="T10" s="37"/>
      <c r="U10" s="11"/>
    </row>
    <row r="11" spans="1:21" ht="15" customHeight="1">
      <c r="A11" s="168" t="s">
        <v>6</v>
      </c>
      <c r="B11" s="38" t="s">
        <v>65</v>
      </c>
      <c r="C11" s="9"/>
      <c r="D11" s="34"/>
      <c r="E11" s="30"/>
      <c r="F11" s="30"/>
      <c r="G11" s="86"/>
      <c r="H11" s="33"/>
      <c r="I11" s="150">
        <v>1504.0205120515254</v>
      </c>
      <c r="J11" s="30">
        <v>1622.226664801721</v>
      </c>
      <c r="K11" s="30">
        <v>1141.6942932220004</v>
      </c>
      <c r="L11" s="30">
        <v>4625.7446781040007</v>
      </c>
      <c r="M11" s="35"/>
      <c r="N11" s="150">
        <v>26899264.635040425</v>
      </c>
      <c r="O11" s="30">
        <v>29222072.442594331</v>
      </c>
      <c r="P11" s="30">
        <v>16441328.575554162</v>
      </c>
      <c r="Q11" s="30">
        <v>70254471.004640013</v>
      </c>
      <c r="R11" s="35"/>
      <c r="S11" s="34"/>
      <c r="T11" s="37"/>
      <c r="U11" s="11"/>
    </row>
    <row r="12" spans="1:21" ht="15" customHeight="1">
      <c r="A12" s="168" t="s">
        <v>7</v>
      </c>
      <c r="B12" s="38" t="s">
        <v>65</v>
      </c>
      <c r="C12" s="9"/>
      <c r="D12" s="34"/>
      <c r="E12" s="30"/>
      <c r="F12" s="30"/>
      <c r="G12" s="86"/>
      <c r="H12" s="33"/>
      <c r="I12" s="150">
        <v>0.18053548116722173</v>
      </c>
      <c r="J12" s="30">
        <v>0</v>
      </c>
      <c r="K12" s="30">
        <v>0</v>
      </c>
      <c r="L12" s="30">
        <v>0</v>
      </c>
      <c r="M12" s="35"/>
      <c r="N12" s="150">
        <v>3917.4586953230041</v>
      </c>
      <c r="O12" s="30">
        <v>0</v>
      </c>
      <c r="P12" s="30">
        <v>0</v>
      </c>
      <c r="Q12" s="30">
        <v>0</v>
      </c>
      <c r="R12" s="35"/>
      <c r="S12" s="34"/>
      <c r="T12" s="37"/>
      <c r="U12" s="11"/>
    </row>
    <row r="13" spans="1:21" ht="15" customHeight="1">
      <c r="A13" s="169" t="s">
        <v>66</v>
      </c>
      <c r="B13" s="44" t="s">
        <v>29</v>
      </c>
      <c r="C13" s="45"/>
      <c r="D13" s="48"/>
      <c r="E13" s="46"/>
      <c r="F13" s="46"/>
      <c r="G13" s="125"/>
      <c r="H13" s="45"/>
      <c r="I13" s="150">
        <v>10390.02</v>
      </c>
      <c r="J13" s="46">
        <v>49038.117269599999</v>
      </c>
      <c r="K13" s="46">
        <v>93076.133736100004</v>
      </c>
      <c r="L13" s="46">
        <v>117513.45448589999</v>
      </c>
      <c r="M13" s="10"/>
      <c r="N13" s="150">
        <v>23597.3</v>
      </c>
      <c r="O13" s="46">
        <v>359408.38815700007</v>
      </c>
      <c r="P13" s="46">
        <v>390302.72069800016</v>
      </c>
      <c r="Q13" s="46">
        <v>8378.9843402999995</v>
      </c>
      <c r="R13" s="10"/>
      <c r="S13" s="48"/>
      <c r="T13" s="49"/>
      <c r="U13" s="10"/>
    </row>
    <row r="14" spans="1:21" ht="15" customHeight="1">
      <c r="A14" s="168" t="s">
        <v>67</v>
      </c>
      <c r="B14" s="38" t="s">
        <v>29</v>
      </c>
      <c r="C14" s="9"/>
      <c r="D14" s="34"/>
      <c r="E14" s="30"/>
      <c r="F14" s="30"/>
      <c r="G14" s="178"/>
      <c r="H14" s="33"/>
      <c r="I14" s="150">
        <v>0</v>
      </c>
      <c r="J14" s="301">
        <v>0</v>
      </c>
      <c r="K14" s="30">
        <v>0</v>
      </c>
      <c r="L14" s="30">
        <v>0</v>
      </c>
      <c r="M14" s="35"/>
      <c r="N14" s="150">
        <v>0</v>
      </c>
      <c r="O14" s="301">
        <v>0</v>
      </c>
      <c r="P14" s="30">
        <v>0</v>
      </c>
      <c r="Q14" s="30">
        <v>0</v>
      </c>
      <c r="R14" s="35"/>
      <c r="S14" s="303"/>
      <c r="T14" s="304"/>
      <c r="U14" s="11"/>
    </row>
    <row r="15" spans="1:21" ht="15" customHeight="1">
      <c r="A15" s="170" t="s">
        <v>8</v>
      </c>
      <c r="B15" s="52" t="s">
        <v>44</v>
      </c>
      <c r="C15" s="9"/>
      <c r="D15" s="82"/>
      <c r="E15" s="30"/>
      <c r="F15" s="30"/>
      <c r="G15" s="179"/>
      <c r="H15" s="33"/>
      <c r="I15" s="150">
        <v>0.12</v>
      </c>
      <c r="J15" s="30">
        <v>0.96399999999999997</v>
      </c>
      <c r="K15" s="30">
        <v>29.011011026000002</v>
      </c>
      <c r="L15" s="30">
        <v>586.50606620500014</v>
      </c>
      <c r="M15" s="35"/>
      <c r="N15" s="150">
        <v>1813</v>
      </c>
      <c r="O15" s="30">
        <v>4884</v>
      </c>
      <c r="P15" s="30">
        <v>259825.96297500003</v>
      </c>
      <c r="Q15" s="30">
        <v>3699786.279906767</v>
      </c>
      <c r="R15" s="35"/>
      <c r="S15" s="34"/>
      <c r="T15" s="37"/>
      <c r="U15" s="11"/>
    </row>
    <row r="16" spans="1:21">
      <c r="A16" s="171" t="s">
        <v>9</v>
      </c>
      <c r="B16" s="172"/>
      <c r="C16" s="9"/>
      <c r="D16" s="143"/>
      <c r="E16" s="55"/>
      <c r="F16" s="55"/>
      <c r="G16" s="144"/>
      <c r="H16" s="33"/>
      <c r="I16" s="57">
        <v>73757.286669371097</v>
      </c>
      <c r="J16" s="57">
        <v>89267.675203505612</v>
      </c>
      <c r="K16" s="57">
        <v>140380.222721147</v>
      </c>
      <c r="L16" s="57">
        <v>178451.590025535</v>
      </c>
      <c r="M16" s="35"/>
      <c r="N16" s="57">
        <v>192379633.3499229</v>
      </c>
      <c r="O16" s="57">
        <v>97938929.469429135</v>
      </c>
      <c r="P16" s="57">
        <v>117521083.83225779</v>
      </c>
      <c r="Q16" s="57">
        <v>207543845.68347779</v>
      </c>
      <c r="R16" s="35"/>
      <c r="S16" s="57">
        <v>0</v>
      </c>
      <c r="T16" s="57">
        <v>0</v>
      </c>
      <c r="U16" s="59"/>
    </row>
    <row r="17" spans="1:21" ht="3.75" customHeight="1">
      <c r="A17" s="61"/>
      <c r="B17" s="62"/>
      <c r="C17" s="9"/>
      <c r="D17" s="62"/>
      <c r="E17" s="62"/>
      <c r="F17" s="62"/>
      <c r="G17" s="62"/>
      <c r="H17" s="33"/>
      <c r="I17" s="63"/>
      <c r="J17" s="63"/>
      <c r="K17" s="35"/>
      <c r="L17" s="35"/>
      <c r="M17" s="35"/>
      <c r="N17" s="63"/>
      <c r="O17" s="63"/>
      <c r="P17" s="35"/>
      <c r="Q17" s="35"/>
      <c r="R17" s="35"/>
      <c r="S17" s="64"/>
      <c r="T17" s="65"/>
      <c r="U17" s="11"/>
    </row>
    <row r="18" spans="1:21" ht="12" customHeight="1">
      <c r="A18" s="122" t="s">
        <v>10</v>
      </c>
      <c r="B18" s="124"/>
      <c r="C18" s="9"/>
      <c r="D18" s="137"/>
      <c r="E18" s="22"/>
      <c r="F18" s="22"/>
      <c r="G18" s="138"/>
      <c r="H18" s="33"/>
      <c r="I18" s="122"/>
      <c r="J18" s="123"/>
      <c r="K18" s="123"/>
      <c r="L18" s="123"/>
      <c r="M18" s="35"/>
      <c r="N18" s="122"/>
      <c r="O18" s="123"/>
      <c r="P18" s="123"/>
      <c r="Q18" s="123"/>
      <c r="R18" s="35"/>
      <c r="S18" s="122"/>
      <c r="T18" s="124"/>
      <c r="U18" s="27"/>
    </row>
    <row r="19" spans="1:21" ht="15" customHeight="1">
      <c r="A19" s="173" t="s">
        <v>68</v>
      </c>
      <c r="B19" s="67" t="s">
        <v>30</v>
      </c>
      <c r="C19" s="9"/>
      <c r="D19" s="150"/>
      <c r="E19" s="30"/>
      <c r="F19" s="30"/>
      <c r="G19" s="36"/>
      <c r="H19" s="33"/>
      <c r="I19" s="150">
        <v>34201.164942324598</v>
      </c>
      <c r="J19" s="30">
        <v>78964.931340986877</v>
      </c>
      <c r="K19" s="30">
        <v>82896.208160714974</v>
      </c>
      <c r="L19" s="30">
        <v>98848.546758864977</v>
      </c>
      <c r="M19" s="35"/>
      <c r="N19" s="150">
        <v>184070265.21475354</v>
      </c>
      <c r="O19" s="30">
        <v>387817248.47151089</v>
      </c>
      <c r="P19" s="30">
        <v>478410896.35208869</v>
      </c>
      <c r="Q19" s="30">
        <v>642515421.42003</v>
      </c>
      <c r="R19" s="35"/>
      <c r="S19" s="34"/>
      <c r="T19" s="37"/>
      <c r="U19" s="11"/>
    </row>
    <row r="20" spans="1:21" ht="15" customHeight="1">
      <c r="A20" s="174" t="s">
        <v>45</v>
      </c>
      <c r="B20" s="69" t="s">
        <v>30</v>
      </c>
      <c r="C20" s="9"/>
      <c r="D20" s="34"/>
      <c r="E20" s="30"/>
      <c r="F20" s="30"/>
      <c r="G20" s="86"/>
      <c r="H20" s="33"/>
      <c r="I20" s="150">
        <v>22155.462235862236</v>
      </c>
      <c r="J20" s="30">
        <v>20468.901500000116</v>
      </c>
      <c r="K20" s="30">
        <v>19806.576177812003</v>
      </c>
      <c r="L20" s="30">
        <v>24793.878059352006</v>
      </c>
      <c r="M20" s="35"/>
      <c r="N20" s="150">
        <v>65777197.0999192</v>
      </c>
      <c r="O20" s="30">
        <v>68896046.459999859</v>
      </c>
      <c r="P20" s="30">
        <v>68140248.609614238</v>
      </c>
      <c r="Q20" s="30">
        <v>89528509.33672601</v>
      </c>
      <c r="R20" s="35"/>
      <c r="S20" s="34"/>
      <c r="T20" s="37"/>
      <c r="U20" s="11"/>
    </row>
    <row r="21" spans="1:21" ht="15" customHeight="1">
      <c r="A21" s="174" t="s">
        <v>69</v>
      </c>
      <c r="B21" s="69" t="s">
        <v>31</v>
      </c>
      <c r="C21" s="9"/>
      <c r="D21" s="34"/>
      <c r="E21" s="30"/>
      <c r="F21" s="30"/>
      <c r="G21" s="86"/>
      <c r="H21" s="33"/>
      <c r="I21" s="150">
        <v>0</v>
      </c>
      <c r="J21" s="30">
        <v>0</v>
      </c>
      <c r="K21" s="30">
        <v>0</v>
      </c>
      <c r="L21" s="30">
        <v>987.89509437000004</v>
      </c>
      <c r="M21" s="35"/>
      <c r="N21" s="150">
        <v>0</v>
      </c>
      <c r="O21" s="30">
        <v>0</v>
      </c>
      <c r="P21" s="30">
        <v>0</v>
      </c>
      <c r="Q21" s="30">
        <v>1513376.6966000004</v>
      </c>
      <c r="R21" s="35"/>
      <c r="S21" s="34"/>
      <c r="T21" s="37"/>
      <c r="U21" s="11"/>
    </row>
    <row r="22" spans="1:21" ht="15" customHeight="1">
      <c r="A22" s="175" t="s">
        <v>70</v>
      </c>
      <c r="B22" s="69" t="s">
        <v>31</v>
      </c>
      <c r="C22" s="9"/>
      <c r="D22" s="34"/>
      <c r="E22" s="30"/>
      <c r="F22" s="30"/>
      <c r="G22" s="86"/>
      <c r="H22" s="33"/>
      <c r="I22" s="150">
        <v>246.61699999999999</v>
      </c>
      <c r="J22" s="30">
        <v>1595.758</v>
      </c>
      <c r="K22" s="30">
        <v>2933.967630472001</v>
      </c>
      <c r="L22" s="30">
        <v>11911.499193881</v>
      </c>
      <c r="M22" s="35"/>
      <c r="N22" s="150">
        <v>823434.49200000009</v>
      </c>
      <c r="O22" s="30">
        <v>3755868.6999999993</v>
      </c>
      <c r="P22" s="30">
        <v>9183826.3446161132</v>
      </c>
      <c r="Q22" s="30">
        <v>37742969.628469996</v>
      </c>
      <c r="R22" s="35"/>
      <c r="S22" s="34"/>
      <c r="T22" s="37"/>
      <c r="U22" s="11"/>
    </row>
    <row r="23" spans="1:21" ht="15" customHeight="1">
      <c r="A23" s="175" t="s">
        <v>32</v>
      </c>
      <c r="B23" s="69" t="s">
        <v>33</v>
      </c>
      <c r="C23" s="9"/>
      <c r="D23" s="34"/>
      <c r="E23" s="30"/>
      <c r="F23" s="30"/>
      <c r="G23" s="86"/>
      <c r="H23" s="33"/>
      <c r="I23" s="150">
        <v>0</v>
      </c>
      <c r="J23" s="30">
        <v>0</v>
      </c>
      <c r="K23" s="30">
        <v>4283.2695859239993</v>
      </c>
      <c r="L23" s="30">
        <v>9366.7527910819972</v>
      </c>
      <c r="M23" s="35"/>
      <c r="N23" s="150">
        <v>0</v>
      </c>
      <c r="O23" s="30">
        <v>0</v>
      </c>
      <c r="P23" s="30">
        <v>23386108.093791734</v>
      </c>
      <c r="Q23" s="30">
        <v>46012516.596540041</v>
      </c>
      <c r="R23" s="35"/>
      <c r="S23" s="34"/>
      <c r="T23" s="37"/>
      <c r="U23" s="11"/>
    </row>
    <row r="24" spans="1:21" ht="15" customHeight="1">
      <c r="A24" s="169" t="s">
        <v>71</v>
      </c>
      <c r="B24" s="44" t="s">
        <v>29</v>
      </c>
      <c r="C24" s="45"/>
      <c r="D24" s="48"/>
      <c r="E24" s="46"/>
      <c r="F24" s="46"/>
      <c r="G24" s="125"/>
      <c r="H24" s="45"/>
      <c r="I24" s="150">
        <v>55.039999999999992</v>
      </c>
      <c r="J24" s="46">
        <v>187.48</v>
      </c>
      <c r="K24" s="30">
        <v>772.66</v>
      </c>
      <c r="L24" s="30">
        <v>2116.2121068999991</v>
      </c>
      <c r="M24" s="180"/>
      <c r="N24" s="150">
        <v>131.04</v>
      </c>
      <c r="O24" s="46">
        <v>1067.68</v>
      </c>
      <c r="P24" s="46">
        <v>372.64503099999996</v>
      </c>
      <c r="Q24" s="46">
        <v>318.86572799999999</v>
      </c>
      <c r="R24" s="180"/>
      <c r="S24" s="48"/>
      <c r="T24" s="49"/>
      <c r="U24" s="10"/>
    </row>
    <row r="25" spans="1:21" ht="15" customHeight="1">
      <c r="A25" s="174" t="s">
        <v>72</v>
      </c>
      <c r="B25" s="69" t="s">
        <v>29</v>
      </c>
      <c r="C25" s="9"/>
      <c r="D25" s="34"/>
      <c r="E25" s="30"/>
      <c r="F25" s="30"/>
      <c r="G25" s="86"/>
      <c r="H25" s="33"/>
      <c r="I25" s="150">
        <v>0</v>
      </c>
      <c r="J25" s="30">
        <v>0</v>
      </c>
      <c r="K25" s="30">
        <v>0</v>
      </c>
      <c r="L25" s="30">
        <v>0</v>
      </c>
      <c r="M25" s="35"/>
      <c r="N25" s="150">
        <v>0</v>
      </c>
      <c r="O25" s="30">
        <v>0</v>
      </c>
      <c r="P25" s="30">
        <v>0</v>
      </c>
      <c r="Q25" s="30">
        <v>0</v>
      </c>
      <c r="R25" s="35"/>
      <c r="S25" s="34"/>
      <c r="T25" s="37"/>
      <c r="U25" s="11"/>
    </row>
    <row r="26" spans="1:21" ht="15" customHeight="1">
      <c r="A26" s="169" t="s">
        <v>42</v>
      </c>
      <c r="B26" s="44" t="s">
        <v>34</v>
      </c>
      <c r="C26" s="45"/>
      <c r="D26" s="151"/>
      <c r="E26" s="46"/>
      <c r="F26" s="46"/>
      <c r="G26" s="125"/>
      <c r="H26" s="45"/>
      <c r="I26" s="150">
        <v>21389.999999999996</v>
      </c>
      <c r="J26" s="46">
        <v>19388.861784000004</v>
      </c>
      <c r="K26" s="30">
        <v>23706.424079999997</v>
      </c>
      <c r="L26" s="30">
        <v>23379.79628000001</v>
      </c>
      <c r="M26" s="180"/>
      <c r="N26" s="150">
        <v>633420.57849999995</v>
      </c>
      <c r="O26" s="46">
        <v>281823.31069999991</v>
      </c>
      <c r="P26" s="30">
        <v>346659.43000000005</v>
      </c>
      <c r="Q26" s="30">
        <v>0</v>
      </c>
      <c r="R26" s="180"/>
      <c r="S26" s="48"/>
      <c r="T26" s="49"/>
      <c r="U26" s="10"/>
    </row>
    <row r="27" spans="1:21">
      <c r="A27" s="171" t="s">
        <v>13</v>
      </c>
      <c r="B27" s="172"/>
      <c r="C27" s="9"/>
      <c r="D27" s="143"/>
      <c r="E27" s="55"/>
      <c r="F27" s="55"/>
      <c r="G27" s="144"/>
      <c r="H27" s="33"/>
      <c r="I27" s="57">
        <v>78048.284178186834</v>
      </c>
      <c r="J27" s="57">
        <v>120605.93262498699</v>
      </c>
      <c r="K27" s="57">
        <v>134399.10563492298</v>
      </c>
      <c r="L27" s="57">
        <v>171404.58028445</v>
      </c>
      <c r="M27" s="35"/>
      <c r="N27" s="57">
        <v>251304448.42517275</v>
      </c>
      <c r="O27" s="57">
        <v>460752054.62221074</v>
      </c>
      <c r="P27" s="57">
        <v>579468111.47514164</v>
      </c>
      <c r="Q27" s="57">
        <v>817313112.54409409</v>
      </c>
      <c r="R27" s="35"/>
      <c r="S27" s="57">
        <v>0</v>
      </c>
      <c r="T27" s="57">
        <v>0</v>
      </c>
      <c r="U27" s="59"/>
    </row>
    <row r="28" spans="1:21" ht="3.75" customHeight="1">
      <c r="A28" s="72"/>
      <c r="B28" s="73"/>
      <c r="C28" s="9"/>
      <c r="D28" s="73"/>
      <c r="E28" s="73"/>
      <c r="F28" s="73"/>
      <c r="G28" s="73"/>
      <c r="H28" s="33"/>
      <c r="I28" s="71"/>
      <c r="J28" s="71"/>
      <c r="K28" s="35"/>
      <c r="L28" s="35"/>
      <c r="M28" s="35"/>
      <c r="N28" s="71"/>
      <c r="O28" s="71"/>
      <c r="P28" s="35"/>
      <c r="Q28" s="35"/>
      <c r="R28" s="35"/>
      <c r="S28" s="64"/>
      <c r="T28" s="74"/>
      <c r="U28" s="75"/>
    </row>
    <row r="29" spans="1:21" ht="12" customHeight="1">
      <c r="A29" s="122" t="s">
        <v>14</v>
      </c>
      <c r="B29" s="124"/>
      <c r="C29" s="9"/>
      <c r="D29" s="137"/>
      <c r="E29" s="22"/>
      <c r="F29" s="22"/>
      <c r="G29" s="138"/>
      <c r="H29" s="33"/>
      <c r="I29" s="122"/>
      <c r="J29" s="123"/>
      <c r="K29" s="123"/>
      <c r="L29" s="123"/>
      <c r="M29" s="35"/>
      <c r="N29" s="122"/>
      <c r="O29" s="123"/>
      <c r="P29" s="123"/>
      <c r="Q29" s="123"/>
      <c r="R29" s="35"/>
      <c r="S29" s="122"/>
      <c r="T29" s="124"/>
      <c r="U29" s="27"/>
    </row>
    <row r="30" spans="1:21" ht="15" customHeight="1">
      <c r="A30" s="167" t="s">
        <v>15</v>
      </c>
      <c r="B30" s="29" t="s">
        <v>30</v>
      </c>
      <c r="C30" s="9"/>
      <c r="D30" s="34"/>
      <c r="E30" s="30"/>
      <c r="F30" s="30"/>
      <c r="G30" s="36"/>
      <c r="H30" s="33"/>
      <c r="I30" s="150">
        <v>0</v>
      </c>
      <c r="J30" s="30">
        <v>0</v>
      </c>
      <c r="K30" s="30">
        <v>312.94701871000001</v>
      </c>
      <c r="L30" s="30">
        <v>12286.854098999998</v>
      </c>
      <c r="M30" s="35"/>
      <c r="N30" s="150">
        <v>0</v>
      </c>
      <c r="O30" s="30">
        <v>0</v>
      </c>
      <c r="P30" s="30">
        <v>2799746.0769665092</v>
      </c>
      <c r="Q30" s="30">
        <v>90463617</v>
      </c>
      <c r="R30" s="35"/>
      <c r="S30" s="34"/>
      <c r="T30" s="37"/>
      <c r="U30" s="11"/>
    </row>
    <row r="31" spans="1:21" ht="15" customHeight="1">
      <c r="A31" s="168" t="s">
        <v>16</v>
      </c>
      <c r="B31" s="38" t="s">
        <v>30</v>
      </c>
      <c r="C31" s="9"/>
      <c r="D31" s="34"/>
      <c r="E31" s="30"/>
      <c r="F31" s="30"/>
      <c r="G31" s="86"/>
      <c r="H31" s="33"/>
      <c r="I31" s="150">
        <v>0</v>
      </c>
      <c r="J31" s="30">
        <v>0</v>
      </c>
      <c r="K31" s="30">
        <v>0</v>
      </c>
      <c r="L31" s="30">
        <v>101.93</v>
      </c>
      <c r="M31" s="35"/>
      <c r="N31" s="150">
        <v>0</v>
      </c>
      <c r="O31" s="30">
        <v>0</v>
      </c>
      <c r="P31" s="30">
        <v>0</v>
      </c>
      <c r="Q31" s="30">
        <v>502517</v>
      </c>
      <c r="R31" s="35"/>
      <c r="S31" s="34"/>
      <c r="T31" s="37"/>
      <c r="U31" s="11"/>
    </row>
    <row r="32" spans="1:21" ht="15" customHeight="1">
      <c r="A32" s="168" t="s">
        <v>17</v>
      </c>
      <c r="B32" s="38" t="s">
        <v>30</v>
      </c>
      <c r="C32" s="9"/>
      <c r="D32" s="34"/>
      <c r="E32" s="30"/>
      <c r="F32" s="30"/>
      <c r="G32" s="86"/>
      <c r="H32" s="33"/>
      <c r="I32" s="150">
        <v>0</v>
      </c>
      <c r="J32" s="30">
        <v>1034.2325109243004</v>
      </c>
      <c r="K32" s="30">
        <v>3952.9190699999995</v>
      </c>
      <c r="L32" s="30">
        <v>5767.4794449999999</v>
      </c>
      <c r="M32" s="35"/>
      <c r="N32" s="150">
        <v>0</v>
      </c>
      <c r="O32" s="30">
        <v>7067535.0000000009</v>
      </c>
      <c r="P32" s="30">
        <v>24438069.532827809</v>
      </c>
      <c r="Q32" s="30">
        <v>44929363.884188011</v>
      </c>
      <c r="R32" s="35"/>
      <c r="S32" s="34"/>
      <c r="T32" s="37"/>
      <c r="U32" s="11"/>
    </row>
    <row r="33" spans="1:21" ht="15" customHeight="1">
      <c r="A33" s="176" t="s">
        <v>144</v>
      </c>
      <c r="B33" s="38" t="s">
        <v>30</v>
      </c>
      <c r="C33" s="9"/>
      <c r="D33" s="34"/>
      <c r="E33" s="30"/>
      <c r="F33" s="30"/>
      <c r="G33" s="86"/>
      <c r="H33" s="33"/>
      <c r="I33" s="150">
        <v>6372.2737770459034</v>
      </c>
      <c r="J33" s="30">
        <v>0</v>
      </c>
      <c r="K33" s="30">
        <v>0</v>
      </c>
      <c r="L33" s="30">
        <v>0</v>
      </c>
      <c r="M33" s="35"/>
      <c r="N33" s="150">
        <v>38412407.567870378</v>
      </c>
      <c r="O33" s="30">
        <v>0</v>
      </c>
      <c r="P33" s="30">
        <v>0</v>
      </c>
      <c r="Q33" s="30">
        <v>0</v>
      </c>
      <c r="R33" s="35"/>
      <c r="S33" s="34"/>
      <c r="T33" s="37"/>
      <c r="U33" s="11"/>
    </row>
    <row r="34" spans="1:21" ht="15" customHeight="1">
      <c r="A34" s="169" t="s">
        <v>12</v>
      </c>
      <c r="B34" s="44" t="s">
        <v>34</v>
      </c>
      <c r="C34" s="45"/>
      <c r="D34" s="151"/>
      <c r="E34" s="46"/>
      <c r="F34" s="46"/>
      <c r="G34" s="125"/>
      <c r="H34" s="45"/>
      <c r="I34" s="46">
        <v>176180</v>
      </c>
      <c r="J34" s="46">
        <v>74055.768625199984</v>
      </c>
      <c r="K34" s="30">
        <v>162543.38209000003</v>
      </c>
      <c r="L34" s="30">
        <v>166081.80833999999</v>
      </c>
      <c r="M34" s="180"/>
      <c r="N34" s="46">
        <v>4243958.3049999997</v>
      </c>
      <c r="O34" s="46">
        <v>1784711.6469999996</v>
      </c>
      <c r="P34" s="30">
        <v>4309160.102</v>
      </c>
      <c r="Q34" s="30">
        <v>0</v>
      </c>
      <c r="R34" s="180"/>
      <c r="S34" s="48"/>
      <c r="T34" s="49"/>
      <c r="U34" s="10"/>
    </row>
    <row r="35" spans="1:21">
      <c r="A35" s="171" t="s">
        <v>18</v>
      </c>
      <c r="B35" s="172"/>
      <c r="C35" s="9"/>
      <c r="D35" s="143"/>
      <c r="E35" s="55"/>
      <c r="F35" s="55"/>
      <c r="G35" s="144"/>
      <c r="H35" s="33"/>
      <c r="I35" s="57">
        <v>182552.27377704589</v>
      </c>
      <c r="J35" s="57">
        <v>75090.00113612428</v>
      </c>
      <c r="K35" s="57">
        <v>166809.24817871003</v>
      </c>
      <c r="L35" s="57">
        <v>184238.07188399998</v>
      </c>
      <c r="M35" s="35"/>
      <c r="N35" s="57">
        <v>42656365.872870378</v>
      </c>
      <c r="O35" s="57">
        <v>8852246.6469999999</v>
      </c>
      <c r="P35" s="57">
        <v>31546975.711794317</v>
      </c>
      <c r="Q35" s="57">
        <v>135895497.884188</v>
      </c>
      <c r="R35" s="35"/>
      <c r="S35" s="57">
        <v>0</v>
      </c>
      <c r="T35" s="57">
        <v>0</v>
      </c>
      <c r="U35" s="59"/>
    </row>
    <row r="36" spans="1:21" ht="3" customHeight="1">
      <c r="A36" s="77"/>
      <c r="B36" s="78"/>
      <c r="C36" s="9"/>
      <c r="D36" s="62"/>
      <c r="E36" s="62"/>
      <c r="F36" s="62"/>
      <c r="G36" s="62"/>
      <c r="H36" s="33"/>
      <c r="I36" s="63"/>
      <c r="J36" s="63"/>
      <c r="K36" s="35"/>
      <c r="L36" s="35"/>
      <c r="M36" s="35"/>
      <c r="N36" s="63"/>
      <c r="O36" s="63"/>
      <c r="P36" s="35"/>
      <c r="Q36" s="35"/>
      <c r="R36" s="35"/>
      <c r="S36" s="64"/>
      <c r="T36" s="65"/>
      <c r="U36" s="11"/>
    </row>
    <row r="37" spans="1:21" ht="12" customHeight="1">
      <c r="A37" s="122" t="s">
        <v>19</v>
      </c>
      <c r="B37" s="124"/>
      <c r="C37" s="9"/>
      <c r="D37" s="137"/>
      <c r="E37" s="22"/>
      <c r="F37" s="22"/>
      <c r="G37" s="138"/>
      <c r="H37" s="33"/>
      <c r="I37" s="122"/>
      <c r="J37" s="123"/>
      <c r="K37" s="123"/>
      <c r="L37" s="123"/>
      <c r="M37" s="35"/>
      <c r="N37" s="122"/>
      <c r="O37" s="123"/>
      <c r="P37" s="123"/>
      <c r="Q37" s="123"/>
      <c r="R37" s="35"/>
      <c r="S37" s="122"/>
      <c r="T37" s="124"/>
      <c r="U37" s="27"/>
    </row>
    <row r="38" spans="1:21" ht="15" customHeight="1">
      <c r="A38" s="177" t="s">
        <v>19</v>
      </c>
      <c r="B38" s="80" t="s">
        <v>44</v>
      </c>
      <c r="C38" s="9"/>
      <c r="D38" s="184"/>
      <c r="E38" s="185"/>
      <c r="F38" s="185"/>
      <c r="G38" s="83"/>
      <c r="H38" s="33"/>
      <c r="I38" s="150">
        <v>3.5173448059999997</v>
      </c>
      <c r="J38" s="30">
        <v>1776.571504575229</v>
      </c>
      <c r="K38" s="30">
        <v>2361.3522663270001</v>
      </c>
      <c r="L38" s="30">
        <v>2466.2684280360004</v>
      </c>
      <c r="M38" s="35"/>
      <c r="N38" s="150">
        <v>56119.19000000001</v>
      </c>
      <c r="O38" s="30">
        <v>5524230.3113604588</v>
      </c>
      <c r="P38" s="30">
        <v>20987274.849599164</v>
      </c>
      <c r="Q38" s="30">
        <v>19582658.018424097</v>
      </c>
      <c r="R38" s="35"/>
      <c r="S38" s="34"/>
      <c r="T38" s="37"/>
      <c r="U38" s="11"/>
    </row>
    <row r="39" spans="1:21">
      <c r="A39" s="171" t="s">
        <v>20</v>
      </c>
      <c r="B39" s="172"/>
      <c r="C39" s="9"/>
      <c r="D39" s="181"/>
      <c r="E39" s="182"/>
      <c r="F39" s="182"/>
      <c r="G39" s="183"/>
      <c r="H39" s="33"/>
      <c r="I39" s="57">
        <v>3.5173448059999997</v>
      </c>
      <c r="J39" s="57">
        <v>1776.571504575229</v>
      </c>
      <c r="K39" s="57">
        <v>2361.3522663270001</v>
      </c>
      <c r="L39" s="57">
        <v>2466.2684280360004</v>
      </c>
      <c r="M39" s="35"/>
      <c r="N39" s="57">
        <v>56119.19000000001</v>
      </c>
      <c r="O39" s="57">
        <v>5524230.3113604588</v>
      </c>
      <c r="P39" s="57">
        <v>20987274.849599164</v>
      </c>
      <c r="Q39" s="57">
        <v>19582658.018424097</v>
      </c>
      <c r="R39" s="35"/>
      <c r="S39" s="57">
        <v>0</v>
      </c>
      <c r="T39" s="57">
        <v>0</v>
      </c>
      <c r="U39" s="59"/>
    </row>
    <row r="40" spans="1:21" ht="3.75" customHeight="1">
      <c r="A40" s="84"/>
      <c r="B40" s="85"/>
      <c r="C40" s="9"/>
      <c r="D40" s="85"/>
      <c r="E40" s="85"/>
      <c r="F40" s="85"/>
      <c r="G40" s="85"/>
      <c r="H40" s="33"/>
      <c r="I40" s="60"/>
      <c r="J40" s="60"/>
      <c r="K40" s="35"/>
      <c r="L40" s="35"/>
      <c r="M40" s="35"/>
      <c r="N40" s="60"/>
      <c r="O40" s="63"/>
      <c r="P40" s="35"/>
      <c r="Q40" s="35"/>
      <c r="R40" s="35"/>
      <c r="S40" s="64"/>
      <c r="T40" s="65"/>
      <c r="U40" s="11"/>
    </row>
    <row r="41" spans="1:21" ht="12.75" customHeight="1">
      <c r="A41" s="122" t="s">
        <v>132</v>
      </c>
      <c r="B41" s="124"/>
      <c r="C41" s="9"/>
      <c r="D41" s="137"/>
      <c r="E41" s="22"/>
      <c r="F41" s="22"/>
      <c r="G41" s="138"/>
      <c r="H41" s="33"/>
      <c r="I41" s="122"/>
      <c r="J41" s="123"/>
      <c r="K41" s="123"/>
      <c r="L41" s="123"/>
      <c r="M41" s="35"/>
      <c r="N41" s="122"/>
      <c r="O41" s="123"/>
      <c r="P41" s="123"/>
      <c r="Q41" s="123"/>
      <c r="R41" s="35"/>
      <c r="S41" s="122"/>
      <c r="T41" s="124"/>
      <c r="U41" s="27"/>
    </row>
    <row r="42" spans="1:21" ht="15.75" customHeight="1">
      <c r="A42" s="28" t="s">
        <v>138</v>
      </c>
      <c r="B42" s="29" t="s">
        <v>44</v>
      </c>
      <c r="C42" s="9"/>
      <c r="D42" s="150"/>
      <c r="E42" s="30"/>
      <c r="F42" s="30"/>
      <c r="G42" s="32"/>
      <c r="H42" s="33"/>
      <c r="I42" s="150">
        <v>0</v>
      </c>
      <c r="J42" s="30">
        <v>0</v>
      </c>
      <c r="K42" s="30">
        <v>267.01353290500003</v>
      </c>
      <c r="L42" s="30">
        <v>548.64496243600001</v>
      </c>
      <c r="M42" s="35"/>
      <c r="N42" s="150">
        <v>0</v>
      </c>
      <c r="O42" s="30">
        <v>0</v>
      </c>
      <c r="P42" s="30">
        <v>1609392.8429526519</v>
      </c>
      <c r="Q42" s="30">
        <v>3101207.3671790902</v>
      </c>
      <c r="R42" s="35"/>
      <c r="S42" s="34"/>
      <c r="T42" s="37"/>
      <c r="U42" s="11"/>
    </row>
    <row r="43" spans="1:21" ht="15.75" customHeight="1">
      <c r="A43" s="42" t="s">
        <v>137</v>
      </c>
      <c r="B43" s="38" t="s">
        <v>30</v>
      </c>
      <c r="C43" s="9"/>
      <c r="D43" s="309"/>
      <c r="E43" s="236"/>
      <c r="F43" s="236"/>
      <c r="G43" s="310"/>
      <c r="H43" s="33"/>
      <c r="I43" s="150">
        <v>0</v>
      </c>
      <c r="J43" s="30">
        <v>0</v>
      </c>
      <c r="K43" s="30">
        <v>0</v>
      </c>
      <c r="L43" s="30">
        <v>0</v>
      </c>
      <c r="M43" s="35"/>
      <c r="N43" s="150">
        <v>0</v>
      </c>
      <c r="O43" s="30">
        <v>0</v>
      </c>
      <c r="P43" s="30">
        <v>0</v>
      </c>
      <c r="Q43" s="30">
        <v>0</v>
      </c>
      <c r="R43" s="35"/>
      <c r="S43" s="34"/>
      <c r="T43" s="37"/>
      <c r="U43" s="11"/>
    </row>
    <row r="44" spans="1:21">
      <c r="A44" s="171" t="s">
        <v>133</v>
      </c>
      <c r="B44" s="172"/>
      <c r="C44" s="9"/>
      <c r="D44" s="181"/>
      <c r="E44" s="182"/>
      <c r="F44" s="182"/>
      <c r="G44" s="183"/>
      <c r="H44" s="33"/>
      <c r="I44" s="57">
        <v>0</v>
      </c>
      <c r="J44" s="57">
        <v>0</v>
      </c>
      <c r="K44" s="57">
        <v>267.01353290500003</v>
      </c>
      <c r="L44" s="57">
        <v>548.64496243600001</v>
      </c>
      <c r="M44" s="35"/>
      <c r="N44" s="57">
        <v>0</v>
      </c>
      <c r="O44" s="57">
        <v>0</v>
      </c>
      <c r="P44" s="57">
        <v>1609392.8429526519</v>
      </c>
      <c r="Q44" s="57">
        <v>3101207.3671790902</v>
      </c>
      <c r="R44" s="35"/>
      <c r="S44" s="57"/>
      <c r="T44" s="57"/>
      <c r="U44" s="59"/>
    </row>
    <row r="45" spans="1:21" ht="3.75" customHeight="1">
      <c r="A45" s="84"/>
      <c r="B45" s="85"/>
      <c r="C45" s="9"/>
      <c r="D45" s="85"/>
      <c r="E45" s="85"/>
      <c r="F45" s="85"/>
      <c r="G45" s="85"/>
      <c r="H45" s="33"/>
      <c r="I45" s="60"/>
      <c r="J45" s="60"/>
      <c r="K45" s="35"/>
      <c r="L45" s="35"/>
      <c r="M45" s="35"/>
      <c r="N45" s="60"/>
      <c r="O45" s="63"/>
      <c r="P45" s="35"/>
      <c r="Q45" s="35"/>
      <c r="R45" s="35"/>
      <c r="S45" s="64"/>
      <c r="T45" s="65"/>
      <c r="U45" s="11"/>
    </row>
    <row r="46" spans="1:21" ht="12.75" customHeight="1">
      <c r="A46" s="122" t="s">
        <v>21</v>
      </c>
      <c r="B46" s="124"/>
      <c r="C46" s="9"/>
      <c r="D46" s="137"/>
      <c r="E46" s="22"/>
      <c r="F46" s="22"/>
      <c r="G46" s="138"/>
      <c r="H46" s="33"/>
      <c r="I46" s="122"/>
      <c r="J46" s="123"/>
      <c r="K46" s="123"/>
      <c r="L46" s="123"/>
      <c r="M46" s="35"/>
      <c r="N46" s="122"/>
      <c r="O46" s="123"/>
      <c r="P46" s="123"/>
      <c r="Q46" s="123"/>
      <c r="R46" s="35"/>
      <c r="S46" s="122"/>
      <c r="T46" s="124"/>
      <c r="U46" s="27"/>
    </row>
    <row r="47" spans="1:21" ht="15.75" customHeight="1">
      <c r="A47" s="167" t="s">
        <v>22</v>
      </c>
      <c r="B47" s="29" t="s">
        <v>30</v>
      </c>
      <c r="C47" s="9"/>
      <c r="D47" s="150"/>
      <c r="E47" s="30"/>
      <c r="F47" s="30"/>
      <c r="G47" s="36"/>
      <c r="H47" s="33"/>
      <c r="I47" s="150">
        <v>40417.548886787408</v>
      </c>
      <c r="J47" s="30">
        <v>0</v>
      </c>
      <c r="K47" s="30">
        <v>0</v>
      </c>
      <c r="L47" s="30">
        <v>0</v>
      </c>
      <c r="M47" s="35"/>
      <c r="N47" s="150">
        <v>223956390.01950708</v>
      </c>
      <c r="O47" s="30">
        <v>0</v>
      </c>
      <c r="P47" s="30">
        <v>0</v>
      </c>
      <c r="Q47" s="30">
        <v>0</v>
      </c>
      <c r="R47" s="35"/>
      <c r="S47" s="34"/>
      <c r="T47" s="37"/>
      <c r="U47" s="11"/>
    </row>
    <row r="48" spans="1:21" ht="15.75" customHeight="1">
      <c r="A48" s="168" t="s">
        <v>23</v>
      </c>
      <c r="B48" s="38" t="s">
        <v>30</v>
      </c>
      <c r="C48" s="9"/>
      <c r="D48" s="34"/>
      <c r="E48" s="30"/>
      <c r="F48" s="30"/>
      <c r="G48" s="86"/>
      <c r="H48" s="33"/>
      <c r="I48" s="150">
        <v>10196.881406300652</v>
      </c>
      <c r="J48" s="30">
        <v>6501.0119999999997</v>
      </c>
      <c r="K48" s="30">
        <v>771.99999999999989</v>
      </c>
      <c r="L48" s="30">
        <v>268.2</v>
      </c>
      <c r="M48" s="35"/>
      <c r="N48" s="150">
        <v>52371182.90276017</v>
      </c>
      <c r="O48" s="30">
        <v>23803887.632000003</v>
      </c>
      <c r="P48" s="30">
        <v>3522240.0000000005</v>
      </c>
      <c r="Q48" s="30">
        <v>1377475.2000000002</v>
      </c>
      <c r="R48" s="35"/>
      <c r="S48" s="34"/>
      <c r="T48" s="37"/>
      <c r="U48" s="11"/>
    </row>
    <row r="49" spans="1:21" ht="15.75" customHeight="1">
      <c r="A49" s="168" t="s">
        <v>24</v>
      </c>
      <c r="B49" s="38" t="s">
        <v>30</v>
      </c>
      <c r="C49" s="9"/>
      <c r="D49" s="34"/>
      <c r="E49" s="30"/>
      <c r="F49" s="30"/>
      <c r="G49" s="86"/>
      <c r="H49" s="33"/>
      <c r="I49" s="150">
        <v>33466.667246484023</v>
      </c>
      <c r="J49" s="30">
        <v>0</v>
      </c>
      <c r="K49" s="30">
        <v>0</v>
      </c>
      <c r="L49" s="30">
        <v>801.84910000000002</v>
      </c>
      <c r="M49" s="35"/>
      <c r="N49" s="150">
        <v>174070574.36091241</v>
      </c>
      <c r="O49" s="30">
        <v>0</v>
      </c>
      <c r="P49" s="30">
        <v>0</v>
      </c>
      <c r="Q49" s="30">
        <v>7085257.426</v>
      </c>
      <c r="R49" s="35"/>
      <c r="S49" s="34"/>
      <c r="T49" s="37"/>
      <c r="U49" s="11"/>
    </row>
    <row r="50" spans="1:21" ht="15.75" customHeight="1">
      <c r="A50" s="168" t="s">
        <v>25</v>
      </c>
      <c r="B50" s="38" t="s">
        <v>30</v>
      </c>
      <c r="C50" s="9"/>
      <c r="D50" s="34"/>
      <c r="E50" s="30"/>
      <c r="F50" s="30"/>
      <c r="G50" s="86"/>
      <c r="H50" s="33"/>
      <c r="I50" s="150">
        <v>2553.4187877499999</v>
      </c>
      <c r="J50" s="30">
        <v>0</v>
      </c>
      <c r="K50" s="30">
        <v>0</v>
      </c>
      <c r="L50" s="30">
        <v>0</v>
      </c>
      <c r="M50" s="35"/>
      <c r="N50" s="150">
        <v>9774791.7753987517</v>
      </c>
      <c r="O50" s="30">
        <v>0</v>
      </c>
      <c r="P50" s="30">
        <v>0</v>
      </c>
      <c r="Q50" s="30">
        <v>0</v>
      </c>
      <c r="R50" s="35"/>
      <c r="S50" s="34"/>
      <c r="T50" s="37"/>
      <c r="U50" s="11"/>
    </row>
    <row r="51" spans="1:21" ht="15.75" customHeight="1">
      <c r="A51" s="177" t="s">
        <v>74</v>
      </c>
      <c r="B51" s="80" t="s">
        <v>30</v>
      </c>
      <c r="C51" s="9"/>
      <c r="D51" s="82"/>
      <c r="E51" s="30"/>
      <c r="F51" s="30"/>
      <c r="G51" s="83"/>
      <c r="H51" s="33"/>
      <c r="I51" s="150">
        <v>534.43200000000002</v>
      </c>
      <c r="J51" s="30">
        <v>0</v>
      </c>
      <c r="K51" s="30">
        <v>0</v>
      </c>
      <c r="L51" s="30">
        <v>0</v>
      </c>
      <c r="M51" s="35"/>
      <c r="N51" s="150">
        <v>649140.25199999998</v>
      </c>
      <c r="O51" s="30">
        <v>0</v>
      </c>
      <c r="P51" s="30">
        <v>0</v>
      </c>
      <c r="Q51" s="30">
        <v>0</v>
      </c>
      <c r="R51" s="35"/>
      <c r="S51" s="34"/>
      <c r="T51" s="37"/>
      <c r="U51" s="11"/>
    </row>
    <row r="52" spans="1:21">
      <c r="A52" s="171" t="s">
        <v>26</v>
      </c>
      <c r="B52" s="172"/>
      <c r="C52" s="9"/>
      <c r="D52" s="143"/>
      <c r="E52" s="55"/>
      <c r="F52" s="55"/>
      <c r="G52" s="144"/>
      <c r="H52" s="33"/>
      <c r="I52" s="57">
        <v>87168.948327322069</v>
      </c>
      <c r="J52" s="57">
        <v>6501.0119999999997</v>
      </c>
      <c r="K52" s="57">
        <v>771.99999999999989</v>
      </c>
      <c r="L52" s="57">
        <v>1070.0491</v>
      </c>
      <c r="M52" s="35"/>
      <c r="N52" s="57">
        <v>460822079.31057835</v>
      </c>
      <c r="O52" s="57">
        <v>23803887.632000003</v>
      </c>
      <c r="P52" s="57">
        <v>3522240.0000000005</v>
      </c>
      <c r="Q52" s="57">
        <v>8462732.6260000002</v>
      </c>
      <c r="R52" s="35"/>
      <c r="S52" s="57">
        <v>0</v>
      </c>
      <c r="T52" s="57">
        <v>0</v>
      </c>
      <c r="U52" s="59"/>
    </row>
    <row r="53" spans="1:21" ht="4.5" customHeight="1">
      <c r="A53" s="87"/>
      <c r="B53" s="88"/>
      <c r="C53" s="9"/>
      <c r="D53" s="89"/>
      <c r="E53" s="89"/>
      <c r="F53" s="89"/>
      <c r="G53" s="89"/>
      <c r="H53" s="33"/>
      <c r="I53" s="74"/>
      <c r="J53" s="74"/>
      <c r="K53" s="90"/>
      <c r="L53" s="90"/>
      <c r="M53" s="35"/>
      <c r="N53" s="74"/>
      <c r="O53" s="90"/>
      <c r="P53" s="90"/>
      <c r="Q53" s="90"/>
      <c r="R53" s="35"/>
      <c r="S53" s="64"/>
      <c r="T53" s="64"/>
      <c r="U53" s="11"/>
    </row>
    <row r="54" spans="1:21" ht="12.75" customHeight="1">
      <c r="A54" s="122" t="s">
        <v>116</v>
      </c>
      <c r="B54" s="124"/>
      <c r="C54" s="9"/>
      <c r="D54" s="21"/>
      <c r="E54" s="22"/>
      <c r="F54" s="22"/>
      <c r="G54" s="23"/>
      <c r="H54" s="33"/>
      <c r="I54" s="24"/>
      <c r="J54" s="25"/>
      <c r="K54" s="25"/>
      <c r="L54" s="25"/>
      <c r="M54" s="35"/>
      <c r="N54" s="24"/>
      <c r="O54" s="25"/>
      <c r="P54" s="25"/>
      <c r="Q54" s="25"/>
      <c r="R54" s="35"/>
      <c r="S54" s="24"/>
      <c r="T54" s="26"/>
      <c r="U54" s="27"/>
    </row>
    <row r="55" spans="1:21" ht="15.75" customHeight="1">
      <c r="A55" s="167" t="s">
        <v>117</v>
      </c>
      <c r="B55" s="29" t="s">
        <v>30</v>
      </c>
      <c r="C55" s="9"/>
      <c r="D55" s="150"/>
      <c r="E55" s="30"/>
      <c r="F55" s="30"/>
      <c r="G55" s="32"/>
      <c r="H55" s="33"/>
      <c r="I55" s="150">
        <v>0</v>
      </c>
      <c r="J55" s="30">
        <v>2176.728959575878</v>
      </c>
      <c r="K55" s="30">
        <v>3692.2700000000004</v>
      </c>
      <c r="L55" s="30">
        <v>5500.1990000000005</v>
      </c>
      <c r="M55" s="35"/>
      <c r="N55" s="150">
        <v>0</v>
      </c>
      <c r="O55" s="30">
        <v>525010.82394521753</v>
      </c>
      <c r="P55" s="30">
        <v>4075381.92</v>
      </c>
      <c r="Q55" s="30">
        <v>19035337.235999998</v>
      </c>
      <c r="R55" s="35"/>
      <c r="S55" s="34"/>
      <c r="T55" s="37"/>
      <c r="U55" s="11"/>
    </row>
    <row r="56" spans="1:21" ht="15.75" customHeight="1">
      <c r="A56" s="168" t="s">
        <v>118</v>
      </c>
      <c r="B56" s="38" t="s">
        <v>44</v>
      </c>
      <c r="C56" s="9"/>
      <c r="D56" s="39"/>
      <c r="E56" s="30"/>
      <c r="F56" s="30"/>
      <c r="G56" s="41"/>
      <c r="H56" s="33"/>
      <c r="I56" s="150">
        <v>0</v>
      </c>
      <c r="J56" s="30">
        <v>0</v>
      </c>
      <c r="K56" s="30">
        <v>0</v>
      </c>
      <c r="L56" s="30">
        <v>54795.416645583005</v>
      </c>
      <c r="M56" s="35"/>
      <c r="N56" s="150">
        <v>0</v>
      </c>
      <c r="O56" s="30">
        <v>0</v>
      </c>
      <c r="P56" s="30">
        <v>0</v>
      </c>
      <c r="Q56" s="30">
        <v>0</v>
      </c>
      <c r="R56" s="35"/>
      <c r="S56" s="34"/>
      <c r="T56" s="37"/>
      <c r="U56" s="11"/>
    </row>
    <row r="57" spans="1:21">
      <c r="A57" s="171" t="s">
        <v>119</v>
      </c>
      <c r="B57" s="172"/>
      <c r="C57" s="9"/>
      <c r="D57" s="54"/>
      <c r="E57" s="55"/>
      <c r="F57" s="55"/>
      <c r="G57" s="56"/>
      <c r="H57" s="33"/>
      <c r="I57" s="57">
        <v>0</v>
      </c>
      <c r="J57" s="57">
        <v>2176.728959575878</v>
      </c>
      <c r="K57" s="57">
        <v>3692.2700000000004</v>
      </c>
      <c r="L57" s="57">
        <v>60295.615645583006</v>
      </c>
      <c r="M57" s="35"/>
      <c r="N57" s="57">
        <v>0</v>
      </c>
      <c r="O57" s="57">
        <v>525010.82394521753</v>
      </c>
      <c r="P57" s="57">
        <v>4075381.92</v>
      </c>
      <c r="Q57" s="57">
        <v>19035337.235999998</v>
      </c>
      <c r="R57" s="35"/>
      <c r="S57" s="57">
        <v>0</v>
      </c>
      <c r="T57" s="57">
        <v>0</v>
      </c>
      <c r="U57" s="59"/>
    </row>
    <row r="58" spans="1:21" ht="4.5" customHeight="1">
      <c r="A58" s="87"/>
      <c r="B58" s="88"/>
      <c r="C58" s="9"/>
      <c r="D58" s="89"/>
      <c r="E58" s="89"/>
      <c r="F58" s="89"/>
      <c r="G58" s="89"/>
      <c r="H58" s="33"/>
      <c r="I58" s="74"/>
      <c r="J58" s="74"/>
      <c r="K58" s="74"/>
      <c r="L58" s="74"/>
      <c r="M58" s="35"/>
      <c r="N58" s="90"/>
      <c r="O58" s="90"/>
      <c r="P58" s="90"/>
      <c r="Q58" s="90"/>
      <c r="R58" s="35"/>
      <c r="S58" s="64"/>
      <c r="T58" s="64"/>
      <c r="U58" s="11"/>
    </row>
    <row r="59" spans="1:21" s="104" customFormat="1">
      <c r="A59" s="293" t="s">
        <v>134</v>
      </c>
      <c r="B59" s="294"/>
      <c r="C59" s="101"/>
      <c r="D59" s="793"/>
      <c r="E59" s="794"/>
      <c r="F59" s="794"/>
      <c r="G59" s="795"/>
      <c r="H59" s="152"/>
      <c r="I59" s="295"/>
      <c r="J59" s="299"/>
      <c r="K59" s="295"/>
      <c r="L59" s="295"/>
      <c r="M59" s="35"/>
      <c r="N59" s="295"/>
      <c r="O59" s="295"/>
      <c r="P59" s="295"/>
      <c r="Q59" s="295"/>
      <c r="R59" s="35"/>
      <c r="S59" s="295"/>
      <c r="T59" s="295"/>
      <c r="U59" s="103"/>
    </row>
    <row r="60" spans="1:21" s="104" customFormat="1">
      <c r="A60" s="293" t="s">
        <v>135</v>
      </c>
      <c r="B60" s="294"/>
      <c r="C60" s="101"/>
      <c r="D60" s="793"/>
      <c r="E60" s="794"/>
      <c r="F60" s="794"/>
      <c r="G60" s="795"/>
      <c r="H60" s="152"/>
      <c r="I60" s="295"/>
      <c r="J60" s="299"/>
      <c r="K60" s="295"/>
      <c r="L60" s="295"/>
      <c r="M60" s="35"/>
      <c r="N60" s="295"/>
      <c r="O60" s="295"/>
      <c r="P60" s="295"/>
      <c r="Q60" s="295"/>
      <c r="R60" s="35"/>
      <c r="S60" s="295"/>
      <c r="T60" s="295"/>
      <c r="U60" s="103"/>
    </row>
    <row r="61" spans="1:21" s="104" customFormat="1">
      <c r="A61" s="293" t="s">
        <v>178</v>
      </c>
      <c r="B61" s="294"/>
      <c r="C61" s="101"/>
      <c r="D61" s="793"/>
      <c r="E61" s="794"/>
      <c r="F61" s="794"/>
      <c r="G61" s="795"/>
      <c r="H61" s="152"/>
      <c r="I61" s="295"/>
      <c r="J61" s="299"/>
      <c r="K61" s="295"/>
      <c r="L61" s="295"/>
      <c r="M61" s="35"/>
      <c r="N61" s="295"/>
      <c r="O61" s="295"/>
      <c r="P61" s="295"/>
      <c r="Q61" s="295"/>
      <c r="R61" s="35"/>
      <c r="S61" s="295"/>
      <c r="T61" s="295"/>
      <c r="U61" s="103"/>
    </row>
    <row r="62" spans="1:21" ht="4.5" customHeight="1">
      <c r="A62" s="87"/>
      <c r="B62" s="88"/>
      <c r="C62" s="9"/>
      <c r="D62" s="156"/>
      <c r="E62" s="156"/>
      <c r="F62" s="156"/>
      <c r="G62" s="156"/>
      <c r="H62" s="152"/>
      <c r="I62" s="155"/>
      <c r="J62" s="155"/>
      <c r="K62" s="155"/>
      <c r="L62" s="155"/>
      <c r="M62" s="35"/>
      <c r="N62" s="157"/>
      <c r="O62" s="157"/>
      <c r="P62" s="157"/>
      <c r="Q62" s="157"/>
      <c r="R62" s="35"/>
      <c r="S62" s="154"/>
      <c r="T62" s="154"/>
      <c r="U62" s="11"/>
    </row>
    <row r="63" spans="1:21">
      <c r="A63" s="190" t="s">
        <v>75</v>
      </c>
      <c r="B63" s="191"/>
      <c r="C63" s="9"/>
      <c r="D63" s="188"/>
      <c r="E63" s="92"/>
      <c r="F63" s="92"/>
      <c r="G63" s="189"/>
      <c r="H63" s="33"/>
      <c r="I63" s="57">
        <v>213515.25029673192</v>
      </c>
      <c r="J63" s="57">
        <v>152747.69374996802</v>
      </c>
      <c r="K63" s="57">
        <v>168582.61242791195</v>
      </c>
      <c r="L63" s="57">
        <v>289383.54911723995</v>
      </c>
      <c r="M63" s="35"/>
      <c r="N63" s="57">
        <v>942317538.92504442</v>
      </c>
      <c r="O63" s="57">
        <v>594969348.48008847</v>
      </c>
      <c r="P63" s="57">
        <v>753683965.73401654</v>
      </c>
      <c r="Q63" s="57">
        <v>1210925693.5092947</v>
      </c>
      <c r="R63" s="35"/>
      <c r="S63" s="57">
        <v>0</v>
      </c>
      <c r="T63" s="57">
        <v>0</v>
      </c>
      <c r="U63" s="94"/>
    </row>
    <row r="64" spans="1:21">
      <c r="A64" s="192" t="s">
        <v>76</v>
      </c>
      <c r="B64" s="193"/>
      <c r="C64" s="9"/>
      <c r="D64" s="188"/>
      <c r="E64" s="92"/>
      <c r="F64" s="92"/>
      <c r="G64" s="189"/>
      <c r="H64" s="33"/>
      <c r="I64" s="57">
        <v>208015.06</v>
      </c>
      <c r="J64" s="57">
        <v>142670.2276788</v>
      </c>
      <c r="K64" s="57">
        <v>280098.59990610002</v>
      </c>
      <c r="L64" s="57">
        <v>309091.2712128</v>
      </c>
      <c r="M64" s="35"/>
      <c r="N64" s="57">
        <v>4901107.2234999994</v>
      </c>
      <c r="O64" s="57">
        <v>2427011.0258569997</v>
      </c>
      <c r="P64" s="57">
        <v>5046494.8977290001</v>
      </c>
      <c r="Q64" s="57">
        <v>8697.8500683000002</v>
      </c>
      <c r="R64" s="35"/>
      <c r="S64" s="57">
        <v>0</v>
      </c>
      <c r="T64" s="57">
        <v>0</v>
      </c>
      <c r="U64" s="94"/>
    </row>
    <row r="65" spans="1:21">
      <c r="A65" s="186" t="s">
        <v>177</v>
      </c>
      <c r="B65" s="311"/>
      <c r="C65" s="9"/>
      <c r="D65" s="188"/>
      <c r="E65" s="92"/>
      <c r="F65" s="92"/>
      <c r="G65" s="189"/>
      <c r="H65" s="33"/>
      <c r="I65" s="57">
        <v>0</v>
      </c>
      <c r="J65" s="57">
        <v>0</v>
      </c>
      <c r="K65" s="57">
        <v>0</v>
      </c>
      <c r="L65" s="57">
        <v>0</v>
      </c>
      <c r="M65" s="35"/>
      <c r="N65" s="57">
        <v>0</v>
      </c>
      <c r="O65" s="57">
        <v>0</v>
      </c>
      <c r="P65" s="57">
        <v>0</v>
      </c>
      <c r="Q65" s="57">
        <v>0</v>
      </c>
      <c r="R65" s="35"/>
      <c r="S65" s="57">
        <v>0</v>
      </c>
      <c r="T65" s="57">
        <v>0</v>
      </c>
      <c r="U65" s="94"/>
    </row>
    <row r="66" spans="1:21">
      <c r="A66" s="186" t="s">
        <v>131</v>
      </c>
      <c r="B66" s="172"/>
      <c r="C66" s="9"/>
      <c r="D66" s="188"/>
      <c r="E66" s="92"/>
      <c r="F66" s="92"/>
      <c r="G66" s="189"/>
      <c r="H66" s="33"/>
      <c r="I66" s="57">
        <v>421530.31029673188</v>
      </c>
      <c r="J66" s="57">
        <v>295417.92142876802</v>
      </c>
      <c r="K66" s="57">
        <v>448681.21233401197</v>
      </c>
      <c r="L66" s="57">
        <v>598474.82033003995</v>
      </c>
      <c r="M66" s="35"/>
      <c r="N66" s="57">
        <v>947218646.14854443</v>
      </c>
      <c r="O66" s="57">
        <v>597396359.50594544</v>
      </c>
      <c r="P66" s="57">
        <v>758730460.63174558</v>
      </c>
      <c r="Q66" s="57">
        <v>1210934391.3593631</v>
      </c>
      <c r="R66" s="35"/>
      <c r="S66" s="57">
        <v>0</v>
      </c>
      <c r="T66" s="57">
        <v>0</v>
      </c>
      <c r="U66" s="94"/>
    </row>
    <row r="67" spans="1:21" ht="3" customHeight="1">
      <c r="A67" s="45"/>
      <c r="B67" s="45"/>
      <c r="C67" s="9"/>
      <c r="D67" s="45"/>
      <c r="E67" s="45"/>
      <c r="F67" s="45"/>
      <c r="G67" s="45"/>
      <c r="H67" s="45"/>
      <c r="I67" s="95"/>
      <c r="J67" s="95"/>
      <c r="K67" s="95"/>
      <c r="L67" s="95"/>
      <c r="M67" s="35"/>
      <c r="N67" s="95"/>
      <c r="O67" s="95"/>
      <c r="P67" s="95"/>
      <c r="Q67" s="95"/>
      <c r="R67" s="10"/>
      <c r="S67" s="19"/>
      <c r="T67" s="19"/>
      <c r="U67" s="11"/>
    </row>
    <row r="68" spans="1:21" ht="16.5" customHeight="1">
      <c r="A68" s="736" t="s">
        <v>78</v>
      </c>
      <c r="B68" s="736"/>
      <c r="C68" s="9"/>
      <c r="D68" s="737" t="s">
        <v>128</v>
      </c>
      <c r="E68" s="737"/>
      <c r="F68" s="737"/>
      <c r="G68" s="737"/>
      <c r="H68" s="737"/>
      <c r="I68" s="737"/>
      <c r="J68" s="737"/>
      <c r="K68" s="737"/>
      <c r="L68" s="737"/>
      <c r="M68" s="331"/>
      <c r="N68" s="796" t="s">
        <v>79</v>
      </c>
      <c r="O68" s="796"/>
      <c r="P68" s="796"/>
      <c r="Q68" s="796"/>
      <c r="R68" s="96"/>
      <c r="S68" s="97">
        <v>1330000</v>
      </c>
      <c r="T68" s="97">
        <v>6000000000</v>
      </c>
      <c r="U68" s="11"/>
    </row>
    <row r="69" spans="1:21" ht="23.25" customHeight="1">
      <c r="A69" s="736"/>
      <c r="B69" s="736"/>
      <c r="C69" s="9"/>
      <c r="D69" s="737"/>
      <c r="E69" s="737"/>
      <c r="F69" s="737"/>
      <c r="G69" s="737"/>
      <c r="H69" s="737"/>
      <c r="I69" s="737"/>
      <c r="J69" s="737"/>
      <c r="K69" s="737"/>
      <c r="L69" s="737"/>
      <c r="M69" s="302"/>
      <c r="N69" s="796" t="s">
        <v>80</v>
      </c>
      <c r="O69" s="796"/>
      <c r="P69" s="796"/>
      <c r="Q69" s="796"/>
      <c r="R69" s="96"/>
      <c r="S69" s="98">
        <v>0</v>
      </c>
      <c r="T69" s="98">
        <v>0</v>
      </c>
      <c r="U69" s="11"/>
    </row>
    <row r="70" spans="1:21">
      <c r="A70" s="99"/>
      <c r="B70" s="99"/>
      <c r="C70" s="45"/>
      <c r="D70" s="45"/>
      <c r="E70" s="45"/>
      <c r="F70" s="45"/>
      <c r="G70" s="45"/>
      <c r="H70" s="45"/>
      <c r="I70" s="95"/>
      <c r="J70" s="95"/>
      <c r="K70" s="95"/>
      <c r="L70" s="95"/>
      <c r="M70" s="95"/>
      <c r="N70" s="95"/>
      <c r="O70" s="95"/>
      <c r="P70" s="95"/>
      <c r="Q70" s="95"/>
      <c r="R70" s="10"/>
      <c r="S70" s="100"/>
      <c r="T70" s="100"/>
      <c r="U70" s="11"/>
    </row>
  </sheetData>
  <mergeCells count="13">
    <mergeCell ref="D59:G59"/>
    <mergeCell ref="D60:G60"/>
    <mergeCell ref="A68:B69"/>
    <mergeCell ref="D68:L69"/>
    <mergeCell ref="N68:Q68"/>
    <mergeCell ref="N69:Q69"/>
    <mergeCell ref="D61:G61"/>
    <mergeCell ref="S2:T2"/>
    <mergeCell ref="A2:A4"/>
    <mergeCell ref="B2:B4"/>
    <mergeCell ref="D2:G3"/>
    <mergeCell ref="I2:L3"/>
    <mergeCell ref="N2:Q3"/>
  </mergeCells>
  <pageMargins left="0.23622047244094499" right="0.23622047244094499" top="0.47244094488188998" bottom="0.47244094488188998" header="0.15748031496063" footer="0.15748031496063"/>
  <pageSetup scale="57" orientation="landscape" cellComments="asDisplayed" r:id="rId1"/>
  <headerFooter>
    <oddHeader>&amp;F</oddHeader>
    <oddFooter>&amp;L&amp;10Toronto Hydro-Electric System Limited&amp;C&amp;10
OPA Q4 2012 CDM Status Report&amp;R&amp;10&amp;G</oddFoot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FFFF00"/>
  </sheetPr>
  <dimension ref="A1:BM72"/>
  <sheetViews>
    <sheetView zoomScale="80" zoomScaleNormal="80" workbookViewId="0">
      <selection activeCell="AE73" sqref="AE73"/>
    </sheetView>
  </sheetViews>
  <sheetFormatPr defaultRowHeight="15"/>
  <cols>
    <col min="1" max="1" width="4.28515625" style="7" bestFit="1" customWidth="1"/>
    <col min="2" max="2" width="44.7109375" style="7" bestFit="1" customWidth="1"/>
    <col min="3" max="3" width="10.5703125" style="7" bestFit="1" customWidth="1"/>
    <col min="4" max="4" width="1.5703125" style="7" customWidth="1"/>
    <col min="5" max="8" width="9.140625" style="7"/>
    <col min="9" max="9" width="1.5703125" style="7" customWidth="1"/>
    <col min="10" max="10" width="9.28515625" style="454" bestFit="1" customWidth="1"/>
    <col min="11" max="21" width="9.28515625" style="7" bestFit="1" customWidth="1"/>
    <col min="22" max="22" width="1.5703125" style="7" customWidth="1"/>
    <col min="23" max="27" width="9.85546875" style="7" bestFit="1" customWidth="1"/>
    <col min="28" max="28" width="9.28515625" style="7" bestFit="1" customWidth="1"/>
    <col min="29" max="29" width="1.7109375" style="7" customWidth="1"/>
    <col min="30" max="30" width="12" style="7" customWidth="1"/>
    <col min="31" max="31" width="12.140625" style="7" customWidth="1"/>
    <col min="32" max="32" width="1.5703125" style="7" customWidth="1"/>
    <col min="33" max="36" width="9.140625" style="7" customWidth="1"/>
    <col min="37" max="37" width="1.5703125" style="7" customWidth="1"/>
    <col min="38" max="38" width="14.140625" style="7" customWidth="1"/>
    <col min="39" max="41" width="11.7109375" style="7" bestFit="1" customWidth="1"/>
    <col min="42" max="49" width="11.5703125" style="7" customWidth="1"/>
    <col min="50" max="50" width="1.5703125" style="7" customWidth="1"/>
    <col min="51" max="53" width="14.85546875" style="7" bestFit="1" customWidth="1"/>
    <col min="54" max="56" width="11.5703125" style="7" customWidth="1"/>
    <col min="57" max="57" width="1.5703125" style="7" customWidth="1"/>
    <col min="58" max="58" width="14.85546875" style="7" bestFit="1" customWidth="1"/>
    <col min="59" max="59" width="13.5703125" style="7" bestFit="1" customWidth="1"/>
    <col min="60" max="60" width="1.5703125" style="7" customWidth="1"/>
    <col min="61" max="61" width="13.5703125" style="7" bestFit="1" customWidth="1"/>
    <col min="62" max="62" width="14.85546875" style="7" bestFit="1" customWidth="1"/>
    <col min="63" max="63" width="13.140625" style="7" customWidth="1"/>
    <col min="64" max="64" width="12" style="7" customWidth="1"/>
    <col min="65" max="16384" width="9.140625" style="7"/>
  </cols>
  <sheetData>
    <row r="1" spans="1:64">
      <c r="A1" s="7" t="s">
        <v>81</v>
      </c>
      <c r="B1" s="7" t="s">
        <v>64</v>
      </c>
    </row>
    <row r="2" spans="1:64">
      <c r="E2" s="775" t="s">
        <v>86</v>
      </c>
      <c r="F2" s="776"/>
      <c r="G2" s="776"/>
      <c r="H2" s="777"/>
      <c r="J2" s="764" t="s">
        <v>87</v>
      </c>
      <c r="K2" s="765"/>
      <c r="L2" s="765"/>
      <c r="M2" s="765"/>
      <c r="N2" s="765"/>
      <c r="O2" s="765"/>
      <c r="P2" s="765"/>
      <c r="Q2" s="765"/>
      <c r="R2" s="765"/>
      <c r="S2" s="765"/>
      <c r="T2" s="765"/>
      <c r="U2" s="765"/>
      <c r="V2" s="765"/>
      <c r="W2" s="765"/>
      <c r="X2" s="765"/>
      <c r="Y2" s="765"/>
      <c r="Z2" s="765"/>
      <c r="AA2" s="765"/>
      <c r="AB2" s="765"/>
      <c r="AC2" s="765"/>
      <c r="AD2" s="765"/>
      <c r="AE2" s="765"/>
      <c r="AG2" s="764" t="s">
        <v>96</v>
      </c>
      <c r="AH2" s="765"/>
      <c r="AI2" s="765"/>
      <c r="AJ2" s="765"/>
      <c r="AL2" s="759" t="s">
        <v>89</v>
      </c>
      <c r="AM2" s="760"/>
      <c r="AN2" s="760"/>
      <c r="AO2" s="760"/>
      <c r="AP2" s="760"/>
      <c r="AQ2" s="760"/>
      <c r="AR2" s="760"/>
      <c r="AS2" s="760"/>
      <c r="AT2" s="760"/>
      <c r="AU2" s="760"/>
      <c r="AV2" s="760"/>
      <c r="AW2" s="760"/>
      <c r="AX2" s="760"/>
      <c r="AY2" s="760"/>
      <c r="AZ2" s="760"/>
      <c r="BA2" s="760"/>
      <c r="BB2" s="760"/>
      <c r="BC2" s="760"/>
      <c r="BD2" s="760"/>
      <c r="BE2" s="760"/>
      <c r="BF2" s="760"/>
      <c r="BG2" s="760"/>
      <c r="BI2" s="759" t="s">
        <v>90</v>
      </c>
      <c r="BJ2" s="760"/>
      <c r="BK2" s="760"/>
      <c r="BL2" s="761"/>
    </row>
    <row r="3" spans="1:64" ht="15" customHeight="1">
      <c r="B3" s="797" t="s">
        <v>0</v>
      </c>
      <c r="C3" s="781" t="s">
        <v>63</v>
      </c>
      <c r="D3" s="9"/>
      <c r="E3" s="742" t="s">
        <v>99</v>
      </c>
      <c r="F3" s="743"/>
      <c r="G3" s="743"/>
      <c r="H3" s="744"/>
      <c r="I3" s="126"/>
      <c r="J3" s="766" t="s">
        <v>169</v>
      </c>
      <c r="K3" s="767"/>
      <c r="L3" s="767"/>
      <c r="M3" s="768"/>
      <c r="N3" s="766" t="s">
        <v>163</v>
      </c>
      <c r="O3" s="767"/>
      <c r="P3" s="767"/>
      <c r="Q3" s="768"/>
      <c r="R3" s="766" t="s">
        <v>219</v>
      </c>
      <c r="S3" s="767"/>
      <c r="T3" s="767"/>
      <c r="U3" s="768"/>
      <c r="V3" s="10"/>
      <c r="W3" s="769" t="s">
        <v>160</v>
      </c>
      <c r="X3" s="770"/>
      <c r="Y3" s="771"/>
      <c r="Z3" s="769" t="s">
        <v>217</v>
      </c>
      <c r="AA3" s="770"/>
      <c r="AB3" s="771"/>
      <c r="AC3" s="1"/>
      <c r="AD3" s="769" t="s">
        <v>216</v>
      </c>
      <c r="AE3" s="771"/>
      <c r="AG3" s="748" t="s">
        <v>97</v>
      </c>
      <c r="AH3" s="743"/>
      <c r="AI3" s="743"/>
      <c r="AJ3" s="762"/>
      <c r="AL3" s="766" t="s">
        <v>164</v>
      </c>
      <c r="AM3" s="767"/>
      <c r="AN3" s="767"/>
      <c r="AO3" s="768"/>
      <c r="AP3" s="766" t="s">
        <v>165</v>
      </c>
      <c r="AQ3" s="767"/>
      <c r="AR3" s="767"/>
      <c r="AS3" s="768"/>
      <c r="AT3" s="766" t="s">
        <v>220</v>
      </c>
      <c r="AU3" s="767"/>
      <c r="AV3" s="767"/>
      <c r="AW3" s="768"/>
      <c r="AX3" s="10"/>
      <c r="AY3" s="769" t="s">
        <v>217</v>
      </c>
      <c r="AZ3" s="770"/>
      <c r="BA3" s="771"/>
      <c r="BB3" s="750" t="s">
        <v>217</v>
      </c>
      <c r="BC3" s="751"/>
      <c r="BD3" s="752"/>
      <c r="BE3" s="1"/>
      <c r="BF3" s="769" t="s">
        <v>98</v>
      </c>
      <c r="BG3" s="771"/>
      <c r="BI3" s="766" t="s">
        <v>91</v>
      </c>
      <c r="BJ3" s="767"/>
      <c r="BK3" s="767"/>
      <c r="BL3" s="774"/>
    </row>
    <row r="4" spans="1:64" ht="16.5" customHeight="1">
      <c r="B4" s="798"/>
      <c r="C4" s="782"/>
      <c r="D4" s="9"/>
      <c r="E4" s="745"/>
      <c r="F4" s="746"/>
      <c r="G4" s="746"/>
      <c r="H4" s="747"/>
      <c r="I4" s="126"/>
      <c r="J4" s="749"/>
      <c r="K4" s="746"/>
      <c r="L4" s="746"/>
      <c r="M4" s="747"/>
      <c r="N4" s="749"/>
      <c r="O4" s="746"/>
      <c r="P4" s="746"/>
      <c r="Q4" s="747"/>
      <c r="R4" s="749"/>
      <c r="S4" s="746"/>
      <c r="T4" s="746"/>
      <c r="U4" s="747"/>
      <c r="V4" s="10"/>
      <c r="W4" s="753"/>
      <c r="X4" s="754"/>
      <c r="Y4" s="755"/>
      <c r="Z4" s="753"/>
      <c r="AA4" s="754"/>
      <c r="AB4" s="755"/>
      <c r="AC4" s="1"/>
      <c r="AD4" s="753"/>
      <c r="AE4" s="755"/>
      <c r="AG4" s="749"/>
      <c r="AH4" s="746"/>
      <c r="AI4" s="746"/>
      <c r="AJ4" s="763"/>
      <c r="AL4" s="749"/>
      <c r="AM4" s="746"/>
      <c r="AN4" s="746"/>
      <c r="AO4" s="747"/>
      <c r="AP4" s="749"/>
      <c r="AQ4" s="746"/>
      <c r="AR4" s="746"/>
      <c r="AS4" s="747"/>
      <c r="AT4" s="749"/>
      <c r="AU4" s="746"/>
      <c r="AV4" s="746"/>
      <c r="AW4" s="747"/>
      <c r="AX4" s="10"/>
      <c r="AY4" s="753"/>
      <c r="AZ4" s="754"/>
      <c r="BA4" s="755"/>
      <c r="BB4" s="753"/>
      <c r="BC4" s="754"/>
      <c r="BD4" s="755"/>
      <c r="BE4" s="1"/>
      <c r="BF4" s="753"/>
      <c r="BG4" s="755"/>
      <c r="BI4" s="749"/>
      <c r="BJ4" s="746"/>
      <c r="BK4" s="746"/>
      <c r="BL4" s="763"/>
    </row>
    <row r="5" spans="1:64">
      <c r="B5" s="799"/>
      <c r="C5" s="783"/>
      <c r="D5" s="9"/>
      <c r="E5" s="14">
        <v>2011</v>
      </c>
      <c r="F5" s="15">
        <v>2012</v>
      </c>
      <c r="G5" s="15">
        <v>2013</v>
      </c>
      <c r="H5" s="16">
        <v>2014</v>
      </c>
      <c r="I5" s="9"/>
      <c r="J5" s="466">
        <v>2011</v>
      </c>
      <c r="K5" s="15">
        <v>2012</v>
      </c>
      <c r="L5" s="15">
        <v>2013</v>
      </c>
      <c r="M5" s="16">
        <v>2014</v>
      </c>
      <c r="N5" s="466">
        <v>2011</v>
      </c>
      <c r="O5" s="15">
        <v>2012</v>
      </c>
      <c r="P5" s="15">
        <v>2013</v>
      </c>
      <c r="Q5" s="16">
        <v>2014</v>
      </c>
      <c r="R5" s="466">
        <v>2011</v>
      </c>
      <c r="S5" s="15">
        <v>2012</v>
      </c>
      <c r="T5" s="15">
        <v>2013</v>
      </c>
      <c r="U5" s="16">
        <v>2014</v>
      </c>
      <c r="V5" s="10"/>
      <c r="W5" s="17">
        <v>2012</v>
      </c>
      <c r="X5" s="15">
        <v>2013</v>
      </c>
      <c r="Y5" s="18">
        <v>2014</v>
      </c>
      <c r="Z5" s="17">
        <v>2012</v>
      </c>
      <c r="AA5" s="15">
        <v>2013</v>
      </c>
      <c r="AB5" s="18">
        <v>2014</v>
      </c>
      <c r="AD5" s="17">
        <v>2013</v>
      </c>
      <c r="AE5" s="18">
        <v>2014</v>
      </c>
      <c r="AG5" s="147">
        <v>2011</v>
      </c>
      <c r="AH5" s="148">
        <v>2012</v>
      </c>
      <c r="AI5" s="148">
        <v>2013</v>
      </c>
      <c r="AJ5" s="149">
        <v>2014</v>
      </c>
      <c r="AL5" s="17">
        <v>2011</v>
      </c>
      <c r="AM5" s="15">
        <v>2012</v>
      </c>
      <c r="AN5" s="15">
        <v>2013</v>
      </c>
      <c r="AO5" s="16">
        <v>2014</v>
      </c>
      <c r="AP5" s="17">
        <v>2011</v>
      </c>
      <c r="AQ5" s="15">
        <v>2012</v>
      </c>
      <c r="AR5" s="15">
        <v>2013</v>
      </c>
      <c r="AS5" s="16">
        <v>2014</v>
      </c>
      <c r="AT5" s="17">
        <v>2011</v>
      </c>
      <c r="AU5" s="15">
        <v>2012</v>
      </c>
      <c r="AV5" s="15">
        <v>2013</v>
      </c>
      <c r="AW5" s="16">
        <v>2014</v>
      </c>
      <c r="AX5" s="10"/>
      <c r="AY5" s="17">
        <v>2012</v>
      </c>
      <c r="AZ5" s="15">
        <v>2013</v>
      </c>
      <c r="BA5" s="18">
        <v>2014</v>
      </c>
      <c r="BB5" s="17">
        <v>2012</v>
      </c>
      <c r="BC5" s="15">
        <v>2013</v>
      </c>
      <c r="BD5" s="18">
        <v>2014</v>
      </c>
      <c r="BF5" s="17">
        <v>2013</v>
      </c>
      <c r="BG5" s="18">
        <v>2014</v>
      </c>
      <c r="BI5" s="17">
        <v>2011</v>
      </c>
      <c r="BJ5" s="15">
        <v>2012</v>
      </c>
      <c r="BK5" s="15">
        <v>2013</v>
      </c>
      <c r="BL5" s="18">
        <v>2014</v>
      </c>
    </row>
    <row r="6" spans="1:64" ht="6" customHeight="1">
      <c r="B6" s="11"/>
      <c r="C6" s="11"/>
      <c r="D6" s="9"/>
      <c r="E6" s="11"/>
      <c r="F6" s="11"/>
      <c r="G6" s="11"/>
      <c r="H6" s="11"/>
      <c r="I6" s="9"/>
      <c r="J6" s="455"/>
      <c r="K6" s="11"/>
      <c r="L6" s="11"/>
      <c r="M6" s="11"/>
      <c r="N6" s="455"/>
      <c r="O6" s="11"/>
      <c r="P6" s="11"/>
      <c r="Q6" s="11"/>
      <c r="R6" s="455"/>
      <c r="S6" s="11"/>
      <c r="T6" s="11"/>
      <c r="U6" s="11"/>
      <c r="V6" s="10"/>
      <c r="W6" s="20"/>
      <c r="X6" s="20"/>
      <c r="Y6" s="20"/>
      <c r="Z6" s="20"/>
      <c r="AA6" s="20"/>
      <c r="AB6" s="20"/>
      <c r="AD6" s="20"/>
      <c r="AE6" s="20"/>
      <c r="AL6" s="11"/>
      <c r="AM6" s="11"/>
      <c r="AN6" s="11"/>
      <c r="AO6" s="11"/>
      <c r="AP6" s="11"/>
      <c r="AQ6" s="11"/>
      <c r="AR6" s="11"/>
      <c r="AS6" s="11"/>
      <c r="AT6" s="11"/>
      <c r="AU6" s="11"/>
      <c r="AV6" s="11"/>
      <c r="AW6" s="11"/>
      <c r="AX6" s="10"/>
      <c r="AY6" s="20"/>
      <c r="AZ6" s="20"/>
      <c r="BA6" s="20"/>
      <c r="BB6" s="20"/>
      <c r="BC6" s="20"/>
      <c r="BD6" s="20"/>
      <c r="BF6" s="20"/>
      <c r="BG6" s="20"/>
      <c r="BI6" s="11"/>
      <c r="BJ6" s="11"/>
      <c r="BK6" s="11"/>
      <c r="BL6" s="11"/>
    </row>
    <row r="7" spans="1:64">
      <c r="B7" s="24" t="s">
        <v>1</v>
      </c>
      <c r="C7" s="26"/>
      <c r="D7" s="9"/>
      <c r="E7" s="137"/>
      <c r="F7" s="22"/>
      <c r="G7" s="22"/>
      <c r="H7" s="138"/>
      <c r="I7" s="9"/>
      <c r="J7" s="456"/>
      <c r="K7" s="25"/>
      <c r="L7" s="25"/>
      <c r="M7" s="26"/>
      <c r="N7" s="456"/>
      <c r="O7" s="25"/>
      <c r="P7" s="25"/>
      <c r="Q7" s="26"/>
      <c r="R7" s="456"/>
      <c r="S7" s="25"/>
      <c r="T7" s="25"/>
      <c r="U7" s="26"/>
      <c r="V7" s="10"/>
      <c r="W7" s="122"/>
      <c r="X7" s="123"/>
      <c r="Y7" s="124"/>
      <c r="Z7" s="122"/>
      <c r="AA7" s="123"/>
      <c r="AB7" s="124"/>
      <c r="AD7" s="122"/>
      <c r="AE7" s="124"/>
      <c r="AG7" s="24"/>
      <c r="AH7" s="25"/>
      <c r="AI7" s="25"/>
      <c r="AJ7" s="26"/>
      <c r="AL7" s="122"/>
      <c r="AM7" s="25"/>
      <c r="AN7" s="25"/>
      <c r="AO7" s="26"/>
      <c r="AP7" s="122"/>
      <c r="AQ7" s="25"/>
      <c r="AR7" s="25"/>
      <c r="AS7" s="26"/>
      <c r="AT7" s="122"/>
      <c r="AU7" s="25"/>
      <c r="AV7" s="25"/>
      <c r="AW7" s="26"/>
      <c r="AX7" s="10"/>
      <c r="AY7" s="122"/>
      <c r="AZ7" s="123"/>
      <c r="BA7" s="124"/>
      <c r="BB7" s="122"/>
      <c r="BC7" s="123"/>
      <c r="BD7" s="124"/>
      <c r="BF7" s="122"/>
      <c r="BG7" s="124"/>
      <c r="BI7" s="122"/>
      <c r="BJ7" s="123"/>
      <c r="BK7" s="123"/>
      <c r="BL7" s="124"/>
    </row>
    <row r="8" spans="1:64">
      <c r="B8" s="28" t="s">
        <v>2</v>
      </c>
      <c r="C8" s="29" t="s">
        <v>27</v>
      </c>
      <c r="D8" s="9"/>
      <c r="E8" s="34"/>
      <c r="F8" s="30"/>
      <c r="G8" s="130"/>
      <c r="H8" s="139"/>
      <c r="I8" s="33"/>
      <c r="J8" s="467">
        <v>0</v>
      </c>
      <c r="K8" s="467">
        <v>0</v>
      </c>
      <c r="L8" s="467">
        <v>0</v>
      </c>
      <c r="M8" s="467">
        <v>0</v>
      </c>
      <c r="N8" s="34">
        <v>0</v>
      </c>
      <c r="O8" s="34">
        <v>0</v>
      </c>
      <c r="P8" s="34">
        <v>0</v>
      </c>
      <c r="Q8" s="34">
        <v>0</v>
      </c>
      <c r="R8" s="34">
        <v>0</v>
      </c>
      <c r="S8" s="34">
        <v>0</v>
      </c>
      <c r="T8" s="34">
        <v>0</v>
      </c>
      <c r="U8" s="128">
        <v>0</v>
      </c>
      <c r="V8" s="35"/>
      <c r="W8" s="467">
        <v>0</v>
      </c>
      <c r="X8" s="467">
        <v>0</v>
      </c>
      <c r="Y8" s="467">
        <v>0</v>
      </c>
      <c r="Z8" s="34">
        <v>0</v>
      </c>
      <c r="AA8" s="34">
        <v>0</v>
      </c>
      <c r="AB8" s="128">
        <v>0</v>
      </c>
      <c r="AD8" s="34">
        <v>0</v>
      </c>
      <c r="AE8" s="34">
        <v>0</v>
      </c>
      <c r="AG8" s="34">
        <v>0</v>
      </c>
      <c r="AH8" s="30">
        <v>0</v>
      </c>
      <c r="AI8" s="130">
        <v>0</v>
      </c>
      <c r="AJ8" s="131"/>
      <c r="AL8" s="467">
        <v>0</v>
      </c>
      <c r="AM8" s="467">
        <v>0</v>
      </c>
      <c r="AN8" s="467">
        <v>0</v>
      </c>
      <c r="AO8" s="467">
        <v>0</v>
      </c>
      <c r="AP8" s="34">
        <v>0</v>
      </c>
      <c r="AQ8" s="34">
        <v>0</v>
      </c>
      <c r="AR8" s="34">
        <v>0</v>
      </c>
      <c r="AS8" s="34">
        <v>0</v>
      </c>
      <c r="AT8" s="30">
        <v>0</v>
      </c>
      <c r="AU8" s="30">
        <v>0</v>
      </c>
      <c r="AV8" s="30">
        <v>0</v>
      </c>
      <c r="AW8" s="532">
        <v>0</v>
      </c>
      <c r="AX8" s="35"/>
      <c r="AY8" s="467">
        <v>0</v>
      </c>
      <c r="AZ8" s="467">
        <v>0</v>
      </c>
      <c r="BA8" s="467">
        <v>0</v>
      </c>
      <c r="BB8" s="34">
        <v>0</v>
      </c>
      <c r="BC8" s="34">
        <v>0</v>
      </c>
      <c r="BD8" s="128">
        <v>0</v>
      </c>
      <c r="BF8" s="34">
        <v>0</v>
      </c>
      <c r="BG8" s="34">
        <v>0</v>
      </c>
      <c r="BI8" s="34">
        <v>0</v>
      </c>
      <c r="BJ8" s="30">
        <v>0</v>
      </c>
      <c r="BK8" s="130">
        <v>0</v>
      </c>
      <c r="BL8" s="131"/>
    </row>
    <row r="9" spans="1:64">
      <c r="B9" s="28" t="s">
        <v>3</v>
      </c>
      <c r="C9" s="38" t="s">
        <v>27</v>
      </c>
      <c r="D9" s="9"/>
      <c r="E9" s="34"/>
      <c r="F9" s="30"/>
      <c r="G9" s="132"/>
      <c r="H9" s="140"/>
      <c r="I9" s="33"/>
      <c r="J9" s="467">
        <v>0</v>
      </c>
      <c r="K9" s="467">
        <v>0</v>
      </c>
      <c r="L9" s="467">
        <v>0</v>
      </c>
      <c r="M9" s="467">
        <v>0</v>
      </c>
      <c r="N9" s="34">
        <v>0</v>
      </c>
      <c r="O9" s="34">
        <v>0</v>
      </c>
      <c r="P9" s="34">
        <v>0</v>
      </c>
      <c r="Q9" s="34">
        <v>0</v>
      </c>
      <c r="R9" s="34">
        <v>0</v>
      </c>
      <c r="S9" s="34">
        <v>0</v>
      </c>
      <c r="T9" s="34">
        <v>0</v>
      </c>
      <c r="U9" s="128">
        <v>0</v>
      </c>
      <c r="V9" s="35"/>
      <c r="W9" s="467">
        <v>0</v>
      </c>
      <c r="X9" s="467">
        <v>0</v>
      </c>
      <c r="Y9" s="467">
        <v>0</v>
      </c>
      <c r="Z9" s="34">
        <v>0</v>
      </c>
      <c r="AA9" s="34">
        <v>0</v>
      </c>
      <c r="AB9" s="128">
        <v>0</v>
      </c>
      <c r="AD9" s="34">
        <v>0</v>
      </c>
      <c r="AE9" s="34">
        <v>0</v>
      </c>
      <c r="AG9" s="34">
        <v>0</v>
      </c>
      <c r="AH9" s="30">
        <v>0</v>
      </c>
      <c r="AI9" s="130">
        <v>0</v>
      </c>
      <c r="AJ9" s="131"/>
      <c r="AL9" s="467">
        <v>0</v>
      </c>
      <c r="AM9" s="467">
        <v>0</v>
      </c>
      <c r="AN9" s="467">
        <v>0</v>
      </c>
      <c r="AO9" s="467">
        <v>0</v>
      </c>
      <c r="AP9" s="34">
        <v>0</v>
      </c>
      <c r="AQ9" s="34">
        <v>0</v>
      </c>
      <c r="AR9" s="34">
        <v>0</v>
      </c>
      <c r="AS9" s="34">
        <v>0</v>
      </c>
      <c r="AT9" s="30">
        <v>0</v>
      </c>
      <c r="AU9" s="30">
        <v>0</v>
      </c>
      <c r="AV9" s="30">
        <v>0</v>
      </c>
      <c r="AW9" s="532">
        <v>0</v>
      </c>
      <c r="AX9" s="35"/>
      <c r="AY9" s="467">
        <v>0</v>
      </c>
      <c r="AZ9" s="467">
        <v>0</v>
      </c>
      <c r="BA9" s="467">
        <v>0</v>
      </c>
      <c r="BB9" s="34">
        <v>0</v>
      </c>
      <c r="BC9" s="34">
        <v>0</v>
      </c>
      <c r="BD9" s="128">
        <v>0</v>
      </c>
      <c r="BF9" s="34">
        <v>0</v>
      </c>
      <c r="BG9" s="34">
        <v>0</v>
      </c>
      <c r="BI9" s="34">
        <v>0</v>
      </c>
      <c r="BJ9" s="30">
        <v>0</v>
      </c>
      <c r="BK9" s="130">
        <v>0</v>
      </c>
      <c r="BL9" s="131"/>
    </row>
    <row r="10" spans="1:64">
      <c r="B10" s="28" t="s">
        <v>4</v>
      </c>
      <c r="C10" s="38" t="s">
        <v>28</v>
      </c>
      <c r="D10" s="9"/>
      <c r="E10" s="34"/>
      <c r="F10" s="30"/>
      <c r="G10" s="132"/>
      <c r="H10" s="140"/>
      <c r="I10" s="33"/>
      <c r="J10" s="467">
        <v>-66.309982357680497</v>
      </c>
      <c r="K10" s="467">
        <v>0</v>
      </c>
      <c r="L10" s="467">
        <v>0</v>
      </c>
      <c r="M10" s="467">
        <v>0</v>
      </c>
      <c r="N10" s="34">
        <v>0</v>
      </c>
      <c r="O10" s="34">
        <v>0</v>
      </c>
      <c r="P10" s="34">
        <v>0</v>
      </c>
      <c r="Q10" s="34">
        <v>0</v>
      </c>
      <c r="R10" s="34">
        <v>0</v>
      </c>
      <c r="S10" s="34">
        <v>0</v>
      </c>
      <c r="T10" s="34">
        <v>0</v>
      </c>
      <c r="U10" s="128">
        <v>0</v>
      </c>
      <c r="V10" s="35"/>
      <c r="W10" s="467">
        <v>7.4115903743984104</v>
      </c>
      <c r="X10" s="467">
        <v>7.4115903743984104</v>
      </c>
      <c r="Y10" s="467">
        <v>7.4115903743984104</v>
      </c>
      <c r="Z10" s="34">
        <v>0</v>
      </c>
      <c r="AA10" s="34">
        <v>0</v>
      </c>
      <c r="AB10" s="128">
        <v>0</v>
      </c>
      <c r="AD10" s="34">
        <v>24.389778639000003</v>
      </c>
      <c r="AE10" s="34">
        <v>24.389778639000003</v>
      </c>
      <c r="AG10" s="34">
        <v>-66.309982357680497</v>
      </c>
      <c r="AH10" s="30">
        <v>-58.898391983282089</v>
      </c>
      <c r="AI10" s="130">
        <v>-34.508613344282082</v>
      </c>
      <c r="AJ10" s="131"/>
      <c r="AL10" s="467">
        <v>-120574.24662952073</v>
      </c>
      <c r="AM10" s="467">
        <v>0</v>
      </c>
      <c r="AN10" s="467">
        <v>0</v>
      </c>
      <c r="AO10" s="467">
        <v>0</v>
      </c>
      <c r="AP10" s="34">
        <v>0</v>
      </c>
      <c r="AQ10" s="34">
        <v>0</v>
      </c>
      <c r="AR10" s="34">
        <v>0</v>
      </c>
      <c r="AS10" s="34">
        <v>0</v>
      </c>
      <c r="AT10" s="30">
        <v>0</v>
      </c>
      <c r="AU10" s="30">
        <v>0</v>
      </c>
      <c r="AV10" s="30">
        <v>0</v>
      </c>
      <c r="AW10" s="532">
        <v>0</v>
      </c>
      <c r="AX10" s="35"/>
      <c r="AY10" s="467">
        <v>13449.754444179762</v>
      </c>
      <c r="AZ10" s="467">
        <v>13449.754444179762</v>
      </c>
      <c r="BA10" s="467">
        <v>13449.754444179762</v>
      </c>
      <c r="BB10" s="34">
        <v>0</v>
      </c>
      <c r="BC10" s="34">
        <v>0</v>
      </c>
      <c r="BD10" s="128">
        <v>0</v>
      </c>
      <c r="BF10" s="34">
        <v>42969.622069999998</v>
      </c>
      <c r="BG10" s="34">
        <v>42969.622069999998</v>
      </c>
      <c r="BI10" s="34">
        <v>-120574.24662952073</v>
      </c>
      <c r="BJ10" s="30">
        <v>-80224.983296981445</v>
      </c>
      <c r="BK10" s="130">
        <v>5714.2608430185501</v>
      </c>
      <c r="BL10" s="131"/>
    </row>
    <row r="11" spans="1:64">
      <c r="B11" s="42" t="s">
        <v>5</v>
      </c>
      <c r="C11" s="38" t="s">
        <v>65</v>
      </c>
      <c r="D11" s="9"/>
      <c r="E11" s="34"/>
      <c r="F11" s="30"/>
      <c r="G11" s="132"/>
      <c r="H11" s="140"/>
      <c r="I11" s="33"/>
      <c r="J11" s="467">
        <v>0.12635181318001129</v>
      </c>
      <c r="K11" s="467">
        <v>0</v>
      </c>
      <c r="L11" s="467">
        <v>0</v>
      </c>
      <c r="M11" s="467">
        <v>0</v>
      </c>
      <c r="N11" s="34">
        <v>0</v>
      </c>
      <c r="O11" s="34">
        <v>0</v>
      </c>
      <c r="P11" s="34">
        <v>0</v>
      </c>
      <c r="Q11" s="34">
        <v>0</v>
      </c>
      <c r="R11" s="34">
        <v>0</v>
      </c>
      <c r="S11" s="34">
        <v>0</v>
      </c>
      <c r="T11" s="34">
        <v>0</v>
      </c>
      <c r="U11" s="128">
        <v>0</v>
      </c>
      <c r="V11" s="35"/>
      <c r="W11" s="467">
        <v>0</v>
      </c>
      <c r="X11" s="467">
        <v>0</v>
      </c>
      <c r="Y11" s="467">
        <v>0</v>
      </c>
      <c r="Z11" s="34">
        <v>0</v>
      </c>
      <c r="AA11" s="34">
        <v>0</v>
      </c>
      <c r="AB11" s="128">
        <v>0</v>
      </c>
      <c r="AD11" s="34">
        <v>1.2999999999999999E-2</v>
      </c>
      <c r="AE11" s="34">
        <v>1.2999999999999999E-2</v>
      </c>
      <c r="AG11" s="34">
        <v>0.12635181318001129</v>
      </c>
      <c r="AH11" s="30">
        <v>0.12635181318001129</v>
      </c>
      <c r="AI11" s="130">
        <v>0.1393518131800113</v>
      </c>
      <c r="AJ11" s="131"/>
      <c r="AL11" s="467">
        <v>2214.4107806172592</v>
      </c>
      <c r="AM11" s="467">
        <v>0</v>
      </c>
      <c r="AN11" s="467">
        <v>0</v>
      </c>
      <c r="AO11" s="467">
        <v>0</v>
      </c>
      <c r="AP11" s="34">
        <v>0</v>
      </c>
      <c r="AQ11" s="34">
        <v>0</v>
      </c>
      <c r="AR11" s="34">
        <v>0</v>
      </c>
      <c r="AS11" s="34">
        <v>0</v>
      </c>
      <c r="AT11" s="30">
        <v>0</v>
      </c>
      <c r="AU11" s="30">
        <v>0</v>
      </c>
      <c r="AV11" s="30">
        <v>0</v>
      </c>
      <c r="AW11" s="532">
        <v>0</v>
      </c>
      <c r="AX11" s="35"/>
      <c r="AY11" s="467">
        <v>0</v>
      </c>
      <c r="AZ11" s="467">
        <v>0</v>
      </c>
      <c r="BA11" s="467">
        <v>0</v>
      </c>
      <c r="BB11" s="34">
        <v>0</v>
      </c>
      <c r="BC11" s="34">
        <v>0</v>
      </c>
      <c r="BD11" s="128">
        <v>0</v>
      </c>
      <c r="BF11" s="34">
        <v>179</v>
      </c>
      <c r="BG11" s="34">
        <v>179</v>
      </c>
      <c r="BI11" s="34">
        <v>2214.4107806172592</v>
      </c>
      <c r="BJ11" s="30">
        <v>2214.4107806172592</v>
      </c>
      <c r="BK11" s="130">
        <v>2572.4107806172592</v>
      </c>
      <c r="BL11" s="131"/>
    </row>
    <row r="12" spans="1:64">
      <c r="B12" s="42" t="s">
        <v>6</v>
      </c>
      <c r="C12" s="38" t="s">
        <v>65</v>
      </c>
      <c r="D12" s="9"/>
      <c r="E12" s="34"/>
      <c r="F12" s="30"/>
      <c r="G12" s="132"/>
      <c r="H12" s="140"/>
      <c r="I12" s="33"/>
      <c r="J12" s="467">
        <v>1.0087727362025727</v>
      </c>
      <c r="K12" s="467">
        <v>0</v>
      </c>
      <c r="L12" s="467">
        <v>0</v>
      </c>
      <c r="M12" s="467">
        <v>0</v>
      </c>
      <c r="N12" s="34">
        <v>0</v>
      </c>
      <c r="O12" s="34">
        <v>0</v>
      </c>
      <c r="P12" s="34">
        <v>0</v>
      </c>
      <c r="Q12" s="34">
        <v>0</v>
      </c>
      <c r="R12" s="34">
        <v>0</v>
      </c>
      <c r="S12" s="34">
        <v>0</v>
      </c>
      <c r="T12" s="34">
        <v>0</v>
      </c>
      <c r="U12" s="128">
        <v>0</v>
      </c>
      <c r="V12" s="35"/>
      <c r="W12" s="467">
        <v>0</v>
      </c>
      <c r="X12" s="467">
        <v>0</v>
      </c>
      <c r="Y12" s="467">
        <v>0</v>
      </c>
      <c r="Z12" s="34">
        <v>0</v>
      </c>
      <c r="AA12" s="34">
        <v>0</v>
      </c>
      <c r="AB12" s="128">
        <v>0</v>
      </c>
      <c r="AD12" s="34">
        <v>0</v>
      </c>
      <c r="AE12" s="34">
        <v>0</v>
      </c>
      <c r="AG12" s="34">
        <v>1.0087727362025727</v>
      </c>
      <c r="AH12" s="30">
        <v>1.0087727362025727</v>
      </c>
      <c r="AI12" s="130">
        <v>1.0087727362025727</v>
      </c>
      <c r="AJ12" s="131"/>
      <c r="AL12" s="467">
        <v>20533.851998941584</v>
      </c>
      <c r="AM12" s="467">
        <v>0</v>
      </c>
      <c r="AN12" s="467">
        <v>0</v>
      </c>
      <c r="AO12" s="467">
        <v>0</v>
      </c>
      <c r="AP12" s="34">
        <v>0</v>
      </c>
      <c r="AQ12" s="34">
        <v>0</v>
      </c>
      <c r="AR12" s="34">
        <v>0</v>
      </c>
      <c r="AS12" s="34">
        <v>0</v>
      </c>
      <c r="AT12" s="30">
        <v>0</v>
      </c>
      <c r="AU12" s="30">
        <v>0</v>
      </c>
      <c r="AV12" s="30">
        <v>0</v>
      </c>
      <c r="AW12" s="532">
        <v>0</v>
      </c>
      <c r="AX12" s="35"/>
      <c r="AY12" s="467">
        <v>0</v>
      </c>
      <c r="AZ12" s="467">
        <v>0</v>
      </c>
      <c r="BA12" s="467">
        <v>0</v>
      </c>
      <c r="BB12" s="34">
        <v>0</v>
      </c>
      <c r="BC12" s="34">
        <v>0</v>
      </c>
      <c r="BD12" s="128">
        <v>0</v>
      </c>
      <c r="BF12" s="34">
        <v>0</v>
      </c>
      <c r="BG12" s="34">
        <v>0</v>
      </c>
      <c r="BI12" s="34">
        <v>20533.851998941584</v>
      </c>
      <c r="BJ12" s="30">
        <v>20533.851998941584</v>
      </c>
      <c r="BK12" s="130">
        <v>20533.851998941584</v>
      </c>
      <c r="BL12" s="131"/>
    </row>
    <row r="13" spans="1:64">
      <c r="B13" s="42" t="s">
        <v>7</v>
      </c>
      <c r="C13" s="38" t="s">
        <v>65</v>
      </c>
      <c r="D13" s="9"/>
      <c r="E13" s="34"/>
      <c r="F13" s="30"/>
      <c r="G13" s="132"/>
      <c r="H13" s="140"/>
      <c r="I13" s="33"/>
      <c r="J13" s="467">
        <v>0</v>
      </c>
      <c r="K13" s="467">
        <v>0</v>
      </c>
      <c r="L13" s="467">
        <v>0</v>
      </c>
      <c r="M13" s="467">
        <v>0</v>
      </c>
      <c r="N13" s="34">
        <v>0</v>
      </c>
      <c r="O13" s="34">
        <v>0</v>
      </c>
      <c r="P13" s="34">
        <v>0</v>
      </c>
      <c r="Q13" s="34">
        <v>0</v>
      </c>
      <c r="R13" s="34">
        <v>0</v>
      </c>
      <c r="S13" s="34">
        <v>0</v>
      </c>
      <c r="T13" s="34">
        <v>0</v>
      </c>
      <c r="U13" s="128">
        <v>0</v>
      </c>
      <c r="V13" s="35"/>
      <c r="W13" s="467">
        <v>0</v>
      </c>
      <c r="X13" s="467">
        <v>0</v>
      </c>
      <c r="Y13" s="467">
        <v>0</v>
      </c>
      <c r="Z13" s="34">
        <v>0</v>
      </c>
      <c r="AA13" s="34">
        <v>0</v>
      </c>
      <c r="AB13" s="128">
        <v>0</v>
      </c>
      <c r="AD13" s="34">
        <v>0</v>
      </c>
      <c r="AE13" s="34">
        <v>0</v>
      </c>
      <c r="AG13" s="34">
        <v>0</v>
      </c>
      <c r="AH13" s="30">
        <v>0</v>
      </c>
      <c r="AI13" s="130">
        <v>0</v>
      </c>
      <c r="AJ13" s="131"/>
      <c r="AL13" s="467">
        <v>0</v>
      </c>
      <c r="AM13" s="467">
        <v>0</v>
      </c>
      <c r="AN13" s="467">
        <v>0</v>
      </c>
      <c r="AO13" s="467">
        <v>0</v>
      </c>
      <c r="AP13" s="34">
        <v>0</v>
      </c>
      <c r="AQ13" s="34">
        <v>0</v>
      </c>
      <c r="AR13" s="34">
        <v>0</v>
      </c>
      <c r="AS13" s="34">
        <v>0</v>
      </c>
      <c r="AT13" s="30">
        <v>0</v>
      </c>
      <c r="AU13" s="30">
        <v>0</v>
      </c>
      <c r="AV13" s="30">
        <v>0</v>
      </c>
      <c r="AW13" s="532">
        <v>0</v>
      </c>
      <c r="AX13" s="35"/>
      <c r="AY13" s="467">
        <v>0</v>
      </c>
      <c r="AZ13" s="467">
        <v>0</v>
      </c>
      <c r="BA13" s="467">
        <v>0</v>
      </c>
      <c r="BB13" s="34">
        <v>0</v>
      </c>
      <c r="BC13" s="34">
        <v>0</v>
      </c>
      <c r="BD13" s="128">
        <v>0</v>
      </c>
      <c r="BF13" s="34">
        <v>0</v>
      </c>
      <c r="BG13" s="34">
        <v>0</v>
      </c>
      <c r="BI13" s="34">
        <v>0</v>
      </c>
      <c r="BJ13" s="30">
        <v>0</v>
      </c>
      <c r="BK13" s="130">
        <v>0</v>
      </c>
      <c r="BL13" s="131"/>
    </row>
    <row r="14" spans="1:64">
      <c r="B14" s="43" t="s">
        <v>37</v>
      </c>
      <c r="C14" s="44" t="s">
        <v>29</v>
      </c>
      <c r="D14" s="45"/>
      <c r="E14" s="48"/>
      <c r="F14" s="46"/>
      <c r="G14" s="46"/>
      <c r="H14" s="125"/>
      <c r="I14" s="45"/>
      <c r="J14" s="467">
        <v>0</v>
      </c>
      <c r="K14" s="467">
        <v>0</v>
      </c>
      <c r="L14" s="467">
        <v>0</v>
      </c>
      <c r="M14" s="467">
        <v>0</v>
      </c>
      <c r="N14" s="34">
        <v>0</v>
      </c>
      <c r="O14" s="34">
        <v>0</v>
      </c>
      <c r="P14" s="34">
        <v>0</v>
      </c>
      <c r="Q14" s="34">
        <v>0</v>
      </c>
      <c r="R14" s="557">
        <v>0</v>
      </c>
      <c r="S14" s="557">
        <v>0</v>
      </c>
      <c r="T14" s="557">
        <v>0</v>
      </c>
      <c r="U14" s="566">
        <v>0</v>
      </c>
      <c r="V14" s="121"/>
      <c r="W14" s="467">
        <v>0</v>
      </c>
      <c r="X14" s="467">
        <v>0</v>
      </c>
      <c r="Y14" s="467">
        <v>0</v>
      </c>
      <c r="Z14" s="557">
        <v>0</v>
      </c>
      <c r="AA14" s="557">
        <v>0</v>
      </c>
      <c r="AB14" s="566">
        <v>0</v>
      </c>
      <c r="AD14" s="34">
        <v>0</v>
      </c>
      <c r="AE14" s="34">
        <v>0</v>
      </c>
      <c r="AG14" s="34">
        <v>0</v>
      </c>
      <c r="AH14" s="30">
        <v>0</v>
      </c>
      <c r="AI14" s="130">
        <v>0</v>
      </c>
      <c r="AJ14" s="47"/>
      <c r="AL14" s="467">
        <v>0</v>
      </c>
      <c r="AM14" s="467">
        <v>0</v>
      </c>
      <c r="AN14" s="467">
        <v>0</v>
      </c>
      <c r="AO14" s="467">
        <v>0</v>
      </c>
      <c r="AP14" s="34">
        <v>0</v>
      </c>
      <c r="AQ14" s="34">
        <v>0</v>
      </c>
      <c r="AR14" s="34">
        <v>0</v>
      </c>
      <c r="AS14" s="34">
        <v>0</v>
      </c>
      <c r="AT14" s="558">
        <v>0</v>
      </c>
      <c r="AU14" s="558">
        <v>0</v>
      </c>
      <c r="AV14" s="558">
        <v>0</v>
      </c>
      <c r="AW14" s="559">
        <v>0</v>
      </c>
      <c r="AX14" s="121"/>
      <c r="AY14" s="467">
        <v>0</v>
      </c>
      <c r="AZ14" s="467">
        <v>0</v>
      </c>
      <c r="BA14" s="467">
        <v>0</v>
      </c>
      <c r="BB14" s="557">
        <v>0</v>
      </c>
      <c r="BC14" s="557">
        <v>0</v>
      </c>
      <c r="BD14" s="566">
        <v>0</v>
      </c>
      <c r="BF14" s="34">
        <v>0</v>
      </c>
      <c r="BG14" s="34">
        <v>0</v>
      </c>
      <c r="BI14" s="34">
        <v>0</v>
      </c>
      <c r="BJ14" s="30">
        <v>0</v>
      </c>
      <c r="BK14" s="130">
        <v>0</v>
      </c>
      <c r="BL14" s="47"/>
    </row>
    <row r="15" spans="1:64">
      <c r="B15" s="42" t="s">
        <v>67</v>
      </c>
      <c r="C15" s="38" t="s">
        <v>29</v>
      </c>
      <c r="D15" s="9"/>
      <c r="E15" s="34"/>
      <c r="F15" s="30"/>
      <c r="G15" s="133"/>
      <c r="H15" s="141"/>
      <c r="I15" s="33"/>
      <c r="J15" s="467">
        <v>0</v>
      </c>
      <c r="K15" s="467">
        <v>0</v>
      </c>
      <c r="L15" s="467">
        <v>0</v>
      </c>
      <c r="M15" s="467">
        <v>0</v>
      </c>
      <c r="N15" s="34">
        <v>0</v>
      </c>
      <c r="O15" s="34">
        <v>0</v>
      </c>
      <c r="P15" s="34">
        <v>0</v>
      </c>
      <c r="Q15" s="34">
        <v>0</v>
      </c>
      <c r="R15" s="34">
        <v>0</v>
      </c>
      <c r="S15" s="34">
        <v>0</v>
      </c>
      <c r="T15" s="34">
        <v>0</v>
      </c>
      <c r="U15" s="128">
        <v>0</v>
      </c>
      <c r="V15" s="35"/>
      <c r="W15" s="467">
        <v>0</v>
      </c>
      <c r="X15" s="467">
        <v>0</v>
      </c>
      <c r="Y15" s="467">
        <v>0</v>
      </c>
      <c r="Z15" s="34">
        <v>0</v>
      </c>
      <c r="AA15" s="34">
        <v>0</v>
      </c>
      <c r="AB15" s="128">
        <v>0</v>
      </c>
      <c r="AD15" s="34">
        <v>0</v>
      </c>
      <c r="AE15" s="34">
        <v>0</v>
      </c>
      <c r="AG15" s="34">
        <v>0</v>
      </c>
      <c r="AH15" s="30">
        <v>0</v>
      </c>
      <c r="AI15" s="130">
        <v>0</v>
      </c>
      <c r="AJ15" s="131"/>
      <c r="AL15" s="467">
        <v>0</v>
      </c>
      <c r="AM15" s="467">
        <v>0</v>
      </c>
      <c r="AN15" s="467">
        <v>0</v>
      </c>
      <c r="AO15" s="467">
        <v>0</v>
      </c>
      <c r="AP15" s="34">
        <v>0</v>
      </c>
      <c r="AQ15" s="34">
        <v>0</v>
      </c>
      <c r="AR15" s="34">
        <v>0</v>
      </c>
      <c r="AS15" s="34">
        <v>0</v>
      </c>
      <c r="AT15" s="30">
        <v>0</v>
      </c>
      <c r="AU15" s="30">
        <v>0</v>
      </c>
      <c r="AV15" s="30">
        <v>0</v>
      </c>
      <c r="AW15" s="532">
        <v>0</v>
      </c>
      <c r="AX15" s="35"/>
      <c r="AY15" s="467">
        <v>0</v>
      </c>
      <c r="AZ15" s="467">
        <v>0</v>
      </c>
      <c r="BA15" s="467">
        <v>0</v>
      </c>
      <c r="BB15" s="34">
        <v>0</v>
      </c>
      <c r="BC15" s="34">
        <v>0</v>
      </c>
      <c r="BD15" s="128">
        <v>0</v>
      </c>
      <c r="BF15" s="34">
        <v>0</v>
      </c>
      <c r="BG15" s="34">
        <v>0</v>
      </c>
      <c r="BI15" s="34">
        <v>0</v>
      </c>
      <c r="BJ15" s="30">
        <v>0</v>
      </c>
      <c r="BK15" s="130">
        <v>0</v>
      </c>
      <c r="BL15" s="131"/>
    </row>
    <row r="16" spans="1:64">
      <c r="B16" s="51" t="s">
        <v>8</v>
      </c>
      <c r="C16" s="52" t="s">
        <v>44</v>
      </c>
      <c r="D16" s="9"/>
      <c r="E16" s="34"/>
      <c r="F16" s="30"/>
      <c r="G16" s="134"/>
      <c r="H16" s="142"/>
      <c r="I16" s="33"/>
      <c r="J16" s="467">
        <v>0</v>
      </c>
      <c r="K16" s="467">
        <v>0</v>
      </c>
      <c r="L16" s="467">
        <v>0</v>
      </c>
      <c r="M16" s="467">
        <v>0</v>
      </c>
      <c r="N16" s="34">
        <v>0</v>
      </c>
      <c r="O16" s="34">
        <v>0</v>
      </c>
      <c r="P16" s="34">
        <v>0</v>
      </c>
      <c r="Q16" s="34">
        <v>0</v>
      </c>
      <c r="R16" s="34">
        <v>0</v>
      </c>
      <c r="S16" s="34">
        <v>0</v>
      </c>
      <c r="T16" s="34">
        <v>0</v>
      </c>
      <c r="U16" s="128">
        <v>0</v>
      </c>
      <c r="V16" s="35"/>
      <c r="W16" s="467">
        <v>0</v>
      </c>
      <c r="X16" s="467">
        <v>0</v>
      </c>
      <c r="Y16" s="467">
        <v>0</v>
      </c>
      <c r="Z16" s="34">
        <v>0</v>
      </c>
      <c r="AA16" s="34">
        <v>0</v>
      </c>
      <c r="AB16" s="128">
        <v>0</v>
      </c>
      <c r="AD16" s="34">
        <v>2.145</v>
      </c>
      <c r="AE16" s="34">
        <v>2.145</v>
      </c>
      <c r="AG16" s="34">
        <v>0</v>
      </c>
      <c r="AH16" s="30">
        <v>0</v>
      </c>
      <c r="AI16" s="130">
        <v>2.145</v>
      </c>
      <c r="AJ16" s="131"/>
      <c r="AL16" s="467">
        <v>0</v>
      </c>
      <c r="AM16" s="467">
        <v>0</v>
      </c>
      <c r="AN16" s="467">
        <v>0</v>
      </c>
      <c r="AO16" s="467">
        <v>0</v>
      </c>
      <c r="AP16" s="34">
        <v>0</v>
      </c>
      <c r="AQ16" s="34">
        <v>0</v>
      </c>
      <c r="AR16" s="34">
        <v>0</v>
      </c>
      <c r="AS16" s="34">
        <v>0</v>
      </c>
      <c r="AT16" s="30">
        <v>0</v>
      </c>
      <c r="AU16" s="30">
        <v>0</v>
      </c>
      <c r="AV16" s="30">
        <v>0</v>
      </c>
      <c r="AW16" s="532">
        <v>0</v>
      </c>
      <c r="AX16" s="35"/>
      <c r="AY16" s="467">
        <v>0</v>
      </c>
      <c r="AZ16" s="467">
        <v>0</v>
      </c>
      <c r="BA16" s="467">
        <v>0</v>
      </c>
      <c r="BB16" s="34">
        <v>0</v>
      </c>
      <c r="BC16" s="34">
        <v>0</v>
      </c>
      <c r="BD16" s="128">
        <v>0</v>
      </c>
      <c r="BF16" s="34">
        <v>32795.839999999997</v>
      </c>
      <c r="BG16" s="34">
        <v>32795.839999999997</v>
      </c>
      <c r="BI16" s="34">
        <v>0</v>
      </c>
      <c r="BJ16" s="30">
        <v>0</v>
      </c>
      <c r="BK16" s="130">
        <v>65591.679999999993</v>
      </c>
      <c r="BL16" s="131"/>
    </row>
    <row r="17" spans="2:64">
      <c r="B17" s="115" t="s">
        <v>9</v>
      </c>
      <c r="C17" s="116"/>
      <c r="D17" s="9"/>
      <c r="E17" s="143"/>
      <c r="F17" s="55"/>
      <c r="G17" s="55"/>
      <c r="H17" s="144"/>
      <c r="I17" s="33"/>
      <c r="J17" s="468">
        <v>-65.174857808297915</v>
      </c>
      <c r="K17" s="468">
        <v>0</v>
      </c>
      <c r="L17" s="468">
        <v>0</v>
      </c>
      <c r="M17" s="468">
        <v>0</v>
      </c>
      <c r="N17" s="57">
        <v>0</v>
      </c>
      <c r="O17" s="57">
        <v>0</v>
      </c>
      <c r="P17" s="57">
        <v>0</v>
      </c>
      <c r="Q17" s="57">
        <v>0</v>
      </c>
      <c r="R17" s="57">
        <v>0</v>
      </c>
      <c r="S17" s="57">
        <v>0</v>
      </c>
      <c r="T17" s="57">
        <v>0</v>
      </c>
      <c r="U17" s="57">
        <v>0</v>
      </c>
      <c r="V17" s="35"/>
      <c r="W17" s="468">
        <v>7.4115903743984104</v>
      </c>
      <c r="X17" s="468">
        <v>7.4115903743984104</v>
      </c>
      <c r="Y17" s="468">
        <v>7.4115903743984104</v>
      </c>
      <c r="Z17" s="57">
        <v>0</v>
      </c>
      <c r="AA17" s="57">
        <v>0</v>
      </c>
      <c r="AB17" s="57">
        <v>0</v>
      </c>
      <c r="AD17" s="57">
        <v>26.547778639000004</v>
      </c>
      <c r="AE17" s="57">
        <v>26.547778639000004</v>
      </c>
      <c r="AG17" s="57">
        <v>-65.174857808297915</v>
      </c>
      <c r="AH17" s="57">
        <v>-57.763267433899507</v>
      </c>
      <c r="AI17" s="57">
        <v>-31.215488794899496</v>
      </c>
      <c r="AJ17" s="57"/>
      <c r="AL17" s="468">
        <v>-97825.983849961893</v>
      </c>
      <c r="AM17" s="468">
        <v>0</v>
      </c>
      <c r="AN17" s="468">
        <v>0</v>
      </c>
      <c r="AO17" s="468">
        <v>0</v>
      </c>
      <c r="AP17" s="468">
        <v>0</v>
      </c>
      <c r="AQ17" s="468">
        <v>0</v>
      </c>
      <c r="AR17" s="468">
        <v>0</v>
      </c>
      <c r="AS17" s="468">
        <v>0</v>
      </c>
      <c r="AT17" s="57">
        <v>0</v>
      </c>
      <c r="AU17" s="57">
        <v>0</v>
      </c>
      <c r="AV17" s="57">
        <v>0</v>
      </c>
      <c r="AW17" s="57">
        <v>0</v>
      </c>
      <c r="AX17" s="35"/>
      <c r="AY17" s="57">
        <v>13449.754444179762</v>
      </c>
      <c r="AZ17" s="57">
        <v>13449.754444179762</v>
      </c>
      <c r="BA17" s="57">
        <v>13449.754444179762</v>
      </c>
      <c r="BB17" s="57">
        <v>0</v>
      </c>
      <c r="BC17" s="57">
        <v>0</v>
      </c>
      <c r="BD17" s="57">
        <v>0</v>
      </c>
      <c r="BF17" s="57">
        <v>75944.462069999994</v>
      </c>
      <c r="BG17" s="57">
        <v>75944.462069999994</v>
      </c>
      <c r="BI17" s="57">
        <v>-97825.983849961893</v>
      </c>
      <c r="BJ17" s="57">
        <v>-57476.720517422611</v>
      </c>
      <c r="BK17" s="57">
        <v>94412.203622577392</v>
      </c>
      <c r="BL17" s="58"/>
    </row>
    <row r="18" spans="2:64" ht="6" customHeight="1">
      <c r="B18" s="61"/>
      <c r="C18" s="62"/>
      <c r="D18" s="9"/>
      <c r="E18" s="62"/>
      <c r="F18" s="62"/>
      <c r="G18" s="62"/>
      <c r="H18" s="62"/>
      <c r="I18" s="33"/>
      <c r="J18" s="458"/>
      <c r="K18" s="63"/>
      <c r="L18" s="63"/>
      <c r="M18" s="63"/>
      <c r="N18" s="63"/>
      <c r="O18" s="63"/>
      <c r="P18" s="63"/>
      <c r="Q18" s="63"/>
      <c r="R18" s="63"/>
      <c r="S18" s="63"/>
      <c r="T18" s="63"/>
      <c r="U18" s="63"/>
      <c r="V18" s="35"/>
      <c r="W18" s="491"/>
      <c r="X18" s="491"/>
      <c r="Y18" s="491"/>
      <c r="Z18" s="63"/>
      <c r="AA18" s="63"/>
      <c r="AB18" s="63"/>
      <c r="AD18" s="63"/>
      <c r="AE18" s="63"/>
      <c r="AG18" s="63"/>
      <c r="AH18" s="63"/>
      <c r="AI18" s="63"/>
      <c r="AJ18" s="63"/>
      <c r="AL18" s="458"/>
      <c r="AM18" s="63"/>
      <c r="AN18" s="63"/>
      <c r="AO18" s="63"/>
      <c r="AP18" s="458"/>
      <c r="AQ18" s="63"/>
      <c r="AR18" s="63"/>
      <c r="AS18" s="63"/>
      <c r="AT18" s="63"/>
      <c r="AU18" s="63"/>
      <c r="AV18" s="63"/>
      <c r="AW18" s="63"/>
      <c r="AX18" s="35"/>
      <c r="AY18" s="63"/>
      <c r="AZ18" s="63"/>
      <c r="BA18" s="63"/>
      <c r="BB18" s="63"/>
      <c r="BC18" s="63"/>
      <c r="BD18" s="63"/>
      <c r="BF18" s="63"/>
      <c r="BG18" s="63"/>
      <c r="BI18" s="63"/>
      <c r="BJ18" s="63"/>
      <c r="BK18" s="63"/>
      <c r="BL18" s="63"/>
    </row>
    <row r="19" spans="2:64">
      <c r="B19" s="24" t="s">
        <v>10</v>
      </c>
      <c r="C19" s="26"/>
      <c r="D19" s="9"/>
      <c r="E19" s="137"/>
      <c r="F19" s="22"/>
      <c r="G19" s="22"/>
      <c r="H19" s="138"/>
      <c r="I19" s="33"/>
      <c r="J19" s="456"/>
      <c r="K19" s="25"/>
      <c r="L19" s="25"/>
      <c r="M19" s="26"/>
      <c r="N19" s="800"/>
      <c r="O19" s="801"/>
      <c r="P19" s="801"/>
      <c r="Q19" s="802"/>
      <c r="R19" s="800"/>
      <c r="S19" s="801"/>
      <c r="T19" s="801"/>
      <c r="U19" s="802"/>
      <c r="V19" s="35"/>
      <c r="W19" s="492"/>
      <c r="X19" s="493"/>
      <c r="Y19" s="494"/>
      <c r="Z19" s="122"/>
      <c r="AA19" s="123"/>
      <c r="AB19" s="124"/>
      <c r="AD19" s="122"/>
      <c r="AE19" s="124"/>
      <c r="AG19" s="24"/>
      <c r="AH19" s="25"/>
      <c r="AI19" s="25"/>
      <c r="AJ19" s="26"/>
      <c r="AL19" s="456"/>
      <c r="AM19" s="25"/>
      <c r="AN19" s="25"/>
      <c r="AO19" s="26"/>
      <c r="AP19" s="456"/>
      <c r="AQ19" s="25"/>
      <c r="AR19" s="25"/>
      <c r="AS19" s="26"/>
      <c r="AT19" s="569"/>
      <c r="AU19" s="123"/>
      <c r="AV19" s="123"/>
      <c r="AW19" s="124"/>
      <c r="AX19" s="35"/>
      <c r="AY19" s="122"/>
      <c r="AZ19" s="25"/>
      <c r="BA19" s="26"/>
      <c r="BB19" s="122"/>
      <c r="BC19" s="123"/>
      <c r="BD19" s="124"/>
      <c r="BF19" s="122"/>
      <c r="BG19" s="26"/>
      <c r="BI19" s="122"/>
      <c r="BJ19" s="123"/>
      <c r="BK19" s="25"/>
      <c r="BL19" s="26"/>
    </row>
    <row r="20" spans="2:64">
      <c r="B20" s="66" t="s">
        <v>68</v>
      </c>
      <c r="C20" s="67" t="s">
        <v>30</v>
      </c>
      <c r="D20" s="9"/>
      <c r="E20" s="34"/>
      <c r="F20" s="130"/>
      <c r="G20" s="130"/>
      <c r="H20" s="139"/>
      <c r="I20" s="33"/>
      <c r="J20" s="467">
        <v>1.0771005975207288</v>
      </c>
      <c r="K20" s="467">
        <v>0</v>
      </c>
      <c r="L20" s="467">
        <v>0</v>
      </c>
      <c r="M20" s="467">
        <v>0</v>
      </c>
      <c r="N20" s="34">
        <v>0</v>
      </c>
      <c r="O20" s="34">
        <v>0</v>
      </c>
      <c r="P20" s="34">
        <v>0</v>
      </c>
      <c r="Q20" s="34">
        <v>0</v>
      </c>
      <c r="R20" s="34">
        <v>0</v>
      </c>
      <c r="S20" s="34">
        <v>0</v>
      </c>
      <c r="T20" s="34">
        <v>0</v>
      </c>
      <c r="U20" s="128">
        <v>0</v>
      </c>
      <c r="V20" s="35"/>
      <c r="W20" s="467">
        <v>142.71432168699999</v>
      </c>
      <c r="X20" s="467">
        <v>142.71432168699999</v>
      </c>
      <c r="Y20" s="467">
        <v>142.71432168699999</v>
      </c>
      <c r="Z20" s="34">
        <v>0</v>
      </c>
      <c r="AA20" s="34">
        <v>0</v>
      </c>
      <c r="AB20" s="128">
        <v>0</v>
      </c>
      <c r="AD20" s="34">
        <v>142.4287798</v>
      </c>
      <c r="AE20" s="34">
        <v>139.49596033881454</v>
      </c>
      <c r="AG20" s="34">
        <v>1.0771005975207288</v>
      </c>
      <c r="AH20" s="30">
        <v>143.79142228452073</v>
      </c>
      <c r="AI20" s="130">
        <v>283.28738262333525</v>
      </c>
      <c r="AJ20" s="131"/>
      <c r="AL20" s="467">
        <v>5856.9255161684132</v>
      </c>
      <c r="AM20" s="467">
        <v>0</v>
      </c>
      <c r="AN20" s="467">
        <v>0</v>
      </c>
      <c r="AO20" s="467">
        <v>0</v>
      </c>
      <c r="AP20" s="34">
        <v>0</v>
      </c>
      <c r="AQ20" s="34">
        <v>0</v>
      </c>
      <c r="AR20" s="34">
        <v>0</v>
      </c>
      <c r="AS20" s="34">
        <v>0</v>
      </c>
      <c r="AT20" s="30">
        <v>0</v>
      </c>
      <c r="AU20" s="30">
        <v>0</v>
      </c>
      <c r="AV20" s="30">
        <v>0</v>
      </c>
      <c r="AW20" s="532">
        <v>0</v>
      </c>
      <c r="AX20" s="35"/>
      <c r="AY20" s="467">
        <v>1015655.67209254</v>
      </c>
      <c r="AZ20" s="467">
        <v>1015655.67209254</v>
      </c>
      <c r="BA20" s="467">
        <v>1015655.67209254</v>
      </c>
      <c r="BB20" s="34">
        <v>0</v>
      </c>
      <c r="BC20" s="34">
        <v>0</v>
      </c>
      <c r="BD20" s="128">
        <v>0</v>
      </c>
      <c r="BF20" s="34">
        <v>414733.10350000003</v>
      </c>
      <c r="BG20" s="34">
        <v>404198.76762855466</v>
      </c>
      <c r="BI20" s="34">
        <v>5856.9255161684132</v>
      </c>
      <c r="BJ20" s="30">
        <v>3052823.9417937882</v>
      </c>
      <c r="BK20" s="130">
        <v>3871755.8129223427</v>
      </c>
      <c r="BL20" s="131"/>
    </row>
    <row r="21" spans="2:64">
      <c r="B21" s="68" t="s">
        <v>45</v>
      </c>
      <c r="C21" s="69" t="s">
        <v>30</v>
      </c>
      <c r="D21" s="9"/>
      <c r="E21" s="34"/>
      <c r="F21" s="132"/>
      <c r="G21" s="132"/>
      <c r="H21" s="140"/>
      <c r="I21" s="33"/>
      <c r="J21" s="467">
        <v>0</v>
      </c>
      <c r="K21" s="467">
        <v>0</v>
      </c>
      <c r="L21" s="467">
        <v>0</v>
      </c>
      <c r="M21" s="467">
        <v>0</v>
      </c>
      <c r="N21" s="34">
        <v>0</v>
      </c>
      <c r="O21" s="34">
        <v>0</v>
      </c>
      <c r="P21" s="34">
        <v>0</v>
      </c>
      <c r="Q21" s="34">
        <v>0</v>
      </c>
      <c r="R21" s="34">
        <v>0</v>
      </c>
      <c r="S21" s="34">
        <v>0</v>
      </c>
      <c r="T21" s="34">
        <v>0</v>
      </c>
      <c r="U21" s="128">
        <v>0</v>
      </c>
      <c r="V21" s="35"/>
      <c r="W21" s="467">
        <v>0</v>
      </c>
      <c r="X21" s="467">
        <v>0</v>
      </c>
      <c r="Y21" s="467">
        <v>0</v>
      </c>
      <c r="Z21" s="34">
        <v>0</v>
      </c>
      <c r="AA21" s="34">
        <v>0</v>
      </c>
      <c r="AB21" s="128">
        <v>0</v>
      </c>
      <c r="AD21" s="34">
        <v>0</v>
      </c>
      <c r="AE21" s="34">
        <v>0</v>
      </c>
      <c r="AG21" s="34">
        <v>0</v>
      </c>
      <c r="AH21" s="30">
        <v>0</v>
      </c>
      <c r="AI21" s="130">
        <v>0</v>
      </c>
      <c r="AJ21" s="131"/>
      <c r="AL21" s="467">
        <v>0</v>
      </c>
      <c r="AM21" s="467">
        <v>0</v>
      </c>
      <c r="AN21" s="467">
        <v>0</v>
      </c>
      <c r="AO21" s="467">
        <v>0</v>
      </c>
      <c r="AP21" s="34">
        <v>0</v>
      </c>
      <c r="AQ21" s="34">
        <v>0</v>
      </c>
      <c r="AR21" s="34">
        <v>0</v>
      </c>
      <c r="AS21" s="34">
        <v>0</v>
      </c>
      <c r="AT21" s="30">
        <v>0</v>
      </c>
      <c r="AU21" s="30">
        <v>0</v>
      </c>
      <c r="AV21" s="30">
        <v>0</v>
      </c>
      <c r="AW21" s="532">
        <v>0</v>
      </c>
      <c r="AX21" s="35"/>
      <c r="AY21" s="467">
        <v>0</v>
      </c>
      <c r="AZ21" s="467">
        <v>0</v>
      </c>
      <c r="BA21" s="467">
        <v>0</v>
      </c>
      <c r="BB21" s="34">
        <v>0</v>
      </c>
      <c r="BC21" s="34">
        <v>0</v>
      </c>
      <c r="BD21" s="128">
        <v>0</v>
      </c>
      <c r="BF21" s="34">
        <v>0</v>
      </c>
      <c r="BG21" s="34">
        <v>0</v>
      </c>
      <c r="BI21" s="34">
        <v>0</v>
      </c>
      <c r="BJ21" s="30">
        <v>0</v>
      </c>
      <c r="BK21" s="130">
        <v>0</v>
      </c>
      <c r="BL21" s="131"/>
    </row>
    <row r="22" spans="2:64">
      <c r="B22" s="68" t="s">
        <v>69</v>
      </c>
      <c r="C22" s="69" t="s">
        <v>31</v>
      </c>
      <c r="D22" s="9"/>
      <c r="E22" s="34"/>
      <c r="F22" s="132"/>
      <c r="G22" s="132"/>
      <c r="H22" s="140"/>
      <c r="I22" s="33"/>
      <c r="J22" s="467">
        <v>0</v>
      </c>
      <c r="K22" s="467">
        <v>0</v>
      </c>
      <c r="L22" s="467">
        <v>0</v>
      </c>
      <c r="M22" s="467">
        <v>0</v>
      </c>
      <c r="N22" s="34">
        <v>0</v>
      </c>
      <c r="O22" s="34">
        <v>0</v>
      </c>
      <c r="P22" s="34">
        <v>0</v>
      </c>
      <c r="Q22" s="34">
        <v>0</v>
      </c>
      <c r="R22" s="34">
        <v>0</v>
      </c>
      <c r="S22" s="34">
        <v>0</v>
      </c>
      <c r="T22" s="34">
        <v>0</v>
      </c>
      <c r="U22" s="128">
        <v>0</v>
      </c>
      <c r="V22" s="35"/>
      <c r="W22" s="467">
        <v>0</v>
      </c>
      <c r="X22" s="467">
        <v>0</v>
      </c>
      <c r="Y22" s="467">
        <v>0</v>
      </c>
      <c r="Z22" s="34">
        <v>0</v>
      </c>
      <c r="AA22" s="34">
        <v>0</v>
      </c>
      <c r="AB22" s="128">
        <v>0</v>
      </c>
      <c r="AD22" s="34">
        <v>0</v>
      </c>
      <c r="AE22" s="34">
        <v>0</v>
      </c>
      <c r="AG22" s="34">
        <v>0</v>
      </c>
      <c r="AH22" s="30">
        <v>0</v>
      </c>
      <c r="AI22" s="130">
        <v>0</v>
      </c>
      <c r="AJ22" s="131"/>
      <c r="AL22" s="467">
        <v>0</v>
      </c>
      <c r="AM22" s="467">
        <v>0</v>
      </c>
      <c r="AN22" s="467">
        <v>0</v>
      </c>
      <c r="AO22" s="467">
        <v>0</v>
      </c>
      <c r="AP22" s="34">
        <v>0</v>
      </c>
      <c r="AQ22" s="34">
        <v>0</v>
      </c>
      <c r="AR22" s="34">
        <v>0</v>
      </c>
      <c r="AS22" s="34">
        <v>0</v>
      </c>
      <c r="AT22" s="30">
        <v>0</v>
      </c>
      <c r="AU22" s="30">
        <v>0</v>
      </c>
      <c r="AV22" s="30">
        <v>0</v>
      </c>
      <c r="AW22" s="532">
        <v>0</v>
      </c>
      <c r="AX22" s="35"/>
      <c r="AY22" s="467">
        <v>0</v>
      </c>
      <c r="AZ22" s="467">
        <v>0</v>
      </c>
      <c r="BA22" s="467">
        <v>0</v>
      </c>
      <c r="BB22" s="34">
        <v>0</v>
      </c>
      <c r="BC22" s="34">
        <v>0</v>
      </c>
      <c r="BD22" s="128">
        <v>0</v>
      </c>
      <c r="BF22" s="34">
        <v>0</v>
      </c>
      <c r="BG22" s="34">
        <v>0</v>
      </c>
      <c r="BI22" s="34">
        <v>0</v>
      </c>
      <c r="BJ22" s="30">
        <v>0</v>
      </c>
      <c r="BK22" s="130">
        <v>0</v>
      </c>
      <c r="BL22" s="131"/>
    </row>
    <row r="23" spans="2:64">
      <c r="B23" s="70" t="s">
        <v>70</v>
      </c>
      <c r="C23" s="69" t="s">
        <v>31</v>
      </c>
      <c r="D23" s="9"/>
      <c r="E23" s="34"/>
      <c r="F23" s="132"/>
      <c r="G23" s="132"/>
      <c r="H23" s="140"/>
      <c r="I23" s="33"/>
      <c r="J23" s="467">
        <v>0</v>
      </c>
      <c r="K23" s="467">
        <v>0</v>
      </c>
      <c r="L23" s="467">
        <v>0</v>
      </c>
      <c r="M23" s="467">
        <v>0</v>
      </c>
      <c r="N23" s="34">
        <v>0</v>
      </c>
      <c r="O23" s="34">
        <v>0</v>
      </c>
      <c r="P23" s="34">
        <v>0</v>
      </c>
      <c r="Q23" s="34">
        <v>0</v>
      </c>
      <c r="R23" s="34">
        <v>0</v>
      </c>
      <c r="S23" s="34">
        <v>0</v>
      </c>
      <c r="T23" s="34">
        <v>0</v>
      </c>
      <c r="U23" s="128">
        <v>0</v>
      </c>
      <c r="V23" s="35"/>
      <c r="W23" s="467">
        <v>0</v>
      </c>
      <c r="X23" s="467">
        <v>0</v>
      </c>
      <c r="Y23" s="467">
        <v>0</v>
      </c>
      <c r="Z23" s="34">
        <v>0</v>
      </c>
      <c r="AA23" s="34">
        <v>0</v>
      </c>
      <c r="AB23" s="128">
        <v>0</v>
      </c>
      <c r="AD23" s="34">
        <v>2.4549976920000001</v>
      </c>
      <c r="AE23" s="34">
        <v>2.4549976920000001</v>
      </c>
      <c r="AG23" s="34">
        <v>0</v>
      </c>
      <c r="AH23" s="30">
        <v>0</v>
      </c>
      <c r="AI23" s="130">
        <v>2.4549976920000001</v>
      </c>
      <c r="AJ23" s="131"/>
      <c r="AL23" s="467">
        <v>0</v>
      </c>
      <c r="AM23" s="467">
        <v>0</v>
      </c>
      <c r="AN23" s="467">
        <v>0</v>
      </c>
      <c r="AO23" s="467">
        <v>0</v>
      </c>
      <c r="AP23" s="34">
        <v>0</v>
      </c>
      <c r="AQ23" s="34">
        <v>0</v>
      </c>
      <c r="AR23" s="34">
        <v>0</v>
      </c>
      <c r="AS23" s="34">
        <v>0</v>
      </c>
      <c r="AT23" s="30">
        <v>0</v>
      </c>
      <c r="AU23" s="30">
        <v>0</v>
      </c>
      <c r="AV23" s="30">
        <v>0</v>
      </c>
      <c r="AW23" s="532">
        <v>0</v>
      </c>
      <c r="AX23" s="35"/>
      <c r="AY23" s="467">
        <v>0</v>
      </c>
      <c r="AZ23" s="467">
        <v>0</v>
      </c>
      <c r="BA23" s="467">
        <v>0</v>
      </c>
      <c r="BB23" s="34">
        <v>0</v>
      </c>
      <c r="BC23" s="34">
        <v>0</v>
      </c>
      <c r="BD23" s="128">
        <v>0</v>
      </c>
      <c r="BF23" s="34">
        <v>19746</v>
      </c>
      <c r="BG23" s="34">
        <v>19746</v>
      </c>
      <c r="BI23" s="34">
        <v>0</v>
      </c>
      <c r="BJ23" s="30">
        <v>0</v>
      </c>
      <c r="BK23" s="130">
        <v>39492</v>
      </c>
      <c r="BL23" s="131"/>
    </row>
    <row r="24" spans="2:64">
      <c r="B24" s="70" t="s">
        <v>32</v>
      </c>
      <c r="C24" s="69" t="s">
        <v>33</v>
      </c>
      <c r="D24" s="9"/>
      <c r="E24" s="34"/>
      <c r="F24" s="132"/>
      <c r="G24" s="132"/>
      <c r="H24" s="140"/>
      <c r="I24" s="33"/>
      <c r="J24" s="467">
        <v>0</v>
      </c>
      <c r="K24" s="467">
        <v>0</v>
      </c>
      <c r="L24" s="467">
        <v>0</v>
      </c>
      <c r="M24" s="467">
        <v>0</v>
      </c>
      <c r="N24" s="34">
        <v>0</v>
      </c>
      <c r="O24" s="34">
        <v>0</v>
      </c>
      <c r="P24" s="34">
        <v>0</v>
      </c>
      <c r="Q24" s="34">
        <v>0</v>
      </c>
      <c r="R24" s="34">
        <v>0</v>
      </c>
      <c r="S24" s="34">
        <v>0</v>
      </c>
      <c r="T24" s="34">
        <v>0</v>
      </c>
      <c r="U24" s="128">
        <v>0</v>
      </c>
      <c r="V24" s="35"/>
      <c r="W24" s="467">
        <v>0</v>
      </c>
      <c r="X24" s="467">
        <v>0</v>
      </c>
      <c r="Y24" s="467">
        <v>0</v>
      </c>
      <c r="Z24" s="34">
        <v>0</v>
      </c>
      <c r="AA24" s="34">
        <v>0</v>
      </c>
      <c r="AB24" s="128">
        <v>0</v>
      </c>
      <c r="AD24" s="34">
        <v>0</v>
      </c>
      <c r="AE24" s="34">
        <v>0</v>
      </c>
      <c r="AG24" s="34">
        <v>0</v>
      </c>
      <c r="AH24" s="30">
        <v>0</v>
      </c>
      <c r="AI24" s="130">
        <v>0</v>
      </c>
      <c r="AJ24" s="131"/>
      <c r="AL24" s="467">
        <v>0</v>
      </c>
      <c r="AM24" s="467">
        <v>0</v>
      </c>
      <c r="AN24" s="467">
        <v>0</v>
      </c>
      <c r="AO24" s="467">
        <v>0</v>
      </c>
      <c r="AP24" s="34">
        <v>0</v>
      </c>
      <c r="AQ24" s="34">
        <v>0</v>
      </c>
      <c r="AR24" s="34">
        <v>0</v>
      </c>
      <c r="AS24" s="34">
        <v>0</v>
      </c>
      <c r="AT24" s="30">
        <v>0</v>
      </c>
      <c r="AU24" s="30">
        <v>0</v>
      </c>
      <c r="AV24" s="30">
        <v>0</v>
      </c>
      <c r="AW24" s="532">
        <v>0</v>
      </c>
      <c r="AX24" s="35"/>
      <c r="AY24" s="467">
        <v>0</v>
      </c>
      <c r="AZ24" s="467">
        <v>0</v>
      </c>
      <c r="BA24" s="467">
        <v>0</v>
      </c>
      <c r="BB24" s="34">
        <v>0</v>
      </c>
      <c r="BC24" s="34">
        <v>0</v>
      </c>
      <c r="BD24" s="128">
        <v>0</v>
      </c>
      <c r="BF24" s="34">
        <v>0</v>
      </c>
      <c r="BG24" s="34">
        <v>0</v>
      </c>
      <c r="BI24" s="34">
        <v>0</v>
      </c>
      <c r="BJ24" s="30">
        <v>0</v>
      </c>
      <c r="BK24" s="130">
        <v>0</v>
      </c>
      <c r="BL24" s="131"/>
    </row>
    <row r="25" spans="2:64">
      <c r="B25" s="43" t="s">
        <v>93</v>
      </c>
      <c r="C25" s="44" t="s">
        <v>29</v>
      </c>
      <c r="D25" s="45"/>
      <c r="E25" s="48"/>
      <c r="F25" s="46"/>
      <c r="G25" s="46"/>
      <c r="H25" s="125"/>
      <c r="I25" s="45"/>
      <c r="J25" s="467">
        <v>0</v>
      </c>
      <c r="K25" s="467">
        <v>0</v>
      </c>
      <c r="L25" s="467">
        <v>0</v>
      </c>
      <c r="M25" s="467">
        <v>0</v>
      </c>
      <c r="N25" s="34">
        <v>0</v>
      </c>
      <c r="O25" s="34">
        <v>0</v>
      </c>
      <c r="P25" s="34">
        <v>0</v>
      </c>
      <c r="Q25" s="34">
        <v>0</v>
      </c>
      <c r="R25" s="557">
        <v>0</v>
      </c>
      <c r="S25" s="557">
        <v>0</v>
      </c>
      <c r="T25" s="557">
        <v>0</v>
      </c>
      <c r="U25" s="566">
        <v>0</v>
      </c>
      <c r="V25" s="121"/>
      <c r="W25" s="467">
        <v>0</v>
      </c>
      <c r="X25" s="467">
        <v>0</v>
      </c>
      <c r="Y25" s="467">
        <v>0</v>
      </c>
      <c r="Z25" s="557">
        <v>0</v>
      </c>
      <c r="AA25" s="557">
        <v>0</v>
      </c>
      <c r="AB25" s="566">
        <v>0</v>
      </c>
      <c r="AD25" s="34">
        <v>0</v>
      </c>
      <c r="AE25" s="34">
        <v>0</v>
      </c>
      <c r="AG25" s="34">
        <v>0</v>
      </c>
      <c r="AH25" s="30">
        <v>0</v>
      </c>
      <c r="AI25" s="130">
        <v>0</v>
      </c>
      <c r="AJ25" s="47"/>
      <c r="AL25" s="467">
        <v>0</v>
      </c>
      <c r="AM25" s="467">
        <v>0</v>
      </c>
      <c r="AN25" s="467">
        <v>0</v>
      </c>
      <c r="AO25" s="467">
        <v>0</v>
      </c>
      <c r="AP25" s="34">
        <v>0</v>
      </c>
      <c r="AQ25" s="34">
        <v>0</v>
      </c>
      <c r="AR25" s="34">
        <v>0</v>
      </c>
      <c r="AS25" s="34">
        <v>0</v>
      </c>
      <c r="AT25" s="558">
        <v>0</v>
      </c>
      <c r="AU25" s="558">
        <v>0</v>
      </c>
      <c r="AV25" s="558">
        <v>0</v>
      </c>
      <c r="AW25" s="559">
        <v>0</v>
      </c>
      <c r="AX25" s="121"/>
      <c r="AY25" s="467">
        <v>0</v>
      </c>
      <c r="AZ25" s="467">
        <v>0</v>
      </c>
      <c r="BA25" s="467">
        <v>0</v>
      </c>
      <c r="BB25" s="557">
        <v>0</v>
      </c>
      <c r="BC25" s="557">
        <v>0</v>
      </c>
      <c r="BD25" s="566">
        <v>0</v>
      </c>
      <c r="BF25" s="34">
        <v>0</v>
      </c>
      <c r="BG25" s="34">
        <v>0</v>
      </c>
      <c r="BI25" s="34">
        <v>0</v>
      </c>
      <c r="BJ25" s="30">
        <v>0</v>
      </c>
      <c r="BK25" s="130">
        <v>0</v>
      </c>
      <c r="BL25" s="47"/>
    </row>
    <row r="26" spans="2:64">
      <c r="B26" s="68" t="s">
        <v>72</v>
      </c>
      <c r="C26" s="69" t="s">
        <v>29</v>
      </c>
      <c r="D26" s="9"/>
      <c r="E26" s="34"/>
      <c r="F26" s="132"/>
      <c r="G26" s="132"/>
      <c r="H26" s="140"/>
      <c r="I26" s="33"/>
      <c r="J26" s="467">
        <v>0</v>
      </c>
      <c r="K26" s="467">
        <v>0</v>
      </c>
      <c r="L26" s="467">
        <v>0</v>
      </c>
      <c r="M26" s="467">
        <v>0</v>
      </c>
      <c r="N26" s="34">
        <v>0</v>
      </c>
      <c r="O26" s="34">
        <v>0</v>
      </c>
      <c r="P26" s="34">
        <v>0</v>
      </c>
      <c r="Q26" s="34">
        <v>0</v>
      </c>
      <c r="R26" s="34">
        <v>0</v>
      </c>
      <c r="S26" s="34">
        <v>0</v>
      </c>
      <c r="T26" s="34">
        <v>0</v>
      </c>
      <c r="U26" s="128">
        <v>0</v>
      </c>
      <c r="V26" s="35"/>
      <c r="W26" s="467">
        <v>0</v>
      </c>
      <c r="X26" s="467">
        <v>0</v>
      </c>
      <c r="Y26" s="467">
        <v>0</v>
      </c>
      <c r="Z26" s="34">
        <v>0</v>
      </c>
      <c r="AA26" s="34">
        <v>0</v>
      </c>
      <c r="AB26" s="128">
        <v>0</v>
      </c>
      <c r="AD26" s="34">
        <v>0</v>
      </c>
      <c r="AE26" s="34">
        <v>0</v>
      </c>
      <c r="AG26" s="34">
        <v>0</v>
      </c>
      <c r="AH26" s="30">
        <v>0</v>
      </c>
      <c r="AI26" s="130">
        <v>0</v>
      </c>
      <c r="AJ26" s="131"/>
      <c r="AL26" s="467">
        <v>0</v>
      </c>
      <c r="AM26" s="467">
        <v>0</v>
      </c>
      <c r="AN26" s="467">
        <v>0</v>
      </c>
      <c r="AO26" s="467">
        <v>0</v>
      </c>
      <c r="AP26" s="34">
        <v>0</v>
      </c>
      <c r="AQ26" s="34">
        <v>0</v>
      </c>
      <c r="AR26" s="34">
        <v>0</v>
      </c>
      <c r="AS26" s="34">
        <v>0</v>
      </c>
      <c r="AT26" s="30">
        <v>0</v>
      </c>
      <c r="AU26" s="30">
        <v>0</v>
      </c>
      <c r="AV26" s="30">
        <v>0</v>
      </c>
      <c r="AW26" s="532">
        <v>0</v>
      </c>
      <c r="AX26" s="35"/>
      <c r="AY26" s="467">
        <v>0</v>
      </c>
      <c r="AZ26" s="467">
        <v>0</v>
      </c>
      <c r="BA26" s="467">
        <v>0</v>
      </c>
      <c r="BB26" s="34">
        <v>0</v>
      </c>
      <c r="BC26" s="34">
        <v>0</v>
      </c>
      <c r="BD26" s="128">
        <v>0</v>
      </c>
      <c r="BF26" s="34">
        <v>0</v>
      </c>
      <c r="BG26" s="34">
        <v>0</v>
      </c>
      <c r="BI26" s="34">
        <v>0</v>
      </c>
      <c r="BJ26" s="30">
        <v>0</v>
      </c>
      <c r="BK26" s="130">
        <v>0</v>
      </c>
      <c r="BL26" s="131"/>
    </row>
    <row r="27" spans="2:64">
      <c r="B27" s="43" t="s">
        <v>92</v>
      </c>
      <c r="C27" s="44" t="s">
        <v>34</v>
      </c>
      <c r="D27" s="45"/>
      <c r="E27" s="48"/>
      <c r="F27" s="46"/>
      <c r="G27" s="46"/>
      <c r="H27" s="125"/>
      <c r="I27" s="45"/>
      <c r="J27" s="467">
        <v>0</v>
      </c>
      <c r="K27" s="467">
        <v>0</v>
      </c>
      <c r="L27" s="467">
        <v>0</v>
      </c>
      <c r="M27" s="467">
        <v>0</v>
      </c>
      <c r="N27" s="34">
        <v>0</v>
      </c>
      <c r="O27" s="34">
        <v>0</v>
      </c>
      <c r="P27" s="34">
        <v>0</v>
      </c>
      <c r="Q27" s="34">
        <v>0</v>
      </c>
      <c r="R27" s="557">
        <v>0</v>
      </c>
      <c r="S27" s="557">
        <v>0</v>
      </c>
      <c r="T27" s="557">
        <v>0</v>
      </c>
      <c r="U27" s="566">
        <v>0</v>
      </c>
      <c r="V27" s="121"/>
      <c r="W27" s="467">
        <v>0</v>
      </c>
      <c r="X27" s="467">
        <v>0</v>
      </c>
      <c r="Y27" s="467">
        <v>0</v>
      </c>
      <c r="Z27" s="557">
        <v>0</v>
      </c>
      <c r="AA27" s="557">
        <v>0</v>
      </c>
      <c r="AB27" s="566">
        <v>0</v>
      </c>
      <c r="AD27" s="34">
        <v>0</v>
      </c>
      <c r="AE27" s="34">
        <v>0</v>
      </c>
      <c r="AG27" s="34">
        <v>0</v>
      </c>
      <c r="AH27" s="30">
        <v>0</v>
      </c>
      <c r="AI27" s="130">
        <v>0</v>
      </c>
      <c r="AJ27" s="47"/>
      <c r="AL27" s="467">
        <v>0</v>
      </c>
      <c r="AM27" s="467">
        <v>0</v>
      </c>
      <c r="AN27" s="467">
        <v>0</v>
      </c>
      <c r="AO27" s="467">
        <v>0</v>
      </c>
      <c r="AP27" s="34">
        <v>0</v>
      </c>
      <c r="AQ27" s="34">
        <v>0</v>
      </c>
      <c r="AR27" s="34">
        <v>0</v>
      </c>
      <c r="AS27" s="34">
        <v>0</v>
      </c>
      <c r="AT27" s="558">
        <v>0</v>
      </c>
      <c r="AU27" s="558">
        <v>0</v>
      </c>
      <c r="AV27" s="558">
        <v>0</v>
      </c>
      <c r="AW27" s="559">
        <v>0</v>
      </c>
      <c r="AX27" s="121"/>
      <c r="AY27" s="467">
        <v>0</v>
      </c>
      <c r="AZ27" s="467">
        <v>0</v>
      </c>
      <c r="BA27" s="467">
        <v>0</v>
      </c>
      <c r="BB27" s="557">
        <v>0</v>
      </c>
      <c r="BC27" s="557">
        <v>0</v>
      </c>
      <c r="BD27" s="566">
        <v>0</v>
      </c>
      <c r="BF27" s="34">
        <v>0</v>
      </c>
      <c r="BG27" s="34">
        <v>0</v>
      </c>
      <c r="BI27" s="34">
        <v>0</v>
      </c>
      <c r="BJ27" s="30">
        <v>0</v>
      </c>
      <c r="BK27" s="130">
        <v>0</v>
      </c>
      <c r="BL27" s="47"/>
    </row>
    <row r="28" spans="2:64">
      <c r="B28" s="115" t="s">
        <v>13</v>
      </c>
      <c r="C28" s="116"/>
      <c r="D28" s="9"/>
      <c r="E28" s="143"/>
      <c r="F28" s="55"/>
      <c r="G28" s="55"/>
      <c r="H28" s="144"/>
      <c r="I28" s="33"/>
      <c r="J28" s="468">
        <v>1.0771005975207288</v>
      </c>
      <c r="K28" s="57">
        <v>0</v>
      </c>
      <c r="L28" s="57">
        <v>0</v>
      </c>
      <c r="M28" s="57">
        <v>0</v>
      </c>
      <c r="N28" s="57">
        <v>0</v>
      </c>
      <c r="O28" s="57">
        <v>0</v>
      </c>
      <c r="P28" s="57">
        <v>0</v>
      </c>
      <c r="Q28" s="57">
        <v>0</v>
      </c>
      <c r="R28" s="57">
        <v>0</v>
      </c>
      <c r="S28" s="57">
        <v>0</v>
      </c>
      <c r="T28" s="57">
        <v>0</v>
      </c>
      <c r="U28" s="57">
        <v>0</v>
      </c>
      <c r="V28" s="35"/>
      <c r="W28" s="468">
        <v>142.71432168699999</v>
      </c>
      <c r="X28" s="468">
        <v>142.71432168699999</v>
      </c>
      <c r="Y28" s="468">
        <v>142.71432168699999</v>
      </c>
      <c r="Z28" s="57">
        <v>0</v>
      </c>
      <c r="AA28" s="57">
        <v>0</v>
      </c>
      <c r="AB28" s="57">
        <v>0</v>
      </c>
      <c r="AD28" s="57">
        <v>144.88377749200001</v>
      </c>
      <c r="AE28" s="57">
        <v>141.95095803081455</v>
      </c>
      <c r="AG28" s="57">
        <v>1.0771005975207288</v>
      </c>
      <c r="AH28" s="57">
        <v>143.79142228452073</v>
      </c>
      <c r="AI28" s="57">
        <v>285.74238031533525</v>
      </c>
      <c r="AJ28" s="57"/>
      <c r="AL28" s="457">
        <v>5856.9255161684132</v>
      </c>
      <c r="AM28" s="57">
        <v>0</v>
      </c>
      <c r="AN28" s="57">
        <v>0</v>
      </c>
      <c r="AO28" s="57">
        <v>0</v>
      </c>
      <c r="AP28" s="57">
        <v>0</v>
      </c>
      <c r="AQ28" s="57">
        <v>0</v>
      </c>
      <c r="AR28" s="57">
        <v>0</v>
      </c>
      <c r="AS28" s="57">
        <v>0</v>
      </c>
      <c r="AT28" s="57">
        <v>0</v>
      </c>
      <c r="AU28" s="57">
        <v>0</v>
      </c>
      <c r="AV28" s="57">
        <v>0</v>
      </c>
      <c r="AW28" s="57">
        <v>0</v>
      </c>
      <c r="AX28" s="35"/>
      <c r="AY28" s="57">
        <v>1015655.67209254</v>
      </c>
      <c r="AZ28" s="57">
        <v>1015655.67209254</v>
      </c>
      <c r="BA28" s="57">
        <v>1015655.67209254</v>
      </c>
      <c r="BB28" s="57">
        <v>0</v>
      </c>
      <c r="BC28" s="57">
        <v>0</v>
      </c>
      <c r="BD28" s="57">
        <v>0</v>
      </c>
      <c r="BF28" s="57">
        <v>434479.10350000003</v>
      </c>
      <c r="BG28" s="57">
        <v>423944.76762855466</v>
      </c>
      <c r="BI28" s="57">
        <v>5856.9255161684132</v>
      </c>
      <c r="BJ28" s="57">
        <v>3052823.9417937882</v>
      </c>
      <c r="BK28" s="57">
        <v>3911247.8129223427</v>
      </c>
      <c r="BL28" s="58"/>
    </row>
    <row r="29" spans="2:64" ht="6" customHeight="1">
      <c r="B29" s="72"/>
      <c r="C29" s="73"/>
      <c r="D29" s="9"/>
      <c r="E29" s="73"/>
      <c r="F29" s="73"/>
      <c r="G29" s="73"/>
      <c r="H29" s="73"/>
      <c r="I29" s="33"/>
      <c r="J29" s="485"/>
      <c r="K29" s="71"/>
      <c r="L29" s="71"/>
      <c r="M29" s="71"/>
      <c r="N29" s="71"/>
      <c r="O29" s="71"/>
      <c r="P29" s="71"/>
      <c r="Q29" s="71"/>
      <c r="R29" s="71"/>
      <c r="S29" s="71"/>
      <c r="T29" s="71"/>
      <c r="U29" s="71"/>
      <c r="V29" s="35"/>
      <c r="W29" s="495"/>
      <c r="X29" s="495"/>
      <c r="Y29" s="495"/>
      <c r="Z29" s="71"/>
      <c r="AA29" s="71"/>
      <c r="AB29" s="71"/>
      <c r="AD29" s="71"/>
      <c r="AE29" s="71"/>
      <c r="AG29" s="71"/>
      <c r="AH29" s="71"/>
      <c r="AI29" s="71"/>
      <c r="AJ29" s="71"/>
      <c r="AL29" s="459"/>
      <c r="AM29" s="71"/>
      <c r="AN29" s="71"/>
      <c r="AO29" s="71"/>
      <c r="AP29" s="459"/>
      <c r="AQ29" s="71"/>
      <c r="AR29" s="71"/>
      <c r="AS29" s="71"/>
      <c r="AT29" s="71"/>
      <c r="AU29" s="71"/>
      <c r="AV29" s="71"/>
      <c r="AW29" s="71"/>
      <c r="AX29" s="35"/>
      <c r="AY29" s="71"/>
      <c r="AZ29" s="71"/>
      <c r="BA29" s="71"/>
      <c r="BB29" s="71"/>
      <c r="BC29" s="71"/>
      <c r="BD29" s="71"/>
      <c r="BF29" s="71"/>
      <c r="BG29" s="71"/>
      <c r="BI29" s="71"/>
      <c r="BJ29" s="71"/>
      <c r="BK29" s="71"/>
      <c r="BL29" s="71"/>
    </row>
    <row r="30" spans="2:64">
      <c r="B30" s="24" t="s">
        <v>14</v>
      </c>
      <c r="C30" s="26"/>
      <c r="D30" s="9"/>
      <c r="E30" s="137"/>
      <c r="F30" s="22"/>
      <c r="G30" s="22"/>
      <c r="H30" s="138"/>
      <c r="I30" s="33"/>
      <c r="J30" s="486"/>
      <c r="K30" s="25"/>
      <c r="L30" s="25"/>
      <c r="M30" s="26"/>
      <c r="N30" s="800"/>
      <c r="O30" s="801"/>
      <c r="P30" s="801"/>
      <c r="Q30" s="802"/>
      <c r="R30" s="800"/>
      <c r="S30" s="801"/>
      <c r="T30" s="801"/>
      <c r="U30" s="802"/>
      <c r="V30" s="35"/>
      <c r="W30" s="492"/>
      <c r="X30" s="493"/>
      <c r="Y30" s="494"/>
      <c r="Z30" s="122"/>
      <c r="AA30" s="123"/>
      <c r="AB30" s="124"/>
      <c r="AD30" s="122"/>
      <c r="AE30" s="124"/>
      <c r="AG30" s="24"/>
      <c r="AH30" s="25"/>
      <c r="AI30" s="25"/>
      <c r="AJ30" s="26"/>
      <c r="AL30" s="456"/>
      <c r="AM30" s="25"/>
      <c r="AN30" s="25"/>
      <c r="AO30" s="26"/>
      <c r="AP30" s="456"/>
      <c r="AQ30" s="25"/>
      <c r="AR30" s="25"/>
      <c r="AS30" s="26"/>
      <c r="AT30" s="569"/>
      <c r="AU30" s="123"/>
      <c r="AV30" s="123"/>
      <c r="AW30" s="124"/>
      <c r="AX30" s="35"/>
      <c r="AY30" s="122"/>
      <c r="AZ30" s="25"/>
      <c r="BA30" s="26"/>
      <c r="BB30" s="122"/>
      <c r="BC30" s="123"/>
      <c r="BD30" s="124"/>
      <c r="BF30" s="122"/>
      <c r="BG30" s="26"/>
      <c r="BI30" s="122"/>
      <c r="BJ30" s="123"/>
      <c r="BK30" s="25"/>
      <c r="BL30" s="26"/>
    </row>
    <row r="31" spans="2:64">
      <c r="B31" s="28" t="s">
        <v>15</v>
      </c>
      <c r="C31" s="29" t="s">
        <v>30</v>
      </c>
      <c r="D31" s="9"/>
      <c r="E31" s="34"/>
      <c r="F31" s="130"/>
      <c r="G31" s="130"/>
      <c r="H31" s="139"/>
      <c r="I31" s="33"/>
      <c r="J31" s="467">
        <v>0</v>
      </c>
      <c r="K31" s="467">
        <v>0</v>
      </c>
      <c r="L31" s="467">
        <v>0</v>
      </c>
      <c r="M31" s="467">
        <v>0</v>
      </c>
      <c r="N31" s="34">
        <v>0</v>
      </c>
      <c r="O31" s="34">
        <v>0</v>
      </c>
      <c r="P31" s="34">
        <v>0</v>
      </c>
      <c r="Q31" s="34">
        <v>0</v>
      </c>
      <c r="R31" s="34">
        <v>0</v>
      </c>
      <c r="S31" s="34">
        <v>0</v>
      </c>
      <c r="T31" s="34">
        <v>0</v>
      </c>
      <c r="U31" s="128">
        <v>0</v>
      </c>
      <c r="V31" s="35"/>
      <c r="W31" s="467">
        <v>0</v>
      </c>
      <c r="X31" s="467">
        <v>0</v>
      </c>
      <c r="Y31" s="467">
        <v>0</v>
      </c>
      <c r="Z31" s="34">
        <v>0</v>
      </c>
      <c r="AA31" s="34">
        <v>0</v>
      </c>
      <c r="AB31" s="128">
        <v>0</v>
      </c>
      <c r="AD31" s="34">
        <v>0</v>
      </c>
      <c r="AE31" s="34">
        <v>0</v>
      </c>
      <c r="AG31" s="34">
        <v>0</v>
      </c>
      <c r="AH31" s="30">
        <v>0</v>
      </c>
      <c r="AI31" s="130">
        <v>0</v>
      </c>
      <c r="AJ31" s="131"/>
      <c r="AL31" s="467">
        <v>0</v>
      </c>
      <c r="AM31" s="467">
        <v>0</v>
      </c>
      <c r="AN31" s="467">
        <v>0</v>
      </c>
      <c r="AO31" s="467">
        <v>0</v>
      </c>
      <c r="AP31" s="34">
        <v>0</v>
      </c>
      <c r="AQ31" s="34">
        <v>0</v>
      </c>
      <c r="AR31" s="34">
        <v>0</v>
      </c>
      <c r="AS31" s="34">
        <v>0</v>
      </c>
      <c r="AT31" s="30">
        <v>0</v>
      </c>
      <c r="AU31" s="30">
        <v>0</v>
      </c>
      <c r="AV31" s="30">
        <v>0</v>
      </c>
      <c r="AW31" s="532">
        <v>0</v>
      </c>
      <c r="AX31" s="35"/>
      <c r="AY31" s="467">
        <v>0</v>
      </c>
      <c r="AZ31" s="467">
        <v>0</v>
      </c>
      <c r="BA31" s="467">
        <v>0</v>
      </c>
      <c r="BB31" s="34">
        <v>0</v>
      </c>
      <c r="BC31" s="34">
        <v>0</v>
      </c>
      <c r="BD31" s="128">
        <v>0</v>
      </c>
      <c r="BF31" s="34">
        <v>0</v>
      </c>
      <c r="BG31" s="34">
        <v>0</v>
      </c>
      <c r="BI31" s="34">
        <v>0</v>
      </c>
      <c r="BJ31" s="30">
        <v>0</v>
      </c>
      <c r="BK31" s="130">
        <v>0</v>
      </c>
      <c r="BL31" s="131"/>
    </row>
    <row r="32" spans="2:64">
      <c r="B32" s="42" t="s">
        <v>16</v>
      </c>
      <c r="C32" s="38" t="s">
        <v>30</v>
      </c>
      <c r="D32" s="9"/>
      <c r="E32" s="34"/>
      <c r="F32" s="130"/>
      <c r="G32" s="132"/>
      <c r="H32" s="140"/>
      <c r="I32" s="33"/>
      <c r="J32" s="467">
        <v>0</v>
      </c>
      <c r="K32" s="467">
        <v>0</v>
      </c>
      <c r="L32" s="467">
        <v>0</v>
      </c>
      <c r="M32" s="467">
        <v>0</v>
      </c>
      <c r="N32" s="34">
        <v>0</v>
      </c>
      <c r="O32" s="34">
        <v>0</v>
      </c>
      <c r="P32" s="34">
        <v>0</v>
      </c>
      <c r="Q32" s="34">
        <v>0</v>
      </c>
      <c r="R32" s="34">
        <v>0</v>
      </c>
      <c r="S32" s="34">
        <v>0</v>
      </c>
      <c r="T32" s="34">
        <v>0</v>
      </c>
      <c r="U32" s="128">
        <v>0</v>
      </c>
      <c r="V32" s="35"/>
      <c r="W32" s="467">
        <v>0</v>
      </c>
      <c r="X32" s="467">
        <v>0</v>
      </c>
      <c r="Y32" s="467">
        <v>0</v>
      </c>
      <c r="Z32" s="34">
        <v>0</v>
      </c>
      <c r="AA32" s="34">
        <v>0</v>
      </c>
      <c r="AB32" s="128">
        <v>0</v>
      </c>
      <c r="AD32" s="34">
        <v>54.26</v>
      </c>
      <c r="AE32" s="34">
        <v>54.26</v>
      </c>
      <c r="AG32" s="34">
        <v>0</v>
      </c>
      <c r="AH32" s="30">
        <v>0</v>
      </c>
      <c r="AI32" s="130">
        <v>54.26</v>
      </c>
      <c r="AJ32" s="131"/>
      <c r="AL32" s="467">
        <v>0</v>
      </c>
      <c r="AM32" s="467">
        <v>0</v>
      </c>
      <c r="AN32" s="467">
        <v>0</v>
      </c>
      <c r="AO32" s="467">
        <v>0</v>
      </c>
      <c r="AP32" s="34">
        <v>0</v>
      </c>
      <c r="AQ32" s="34">
        <v>0</v>
      </c>
      <c r="AR32" s="34">
        <v>0</v>
      </c>
      <c r="AS32" s="34">
        <v>0</v>
      </c>
      <c r="AT32" s="30">
        <v>0</v>
      </c>
      <c r="AU32" s="30">
        <v>0</v>
      </c>
      <c r="AV32" s="30">
        <v>0</v>
      </c>
      <c r="AW32" s="532">
        <v>0</v>
      </c>
      <c r="AX32" s="35"/>
      <c r="AY32" s="467">
        <v>0</v>
      </c>
      <c r="AZ32" s="467">
        <v>0</v>
      </c>
      <c r="BA32" s="467">
        <v>0</v>
      </c>
      <c r="BB32" s="34">
        <v>0</v>
      </c>
      <c r="BC32" s="34">
        <v>0</v>
      </c>
      <c r="BD32" s="128">
        <v>0</v>
      </c>
      <c r="BF32" s="34">
        <v>148348</v>
      </c>
      <c r="BG32" s="34">
        <v>148348</v>
      </c>
      <c r="BI32" s="34">
        <v>0</v>
      </c>
      <c r="BJ32" s="30">
        <v>0</v>
      </c>
      <c r="BK32" s="130">
        <v>296696</v>
      </c>
      <c r="BL32" s="131"/>
    </row>
    <row r="33" spans="2:64">
      <c r="B33" s="42" t="s">
        <v>17</v>
      </c>
      <c r="C33" s="38" t="s">
        <v>30</v>
      </c>
      <c r="D33" s="9"/>
      <c r="E33" s="34"/>
      <c r="F33" s="130"/>
      <c r="G33" s="132"/>
      <c r="H33" s="140"/>
      <c r="I33" s="33"/>
      <c r="J33" s="467">
        <v>0</v>
      </c>
      <c r="K33" s="467">
        <v>0</v>
      </c>
      <c r="L33" s="467">
        <v>0</v>
      </c>
      <c r="M33" s="467">
        <v>0</v>
      </c>
      <c r="N33" s="34">
        <v>0</v>
      </c>
      <c r="O33" s="34">
        <v>0</v>
      </c>
      <c r="P33" s="34">
        <v>0</v>
      </c>
      <c r="Q33" s="34">
        <v>0</v>
      </c>
      <c r="R33" s="34">
        <v>0</v>
      </c>
      <c r="S33" s="34">
        <v>0</v>
      </c>
      <c r="T33" s="34">
        <v>0</v>
      </c>
      <c r="U33" s="128">
        <v>0</v>
      </c>
      <c r="V33" s="35"/>
      <c r="W33" s="467">
        <v>0</v>
      </c>
      <c r="X33" s="467">
        <v>0</v>
      </c>
      <c r="Y33" s="467">
        <v>0</v>
      </c>
      <c r="Z33" s="34">
        <v>0</v>
      </c>
      <c r="AA33" s="34">
        <v>0</v>
      </c>
      <c r="AB33" s="128">
        <v>0</v>
      </c>
      <c r="AD33" s="34">
        <v>0</v>
      </c>
      <c r="AE33" s="34">
        <v>0</v>
      </c>
      <c r="AG33" s="34">
        <v>0</v>
      </c>
      <c r="AH33" s="30">
        <v>0</v>
      </c>
      <c r="AI33" s="130">
        <v>0</v>
      </c>
      <c r="AJ33" s="131"/>
      <c r="AL33" s="467">
        <v>0</v>
      </c>
      <c r="AM33" s="467">
        <v>0</v>
      </c>
      <c r="AN33" s="467">
        <v>0</v>
      </c>
      <c r="AO33" s="467">
        <v>0</v>
      </c>
      <c r="AP33" s="34">
        <v>0</v>
      </c>
      <c r="AQ33" s="34">
        <v>0</v>
      </c>
      <c r="AR33" s="34">
        <v>0</v>
      </c>
      <c r="AS33" s="34">
        <v>0</v>
      </c>
      <c r="AT33" s="30">
        <v>0</v>
      </c>
      <c r="AU33" s="30">
        <v>0</v>
      </c>
      <c r="AV33" s="30">
        <v>0</v>
      </c>
      <c r="AW33" s="532">
        <v>0</v>
      </c>
      <c r="AX33" s="35"/>
      <c r="AY33" s="467">
        <v>0</v>
      </c>
      <c r="AZ33" s="467">
        <v>0</v>
      </c>
      <c r="BA33" s="467">
        <v>0</v>
      </c>
      <c r="BB33" s="34">
        <v>0</v>
      </c>
      <c r="BC33" s="34">
        <v>0</v>
      </c>
      <c r="BD33" s="128">
        <v>0</v>
      </c>
      <c r="BF33" s="34">
        <v>0</v>
      </c>
      <c r="BG33" s="34">
        <v>0</v>
      </c>
      <c r="BI33" s="34">
        <v>0</v>
      </c>
      <c r="BJ33" s="30">
        <v>0</v>
      </c>
      <c r="BK33" s="130">
        <v>0</v>
      </c>
      <c r="BL33" s="131"/>
    </row>
    <row r="34" spans="2:64">
      <c r="B34" s="76" t="s">
        <v>94</v>
      </c>
      <c r="C34" s="38" t="s">
        <v>30</v>
      </c>
      <c r="D34" s="9"/>
      <c r="E34" s="34"/>
      <c r="F34" s="130"/>
      <c r="G34" s="132"/>
      <c r="H34" s="140"/>
      <c r="I34" s="33"/>
      <c r="J34" s="467">
        <v>0</v>
      </c>
      <c r="K34" s="467">
        <v>0</v>
      </c>
      <c r="L34" s="467">
        <v>0</v>
      </c>
      <c r="M34" s="467">
        <v>0</v>
      </c>
      <c r="N34" s="34">
        <v>0</v>
      </c>
      <c r="O34" s="34">
        <v>0</v>
      </c>
      <c r="P34" s="34">
        <v>0</v>
      </c>
      <c r="Q34" s="34">
        <v>0</v>
      </c>
      <c r="R34" s="34">
        <v>0</v>
      </c>
      <c r="S34" s="34">
        <v>0</v>
      </c>
      <c r="T34" s="34">
        <v>0</v>
      </c>
      <c r="U34" s="128">
        <v>0</v>
      </c>
      <c r="V34" s="35"/>
      <c r="W34" s="467">
        <v>0</v>
      </c>
      <c r="X34" s="467">
        <v>0</v>
      </c>
      <c r="Y34" s="467">
        <v>0</v>
      </c>
      <c r="Z34" s="34">
        <v>0</v>
      </c>
      <c r="AA34" s="34">
        <v>0</v>
      </c>
      <c r="AB34" s="128">
        <v>0</v>
      </c>
      <c r="AD34" s="34">
        <v>0</v>
      </c>
      <c r="AE34" s="34">
        <v>0</v>
      </c>
      <c r="AG34" s="34">
        <v>0</v>
      </c>
      <c r="AH34" s="30">
        <v>0</v>
      </c>
      <c r="AI34" s="130">
        <v>0</v>
      </c>
      <c r="AJ34" s="131"/>
      <c r="AL34" s="467">
        <v>0</v>
      </c>
      <c r="AM34" s="467">
        <v>0</v>
      </c>
      <c r="AN34" s="467">
        <v>0</v>
      </c>
      <c r="AO34" s="467">
        <v>0</v>
      </c>
      <c r="AP34" s="34">
        <v>0</v>
      </c>
      <c r="AQ34" s="34">
        <v>0</v>
      </c>
      <c r="AR34" s="34">
        <v>0</v>
      </c>
      <c r="AS34" s="34">
        <v>0</v>
      </c>
      <c r="AT34" s="30">
        <v>0</v>
      </c>
      <c r="AU34" s="30">
        <v>0</v>
      </c>
      <c r="AV34" s="30">
        <v>0</v>
      </c>
      <c r="AW34" s="532">
        <v>0</v>
      </c>
      <c r="AX34" s="35"/>
      <c r="AY34" s="467">
        <v>0</v>
      </c>
      <c r="AZ34" s="467">
        <v>0</v>
      </c>
      <c r="BA34" s="467">
        <v>0</v>
      </c>
      <c r="BB34" s="34">
        <v>0</v>
      </c>
      <c r="BC34" s="34">
        <v>0</v>
      </c>
      <c r="BD34" s="128">
        <v>0</v>
      </c>
      <c r="BF34" s="34">
        <v>0</v>
      </c>
      <c r="BG34" s="34">
        <v>0</v>
      </c>
      <c r="BI34" s="34">
        <v>0</v>
      </c>
      <c r="BJ34" s="30">
        <v>0</v>
      </c>
      <c r="BK34" s="130">
        <v>0</v>
      </c>
      <c r="BL34" s="131"/>
    </row>
    <row r="35" spans="2:64">
      <c r="B35" s="43" t="s">
        <v>12</v>
      </c>
      <c r="C35" s="44" t="s">
        <v>34</v>
      </c>
      <c r="D35" s="45"/>
      <c r="E35" s="48"/>
      <c r="F35" s="46"/>
      <c r="G35" s="46"/>
      <c r="H35" s="125"/>
      <c r="I35" s="45"/>
      <c r="J35" s="467">
        <v>0</v>
      </c>
      <c r="K35" s="467">
        <v>0</v>
      </c>
      <c r="L35" s="467">
        <v>0</v>
      </c>
      <c r="M35" s="467">
        <v>0</v>
      </c>
      <c r="N35" s="34">
        <v>0</v>
      </c>
      <c r="O35" s="34">
        <v>0</v>
      </c>
      <c r="P35" s="34">
        <v>0</v>
      </c>
      <c r="Q35" s="34">
        <v>0</v>
      </c>
      <c r="R35" s="557">
        <v>0</v>
      </c>
      <c r="S35" s="557">
        <v>0</v>
      </c>
      <c r="T35" s="557">
        <v>0</v>
      </c>
      <c r="U35" s="566">
        <v>0</v>
      </c>
      <c r="V35" s="121"/>
      <c r="W35" s="467">
        <v>0</v>
      </c>
      <c r="X35" s="467">
        <v>0</v>
      </c>
      <c r="Y35" s="467">
        <v>0</v>
      </c>
      <c r="Z35" s="557">
        <v>0</v>
      </c>
      <c r="AA35" s="557">
        <v>0</v>
      </c>
      <c r="AB35" s="566">
        <v>0</v>
      </c>
      <c r="AD35" s="34">
        <v>0</v>
      </c>
      <c r="AE35" s="34">
        <v>0</v>
      </c>
      <c r="AG35" s="34">
        <v>0</v>
      </c>
      <c r="AH35" s="30">
        <v>0</v>
      </c>
      <c r="AI35" s="130">
        <v>0</v>
      </c>
      <c r="AJ35" s="47"/>
      <c r="AL35" s="467">
        <v>0</v>
      </c>
      <c r="AM35" s="467">
        <v>0</v>
      </c>
      <c r="AN35" s="467">
        <v>0</v>
      </c>
      <c r="AO35" s="467">
        <v>0</v>
      </c>
      <c r="AP35" s="34">
        <v>0</v>
      </c>
      <c r="AQ35" s="34">
        <v>0</v>
      </c>
      <c r="AR35" s="34">
        <v>0</v>
      </c>
      <c r="AS35" s="34">
        <v>0</v>
      </c>
      <c r="AT35" s="558">
        <v>0</v>
      </c>
      <c r="AU35" s="558">
        <v>0</v>
      </c>
      <c r="AV35" s="558">
        <v>0</v>
      </c>
      <c r="AW35" s="559">
        <v>0</v>
      </c>
      <c r="AX35" s="121"/>
      <c r="AY35" s="467">
        <v>0</v>
      </c>
      <c r="AZ35" s="467">
        <v>0</v>
      </c>
      <c r="BA35" s="467">
        <v>0</v>
      </c>
      <c r="BB35" s="557">
        <v>0</v>
      </c>
      <c r="BC35" s="557">
        <v>0</v>
      </c>
      <c r="BD35" s="566">
        <v>0</v>
      </c>
      <c r="BF35" s="34">
        <v>0</v>
      </c>
      <c r="BG35" s="34">
        <v>0</v>
      </c>
      <c r="BI35" s="34">
        <v>0</v>
      </c>
      <c r="BJ35" s="30">
        <v>0</v>
      </c>
      <c r="BK35" s="130">
        <v>0</v>
      </c>
      <c r="BL35" s="47"/>
    </row>
    <row r="36" spans="2:64">
      <c r="B36" s="115" t="s">
        <v>18</v>
      </c>
      <c r="C36" s="116"/>
      <c r="D36" s="9"/>
      <c r="E36" s="143"/>
      <c r="F36" s="55"/>
      <c r="G36" s="55"/>
      <c r="H36" s="144"/>
      <c r="I36" s="33"/>
      <c r="J36" s="468">
        <v>0</v>
      </c>
      <c r="K36" s="57">
        <v>0</v>
      </c>
      <c r="L36" s="57">
        <v>0</v>
      </c>
      <c r="M36" s="57">
        <v>0</v>
      </c>
      <c r="N36" s="57">
        <v>0</v>
      </c>
      <c r="O36" s="57">
        <v>0</v>
      </c>
      <c r="P36" s="57">
        <v>0</v>
      </c>
      <c r="Q36" s="57">
        <v>0</v>
      </c>
      <c r="R36" s="57">
        <v>0</v>
      </c>
      <c r="S36" s="57">
        <v>0</v>
      </c>
      <c r="T36" s="57">
        <v>0</v>
      </c>
      <c r="U36" s="57">
        <v>0</v>
      </c>
      <c r="V36" s="35"/>
      <c r="W36" s="468">
        <v>0</v>
      </c>
      <c r="X36" s="468">
        <v>0</v>
      </c>
      <c r="Y36" s="468">
        <v>0</v>
      </c>
      <c r="Z36" s="57">
        <v>0</v>
      </c>
      <c r="AA36" s="57">
        <v>0</v>
      </c>
      <c r="AB36" s="57">
        <v>0</v>
      </c>
      <c r="AD36" s="57">
        <v>54.26</v>
      </c>
      <c r="AE36" s="57">
        <v>54.26</v>
      </c>
      <c r="AG36" s="57">
        <v>0</v>
      </c>
      <c r="AH36" s="57">
        <v>0</v>
      </c>
      <c r="AI36" s="57">
        <v>54.26</v>
      </c>
      <c r="AJ36" s="57"/>
      <c r="AL36" s="457">
        <v>0</v>
      </c>
      <c r="AM36" s="57">
        <v>0</v>
      </c>
      <c r="AN36" s="57">
        <v>0</v>
      </c>
      <c r="AO36" s="57">
        <v>0</v>
      </c>
      <c r="AP36" s="57">
        <v>0</v>
      </c>
      <c r="AQ36" s="57">
        <v>0</v>
      </c>
      <c r="AR36" s="57">
        <v>0</v>
      </c>
      <c r="AS36" s="57">
        <v>0</v>
      </c>
      <c r="AT36" s="57">
        <v>0</v>
      </c>
      <c r="AU36" s="57">
        <v>0</v>
      </c>
      <c r="AV36" s="57">
        <v>0</v>
      </c>
      <c r="AW36" s="57">
        <v>0</v>
      </c>
      <c r="AX36" s="35"/>
      <c r="AY36" s="57">
        <v>0</v>
      </c>
      <c r="AZ36" s="57">
        <v>0</v>
      </c>
      <c r="BA36" s="57">
        <v>0</v>
      </c>
      <c r="BB36" s="57">
        <v>0</v>
      </c>
      <c r="BC36" s="57">
        <v>0</v>
      </c>
      <c r="BD36" s="57">
        <v>0</v>
      </c>
      <c r="BF36" s="57">
        <v>148348</v>
      </c>
      <c r="BG36" s="57">
        <v>148348</v>
      </c>
      <c r="BI36" s="57">
        <v>0</v>
      </c>
      <c r="BJ36" s="57">
        <v>0</v>
      </c>
      <c r="BK36" s="57">
        <v>296696</v>
      </c>
      <c r="BL36" s="58"/>
    </row>
    <row r="37" spans="2:64" ht="6" customHeight="1">
      <c r="B37" s="77"/>
      <c r="C37" s="78"/>
      <c r="D37" s="9"/>
      <c r="E37" s="62"/>
      <c r="F37" s="62"/>
      <c r="G37" s="62"/>
      <c r="H37" s="62"/>
      <c r="I37" s="33"/>
      <c r="J37" s="487"/>
      <c r="K37" s="63"/>
      <c r="L37" s="63"/>
      <c r="M37" s="63"/>
      <c r="N37" s="63"/>
      <c r="O37" s="63"/>
      <c r="P37" s="63"/>
      <c r="Q37" s="63"/>
      <c r="R37" s="63"/>
      <c r="S37" s="63"/>
      <c r="T37" s="63"/>
      <c r="U37" s="63"/>
      <c r="V37" s="35"/>
      <c r="W37" s="491"/>
      <c r="X37" s="491"/>
      <c r="Y37" s="491"/>
      <c r="Z37" s="63"/>
      <c r="AA37" s="63"/>
      <c r="AB37" s="63"/>
      <c r="AD37" s="63"/>
      <c r="AE37" s="63"/>
      <c r="AG37" s="63"/>
      <c r="AH37" s="63"/>
      <c r="AI37" s="63"/>
      <c r="AJ37" s="63"/>
      <c r="AL37" s="458"/>
      <c r="AM37" s="63"/>
      <c r="AN37" s="63"/>
      <c r="AO37" s="63"/>
      <c r="AP37" s="458"/>
      <c r="AQ37" s="63"/>
      <c r="AR37" s="63"/>
      <c r="AS37" s="63"/>
      <c r="AT37" s="63"/>
      <c r="AU37" s="63"/>
      <c r="AV37" s="63"/>
      <c r="AW37" s="63"/>
      <c r="AX37" s="35"/>
      <c r="AY37" s="63"/>
      <c r="AZ37" s="63"/>
      <c r="BA37" s="63"/>
      <c r="BB37" s="63"/>
      <c r="BC37" s="63"/>
      <c r="BD37" s="63"/>
      <c r="BF37" s="63"/>
      <c r="BG37" s="63"/>
      <c r="BI37" s="63"/>
      <c r="BJ37" s="63"/>
      <c r="BK37" s="63"/>
      <c r="BL37" s="63"/>
    </row>
    <row r="38" spans="2:64">
      <c r="B38" s="24" t="s">
        <v>19</v>
      </c>
      <c r="C38" s="26"/>
      <c r="D38" s="9"/>
      <c r="E38" s="21"/>
      <c r="F38" s="22"/>
      <c r="G38" s="22"/>
      <c r="H38" s="23"/>
      <c r="I38" s="33"/>
      <c r="J38" s="488"/>
      <c r="K38" s="25"/>
      <c r="L38" s="25"/>
      <c r="M38" s="26"/>
      <c r="N38" s="800"/>
      <c r="O38" s="801"/>
      <c r="P38" s="801"/>
      <c r="Q38" s="802"/>
      <c r="R38" s="800"/>
      <c r="S38" s="801"/>
      <c r="T38" s="801"/>
      <c r="U38" s="802"/>
      <c r="V38" s="35"/>
      <c r="W38" s="492"/>
      <c r="X38" s="493"/>
      <c r="Y38" s="494"/>
      <c r="Z38" s="122"/>
      <c r="AA38" s="123"/>
      <c r="AB38" s="124"/>
      <c r="AD38" s="122"/>
      <c r="AE38" s="124"/>
      <c r="AG38" s="24"/>
      <c r="AH38" s="25"/>
      <c r="AI38" s="25"/>
      <c r="AJ38" s="26"/>
      <c r="AL38" s="460"/>
      <c r="AM38" s="25"/>
      <c r="AN38" s="25"/>
      <c r="AO38" s="26"/>
      <c r="AP38" s="460"/>
      <c r="AQ38" s="25"/>
      <c r="AR38" s="25"/>
      <c r="AS38" s="26"/>
      <c r="AT38" s="569"/>
      <c r="AU38" s="123"/>
      <c r="AV38" s="123"/>
      <c r="AW38" s="124"/>
      <c r="AX38" s="35"/>
      <c r="AY38" s="122"/>
      <c r="AZ38" s="25"/>
      <c r="BA38" s="26"/>
      <c r="BB38" s="122"/>
      <c r="BC38" s="123"/>
      <c r="BD38" s="124"/>
      <c r="BF38" s="122"/>
      <c r="BG38" s="26"/>
      <c r="BI38" s="24"/>
      <c r="BJ38" s="25"/>
      <c r="BK38" s="25"/>
      <c r="BL38" s="26"/>
    </row>
    <row r="39" spans="2:64">
      <c r="B39" s="79" t="s">
        <v>19</v>
      </c>
      <c r="C39" s="80" t="s">
        <v>44</v>
      </c>
      <c r="D39" s="9"/>
      <c r="E39" s="34"/>
      <c r="F39" s="130"/>
      <c r="G39" s="135"/>
      <c r="H39" s="136"/>
      <c r="I39" s="33"/>
      <c r="J39" s="467">
        <v>0</v>
      </c>
      <c r="K39" s="467">
        <v>0</v>
      </c>
      <c r="L39" s="467">
        <v>0</v>
      </c>
      <c r="M39" s="467">
        <v>0</v>
      </c>
      <c r="N39" s="34">
        <v>0</v>
      </c>
      <c r="O39" s="34">
        <v>0</v>
      </c>
      <c r="P39" s="34">
        <v>0</v>
      </c>
      <c r="Q39" s="34">
        <v>0</v>
      </c>
      <c r="R39" s="34">
        <v>0</v>
      </c>
      <c r="S39" s="34">
        <v>0</v>
      </c>
      <c r="T39" s="34">
        <v>0</v>
      </c>
      <c r="U39" s="128">
        <v>0</v>
      </c>
      <c r="V39" s="35"/>
      <c r="W39" s="467">
        <v>0</v>
      </c>
      <c r="X39" s="496">
        <v>0</v>
      </c>
      <c r="Y39" s="497">
        <v>0</v>
      </c>
      <c r="Z39" s="34">
        <v>0</v>
      </c>
      <c r="AA39" s="34">
        <v>0</v>
      </c>
      <c r="AB39" s="128">
        <v>0</v>
      </c>
      <c r="AD39" s="34">
        <v>0</v>
      </c>
      <c r="AE39" s="34">
        <v>0</v>
      </c>
      <c r="AG39" s="34">
        <v>0</v>
      </c>
      <c r="AH39" s="30">
        <v>0</v>
      </c>
      <c r="AI39" s="130">
        <v>0</v>
      </c>
      <c r="AJ39" s="131"/>
      <c r="AL39" s="467">
        <v>0</v>
      </c>
      <c r="AM39" s="467">
        <v>0</v>
      </c>
      <c r="AN39" s="467">
        <v>0</v>
      </c>
      <c r="AO39" s="467">
        <v>0</v>
      </c>
      <c r="AP39" s="34">
        <v>0</v>
      </c>
      <c r="AQ39" s="34">
        <v>0</v>
      </c>
      <c r="AR39" s="34">
        <v>0</v>
      </c>
      <c r="AS39" s="34">
        <v>0</v>
      </c>
      <c r="AT39" s="30">
        <v>0</v>
      </c>
      <c r="AU39" s="30">
        <v>0</v>
      </c>
      <c r="AV39" s="30">
        <v>0</v>
      </c>
      <c r="AW39" s="532">
        <v>0</v>
      </c>
      <c r="AX39" s="35"/>
      <c r="AY39" s="467">
        <v>0</v>
      </c>
      <c r="AZ39" s="467">
        <v>0</v>
      </c>
      <c r="BA39" s="467">
        <v>0</v>
      </c>
      <c r="BB39" s="34">
        <v>0</v>
      </c>
      <c r="BC39" s="34">
        <v>0</v>
      </c>
      <c r="BD39" s="128">
        <v>0</v>
      </c>
      <c r="BF39" s="34">
        <v>0</v>
      </c>
      <c r="BG39" s="34">
        <v>0</v>
      </c>
      <c r="BI39" s="34">
        <v>0</v>
      </c>
      <c r="BJ39" s="30">
        <v>0</v>
      </c>
      <c r="BK39" s="130">
        <v>0</v>
      </c>
      <c r="BL39" s="131"/>
    </row>
    <row r="40" spans="2:64">
      <c r="B40" s="115" t="s">
        <v>20</v>
      </c>
      <c r="C40" s="116"/>
      <c r="D40" s="9"/>
      <c r="E40" s="54"/>
      <c r="F40" s="55"/>
      <c r="G40" s="55"/>
      <c r="H40" s="56"/>
      <c r="I40" s="33"/>
      <c r="J40" s="468">
        <v>0</v>
      </c>
      <c r="K40" s="57">
        <v>0</v>
      </c>
      <c r="L40" s="57">
        <v>0</v>
      </c>
      <c r="M40" s="57">
        <v>0</v>
      </c>
      <c r="N40" s="57">
        <v>0</v>
      </c>
      <c r="O40" s="57">
        <v>0</v>
      </c>
      <c r="P40" s="57">
        <v>0</v>
      </c>
      <c r="Q40" s="57">
        <v>0</v>
      </c>
      <c r="R40" s="57">
        <v>0</v>
      </c>
      <c r="S40" s="57">
        <v>0</v>
      </c>
      <c r="T40" s="57">
        <v>0</v>
      </c>
      <c r="U40" s="57">
        <v>0</v>
      </c>
      <c r="V40" s="35"/>
      <c r="W40" s="468">
        <v>0</v>
      </c>
      <c r="X40" s="468">
        <v>0</v>
      </c>
      <c r="Y40" s="468">
        <v>0</v>
      </c>
      <c r="Z40" s="57">
        <v>0</v>
      </c>
      <c r="AA40" s="57">
        <v>0</v>
      </c>
      <c r="AB40" s="57">
        <v>0</v>
      </c>
      <c r="AD40" s="57"/>
      <c r="AE40" s="57"/>
      <c r="AG40" s="57">
        <v>0</v>
      </c>
      <c r="AH40" s="57">
        <v>0</v>
      </c>
      <c r="AI40" s="57">
        <v>0</v>
      </c>
      <c r="AJ40" s="57"/>
      <c r="AL40" s="457">
        <v>0</v>
      </c>
      <c r="AM40" s="57">
        <v>0</v>
      </c>
      <c r="AN40" s="57">
        <v>0</v>
      </c>
      <c r="AO40" s="57">
        <v>0</v>
      </c>
      <c r="AP40" s="457"/>
      <c r="AQ40" s="57"/>
      <c r="AR40" s="57"/>
      <c r="AS40" s="57"/>
      <c r="AT40" s="57"/>
      <c r="AU40" s="57"/>
      <c r="AV40" s="57"/>
      <c r="AW40" s="57"/>
      <c r="AX40" s="35"/>
      <c r="AY40" s="57">
        <v>0</v>
      </c>
      <c r="AZ40" s="57">
        <v>0</v>
      </c>
      <c r="BA40" s="57">
        <v>0</v>
      </c>
      <c r="BB40" s="57">
        <v>0</v>
      </c>
      <c r="BC40" s="57">
        <v>0</v>
      </c>
      <c r="BD40" s="57">
        <v>0</v>
      </c>
      <c r="BF40" s="57">
        <v>0</v>
      </c>
      <c r="BG40" s="57">
        <v>0</v>
      </c>
      <c r="BI40" s="57">
        <v>0</v>
      </c>
      <c r="BJ40" s="57">
        <v>0</v>
      </c>
      <c r="BK40" s="57">
        <v>0</v>
      </c>
      <c r="BL40" s="58"/>
    </row>
    <row r="41" spans="2:64" ht="6" customHeight="1">
      <c r="B41" s="84"/>
      <c r="C41" s="85"/>
      <c r="D41" s="9"/>
      <c r="E41" s="85"/>
      <c r="F41" s="85"/>
      <c r="G41" s="85"/>
      <c r="H41" s="85"/>
      <c r="I41" s="33"/>
      <c r="J41" s="489"/>
      <c r="K41" s="60"/>
      <c r="L41" s="60"/>
      <c r="M41" s="60"/>
      <c r="N41" s="60"/>
      <c r="O41" s="63"/>
      <c r="P41" s="60"/>
      <c r="Q41" s="60"/>
      <c r="R41" s="60"/>
      <c r="S41" s="63"/>
      <c r="T41" s="60"/>
      <c r="U41" s="60"/>
      <c r="V41" s="35"/>
      <c r="W41" s="491"/>
      <c r="X41" s="498"/>
      <c r="Y41" s="498"/>
      <c r="Z41" s="63"/>
      <c r="AA41" s="60"/>
      <c r="AB41" s="60"/>
      <c r="AD41" s="63"/>
      <c r="AE41" s="60"/>
      <c r="AG41" s="60"/>
      <c r="AH41" s="60"/>
      <c r="AI41" s="60"/>
      <c r="AJ41" s="60"/>
      <c r="AL41" s="461"/>
      <c r="AM41" s="60"/>
      <c r="AN41" s="60"/>
      <c r="AO41" s="60"/>
      <c r="AP41" s="461"/>
      <c r="AQ41" s="60"/>
      <c r="AR41" s="60"/>
      <c r="AS41" s="60"/>
      <c r="AT41" s="60"/>
      <c r="AU41" s="60"/>
      <c r="AV41" s="60"/>
      <c r="AW41" s="60"/>
      <c r="AX41" s="35"/>
      <c r="AY41" s="63"/>
      <c r="AZ41" s="60"/>
      <c r="BA41" s="60"/>
      <c r="BB41" s="63"/>
      <c r="BC41" s="60"/>
      <c r="BD41" s="60"/>
      <c r="BF41" s="63"/>
      <c r="BG41" s="60"/>
      <c r="BI41" s="60"/>
      <c r="BJ41" s="60"/>
      <c r="BK41" s="60"/>
      <c r="BL41" s="60"/>
    </row>
    <row r="42" spans="2:64">
      <c r="B42" s="24" t="s">
        <v>132</v>
      </c>
      <c r="C42" s="26"/>
      <c r="D42" s="9"/>
      <c r="E42" s="21"/>
      <c r="F42" s="22"/>
      <c r="G42" s="22"/>
      <c r="H42" s="23"/>
      <c r="I42" s="33"/>
      <c r="J42" s="488"/>
      <c r="K42" s="25"/>
      <c r="L42" s="25"/>
      <c r="M42" s="26"/>
      <c r="N42" s="800"/>
      <c r="O42" s="801"/>
      <c r="P42" s="801"/>
      <c r="Q42" s="802"/>
      <c r="R42" s="800"/>
      <c r="S42" s="801"/>
      <c r="T42" s="801"/>
      <c r="U42" s="802"/>
      <c r="V42" s="35"/>
      <c r="W42" s="492"/>
      <c r="X42" s="493"/>
      <c r="Y42" s="494"/>
      <c r="Z42" s="122"/>
      <c r="AA42" s="123"/>
      <c r="AB42" s="124"/>
      <c r="AD42" s="122"/>
      <c r="AE42" s="124"/>
      <c r="AG42" s="24"/>
      <c r="AH42" s="25"/>
      <c r="AI42" s="25"/>
      <c r="AJ42" s="26"/>
      <c r="AL42" s="460"/>
      <c r="AM42" s="25"/>
      <c r="AN42" s="25"/>
      <c r="AO42" s="26"/>
      <c r="AP42" s="460"/>
      <c r="AQ42" s="25"/>
      <c r="AR42" s="25"/>
      <c r="AS42" s="26"/>
      <c r="AT42" s="569"/>
      <c r="AU42" s="123"/>
      <c r="AV42" s="123"/>
      <c r="AW42" s="124"/>
      <c r="AX42" s="35"/>
      <c r="AY42" s="122"/>
      <c r="AZ42" s="25"/>
      <c r="BA42" s="26"/>
      <c r="BB42" s="122"/>
      <c r="BC42" s="123"/>
      <c r="BD42" s="124"/>
      <c r="BF42" s="122"/>
      <c r="BG42" s="26"/>
      <c r="BI42" s="24"/>
      <c r="BJ42" s="25"/>
      <c r="BK42" s="25"/>
      <c r="BL42" s="26"/>
    </row>
    <row r="43" spans="2:64" ht="15.75" customHeight="1">
      <c r="B43" s="28" t="s">
        <v>138</v>
      </c>
      <c r="C43" s="29" t="s">
        <v>44</v>
      </c>
      <c r="D43" s="9"/>
      <c r="E43" s="237"/>
      <c r="F43" s="30"/>
      <c r="G43" s="30"/>
      <c r="H43" s="32"/>
      <c r="I43" s="33"/>
      <c r="J43" s="467">
        <v>0</v>
      </c>
      <c r="K43" s="467">
        <v>0</v>
      </c>
      <c r="L43" s="467">
        <v>0</v>
      </c>
      <c r="M43" s="467">
        <v>0</v>
      </c>
      <c r="N43" s="34">
        <v>0</v>
      </c>
      <c r="O43" s="34">
        <v>0</v>
      </c>
      <c r="P43" s="34">
        <v>0</v>
      </c>
      <c r="Q43" s="34">
        <v>0</v>
      </c>
      <c r="R43" s="34">
        <v>0</v>
      </c>
      <c r="S43" s="34">
        <v>0</v>
      </c>
      <c r="T43" s="34">
        <v>0</v>
      </c>
      <c r="U43" s="128">
        <v>0</v>
      </c>
      <c r="V43" s="35"/>
      <c r="W43" s="467">
        <v>0</v>
      </c>
      <c r="X43" s="496">
        <v>0</v>
      </c>
      <c r="Y43" s="497">
        <v>0</v>
      </c>
      <c r="Z43" s="34">
        <v>0</v>
      </c>
      <c r="AA43" s="34">
        <v>0</v>
      </c>
      <c r="AB43" s="128">
        <v>0</v>
      </c>
      <c r="AC43" s="90"/>
      <c r="AD43" s="34">
        <v>0</v>
      </c>
      <c r="AE43" s="34">
        <v>0</v>
      </c>
      <c r="AG43" s="34">
        <v>0</v>
      </c>
      <c r="AH43" s="30">
        <v>0</v>
      </c>
      <c r="AI43" s="130">
        <v>0</v>
      </c>
      <c r="AJ43" s="32"/>
      <c r="AL43" s="467">
        <v>0</v>
      </c>
      <c r="AM43" s="467">
        <v>0</v>
      </c>
      <c r="AN43" s="467">
        <v>0</v>
      </c>
      <c r="AO43" s="467">
        <v>0</v>
      </c>
      <c r="AP43" s="34">
        <v>0</v>
      </c>
      <c r="AQ43" s="34">
        <v>0</v>
      </c>
      <c r="AR43" s="34">
        <v>0</v>
      </c>
      <c r="AS43" s="34">
        <v>0</v>
      </c>
      <c r="AT43" s="30">
        <v>0</v>
      </c>
      <c r="AU43" s="30">
        <v>0</v>
      </c>
      <c r="AV43" s="30">
        <v>0</v>
      </c>
      <c r="AW43" s="532">
        <v>0</v>
      </c>
      <c r="AX43" s="35"/>
      <c r="AY43" s="467">
        <v>0</v>
      </c>
      <c r="AZ43" s="467">
        <v>0</v>
      </c>
      <c r="BA43" s="467">
        <v>0</v>
      </c>
      <c r="BB43" s="34">
        <v>0</v>
      </c>
      <c r="BC43" s="34">
        <v>0</v>
      </c>
      <c r="BD43" s="128">
        <v>0</v>
      </c>
      <c r="BE43" s="90"/>
      <c r="BF43" s="34">
        <v>0</v>
      </c>
      <c r="BG43" s="34">
        <v>0</v>
      </c>
      <c r="BI43" s="34">
        <v>0</v>
      </c>
      <c r="BJ43" s="30">
        <v>0</v>
      </c>
      <c r="BK43" s="130">
        <v>0</v>
      </c>
      <c r="BL43" s="32"/>
    </row>
    <row r="44" spans="2:64" ht="15.75" customHeight="1">
      <c r="B44" s="42" t="s">
        <v>137</v>
      </c>
      <c r="C44" s="38" t="s">
        <v>30</v>
      </c>
      <c r="D44" s="9"/>
      <c r="E44" s="237"/>
      <c r="F44" s="30"/>
      <c r="G44" s="40"/>
      <c r="H44" s="41"/>
      <c r="I44" s="33"/>
      <c r="J44" s="467">
        <v>0</v>
      </c>
      <c r="K44" s="467">
        <v>0</v>
      </c>
      <c r="L44" s="467">
        <v>0</v>
      </c>
      <c r="M44" s="467">
        <v>0</v>
      </c>
      <c r="N44" s="34">
        <v>0</v>
      </c>
      <c r="O44" s="34">
        <v>0</v>
      </c>
      <c r="P44" s="34">
        <v>0</v>
      </c>
      <c r="Q44" s="34">
        <v>0</v>
      </c>
      <c r="R44" s="34">
        <v>0</v>
      </c>
      <c r="S44" s="34">
        <v>0</v>
      </c>
      <c r="T44" s="34">
        <v>0</v>
      </c>
      <c r="U44" s="128">
        <v>0</v>
      </c>
      <c r="V44" s="35"/>
      <c r="W44" s="467">
        <v>0</v>
      </c>
      <c r="X44" s="496">
        <v>0</v>
      </c>
      <c r="Y44" s="497">
        <v>0</v>
      </c>
      <c r="Z44" s="34">
        <v>0</v>
      </c>
      <c r="AA44" s="34">
        <v>0</v>
      </c>
      <c r="AB44" s="128">
        <v>0</v>
      </c>
      <c r="AC44" s="90"/>
      <c r="AD44" s="34">
        <v>0</v>
      </c>
      <c r="AE44" s="34">
        <v>0</v>
      </c>
      <c r="AG44" s="34">
        <v>0</v>
      </c>
      <c r="AH44" s="30">
        <v>0</v>
      </c>
      <c r="AI44" s="130">
        <v>0</v>
      </c>
      <c r="AJ44" s="32"/>
      <c r="AL44" s="467">
        <v>0</v>
      </c>
      <c r="AM44" s="467">
        <v>0</v>
      </c>
      <c r="AN44" s="467">
        <v>0</v>
      </c>
      <c r="AO44" s="467">
        <v>0</v>
      </c>
      <c r="AP44" s="34">
        <v>0</v>
      </c>
      <c r="AQ44" s="34">
        <v>0</v>
      </c>
      <c r="AR44" s="34">
        <v>0</v>
      </c>
      <c r="AS44" s="34">
        <v>0</v>
      </c>
      <c r="AT44" s="30">
        <v>0</v>
      </c>
      <c r="AU44" s="30">
        <v>0</v>
      </c>
      <c r="AV44" s="30">
        <v>0</v>
      </c>
      <c r="AW44" s="532">
        <v>0</v>
      </c>
      <c r="AX44" s="35"/>
      <c r="AY44" s="467">
        <v>0</v>
      </c>
      <c r="AZ44" s="467">
        <v>0</v>
      </c>
      <c r="BA44" s="467">
        <v>0</v>
      </c>
      <c r="BB44" s="34">
        <v>0</v>
      </c>
      <c r="BC44" s="34">
        <v>0</v>
      </c>
      <c r="BD44" s="128">
        <v>0</v>
      </c>
      <c r="BE44" s="90"/>
      <c r="BF44" s="34">
        <v>0</v>
      </c>
      <c r="BG44" s="34">
        <v>0</v>
      </c>
      <c r="BI44" s="34">
        <v>0</v>
      </c>
      <c r="BJ44" s="30">
        <v>0</v>
      </c>
      <c r="BK44" s="130">
        <v>0</v>
      </c>
      <c r="BL44" s="32"/>
    </row>
    <row r="45" spans="2:64">
      <c r="B45" s="115" t="s">
        <v>133</v>
      </c>
      <c r="C45" s="116"/>
      <c r="D45" s="9"/>
      <c r="E45" s="54"/>
      <c r="F45" s="55"/>
      <c r="G45" s="55"/>
      <c r="H45" s="56"/>
      <c r="I45" s="33"/>
      <c r="J45" s="468">
        <v>0</v>
      </c>
      <c r="K45" s="57">
        <v>0</v>
      </c>
      <c r="L45" s="57">
        <v>0</v>
      </c>
      <c r="M45" s="57">
        <v>0</v>
      </c>
      <c r="N45" s="57">
        <v>0</v>
      </c>
      <c r="O45" s="57">
        <v>0</v>
      </c>
      <c r="P45" s="57">
        <v>0</v>
      </c>
      <c r="Q45" s="57">
        <v>0</v>
      </c>
      <c r="R45" s="57">
        <v>0</v>
      </c>
      <c r="S45" s="57">
        <v>0</v>
      </c>
      <c r="T45" s="57">
        <v>0</v>
      </c>
      <c r="U45" s="57">
        <v>0</v>
      </c>
      <c r="V45" s="35"/>
      <c r="W45" s="468">
        <v>0</v>
      </c>
      <c r="X45" s="468">
        <v>0</v>
      </c>
      <c r="Y45" s="468">
        <v>0</v>
      </c>
      <c r="Z45" s="57">
        <v>0</v>
      </c>
      <c r="AA45" s="57">
        <v>0</v>
      </c>
      <c r="AB45" s="57">
        <v>0</v>
      </c>
      <c r="AD45" s="57">
        <v>0</v>
      </c>
      <c r="AE45" s="57">
        <v>0</v>
      </c>
      <c r="AG45" s="57">
        <v>0</v>
      </c>
      <c r="AH45" s="57">
        <v>0</v>
      </c>
      <c r="AI45" s="57">
        <v>0</v>
      </c>
      <c r="AJ45" s="57"/>
      <c r="AL45" s="457">
        <v>0</v>
      </c>
      <c r="AM45" s="57">
        <v>0</v>
      </c>
      <c r="AN45" s="57">
        <v>0</v>
      </c>
      <c r="AO45" s="57">
        <v>0</v>
      </c>
      <c r="AP45" s="57">
        <v>0</v>
      </c>
      <c r="AQ45" s="57">
        <v>0</v>
      </c>
      <c r="AR45" s="57">
        <v>0</v>
      </c>
      <c r="AS45" s="57">
        <v>0</v>
      </c>
      <c r="AT45" s="57">
        <v>0</v>
      </c>
      <c r="AU45" s="57">
        <v>0</v>
      </c>
      <c r="AV45" s="57">
        <v>0</v>
      </c>
      <c r="AW45" s="57">
        <v>0</v>
      </c>
      <c r="AX45" s="35"/>
      <c r="AY45" s="57">
        <v>0</v>
      </c>
      <c r="AZ45" s="57">
        <v>0</v>
      </c>
      <c r="BA45" s="57">
        <v>0</v>
      </c>
      <c r="BB45" s="57">
        <v>0</v>
      </c>
      <c r="BC45" s="57">
        <v>0</v>
      </c>
      <c r="BD45" s="57">
        <v>0</v>
      </c>
      <c r="BE45" s="90"/>
      <c r="BF45" s="57">
        <v>0</v>
      </c>
      <c r="BG45" s="57">
        <v>0</v>
      </c>
      <c r="BI45" s="57">
        <v>0</v>
      </c>
      <c r="BJ45" s="57">
        <v>0</v>
      </c>
      <c r="BK45" s="57">
        <v>0</v>
      </c>
      <c r="BL45" s="58"/>
    </row>
    <row r="46" spans="2:64" ht="6" customHeight="1">
      <c r="B46" s="84"/>
      <c r="C46" s="85"/>
      <c r="D46" s="9"/>
      <c r="E46" s="85"/>
      <c r="F46" s="85"/>
      <c r="G46" s="85"/>
      <c r="H46" s="85"/>
      <c r="I46" s="33"/>
      <c r="J46" s="489"/>
      <c r="K46" s="60"/>
      <c r="L46" s="60"/>
      <c r="M46" s="60"/>
      <c r="N46" s="60"/>
      <c r="O46" s="63"/>
      <c r="P46" s="60"/>
      <c r="Q46" s="60"/>
      <c r="R46" s="60"/>
      <c r="S46" s="63"/>
      <c r="T46" s="60"/>
      <c r="U46" s="60"/>
      <c r="V46" s="35"/>
      <c r="W46" s="491"/>
      <c r="X46" s="498"/>
      <c r="Y46" s="498"/>
      <c r="Z46" s="63"/>
      <c r="AA46" s="60"/>
      <c r="AB46" s="60"/>
      <c r="AD46" s="63"/>
      <c r="AE46" s="60"/>
      <c r="AG46" s="60"/>
      <c r="AH46" s="60"/>
      <c r="AI46" s="60"/>
      <c r="AJ46" s="60"/>
      <c r="AL46" s="461"/>
      <c r="AM46" s="60"/>
      <c r="AN46" s="60"/>
      <c r="AO46" s="60"/>
      <c r="AP46" s="461"/>
      <c r="AQ46" s="60"/>
      <c r="AR46" s="60"/>
      <c r="AS46" s="60"/>
      <c r="AT46" s="60"/>
      <c r="AU46" s="60"/>
      <c r="AV46" s="60"/>
      <c r="AW46" s="60"/>
      <c r="AX46" s="35"/>
      <c r="AY46" s="63"/>
      <c r="AZ46" s="60"/>
      <c r="BA46" s="60"/>
      <c r="BB46" s="63"/>
      <c r="BC46" s="60"/>
      <c r="BD46" s="60"/>
      <c r="BE46" s="90"/>
      <c r="BF46" s="63"/>
      <c r="BG46" s="60"/>
      <c r="BI46" s="60"/>
      <c r="BJ46" s="60"/>
      <c r="BK46" s="60"/>
      <c r="BL46" s="60"/>
    </row>
    <row r="47" spans="2:64">
      <c r="B47" s="24" t="s">
        <v>21</v>
      </c>
      <c r="C47" s="26"/>
      <c r="D47" s="9"/>
      <c r="E47" s="137"/>
      <c r="F47" s="22"/>
      <c r="G47" s="22"/>
      <c r="H47" s="138"/>
      <c r="I47" s="33"/>
      <c r="J47" s="486"/>
      <c r="K47" s="25"/>
      <c r="L47" s="25"/>
      <c r="M47" s="26"/>
      <c r="N47" s="800"/>
      <c r="O47" s="801"/>
      <c r="P47" s="801"/>
      <c r="Q47" s="802"/>
      <c r="R47" s="800"/>
      <c r="S47" s="801"/>
      <c r="T47" s="801"/>
      <c r="U47" s="802"/>
      <c r="V47" s="35"/>
      <c r="W47" s="492"/>
      <c r="X47" s="493"/>
      <c r="Y47" s="494"/>
      <c r="Z47" s="122"/>
      <c r="AA47" s="123"/>
      <c r="AB47" s="124"/>
      <c r="AD47" s="122"/>
      <c r="AE47" s="124"/>
      <c r="AG47" s="24"/>
      <c r="AH47" s="25"/>
      <c r="AI47" s="25"/>
      <c r="AJ47" s="26"/>
      <c r="AL47" s="456"/>
      <c r="AM47" s="25"/>
      <c r="AN47" s="25"/>
      <c r="AO47" s="26"/>
      <c r="AP47" s="456"/>
      <c r="AQ47" s="25"/>
      <c r="AR47" s="25"/>
      <c r="AS47" s="26"/>
      <c r="AT47" s="569"/>
      <c r="AU47" s="123"/>
      <c r="AV47" s="123"/>
      <c r="AW47" s="124"/>
      <c r="AX47" s="35"/>
      <c r="AY47" s="122"/>
      <c r="AZ47" s="25"/>
      <c r="BA47" s="26"/>
      <c r="BB47" s="122"/>
      <c r="BC47" s="123"/>
      <c r="BD47" s="124"/>
      <c r="BF47" s="122"/>
      <c r="BG47" s="26"/>
      <c r="BI47" s="24"/>
      <c r="BJ47" s="25"/>
      <c r="BK47" s="25"/>
      <c r="BL47" s="26"/>
    </row>
    <row r="48" spans="2:64">
      <c r="B48" s="28" t="s">
        <v>95</v>
      </c>
      <c r="C48" s="29" t="s">
        <v>30</v>
      </c>
      <c r="D48" s="9"/>
      <c r="E48" s="34"/>
      <c r="F48" s="130"/>
      <c r="G48" s="130"/>
      <c r="H48" s="139"/>
      <c r="I48" s="33"/>
      <c r="J48" s="467">
        <v>0</v>
      </c>
      <c r="K48" s="467">
        <v>0</v>
      </c>
      <c r="L48" s="467">
        <v>0</v>
      </c>
      <c r="M48" s="467">
        <v>0</v>
      </c>
      <c r="N48" s="34">
        <v>0</v>
      </c>
      <c r="O48" s="34">
        <v>0</v>
      </c>
      <c r="P48" s="34">
        <v>0</v>
      </c>
      <c r="Q48" s="34">
        <v>0</v>
      </c>
      <c r="R48" s="34">
        <v>0</v>
      </c>
      <c r="S48" s="34">
        <v>0</v>
      </c>
      <c r="T48" s="34">
        <v>0</v>
      </c>
      <c r="U48" s="128">
        <v>0</v>
      </c>
      <c r="V48" s="35"/>
      <c r="W48" s="467">
        <v>0</v>
      </c>
      <c r="X48" s="496">
        <v>0</v>
      </c>
      <c r="Y48" s="497">
        <v>0</v>
      </c>
      <c r="Z48" s="34">
        <v>0</v>
      </c>
      <c r="AA48" s="34">
        <v>0</v>
      </c>
      <c r="AB48" s="128">
        <v>0</v>
      </c>
      <c r="AD48" s="34">
        <v>0</v>
      </c>
      <c r="AE48" s="34">
        <v>0</v>
      </c>
      <c r="AG48" s="34">
        <v>0</v>
      </c>
      <c r="AH48" s="30">
        <v>0</v>
      </c>
      <c r="AI48" s="130">
        <v>0</v>
      </c>
      <c r="AJ48" s="131"/>
      <c r="AL48" s="467">
        <v>0</v>
      </c>
      <c r="AM48" s="467">
        <v>0</v>
      </c>
      <c r="AN48" s="467">
        <v>0</v>
      </c>
      <c r="AO48" s="467">
        <v>0</v>
      </c>
      <c r="AP48" s="34">
        <v>0</v>
      </c>
      <c r="AQ48" s="34">
        <v>0</v>
      </c>
      <c r="AR48" s="34">
        <v>0</v>
      </c>
      <c r="AS48" s="34">
        <v>0</v>
      </c>
      <c r="AT48" s="30">
        <v>0</v>
      </c>
      <c r="AU48" s="30">
        <v>0</v>
      </c>
      <c r="AV48" s="30">
        <v>0</v>
      </c>
      <c r="AW48" s="532">
        <v>0</v>
      </c>
      <c r="AX48" s="35"/>
      <c r="AY48" s="467">
        <v>0</v>
      </c>
      <c r="AZ48" s="467">
        <v>0</v>
      </c>
      <c r="BA48" s="467">
        <v>0</v>
      </c>
      <c r="BB48" s="34">
        <v>0</v>
      </c>
      <c r="BC48" s="34">
        <v>0</v>
      </c>
      <c r="BD48" s="128">
        <v>0</v>
      </c>
      <c r="BF48" s="34">
        <v>0</v>
      </c>
      <c r="BG48" s="34">
        <v>0</v>
      </c>
      <c r="BI48" s="34">
        <v>0</v>
      </c>
      <c r="BJ48" s="30">
        <v>0</v>
      </c>
      <c r="BK48" s="130">
        <v>0</v>
      </c>
      <c r="BL48" s="131"/>
    </row>
    <row r="49" spans="1:65">
      <c r="B49" s="42" t="s">
        <v>23</v>
      </c>
      <c r="C49" s="38" t="s">
        <v>30</v>
      </c>
      <c r="D49" s="9"/>
      <c r="E49" s="34"/>
      <c r="F49" s="130"/>
      <c r="G49" s="132"/>
      <c r="H49" s="140"/>
      <c r="I49" s="33"/>
      <c r="J49" s="467">
        <v>18.95</v>
      </c>
      <c r="K49" s="467">
        <v>0</v>
      </c>
      <c r="L49" s="467">
        <v>0</v>
      </c>
      <c r="M49" s="467">
        <v>0</v>
      </c>
      <c r="N49" s="34">
        <v>0</v>
      </c>
      <c r="O49" s="34">
        <v>0</v>
      </c>
      <c r="P49" s="34">
        <v>0</v>
      </c>
      <c r="Q49" s="34">
        <v>0</v>
      </c>
      <c r="R49" s="34">
        <v>0</v>
      </c>
      <c r="S49" s="34">
        <v>0</v>
      </c>
      <c r="T49" s="34">
        <v>0</v>
      </c>
      <c r="U49" s="128">
        <v>0</v>
      </c>
      <c r="V49" s="35"/>
      <c r="W49" s="467">
        <v>0</v>
      </c>
      <c r="X49" s="496">
        <v>0</v>
      </c>
      <c r="Y49" s="497">
        <v>0</v>
      </c>
      <c r="Z49" s="34">
        <v>0</v>
      </c>
      <c r="AA49" s="34">
        <v>0</v>
      </c>
      <c r="AB49" s="128">
        <v>0</v>
      </c>
      <c r="AD49" s="34">
        <v>0</v>
      </c>
      <c r="AE49" s="34">
        <v>0</v>
      </c>
      <c r="AG49" s="34">
        <v>18.95</v>
      </c>
      <c r="AH49" s="30">
        <v>18.95</v>
      </c>
      <c r="AI49" s="130">
        <v>18.95</v>
      </c>
      <c r="AJ49" s="131"/>
      <c r="AL49" s="467">
        <v>0</v>
      </c>
      <c r="AM49" s="467">
        <v>0</v>
      </c>
      <c r="AN49" s="467">
        <v>0</v>
      </c>
      <c r="AO49" s="467">
        <v>0</v>
      </c>
      <c r="AP49" s="34">
        <v>0</v>
      </c>
      <c r="AQ49" s="34">
        <v>0</v>
      </c>
      <c r="AR49" s="34">
        <v>0</v>
      </c>
      <c r="AS49" s="34">
        <v>0</v>
      </c>
      <c r="AT49" s="30">
        <v>0</v>
      </c>
      <c r="AU49" s="30">
        <v>0</v>
      </c>
      <c r="AV49" s="30">
        <v>0</v>
      </c>
      <c r="AW49" s="532">
        <v>0</v>
      </c>
      <c r="AX49" s="35"/>
      <c r="AY49" s="467">
        <v>0</v>
      </c>
      <c r="AZ49" s="467">
        <v>0</v>
      </c>
      <c r="BA49" s="467">
        <v>0</v>
      </c>
      <c r="BB49" s="34">
        <v>0</v>
      </c>
      <c r="BC49" s="34">
        <v>0</v>
      </c>
      <c r="BD49" s="128">
        <v>0</v>
      </c>
      <c r="BF49" s="34">
        <v>0</v>
      </c>
      <c r="BG49" s="34">
        <v>0</v>
      </c>
      <c r="BI49" s="34">
        <v>0</v>
      </c>
      <c r="BJ49" s="30">
        <v>0</v>
      </c>
      <c r="BK49" s="130">
        <v>0</v>
      </c>
      <c r="BL49" s="131"/>
    </row>
    <row r="50" spans="1:65">
      <c r="B50" s="42" t="s">
        <v>24</v>
      </c>
      <c r="C50" s="38" t="s">
        <v>30</v>
      </c>
      <c r="D50" s="9"/>
      <c r="E50" s="34"/>
      <c r="F50" s="130"/>
      <c r="G50" s="132"/>
      <c r="H50" s="140"/>
      <c r="I50" s="33"/>
      <c r="J50" s="467">
        <v>0</v>
      </c>
      <c r="K50" s="467">
        <v>0</v>
      </c>
      <c r="L50" s="467">
        <v>0</v>
      </c>
      <c r="M50" s="467">
        <v>0</v>
      </c>
      <c r="N50" s="34">
        <v>0</v>
      </c>
      <c r="O50" s="34">
        <v>0</v>
      </c>
      <c r="P50" s="34">
        <v>0</v>
      </c>
      <c r="Q50" s="34">
        <v>0</v>
      </c>
      <c r="R50" s="34">
        <v>0</v>
      </c>
      <c r="S50" s="34">
        <v>0</v>
      </c>
      <c r="T50" s="34">
        <v>0</v>
      </c>
      <c r="U50" s="128">
        <v>0</v>
      </c>
      <c r="V50" s="35"/>
      <c r="W50" s="467">
        <v>0</v>
      </c>
      <c r="X50" s="496">
        <v>0</v>
      </c>
      <c r="Y50" s="497">
        <v>0</v>
      </c>
      <c r="Z50" s="34">
        <v>0</v>
      </c>
      <c r="AA50" s="34">
        <v>0</v>
      </c>
      <c r="AB50" s="128">
        <v>0</v>
      </c>
      <c r="AD50" s="34">
        <v>0</v>
      </c>
      <c r="AE50" s="34">
        <v>0</v>
      </c>
      <c r="AG50" s="34">
        <v>0</v>
      </c>
      <c r="AH50" s="30">
        <v>0</v>
      </c>
      <c r="AI50" s="130">
        <v>0</v>
      </c>
      <c r="AJ50" s="131"/>
      <c r="AL50" s="467">
        <v>0</v>
      </c>
      <c r="AM50" s="467">
        <v>0</v>
      </c>
      <c r="AN50" s="467">
        <v>0</v>
      </c>
      <c r="AO50" s="467">
        <v>0</v>
      </c>
      <c r="AP50" s="34">
        <v>0</v>
      </c>
      <c r="AQ50" s="34">
        <v>0</v>
      </c>
      <c r="AR50" s="34">
        <v>0</v>
      </c>
      <c r="AS50" s="34">
        <v>0</v>
      </c>
      <c r="AT50" s="30">
        <v>0</v>
      </c>
      <c r="AU50" s="30">
        <v>0</v>
      </c>
      <c r="AV50" s="30">
        <v>0</v>
      </c>
      <c r="AW50" s="532">
        <v>0</v>
      </c>
      <c r="AX50" s="35"/>
      <c r="AY50" s="467">
        <v>0</v>
      </c>
      <c r="AZ50" s="467">
        <v>0</v>
      </c>
      <c r="BA50" s="467">
        <v>0</v>
      </c>
      <c r="BB50" s="34">
        <v>0</v>
      </c>
      <c r="BC50" s="34">
        <v>0</v>
      </c>
      <c r="BD50" s="128">
        <v>0</v>
      </c>
      <c r="BF50" s="34">
        <v>0</v>
      </c>
      <c r="BG50" s="34">
        <v>0</v>
      </c>
      <c r="BI50" s="34">
        <v>0</v>
      </c>
      <c r="BJ50" s="30">
        <v>0</v>
      </c>
      <c r="BK50" s="130">
        <v>0</v>
      </c>
      <c r="BL50" s="131"/>
    </row>
    <row r="51" spans="1:65">
      <c r="B51" s="42" t="s">
        <v>25</v>
      </c>
      <c r="C51" s="38" t="s">
        <v>30</v>
      </c>
      <c r="D51" s="9"/>
      <c r="E51" s="34"/>
      <c r="F51" s="130"/>
      <c r="G51" s="132"/>
      <c r="H51" s="140"/>
      <c r="I51" s="33"/>
      <c r="J51" s="467">
        <v>0</v>
      </c>
      <c r="K51" s="467">
        <v>0</v>
      </c>
      <c r="L51" s="467">
        <v>0</v>
      </c>
      <c r="M51" s="467">
        <v>0</v>
      </c>
      <c r="N51" s="34">
        <v>0</v>
      </c>
      <c r="O51" s="34">
        <v>0</v>
      </c>
      <c r="P51" s="34">
        <v>0</v>
      </c>
      <c r="Q51" s="34">
        <v>0</v>
      </c>
      <c r="R51" s="34">
        <v>0</v>
      </c>
      <c r="S51" s="34">
        <v>0</v>
      </c>
      <c r="T51" s="34">
        <v>0</v>
      </c>
      <c r="U51" s="128">
        <v>0</v>
      </c>
      <c r="V51" s="35"/>
      <c r="W51" s="467">
        <v>0</v>
      </c>
      <c r="X51" s="496">
        <v>0</v>
      </c>
      <c r="Y51" s="497">
        <v>0</v>
      </c>
      <c r="Z51" s="34">
        <v>0</v>
      </c>
      <c r="AA51" s="34">
        <v>0</v>
      </c>
      <c r="AB51" s="128">
        <v>0</v>
      </c>
      <c r="AD51" s="34">
        <v>0</v>
      </c>
      <c r="AE51" s="34">
        <v>0</v>
      </c>
      <c r="AG51" s="34">
        <v>0</v>
      </c>
      <c r="AH51" s="30">
        <v>0</v>
      </c>
      <c r="AI51" s="130">
        <v>0</v>
      </c>
      <c r="AJ51" s="131"/>
      <c r="AL51" s="467">
        <v>0</v>
      </c>
      <c r="AM51" s="467">
        <v>0</v>
      </c>
      <c r="AN51" s="467">
        <v>0</v>
      </c>
      <c r="AO51" s="467">
        <v>0</v>
      </c>
      <c r="AP51" s="34">
        <v>0</v>
      </c>
      <c r="AQ51" s="34">
        <v>0</v>
      </c>
      <c r="AR51" s="34">
        <v>0</v>
      </c>
      <c r="AS51" s="34">
        <v>0</v>
      </c>
      <c r="AT51" s="30">
        <v>0</v>
      </c>
      <c r="AU51" s="30">
        <v>0</v>
      </c>
      <c r="AV51" s="30">
        <v>0</v>
      </c>
      <c r="AW51" s="532">
        <v>0</v>
      </c>
      <c r="AX51" s="35"/>
      <c r="AY51" s="467">
        <v>0</v>
      </c>
      <c r="AZ51" s="467">
        <v>0</v>
      </c>
      <c r="BA51" s="467">
        <v>0</v>
      </c>
      <c r="BB51" s="34">
        <v>0</v>
      </c>
      <c r="BC51" s="34">
        <v>0</v>
      </c>
      <c r="BD51" s="128">
        <v>0</v>
      </c>
      <c r="BF51" s="34">
        <v>0</v>
      </c>
      <c r="BG51" s="34">
        <v>0</v>
      </c>
      <c r="BI51" s="34">
        <v>0</v>
      </c>
      <c r="BJ51" s="30">
        <v>0</v>
      </c>
      <c r="BK51" s="130">
        <v>0</v>
      </c>
      <c r="BL51" s="131"/>
    </row>
    <row r="52" spans="1:65">
      <c r="B52" s="79" t="s">
        <v>74</v>
      </c>
      <c r="C52" s="80" t="s">
        <v>30</v>
      </c>
      <c r="D52" s="9"/>
      <c r="E52" s="34"/>
      <c r="F52" s="130"/>
      <c r="G52" s="135"/>
      <c r="H52" s="145"/>
      <c r="I52" s="33"/>
      <c r="J52" s="467">
        <v>0</v>
      </c>
      <c r="K52" s="467">
        <v>0</v>
      </c>
      <c r="L52" s="467">
        <v>0</v>
      </c>
      <c r="M52" s="467">
        <v>0</v>
      </c>
      <c r="N52" s="34">
        <v>0</v>
      </c>
      <c r="O52" s="34">
        <v>0</v>
      </c>
      <c r="P52" s="34">
        <v>0</v>
      </c>
      <c r="Q52" s="34">
        <v>0</v>
      </c>
      <c r="R52" s="34">
        <v>0</v>
      </c>
      <c r="S52" s="34">
        <v>0</v>
      </c>
      <c r="T52" s="34">
        <v>0</v>
      </c>
      <c r="U52" s="128">
        <v>0</v>
      </c>
      <c r="V52" s="35"/>
      <c r="W52" s="467">
        <v>0</v>
      </c>
      <c r="X52" s="496">
        <v>0</v>
      </c>
      <c r="Y52" s="497">
        <v>0</v>
      </c>
      <c r="Z52" s="34">
        <v>0</v>
      </c>
      <c r="AA52" s="34">
        <v>0</v>
      </c>
      <c r="AB52" s="128">
        <v>0</v>
      </c>
      <c r="AD52" s="34">
        <v>0</v>
      </c>
      <c r="AE52" s="34">
        <v>0</v>
      </c>
      <c r="AG52" s="34">
        <v>0</v>
      </c>
      <c r="AH52" s="30">
        <v>0</v>
      </c>
      <c r="AI52" s="130">
        <v>0</v>
      </c>
      <c r="AJ52" s="131"/>
      <c r="AL52" s="467">
        <v>0</v>
      </c>
      <c r="AM52" s="467">
        <v>0</v>
      </c>
      <c r="AN52" s="467">
        <v>0</v>
      </c>
      <c r="AO52" s="467">
        <v>0</v>
      </c>
      <c r="AP52" s="34">
        <v>0</v>
      </c>
      <c r="AQ52" s="34">
        <v>0</v>
      </c>
      <c r="AR52" s="34">
        <v>0</v>
      </c>
      <c r="AS52" s="34">
        <v>0</v>
      </c>
      <c r="AT52" s="30">
        <v>0</v>
      </c>
      <c r="AU52" s="30">
        <v>0</v>
      </c>
      <c r="AV52" s="30">
        <v>0</v>
      </c>
      <c r="AW52" s="532">
        <v>0</v>
      </c>
      <c r="AX52" s="35"/>
      <c r="AY52" s="467">
        <v>0</v>
      </c>
      <c r="AZ52" s="467">
        <v>0</v>
      </c>
      <c r="BA52" s="467">
        <v>0</v>
      </c>
      <c r="BB52" s="34">
        <v>0</v>
      </c>
      <c r="BC52" s="34">
        <v>0</v>
      </c>
      <c r="BD52" s="128">
        <v>0</v>
      </c>
      <c r="BF52" s="34">
        <v>0</v>
      </c>
      <c r="BG52" s="34">
        <v>0</v>
      </c>
      <c r="BI52" s="34">
        <v>0</v>
      </c>
      <c r="BJ52" s="30">
        <v>0</v>
      </c>
      <c r="BK52" s="130">
        <v>0</v>
      </c>
      <c r="BL52" s="131"/>
    </row>
    <row r="53" spans="1:65">
      <c r="B53" s="115" t="s">
        <v>26</v>
      </c>
      <c r="C53" s="116"/>
      <c r="D53" s="9"/>
      <c r="E53" s="143"/>
      <c r="F53" s="55"/>
      <c r="G53" s="55"/>
      <c r="H53" s="144"/>
      <c r="I53" s="33"/>
      <c r="J53" s="468">
        <v>18.95</v>
      </c>
      <c r="K53" s="57">
        <v>0</v>
      </c>
      <c r="L53" s="57">
        <v>0</v>
      </c>
      <c r="M53" s="57">
        <v>0</v>
      </c>
      <c r="N53" s="57">
        <v>0</v>
      </c>
      <c r="O53" s="57">
        <v>0</v>
      </c>
      <c r="P53" s="57">
        <v>0</v>
      </c>
      <c r="Q53" s="57">
        <v>0</v>
      </c>
      <c r="R53" s="57">
        <v>0</v>
      </c>
      <c r="S53" s="57">
        <v>0</v>
      </c>
      <c r="T53" s="57">
        <v>0</v>
      </c>
      <c r="U53" s="57">
        <v>0</v>
      </c>
      <c r="V53" s="35"/>
      <c r="W53" s="468">
        <v>0</v>
      </c>
      <c r="X53" s="468">
        <v>0</v>
      </c>
      <c r="Y53" s="468">
        <v>0</v>
      </c>
      <c r="Z53" s="57">
        <v>0</v>
      </c>
      <c r="AA53" s="57">
        <v>0</v>
      </c>
      <c r="AB53" s="57">
        <v>0</v>
      </c>
      <c r="AD53" s="57">
        <v>0</v>
      </c>
      <c r="AE53" s="57">
        <v>0</v>
      </c>
      <c r="AG53" s="57">
        <v>18.95</v>
      </c>
      <c r="AH53" s="57">
        <v>18.95</v>
      </c>
      <c r="AI53" s="57">
        <v>18.95</v>
      </c>
      <c r="AJ53" s="57"/>
      <c r="AL53" s="457">
        <v>0</v>
      </c>
      <c r="AM53" s="57">
        <v>0</v>
      </c>
      <c r="AN53" s="57">
        <v>0</v>
      </c>
      <c r="AO53" s="57">
        <v>0</v>
      </c>
      <c r="AP53" s="57">
        <v>0</v>
      </c>
      <c r="AQ53" s="57">
        <v>0</v>
      </c>
      <c r="AR53" s="57">
        <v>0</v>
      </c>
      <c r="AS53" s="57">
        <v>0</v>
      </c>
      <c r="AT53" s="57">
        <v>0</v>
      </c>
      <c r="AU53" s="57">
        <v>0</v>
      </c>
      <c r="AV53" s="57">
        <v>0</v>
      </c>
      <c r="AW53" s="57">
        <v>0</v>
      </c>
      <c r="AX53" s="35"/>
      <c r="AY53" s="57">
        <v>0</v>
      </c>
      <c r="AZ53" s="57">
        <v>0</v>
      </c>
      <c r="BA53" s="57">
        <v>0</v>
      </c>
      <c r="BB53" s="57">
        <v>0</v>
      </c>
      <c r="BC53" s="57">
        <v>0</v>
      </c>
      <c r="BD53" s="57">
        <v>0</v>
      </c>
      <c r="BF53" s="57">
        <v>0</v>
      </c>
      <c r="BG53" s="57">
        <v>0</v>
      </c>
      <c r="BI53" s="57">
        <v>0</v>
      </c>
      <c r="BJ53" s="57">
        <v>0</v>
      </c>
      <c r="BK53" s="57">
        <v>0</v>
      </c>
      <c r="BL53" s="58"/>
    </row>
    <row r="54" spans="1:65" ht="4.5" customHeight="1">
      <c r="A54" s="87"/>
      <c r="B54" s="88"/>
      <c r="C54" s="9"/>
      <c r="D54" s="89"/>
      <c r="E54" s="89"/>
      <c r="F54" s="89"/>
      <c r="G54" s="89"/>
      <c r="H54" s="33"/>
      <c r="I54" s="74"/>
      <c r="J54" s="490"/>
      <c r="K54" s="74"/>
      <c r="L54" s="74"/>
      <c r="M54" s="35"/>
      <c r="N54" s="35"/>
      <c r="O54" s="90"/>
      <c r="P54" s="90"/>
      <c r="Q54" s="90"/>
      <c r="R54" s="35"/>
      <c r="S54" s="90"/>
      <c r="T54" s="90"/>
      <c r="U54" s="90"/>
      <c r="V54" s="90"/>
      <c r="W54" s="499"/>
      <c r="X54" s="499"/>
      <c r="Y54" s="499"/>
      <c r="Z54" s="90"/>
      <c r="AA54" s="90"/>
      <c r="AB54" s="90"/>
      <c r="AC54" s="35"/>
      <c r="AD54" s="64"/>
      <c r="AE54" s="64"/>
      <c r="AH54" s="90"/>
      <c r="AL54" s="462"/>
      <c r="AM54" s="74"/>
      <c r="AN54" s="74"/>
      <c r="AO54" s="35"/>
      <c r="AP54" s="462"/>
      <c r="AQ54" s="74"/>
      <c r="AR54" s="74"/>
      <c r="AS54" s="35"/>
      <c r="AX54" s="90"/>
      <c r="AY54" s="90"/>
      <c r="AZ54" s="90"/>
      <c r="BA54" s="90"/>
    </row>
    <row r="55" spans="1:65" ht="12.75" customHeight="1">
      <c r="B55" s="24" t="s">
        <v>116</v>
      </c>
      <c r="C55" s="26"/>
      <c r="D55" s="9"/>
      <c r="E55" s="21"/>
      <c r="F55" s="22"/>
      <c r="G55" s="22"/>
      <c r="H55" s="23"/>
      <c r="I55" s="33"/>
      <c r="J55" s="488"/>
      <c r="K55" s="25"/>
      <c r="L55" s="25"/>
      <c r="M55" s="26"/>
      <c r="N55" s="800"/>
      <c r="O55" s="801"/>
      <c r="P55" s="801"/>
      <c r="Q55" s="802"/>
      <c r="R55" s="800"/>
      <c r="S55" s="801"/>
      <c r="T55" s="801"/>
      <c r="U55" s="802"/>
      <c r="V55" s="35"/>
      <c r="W55" s="492"/>
      <c r="X55" s="493"/>
      <c r="Y55" s="494"/>
      <c r="Z55" s="122"/>
      <c r="AA55" s="123"/>
      <c r="AB55" s="124"/>
      <c r="AC55" s="240"/>
      <c r="AD55" s="122"/>
      <c r="AE55" s="124"/>
      <c r="AG55" s="24"/>
      <c r="AH55" s="25"/>
      <c r="AI55" s="25"/>
      <c r="AJ55" s="26"/>
      <c r="AL55" s="460"/>
      <c r="AM55" s="25"/>
      <c r="AN55" s="25"/>
      <c r="AO55" s="26"/>
      <c r="AP55" s="460"/>
      <c r="AQ55" s="25"/>
      <c r="AR55" s="25"/>
      <c r="AS55" s="26"/>
      <c r="AT55" s="569"/>
      <c r="AU55" s="123"/>
      <c r="AV55" s="123"/>
      <c r="AW55" s="124"/>
      <c r="AX55" s="35"/>
      <c r="AY55" s="122"/>
      <c r="AZ55" s="25"/>
      <c r="BA55" s="26"/>
      <c r="BB55" s="122"/>
      <c r="BC55" s="123"/>
      <c r="BD55" s="124"/>
      <c r="BE55" s="240"/>
      <c r="BF55" s="122"/>
      <c r="BG55" s="124"/>
      <c r="BI55" s="24"/>
      <c r="BJ55" s="25"/>
      <c r="BK55" s="25"/>
      <c r="BL55" s="26"/>
    </row>
    <row r="56" spans="1:65" ht="15.75" customHeight="1">
      <c r="B56" s="28" t="s">
        <v>117</v>
      </c>
      <c r="C56" s="29" t="s">
        <v>30</v>
      </c>
      <c r="D56" s="9"/>
      <c r="E56" s="237"/>
      <c r="F56" s="30"/>
      <c r="G56" s="30"/>
      <c r="H56" s="140"/>
      <c r="I56" s="33"/>
      <c r="J56" s="467">
        <v>0</v>
      </c>
      <c r="K56" s="467">
        <v>0</v>
      </c>
      <c r="L56" s="467">
        <v>0</v>
      </c>
      <c r="M56" s="467">
        <v>0</v>
      </c>
      <c r="N56" s="34">
        <v>0</v>
      </c>
      <c r="O56" s="34">
        <v>0</v>
      </c>
      <c r="P56" s="34">
        <v>0</v>
      </c>
      <c r="Q56" s="34">
        <v>0</v>
      </c>
      <c r="R56" s="34">
        <v>0</v>
      </c>
      <c r="S56" s="34">
        <v>0</v>
      </c>
      <c r="T56" s="34">
        <v>0</v>
      </c>
      <c r="U56" s="128">
        <v>0</v>
      </c>
      <c r="V56" s="35"/>
      <c r="W56" s="467">
        <v>0</v>
      </c>
      <c r="X56" s="496">
        <v>0</v>
      </c>
      <c r="Y56" s="497">
        <v>0</v>
      </c>
      <c r="Z56" s="34">
        <v>0</v>
      </c>
      <c r="AA56" s="34">
        <v>0</v>
      </c>
      <c r="AB56" s="128">
        <v>0</v>
      </c>
      <c r="AC56" s="90"/>
      <c r="AD56" s="34">
        <v>0</v>
      </c>
      <c r="AE56" s="34">
        <v>0</v>
      </c>
      <c r="AG56" s="34">
        <v>0</v>
      </c>
      <c r="AH56" s="30">
        <v>0</v>
      </c>
      <c r="AI56" s="130">
        <v>0</v>
      </c>
      <c r="AJ56" s="140"/>
      <c r="AL56" s="467">
        <v>0</v>
      </c>
      <c r="AM56" s="467">
        <v>0</v>
      </c>
      <c r="AN56" s="467">
        <v>0</v>
      </c>
      <c r="AO56" s="467">
        <v>0</v>
      </c>
      <c r="AP56" s="34">
        <v>0</v>
      </c>
      <c r="AQ56" s="34">
        <v>0</v>
      </c>
      <c r="AR56" s="34">
        <v>0</v>
      </c>
      <c r="AS56" s="34">
        <v>0</v>
      </c>
      <c r="AT56" s="30">
        <v>0</v>
      </c>
      <c r="AU56" s="30">
        <v>0</v>
      </c>
      <c r="AV56" s="30">
        <v>0</v>
      </c>
      <c r="AW56" s="532">
        <v>0</v>
      </c>
      <c r="AX56" s="35"/>
      <c r="AY56" s="467">
        <v>0</v>
      </c>
      <c r="AZ56" s="467">
        <v>0</v>
      </c>
      <c r="BA56" s="467">
        <v>0</v>
      </c>
      <c r="BB56" s="34">
        <v>0</v>
      </c>
      <c r="BC56" s="34">
        <v>0</v>
      </c>
      <c r="BD56" s="128">
        <v>0</v>
      </c>
      <c r="BE56" s="90"/>
      <c r="BF56" s="34">
        <v>0</v>
      </c>
      <c r="BG56" s="34">
        <v>0</v>
      </c>
      <c r="BI56" s="34">
        <v>0</v>
      </c>
      <c r="BJ56" s="30">
        <v>0</v>
      </c>
      <c r="BK56" s="130">
        <v>0</v>
      </c>
      <c r="BL56" s="140"/>
    </row>
    <row r="57" spans="1:65" ht="15.75" customHeight="1">
      <c r="B57" s="42" t="s">
        <v>118</v>
      </c>
      <c r="C57" s="38" t="s">
        <v>44</v>
      </c>
      <c r="D57" s="9"/>
      <c r="E57" s="39"/>
      <c r="F57" s="30"/>
      <c r="G57" s="30"/>
      <c r="H57" s="145"/>
      <c r="I57" s="33"/>
      <c r="J57" s="467">
        <v>0</v>
      </c>
      <c r="K57" s="467">
        <v>0</v>
      </c>
      <c r="L57" s="467">
        <v>0</v>
      </c>
      <c r="M57" s="467">
        <v>0</v>
      </c>
      <c r="N57" s="34">
        <v>0</v>
      </c>
      <c r="O57" s="34">
        <v>0</v>
      </c>
      <c r="P57" s="34">
        <v>0</v>
      </c>
      <c r="Q57" s="34">
        <v>0</v>
      </c>
      <c r="R57" s="34">
        <v>0</v>
      </c>
      <c r="S57" s="34">
        <v>0</v>
      </c>
      <c r="T57" s="34">
        <v>0</v>
      </c>
      <c r="U57" s="128">
        <v>0</v>
      </c>
      <c r="V57" s="35"/>
      <c r="W57" s="467">
        <v>0</v>
      </c>
      <c r="X57" s="496">
        <v>0</v>
      </c>
      <c r="Y57" s="497">
        <v>0</v>
      </c>
      <c r="Z57" s="34">
        <v>0</v>
      </c>
      <c r="AA57" s="34">
        <v>0</v>
      </c>
      <c r="AB57" s="128">
        <v>0</v>
      </c>
      <c r="AC57" s="90"/>
      <c r="AD57" s="34">
        <v>0</v>
      </c>
      <c r="AE57" s="34">
        <v>0</v>
      </c>
      <c r="AG57" s="34">
        <v>0</v>
      </c>
      <c r="AH57" s="30">
        <v>0</v>
      </c>
      <c r="AI57" s="130">
        <v>0</v>
      </c>
      <c r="AJ57" s="145"/>
      <c r="AL57" s="467">
        <v>0</v>
      </c>
      <c r="AM57" s="467">
        <v>0</v>
      </c>
      <c r="AN57" s="467">
        <v>0</v>
      </c>
      <c r="AO57" s="467">
        <v>0</v>
      </c>
      <c r="AP57" s="34">
        <v>0</v>
      </c>
      <c r="AQ57" s="34">
        <v>0</v>
      </c>
      <c r="AR57" s="34">
        <v>0</v>
      </c>
      <c r="AS57" s="34">
        <v>0</v>
      </c>
      <c r="AT57" s="30">
        <v>0</v>
      </c>
      <c r="AU57" s="30">
        <v>0</v>
      </c>
      <c r="AV57" s="30">
        <v>0</v>
      </c>
      <c r="AW57" s="532">
        <v>0</v>
      </c>
      <c r="AX57" s="35"/>
      <c r="AY57" s="467">
        <v>0</v>
      </c>
      <c r="AZ57" s="467">
        <v>0</v>
      </c>
      <c r="BA57" s="467">
        <v>0</v>
      </c>
      <c r="BB57" s="34">
        <v>0</v>
      </c>
      <c r="BC57" s="34">
        <v>0</v>
      </c>
      <c r="BD57" s="128">
        <v>0</v>
      </c>
      <c r="BE57" s="90"/>
      <c r="BF57" s="34">
        <v>0</v>
      </c>
      <c r="BG57" s="34">
        <v>0</v>
      </c>
      <c r="BI57" s="34">
        <v>0</v>
      </c>
      <c r="BJ57" s="30">
        <v>0</v>
      </c>
      <c r="BK57" s="130">
        <v>0</v>
      </c>
      <c r="BL57" s="145"/>
    </row>
    <row r="58" spans="1:65">
      <c r="B58" s="115" t="s">
        <v>119</v>
      </c>
      <c r="C58" s="116"/>
      <c r="D58" s="9"/>
      <c r="E58" s="54"/>
      <c r="F58" s="55"/>
      <c r="G58" s="55"/>
      <c r="H58" s="56"/>
      <c r="I58" s="33"/>
      <c r="J58" s="468">
        <v>0</v>
      </c>
      <c r="K58" s="57">
        <v>0</v>
      </c>
      <c r="L58" s="57">
        <v>0</v>
      </c>
      <c r="M58" s="57">
        <v>0</v>
      </c>
      <c r="N58" s="57">
        <v>0</v>
      </c>
      <c r="O58" s="57">
        <v>0</v>
      </c>
      <c r="P58" s="57">
        <v>0</v>
      </c>
      <c r="Q58" s="57">
        <v>0</v>
      </c>
      <c r="R58" s="57">
        <v>0</v>
      </c>
      <c r="S58" s="57">
        <v>0</v>
      </c>
      <c r="T58" s="57">
        <v>0</v>
      </c>
      <c r="U58" s="57">
        <v>0</v>
      </c>
      <c r="V58" s="35"/>
      <c r="W58" s="468">
        <v>0</v>
      </c>
      <c r="X58" s="468">
        <v>0</v>
      </c>
      <c r="Y58" s="468">
        <v>0</v>
      </c>
      <c r="Z58" s="57">
        <v>0</v>
      </c>
      <c r="AA58" s="57">
        <v>0</v>
      </c>
      <c r="AB58" s="57">
        <v>0</v>
      </c>
      <c r="AC58" s="241"/>
      <c r="AD58" s="57">
        <v>0</v>
      </c>
      <c r="AE58" s="57">
        <v>0</v>
      </c>
      <c r="AG58" s="57">
        <v>0</v>
      </c>
      <c r="AH58" s="57">
        <v>0</v>
      </c>
      <c r="AI58" s="57">
        <v>0</v>
      </c>
      <c r="AJ58" s="58"/>
      <c r="AL58" s="457">
        <v>0</v>
      </c>
      <c r="AM58" s="57">
        <v>0</v>
      </c>
      <c r="AN58" s="57">
        <v>0</v>
      </c>
      <c r="AO58" s="57">
        <v>0</v>
      </c>
      <c r="AP58" s="57">
        <v>0</v>
      </c>
      <c r="AQ58" s="57">
        <v>0</v>
      </c>
      <c r="AR58" s="57">
        <v>0</v>
      </c>
      <c r="AS58" s="57">
        <v>0</v>
      </c>
      <c r="AT58" s="57">
        <v>0</v>
      </c>
      <c r="AU58" s="57">
        <v>0</v>
      </c>
      <c r="AV58" s="57">
        <v>0</v>
      </c>
      <c r="AW58" s="57">
        <v>0</v>
      </c>
      <c r="AX58" s="35"/>
      <c r="AY58" s="57">
        <v>0</v>
      </c>
      <c r="AZ58" s="57">
        <v>0</v>
      </c>
      <c r="BA58" s="57">
        <v>0</v>
      </c>
      <c r="BB58" s="57">
        <v>0</v>
      </c>
      <c r="BC58" s="57">
        <v>0</v>
      </c>
      <c r="BD58" s="57">
        <v>0</v>
      </c>
      <c r="BE58" s="90"/>
      <c r="BF58" s="57">
        <v>0</v>
      </c>
      <c r="BG58" s="57">
        <v>0</v>
      </c>
      <c r="BI58" s="57">
        <v>0</v>
      </c>
      <c r="BJ58" s="57">
        <v>0</v>
      </c>
      <c r="BK58" s="57">
        <v>0</v>
      </c>
      <c r="BL58" s="58"/>
    </row>
    <row r="59" spans="1:65" ht="6" customHeight="1">
      <c r="B59" s="87"/>
      <c r="C59" s="88"/>
      <c r="D59" s="9"/>
      <c r="E59" s="89"/>
      <c r="F59" s="89"/>
      <c r="G59" s="89"/>
      <c r="H59" s="89"/>
      <c r="I59" s="33"/>
      <c r="J59" s="463"/>
      <c r="K59" s="74"/>
      <c r="L59" s="74"/>
      <c r="M59" s="74"/>
      <c r="N59" s="463"/>
      <c r="O59" s="74"/>
      <c r="P59" s="74"/>
      <c r="Q59" s="74"/>
      <c r="R59" s="463"/>
      <c r="S59" s="74"/>
      <c r="T59" s="74"/>
      <c r="U59" s="74"/>
      <c r="V59" s="35"/>
      <c r="W59" s="90"/>
      <c r="X59" s="74"/>
      <c r="Y59" s="74"/>
      <c r="Z59" s="90"/>
      <c r="AA59" s="74"/>
      <c r="AB59" s="74"/>
      <c r="AD59" s="90"/>
      <c r="AE59" s="74"/>
      <c r="AG59" s="74"/>
      <c r="AH59" s="74"/>
      <c r="AI59" s="74"/>
      <c r="AJ59" s="74"/>
      <c r="AL59" s="74"/>
      <c r="AM59" s="74"/>
      <c r="AN59" s="74"/>
      <c r="AO59" s="74"/>
      <c r="AP59" s="74"/>
      <c r="AQ59" s="74"/>
      <c r="AR59" s="74"/>
      <c r="AS59" s="74"/>
      <c r="AT59" s="74"/>
      <c r="AU59" s="74"/>
      <c r="AV59" s="74"/>
      <c r="AW59" s="74"/>
      <c r="AX59" s="35"/>
      <c r="AY59" s="90"/>
      <c r="AZ59" s="74"/>
      <c r="BA59" s="74"/>
      <c r="BB59" s="74"/>
      <c r="BC59" s="74"/>
      <c r="BD59" s="74"/>
      <c r="BE59" s="90"/>
      <c r="BF59" s="90"/>
      <c r="BG59" s="74"/>
      <c r="BI59" s="74"/>
      <c r="BJ59" s="74"/>
      <c r="BK59" s="74"/>
      <c r="BL59" s="74"/>
    </row>
    <row r="60" spans="1:65">
      <c r="B60" s="118" t="s">
        <v>166</v>
      </c>
      <c r="C60" s="117"/>
      <c r="D60" s="101"/>
      <c r="E60" s="756"/>
      <c r="F60" s="757"/>
      <c r="G60" s="757"/>
      <c r="H60" s="758"/>
      <c r="I60" s="102"/>
      <c r="J60" s="158">
        <v>-45.147757210777186</v>
      </c>
      <c r="K60" s="158">
        <v>0</v>
      </c>
      <c r="L60" s="158">
        <v>0</v>
      </c>
      <c r="M60" s="158">
        <v>0</v>
      </c>
      <c r="N60" s="158"/>
      <c r="O60" s="158"/>
      <c r="P60" s="158"/>
      <c r="Q60" s="158"/>
      <c r="R60" s="158"/>
      <c r="S60" s="158"/>
      <c r="T60" s="158"/>
      <c r="U60" s="158"/>
      <c r="V60" s="35"/>
      <c r="W60" s="158"/>
      <c r="X60" s="158"/>
      <c r="Y60" s="158"/>
      <c r="Z60" s="158"/>
      <c r="AA60" s="158"/>
      <c r="AB60" s="158"/>
      <c r="AC60" s="4"/>
      <c r="AD60" s="158"/>
      <c r="AE60" s="158"/>
      <c r="AF60" s="4"/>
      <c r="AG60" s="554">
        <v>-45.147757210777186</v>
      </c>
      <c r="AH60" s="554"/>
      <c r="AI60" s="554"/>
      <c r="AJ60" s="158"/>
      <c r="AK60" s="4"/>
      <c r="AL60" s="158">
        <v>-91969.05833379348</v>
      </c>
      <c r="AM60" s="158">
        <v>0</v>
      </c>
      <c r="AN60" s="158">
        <v>0</v>
      </c>
      <c r="AO60" s="158">
        <v>0</v>
      </c>
      <c r="AP60" s="158"/>
      <c r="AQ60" s="158"/>
      <c r="AR60" s="158"/>
      <c r="AS60" s="158"/>
      <c r="AT60" s="158"/>
      <c r="AU60" s="158"/>
      <c r="AV60" s="158"/>
      <c r="AW60" s="158"/>
      <c r="AX60" s="35"/>
      <c r="AY60" s="158"/>
      <c r="AZ60" s="158"/>
      <c r="BA60" s="158"/>
      <c r="BB60" s="158"/>
      <c r="BC60" s="158"/>
      <c r="BD60" s="158"/>
      <c r="BE60" s="90"/>
      <c r="BF60" s="158"/>
      <c r="BG60" s="158"/>
      <c r="BI60" s="158">
        <v>-91969.05833379348</v>
      </c>
      <c r="BJ60" s="158">
        <v>-91969.05833379348</v>
      </c>
      <c r="BK60" s="158">
        <v>-91969.05833379348</v>
      </c>
      <c r="BL60" s="158"/>
      <c r="BM60" s="4"/>
    </row>
    <row r="61" spans="1:65">
      <c r="B61" s="118" t="s">
        <v>167</v>
      </c>
      <c r="C61" s="117"/>
      <c r="D61" s="101"/>
      <c r="E61" s="508"/>
      <c r="F61" s="509"/>
      <c r="G61" s="509"/>
      <c r="H61" s="510"/>
      <c r="I61" s="102"/>
      <c r="J61" s="158"/>
      <c r="K61" s="158"/>
      <c r="L61" s="158"/>
      <c r="M61" s="158"/>
      <c r="N61" s="158">
        <v>0</v>
      </c>
      <c r="O61" s="158">
        <v>0</v>
      </c>
      <c r="P61" s="158">
        <v>0</v>
      </c>
      <c r="Q61" s="158">
        <v>0</v>
      </c>
      <c r="R61" s="158"/>
      <c r="S61" s="158"/>
      <c r="T61" s="158"/>
      <c r="U61" s="158"/>
      <c r="V61" s="35"/>
      <c r="W61" s="158"/>
      <c r="X61" s="158"/>
      <c r="Y61" s="158"/>
      <c r="Z61" s="158"/>
      <c r="AA61" s="158"/>
      <c r="AB61" s="158"/>
      <c r="AC61" s="4"/>
      <c r="AD61" s="158"/>
      <c r="AE61" s="158"/>
      <c r="AF61" s="4"/>
      <c r="AG61" s="554">
        <v>0</v>
      </c>
      <c r="AH61" s="554"/>
      <c r="AI61" s="554"/>
      <c r="AJ61" s="158"/>
      <c r="AK61" s="4"/>
      <c r="AL61" s="158"/>
      <c r="AM61" s="158"/>
      <c r="AN61" s="158"/>
      <c r="AO61" s="158"/>
      <c r="AP61" s="158">
        <v>0</v>
      </c>
      <c r="AQ61" s="158">
        <v>0</v>
      </c>
      <c r="AR61" s="158">
        <v>0</v>
      </c>
      <c r="AS61" s="158">
        <v>0</v>
      </c>
      <c r="AT61" s="158"/>
      <c r="AU61" s="158"/>
      <c r="AV61" s="158"/>
      <c r="AW61" s="158"/>
      <c r="AX61" s="35"/>
      <c r="AY61" s="158"/>
      <c r="AZ61" s="158"/>
      <c r="BA61" s="158"/>
      <c r="BB61" s="158"/>
      <c r="BC61" s="158"/>
      <c r="BD61" s="158"/>
      <c r="BE61" s="4"/>
      <c r="BF61" s="158"/>
      <c r="BG61" s="158"/>
      <c r="BH61" s="4"/>
      <c r="BI61" s="158">
        <v>0</v>
      </c>
      <c r="BJ61" s="158">
        <v>0</v>
      </c>
      <c r="BK61" s="158">
        <v>0</v>
      </c>
      <c r="BL61" s="158"/>
      <c r="BM61" s="4"/>
    </row>
    <row r="62" spans="1:65">
      <c r="B62" s="118" t="s">
        <v>179</v>
      </c>
      <c r="C62" s="117"/>
      <c r="D62" s="101"/>
      <c r="E62" s="563"/>
      <c r="F62" s="564"/>
      <c r="G62" s="564"/>
      <c r="H62" s="565"/>
      <c r="I62" s="102"/>
      <c r="J62" s="158"/>
      <c r="K62" s="158"/>
      <c r="L62" s="158"/>
      <c r="M62" s="158"/>
      <c r="N62" s="158"/>
      <c r="O62" s="158"/>
      <c r="P62" s="158"/>
      <c r="Q62" s="158"/>
      <c r="R62" s="158">
        <v>0</v>
      </c>
      <c r="S62" s="158">
        <v>0</v>
      </c>
      <c r="T62" s="158">
        <v>0</v>
      </c>
      <c r="U62" s="158">
        <v>0</v>
      </c>
      <c r="V62" s="35"/>
      <c r="W62" s="158"/>
      <c r="X62" s="158"/>
      <c r="Y62" s="158"/>
      <c r="Z62" s="158"/>
      <c r="AA62" s="158"/>
      <c r="AB62" s="158"/>
      <c r="AC62" s="4"/>
      <c r="AD62" s="158"/>
      <c r="AE62" s="158"/>
      <c r="AF62" s="4"/>
      <c r="AG62" s="554">
        <v>0</v>
      </c>
      <c r="AH62" s="554"/>
      <c r="AI62" s="554"/>
      <c r="AJ62" s="158"/>
      <c r="AK62" s="4"/>
      <c r="AL62" s="158"/>
      <c r="AM62" s="158"/>
      <c r="AN62" s="158"/>
      <c r="AO62" s="158"/>
      <c r="AP62" s="158"/>
      <c r="AQ62" s="158"/>
      <c r="AR62" s="158"/>
      <c r="AS62" s="158"/>
      <c r="AT62" s="158">
        <v>0</v>
      </c>
      <c r="AU62" s="158">
        <v>0</v>
      </c>
      <c r="AV62" s="158">
        <v>0</v>
      </c>
      <c r="AW62" s="158">
        <v>0</v>
      </c>
      <c r="AX62" s="35"/>
      <c r="AY62" s="158"/>
      <c r="AZ62" s="158"/>
      <c r="BA62" s="158"/>
      <c r="BB62" s="158"/>
      <c r="BC62" s="158"/>
      <c r="BD62" s="158"/>
      <c r="BE62" s="4"/>
      <c r="BF62" s="158"/>
      <c r="BG62" s="158"/>
      <c r="BH62" s="4"/>
      <c r="BI62" s="158">
        <v>0</v>
      </c>
      <c r="BJ62" s="158">
        <v>0</v>
      </c>
      <c r="BK62" s="158">
        <v>0</v>
      </c>
      <c r="BL62" s="158"/>
      <c r="BM62" s="4"/>
    </row>
    <row r="63" spans="1:65">
      <c r="B63" s="536" t="s">
        <v>168</v>
      </c>
      <c r="C63" s="537"/>
      <c r="D63" s="101"/>
      <c r="E63" s="756"/>
      <c r="F63" s="757"/>
      <c r="G63" s="757"/>
      <c r="H63" s="758"/>
      <c r="I63" s="102"/>
      <c r="J63" s="464"/>
      <c r="K63" s="158"/>
      <c r="L63" s="158"/>
      <c r="M63" s="158"/>
      <c r="N63" s="464"/>
      <c r="O63" s="158"/>
      <c r="P63" s="158"/>
      <c r="Q63" s="158"/>
      <c r="R63" s="464"/>
      <c r="S63" s="158"/>
      <c r="T63" s="158"/>
      <c r="U63" s="158"/>
      <c r="V63" s="35"/>
      <c r="W63" s="158">
        <v>150.1259120613984</v>
      </c>
      <c r="X63" s="158">
        <v>150.1259120613984</v>
      </c>
      <c r="Y63" s="158">
        <v>150.1259120613984</v>
      </c>
      <c r="Z63" s="158"/>
      <c r="AA63" s="158"/>
      <c r="AB63" s="158"/>
      <c r="AC63" s="4"/>
      <c r="AD63" s="158"/>
      <c r="AE63" s="158"/>
      <c r="AF63" s="4"/>
      <c r="AG63" s="554"/>
      <c r="AH63" s="554">
        <v>150.1259120613984</v>
      </c>
      <c r="AI63" s="554"/>
      <c r="AJ63" s="158"/>
      <c r="AK63" s="4"/>
      <c r="AL63" s="158"/>
      <c r="AM63" s="158"/>
      <c r="AN63" s="158"/>
      <c r="AO63" s="158"/>
      <c r="AP63" s="158"/>
      <c r="AQ63" s="158"/>
      <c r="AR63" s="158"/>
      <c r="AS63" s="158"/>
      <c r="AT63" s="158"/>
      <c r="AU63" s="158"/>
      <c r="AV63" s="158"/>
      <c r="AW63" s="158"/>
      <c r="AX63" s="35"/>
      <c r="AY63" s="158">
        <v>1029105.4265367197</v>
      </c>
      <c r="AZ63" s="158">
        <v>1029105.4265367197</v>
      </c>
      <c r="BA63" s="158">
        <v>1029105.4265367197</v>
      </c>
      <c r="BB63" s="158"/>
      <c r="BC63" s="158"/>
      <c r="BD63" s="158"/>
      <c r="BE63" s="4"/>
      <c r="BF63" s="158"/>
      <c r="BG63" s="158"/>
      <c r="BH63" s="4"/>
      <c r="BI63" s="158"/>
      <c r="BJ63" s="158">
        <v>3087316.2796101589</v>
      </c>
      <c r="BK63" s="158">
        <v>3087316.2796101589</v>
      </c>
      <c r="BL63" s="158"/>
      <c r="BM63" s="4"/>
    </row>
    <row r="64" spans="1:65">
      <c r="B64" s="538" t="s">
        <v>180</v>
      </c>
      <c r="C64" s="539"/>
      <c r="D64" s="101"/>
      <c r="E64" s="544"/>
      <c r="F64" s="564"/>
      <c r="G64" s="564"/>
      <c r="H64" s="545"/>
      <c r="I64" s="102"/>
      <c r="J64" s="464"/>
      <c r="K64" s="158"/>
      <c r="L64" s="158"/>
      <c r="M64" s="158"/>
      <c r="N64" s="464"/>
      <c r="O64" s="158"/>
      <c r="P64" s="158"/>
      <c r="Q64" s="158"/>
      <c r="R64" s="464"/>
      <c r="S64" s="158"/>
      <c r="T64" s="158"/>
      <c r="U64" s="158"/>
      <c r="V64" s="35"/>
      <c r="W64" s="158"/>
      <c r="X64" s="158"/>
      <c r="Y64" s="158"/>
      <c r="Z64" s="158">
        <v>0</v>
      </c>
      <c r="AA64" s="158">
        <v>0</v>
      </c>
      <c r="AB64" s="158">
        <v>0</v>
      </c>
      <c r="AC64" s="4"/>
      <c r="AD64" s="158"/>
      <c r="AE64" s="158"/>
      <c r="AF64" s="4"/>
      <c r="AG64" s="554"/>
      <c r="AH64" s="554">
        <v>0</v>
      </c>
      <c r="AI64" s="554"/>
      <c r="AJ64" s="158"/>
      <c r="AK64" s="4"/>
      <c r="AL64" s="158"/>
      <c r="AM64" s="158"/>
      <c r="AN64" s="158"/>
      <c r="AO64" s="158"/>
      <c r="AP64" s="158"/>
      <c r="AQ64" s="158"/>
      <c r="AR64" s="158"/>
      <c r="AS64" s="158"/>
      <c r="AT64" s="158"/>
      <c r="AU64" s="158"/>
      <c r="AV64" s="158"/>
      <c r="AW64" s="158"/>
      <c r="AX64" s="35"/>
      <c r="AY64" s="158"/>
      <c r="AZ64" s="158"/>
      <c r="BA64" s="158"/>
      <c r="BB64" s="158">
        <v>0</v>
      </c>
      <c r="BC64" s="158">
        <v>0</v>
      </c>
      <c r="BD64" s="158">
        <v>0</v>
      </c>
      <c r="BE64" s="4"/>
      <c r="BF64" s="158"/>
      <c r="BG64" s="158"/>
      <c r="BH64" s="4"/>
      <c r="BI64" s="158"/>
      <c r="BJ64" s="158">
        <v>0</v>
      </c>
      <c r="BK64" s="158">
        <v>0</v>
      </c>
      <c r="BL64" s="158"/>
      <c r="BM64" s="4"/>
    </row>
    <row r="65" spans="2:65">
      <c r="B65" s="538" t="s">
        <v>181</v>
      </c>
      <c r="C65" s="539"/>
      <c r="D65" s="101"/>
      <c r="E65" s="544"/>
      <c r="F65" s="564"/>
      <c r="G65" s="564"/>
      <c r="H65" s="545"/>
      <c r="I65" s="102"/>
      <c r="J65" s="464"/>
      <c r="K65" s="158"/>
      <c r="L65" s="158"/>
      <c r="M65" s="158"/>
      <c r="N65" s="464"/>
      <c r="O65" s="158"/>
      <c r="P65" s="158"/>
      <c r="Q65" s="158"/>
      <c r="R65" s="464"/>
      <c r="S65" s="158"/>
      <c r="T65" s="158"/>
      <c r="U65" s="158"/>
      <c r="V65" s="35"/>
      <c r="W65" s="158"/>
      <c r="X65" s="158"/>
      <c r="Y65" s="158"/>
      <c r="Z65" s="158"/>
      <c r="AA65" s="158"/>
      <c r="AB65" s="158"/>
      <c r="AC65" s="4"/>
      <c r="AD65" s="158">
        <v>225.691556131</v>
      </c>
      <c r="AE65" s="158">
        <v>222.75873666981454</v>
      </c>
      <c r="AF65" s="4"/>
      <c r="AG65" s="554"/>
      <c r="AH65" s="554"/>
      <c r="AI65" s="554">
        <v>222.75873666981454</v>
      </c>
      <c r="AJ65" s="158"/>
      <c r="AK65" s="4"/>
      <c r="AL65" s="158"/>
      <c r="AM65" s="158"/>
      <c r="AN65" s="158"/>
      <c r="AO65" s="158"/>
      <c r="AP65" s="158"/>
      <c r="AQ65" s="158"/>
      <c r="AR65" s="158"/>
      <c r="AS65" s="158"/>
      <c r="AT65" s="158"/>
      <c r="AU65" s="158"/>
      <c r="AV65" s="158"/>
      <c r="AW65" s="158"/>
      <c r="AX65" s="35"/>
      <c r="AY65" s="158"/>
      <c r="AZ65" s="158"/>
      <c r="BA65" s="158"/>
      <c r="BB65" s="158"/>
      <c r="BC65" s="158"/>
      <c r="BD65" s="158"/>
      <c r="BE65" s="4"/>
      <c r="BF65" s="158">
        <v>658771.56557000009</v>
      </c>
      <c r="BG65" s="158">
        <v>648237.22969855461</v>
      </c>
      <c r="BH65" s="4"/>
      <c r="BI65" s="158"/>
      <c r="BJ65" s="158"/>
      <c r="BK65" s="158">
        <v>1307008.7952685547</v>
      </c>
      <c r="BL65" s="158"/>
      <c r="BM65" s="4"/>
    </row>
    <row r="66" spans="2:65" ht="5.25" customHeight="1">
      <c r="B66" s="87"/>
      <c r="C66" s="88"/>
      <c r="D66" s="9"/>
      <c r="E66" s="89"/>
      <c r="F66" s="89"/>
      <c r="G66" s="89"/>
      <c r="H66" s="89"/>
      <c r="I66" s="33"/>
      <c r="J66" s="465"/>
      <c r="K66" s="155"/>
      <c r="L66" s="155"/>
      <c r="M66" s="155"/>
      <c r="N66" s="465"/>
      <c r="O66" s="155"/>
      <c r="P66" s="155"/>
      <c r="Q66" s="155"/>
      <c r="R66" s="465"/>
      <c r="S66" s="155"/>
      <c r="T66" s="155"/>
      <c r="U66" s="155"/>
      <c r="V66" s="35"/>
      <c r="W66" s="157"/>
      <c r="X66" s="155"/>
      <c r="Y66" s="155"/>
      <c r="Z66" s="157"/>
      <c r="AA66" s="155"/>
      <c r="AB66" s="155"/>
      <c r="AC66" s="4"/>
      <c r="AD66" s="157"/>
      <c r="AE66" s="155"/>
      <c r="AF66" s="4"/>
      <c r="AG66" s="155"/>
      <c r="AH66" s="155"/>
      <c r="AI66" s="155"/>
      <c r="AJ66" s="155"/>
      <c r="AK66" s="4"/>
      <c r="AL66" s="155"/>
      <c r="AM66" s="155"/>
      <c r="AN66" s="155"/>
      <c r="AO66" s="155"/>
      <c r="AP66" s="155"/>
      <c r="AQ66" s="155"/>
      <c r="AR66" s="155"/>
      <c r="AS66" s="155"/>
      <c r="AT66" s="155"/>
      <c r="AU66" s="155"/>
      <c r="AV66" s="155"/>
      <c r="AW66" s="155"/>
      <c r="AX66" s="35"/>
      <c r="AY66" s="157"/>
      <c r="AZ66" s="155"/>
      <c r="BA66" s="155"/>
      <c r="BB66" s="155"/>
      <c r="BC66" s="155"/>
      <c r="BD66" s="155"/>
      <c r="BE66" s="4"/>
      <c r="BF66" s="157"/>
      <c r="BG66" s="155"/>
      <c r="BH66" s="4"/>
      <c r="BI66" s="155"/>
      <c r="BJ66" s="155"/>
      <c r="BK66" s="155"/>
      <c r="BL66" s="155"/>
      <c r="BM66" s="4"/>
    </row>
    <row r="67" spans="2:65">
      <c r="B67" s="115" t="s">
        <v>75</v>
      </c>
      <c r="C67" s="116"/>
      <c r="D67" s="9"/>
      <c r="E67" s="91"/>
      <c r="F67" s="92"/>
      <c r="G67" s="92"/>
      <c r="H67" s="93"/>
      <c r="I67" s="33"/>
      <c r="J67" s="581">
        <v>-45.147757210777186</v>
      </c>
      <c r="K67" s="581">
        <v>0</v>
      </c>
      <c r="L67" s="581">
        <v>0</v>
      </c>
      <c r="M67" s="581">
        <v>0</v>
      </c>
      <c r="N67" s="581">
        <v>0</v>
      </c>
      <c r="O67" s="581">
        <v>0</v>
      </c>
      <c r="P67" s="581">
        <v>0</v>
      </c>
      <c r="Q67" s="581">
        <v>0</v>
      </c>
      <c r="R67" s="581">
        <v>0</v>
      </c>
      <c r="S67" s="581">
        <v>0</v>
      </c>
      <c r="T67" s="581">
        <v>0</v>
      </c>
      <c r="U67" s="581">
        <v>0</v>
      </c>
      <c r="V67" s="581">
        <v>0</v>
      </c>
      <c r="W67" s="581">
        <v>150.1259120613984</v>
      </c>
      <c r="X67" s="581">
        <v>150.1259120613984</v>
      </c>
      <c r="Y67" s="581">
        <v>150.1259120613984</v>
      </c>
      <c r="Z67" s="581">
        <v>0</v>
      </c>
      <c r="AA67" s="581">
        <v>0</v>
      </c>
      <c r="AB67" s="581">
        <v>0</v>
      </c>
      <c r="AC67" s="4"/>
      <c r="AD67" s="581">
        <v>225.691556131</v>
      </c>
      <c r="AE67" s="581">
        <v>222.75873666981454</v>
      </c>
      <c r="AF67" s="581">
        <v>0</v>
      </c>
      <c r="AG67" s="581">
        <v>-45.147757210777186</v>
      </c>
      <c r="AH67" s="581">
        <v>104.97815485062124</v>
      </c>
      <c r="AI67" s="581">
        <v>327.73689152043573</v>
      </c>
      <c r="AJ67" s="581">
        <v>0</v>
      </c>
      <c r="AK67" s="581">
        <v>0</v>
      </c>
      <c r="AL67" s="581">
        <v>-91969.05833379348</v>
      </c>
      <c r="AM67" s="581">
        <v>0</v>
      </c>
      <c r="AN67" s="581">
        <v>0</v>
      </c>
      <c r="AO67" s="581">
        <v>0</v>
      </c>
      <c r="AP67" s="581">
        <v>0</v>
      </c>
      <c r="AQ67" s="581">
        <v>0</v>
      </c>
      <c r="AR67" s="581">
        <v>0</v>
      </c>
      <c r="AS67" s="581">
        <v>0</v>
      </c>
      <c r="AT67" s="581">
        <v>0</v>
      </c>
      <c r="AU67" s="581">
        <v>0</v>
      </c>
      <c r="AV67" s="581">
        <v>0</v>
      </c>
      <c r="AW67" s="581">
        <v>0</v>
      </c>
      <c r="AX67" s="581">
        <v>0</v>
      </c>
      <c r="AY67" s="581">
        <v>1029105.4265367197</v>
      </c>
      <c r="AZ67" s="581">
        <v>1029105.4265367197</v>
      </c>
      <c r="BA67" s="581">
        <v>1029105.4265367197</v>
      </c>
      <c r="BB67" s="581">
        <v>0</v>
      </c>
      <c r="BC67" s="581">
        <v>0</v>
      </c>
      <c r="BD67" s="581">
        <v>0</v>
      </c>
      <c r="BE67" s="581">
        <v>0</v>
      </c>
      <c r="BF67" s="581">
        <v>658771.56557000009</v>
      </c>
      <c r="BG67" s="581">
        <v>648237.22969855461</v>
      </c>
      <c r="BH67" s="581">
        <v>0</v>
      </c>
      <c r="BI67" s="581">
        <v>-91969.05833379348</v>
      </c>
      <c r="BJ67" s="581">
        <v>2995347.2212763657</v>
      </c>
      <c r="BK67" s="581">
        <v>4302356.0165449195</v>
      </c>
      <c r="BL67" s="153"/>
      <c r="BM67" s="4"/>
    </row>
    <row r="68" spans="2:65">
      <c r="B68" s="115" t="s">
        <v>76</v>
      </c>
      <c r="C68" s="116"/>
      <c r="D68" s="9"/>
      <c r="E68" s="91"/>
      <c r="F68" s="92"/>
      <c r="G68" s="92"/>
      <c r="H68" s="93"/>
      <c r="I68" s="33"/>
      <c r="J68" s="581">
        <v>0</v>
      </c>
      <c r="K68" s="581">
        <v>0</v>
      </c>
      <c r="L68" s="581">
        <v>0</v>
      </c>
      <c r="M68" s="581">
        <v>0</v>
      </c>
      <c r="N68" s="581">
        <v>0</v>
      </c>
      <c r="O68" s="581">
        <v>0</v>
      </c>
      <c r="P68" s="581">
        <v>0</v>
      </c>
      <c r="Q68" s="581">
        <v>0</v>
      </c>
      <c r="R68" s="581">
        <v>0</v>
      </c>
      <c r="S68" s="581">
        <v>0</v>
      </c>
      <c r="T68" s="581">
        <v>0</v>
      </c>
      <c r="U68" s="581">
        <v>0</v>
      </c>
      <c r="V68" s="581">
        <v>0</v>
      </c>
      <c r="W68" s="581">
        <v>0</v>
      </c>
      <c r="X68" s="581">
        <v>0</v>
      </c>
      <c r="Y68" s="581">
        <v>0</v>
      </c>
      <c r="Z68" s="581">
        <v>0</v>
      </c>
      <c r="AA68" s="581">
        <v>0</v>
      </c>
      <c r="AB68" s="581">
        <v>0</v>
      </c>
      <c r="AC68" s="4"/>
      <c r="AD68" s="581">
        <v>0</v>
      </c>
      <c r="AE68" s="581">
        <v>0</v>
      </c>
      <c r="AF68" s="581">
        <v>0</v>
      </c>
      <c r="AG68" s="581">
        <v>0</v>
      </c>
      <c r="AH68" s="581">
        <v>0</v>
      </c>
      <c r="AI68" s="581">
        <v>0</v>
      </c>
      <c r="AJ68" s="581">
        <v>0</v>
      </c>
      <c r="AK68" s="581">
        <v>0</v>
      </c>
      <c r="AL68" s="581">
        <v>0</v>
      </c>
      <c r="AM68" s="581">
        <v>0</v>
      </c>
      <c r="AN68" s="581">
        <v>0</v>
      </c>
      <c r="AO68" s="581">
        <v>0</v>
      </c>
      <c r="AP68" s="581">
        <v>0</v>
      </c>
      <c r="AQ68" s="581">
        <v>0</v>
      </c>
      <c r="AR68" s="581">
        <v>0</v>
      </c>
      <c r="AS68" s="581">
        <v>0</v>
      </c>
      <c r="AT68" s="581">
        <v>0</v>
      </c>
      <c r="AU68" s="581">
        <v>0</v>
      </c>
      <c r="AV68" s="581">
        <v>0</v>
      </c>
      <c r="AW68" s="581">
        <v>0</v>
      </c>
      <c r="AX68" s="581">
        <v>0</v>
      </c>
      <c r="AY68" s="581">
        <v>0</v>
      </c>
      <c r="AZ68" s="581">
        <v>0</v>
      </c>
      <c r="BA68" s="581">
        <v>0</v>
      </c>
      <c r="BB68" s="581">
        <v>0</v>
      </c>
      <c r="BC68" s="581">
        <v>0</v>
      </c>
      <c r="BD68" s="581">
        <v>0</v>
      </c>
      <c r="BE68" s="581">
        <v>0</v>
      </c>
      <c r="BF68" s="581">
        <v>0</v>
      </c>
      <c r="BG68" s="581">
        <v>0</v>
      </c>
      <c r="BH68" s="581">
        <v>0</v>
      </c>
      <c r="BI68" s="581">
        <v>0</v>
      </c>
      <c r="BJ68" s="581">
        <v>0</v>
      </c>
      <c r="BK68" s="581">
        <v>0</v>
      </c>
      <c r="BL68" s="153"/>
      <c r="BM68" s="4"/>
    </row>
    <row r="69" spans="2:65">
      <c r="B69" s="115" t="s">
        <v>177</v>
      </c>
      <c r="C69" s="116"/>
      <c r="D69" s="9"/>
      <c r="E69" s="91"/>
      <c r="F69" s="92"/>
      <c r="G69" s="92"/>
      <c r="H69" s="93"/>
      <c r="I69" s="33"/>
      <c r="J69" s="581">
        <v>-45.147757210777186</v>
      </c>
      <c r="K69" s="581">
        <v>0</v>
      </c>
      <c r="L69" s="581">
        <v>0</v>
      </c>
      <c r="M69" s="581">
        <v>0</v>
      </c>
      <c r="N69" s="581">
        <v>0</v>
      </c>
      <c r="O69" s="581">
        <v>0</v>
      </c>
      <c r="P69" s="581">
        <v>0</v>
      </c>
      <c r="Q69" s="581">
        <v>0</v>
      </c>
      <c r="R69" s="581">
        <v>0</v>
      </c>
      <c r="S69" s="581">
        <v>0</v>
      </c>
      <c r="T69" s="581">
        <v>0</v>
      </c>
      <c r="U69" s="581">
        <v>0</v>
      </c>
      <c r="V69" s="581">
        <v>0</v>
      </c>
      <c r="W69" s="581">
        <v>150.1259120613984</v>
      </c>
      <c r="X69" s="581">
        <v>150.1259120613984</v>
      </c>
      <c r="Y69" s="581">
        <v>150.1259120613984</v>
      </c>
      <c r="Z69" s="581">
        <v>0</v>
      </c>
      <c r="AA69" s="581">
        <v>0</v>
      </c>
      <c r="AB69" s="581">
        <v>0</v>
      </c>
      <c r="AC69" s="4"/>
      <c r="AD69" s="581">
        <v>225.691556131</v>
      </c>
      <c r="AE69" s="581">
        <v>222.75873666981454</v>
      </c>
      <c r="AF69" s="581">
        <v>0</v>
      </c>
      <c r="AG69" s="581">
        <v>-45.147757210777186</v>
      </c>
      <c r="AH69" s="581">
        <v>150.1259120613984</v>
      </c>
      <c r="AI69" s="581">
        <v>222.75873666981454</v>
      </c>
      <c r="AJ69" s="581">
        <v>0</v>
      </c>
      <c r="AK69" s="581">
        <v>0</v>
      </c>
      <c r="AL69" s="581">
        <v>-91969.05833379348</v>
      </c>
      <c r="AM69" s="581">
        <v>0</v>
      </c>
      <c r="AN69" s="581">
        <v>0</v>
      </c>
      <c r="AO69" s="581">
        <v>0</v>
      </c>
      <c r="AP69" s="581">
        <v>0</v>
      </c>
      <c r="AQ69" s="581">
        <v>0</v>
      </c>
      <c r="AR69" s="581">
        <v>0</v>
      </c>
      <c r="AS69" s="581">
        <v>0</v>
      </c>
      <c r="AT69" s="581">
        <v>0</v>
      </c>
      <c r="AU69" s="581">
        <v>0</v>
      </c>
      <c r="AV69" s="581">
        <v>0</v>
      </c>
      <c r="AW69" s="581">
        <v>0</v>
      </c>
      <c r="AX69" s="581">
        <v>0</v>
      </c>
      <c r="AY69" s="581">
        <v>1029105.4265367197</v>
      </c>
      <c r="AZ69" s="581">
        <v>1029105.4265367197</v>
      </c>
      <c r="BA69" s="581">
        <v>1029105.4265367197</v>
      </c>
      <c r="BB69" s="581">
        <v>0</v>
      </c>
      <c r="BC69" s="581">
        <v>0</v>
      </c>
      <c r="BD69" s="581">
        <v>0</v>
      </c>
      <c r="BE69" s="581">
        <v>0</v>
      </c>
      <c r="BF69" s="581">
        <v>658771.56557000009</v>
      </c>
      <c r="BG69" s="581">
        <v>648237.22969855461</v>
      </c>
      <c r="BH69" s="581">
        <v>0</v>
      </c>
      <c r="BI69" s="581">
        <v>-91969.05833379348</v>
      </c>
      <c r="BJ69" s="581">
        <v>2995347.2212763652</v>
      </c>
      <c r="BK69" s="581">
        <v>4302356.0165449195</v>
      </c>
      <c r="BL69" s="469"/>
      <c r="BM69" s="4"/>
    </row>
    <row r="70" spans="2:65">
      <c r="J70" s="582"/>
      <c r="K70" s="582"/>
      <c r="L70" s="582"/>
      <c r="M70" s="582"/>
      <c r="N70" s="582"/>
      <c r="O70" s="582"/>
      <c r="P70" s="582"/>
      <c r="Q70" s="582"/>
      <c r="R70" s="582"/>
      <c r="S70" s="582"/>
      <c r="T70" s="582"/>
      <c r="U70" s="582"/>
      <c r="V70" s="582"/>
      <c r="W70" s="582"/>
      <c r="X70" s="582"/>
      <c r="Y70" s="582"/>
      <c r="Z70" s="582"/>
      <c r="AA70" s="582"/>
      <c r="AB70" s="582"/>
      <c r="AC70" s="4"/>
      <c r="AD70" s="582"/>
      <c r="AE70" s="582"/>
      <c r="AF70" s="582"/>
      <c r="AG70" s="582"/>
      <c r="AH70" s="582"/>
      <c r="AI70" s="582"/>
      <c r="AJ70" s="582"/>
      <c r="AK70" s="582"/>
      <c r="AL70" s="582"/>
      <c r="AM70" s="582"/>
      <c r="AN70" s="582"/>
      <c r="AO70" s="582"/>
      <c r="AP70" s="582"/>
      <c r="AQ70" s="582"/>
      <c r="AR70" s="582"/>
      <c r="AS70" s="582"/>
      <c r="AT70" s="582"/>
      <c r="AU70" s="582"/>
      <c r="AV70" s="582"/>
      <c r="AW70" s="582"/>
      <c r="AX70" s="582"/>
      <c r="AY70" s="582"/>
      <c r="AZ70" s="582"/>
      <c r="BA70" s="582"/>
      <c r="BB70" s="582"/>
      <c r="BC70" s="582"/>
      <c r="BD70" s="582"/>
      <c r="BE70" s="582"/>
      <c r="BF70" s="582"/>
      <c r="BG70" s="582"/>
      <c r="BH70" s="582"/>
      <c r="BI70" s="582"/>
      <c r="BJ70" s="582"/>
      <c r="BK70" s="582"/>
      <c r="BL70" s="4"/>
      <c r="BM70" s="4"/>
    </row>
    <row r="71" spans="2:65">
      <c r="J71" s="582">
        <v>0</v>
      </c>
      <c r="K71" s="582">
        <v>0</v>
      </c>
      <c r="L71" s="582">
        <v>0</v>
      </c>
      <c r="M71" s="582">
        <v>0</v>
      </c>
      <c r="N71" s="582">
        <v>0</v>
      </c>
      <c r="O71" s="582">
        <v>0</v>
      </c>
      <c r="P71" s="582">
        <v>0</v>
      </c>
      <c r="Q71" s="582">
        <v>0</v>
      </c>
      <c r="R71" s="582">
        <v>0</v>
      </c>
      <c r="S71" s="582">
        <v>0</v>
      </c>
      <c r="T71" s="582">
        <v>0</v>
      </c>
      <c r="U71" s="582">
        <v>0</v>
      </c>
      <c r="V71" s="582">
        <v>0</v>
      </c>
      <c r="W71" s="582">
        <v>0</v>
      </c>
      <c r="X71" s="582">
        <v>0</v>
      </c>
      <c r="Y71" s="582">
        <v>0</v>
      </c>
      <c r="Z71" s="582">
        <v>0</v>
      </c>
      <c r="AA71" s="582">
        <v>0</v>
      </c>
      <c r="AB71" s="582">
        <v>0</v>
      </c>
      <c r="AC71" s="4"/>
      <c r="AD71" s="582">
        <v>0</v>
      </c>
      <c r="AE71" s="582">
        <v>0</v>
      </c>
      <c r="AF71" s="582">
        <v>0</v>
      </c>
      <c r="AG71" s="582">
        <v>0</v>
      </c>
      <c r="AH71" s="582">
        <v>-45.147757210777158</v>
      </c>
      <c r="AI71" s="582">
        <v>104.97815485062119</v>
      </c>
      <c r="AJ71" s="582">
        <v>0</v>
      </c>
      <c r="AK71" s="582">
        <v>0</v>
      </c>
      <c r="AL71" s="582">
        <v>0</v>
      </c>
      <c r="AM71" s="582">
        <v>0</v>
      </c>
      <c r="AN71" s="582">
        <v>0</v>
      </c>
      <c r="AO71" s="582">
        <v>0</v>
      </c>
      <c r="AP71" s="582">
        <v>0</v>
      </c>
      <c r="AQ71" s="582">
        <v>0</v>
      </c>
      <c r="AR71" s="582">
        <v>0</v>
      </c>
      <c r="AS71" s="582">
        <v>0</v>
      </c>
      <c r="AT71" s="582">
        <v>0</v>
      </c>
      <c r="AU71" s="582">
        <v>0</v>
      </c>
      <c r="AV71" s="582">
        <v>0</v>
      </c>
      <c r="AW71" s="582">
        <v>0</v>
      </c>
      <c r="AX71" s="582">
        <v>0</v>
      </c>
      <c r="AY71" s="582">
        <v>0</v>
      </c>
      <c r="AZ71" s="582">
        <v>0</v>
      </c>
      <c r="BA71" s="582">
        <v>0</v>
      </c>
      <c r="BB71" s="582">
        <v>0</v>
      </c>
      <c r="BC71" s="582">
        <v>0</v>
      </c>
      <c r="BD71" s="582">
        <v>0</v>
      </c>
      <c r="BE71" s="582">
        <v>0</v>
      </c>
      <c r="BF71" s="582">
        <v>0</v>
      </c>
      <c r="BG71" s="582">
        <v>0</v>
      </c>
      <c r="BH71" s="582">
        <v>0</v>
      </c>
      <c r="BI71" s="582">
        <v>0</v>
      </c>
      <c r="BJ71" s="582">
        <v>0</v>
      </c>
      <c r="BK71" s="582">
        <v>0</v>
      </c>
    </row>
    <row r="72" spans="2:65">
      <c r="V72" s="35"/>
      <c r="AC72" s="4"/>
      <c r="BE72" s="4"/>
      <c r="BH72" s="4"/>
    </row>
  </sheetData>
  <mergeCells count="36">
    <mergeCell ref="BB3:BD4"/>
    <mergeCell ref="AP3:AS4"/>
    <mergeCell ref="BI3:BL4"/>
    <mergeCell ref="E60:H60"/>
    <mergeCell ref="AY3:BA4"/>
    <mergeCell ref="BF3:BG4"/>
    <mergeCell ref="R3:U4"/>
    <mergeCell ref="Z3:AB4"/>
    <mergeCell ref="R19:U19"/>
    <mergeCell ref="R30:U30"/>
    <mergeCell ref="R38:U38"/>
    <mergeCell ref="R42:U42"/>
    <mergeCell ref="R47:U47"/>
    <mergeCell ref="R55:U55"/>
    <mergeCell ref="AT3:AW4"/>
    <mergeCell ref="E63:H63"/>
    <mergeCell ref="AD3:AE4"/>
    <mergeCell ref="AG3:AJ4"/>
    <mergeCell ref="AL3:AO4"/>
    <mergeCell ref="N3:Q4"/>
    <mergeCell ref="N19:Q19"/>
    <mergeCell ref="N30:Q30"/>
    <mergeCell ref="N38:Q38"/>
    <mergeCell ref="N42:Q42"/>
    <mergeCell ref="N47:Q47"/>
    <mergeCell ref="N55:Q55"/>
    <mergeCell ref="E2:H2"/>
    <mergeCell ref="J2:AE2"/>
    <mergeCell ref="AG2:AJ2"/>
    <mergeCell ref="AL2:BG2"/>
    <mergeCell ref="BI2:BL2"/>
    <mergeCell ref="B3:B5"/>
    <mergeCell ref="C3:C5"/>
    <mergeCell ref="E3:H4"/>
    <mergeCell ref="J3:M4"/>
    <mergeCell ref="W3:Y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LRAM Calculation</vt:lpstr>
      <vt:lpstr>LRAM calc by program</vt:lpstr>
      <vt:lpstr>pivot</vt:lpstr>
      <vt:lpstr>OPA Data</vt:lpstr>
      <vt:lpstr>Sheet1</vt:lpstr>
      <vt:lpstr>'LDCResults(Gross)'!Print_Area</vt:lpstr>
      <vt:lpstr>'LRAM calc by program'!Print_Area</vt:lpstr>
      <vt:lpstr>'Provincial - Results 2011'!Print_Area</vt:lpstr>
      <vt:lpstr>'ProvincialResults(Gross)'!Print_Area</vt:lpstr>
      <vt:lpstr>'LDCResults(Gross)'!Print_Titles</vt:lpstr>
      <vt:lpstr>'Provincial - Results 2011'!Print_Titles</vt:lpstr>
      <vt:lpstr>'ProvincialResults(Gross)'!Print_Titles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Cindy Perrin</cp:lastModifiedBy>
  <cp:lastPrinted>2016-06-16T18:30:29Z</cp:lastPrinted>
  <dcterms:created xsi:type="dcterms:W3CDTF">2012-03-05T18:56:04Z</dcterms:created>
  <dcterms:modified xsi:type="dcterms:W3CDTF">2016-08-15T20:28:25Z</dcterms:modified>
</cp:coreProperties>
</file>