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5" yWindow="90" windowWidth="16260" windowHeight="9210" activeTab="2"/>
  </bookViews>
  <sheets>
    <sheet name="2015 Full Conty Mifrs Appen " sheetId="2" r:id="rId1"/>
    <sheet name="2016 Full Conty Mifrs Appen " sheetId="3" r:id="rId2"/>
    <sheet name="2017 Full Conty Mifrs Appen " sheetId="4" r:id="rId3"/>
  </sheets>
  <externalReferences>
    <externalReference r:id="rId4"/>
  </externalReferences>
  <definedNames>
    <definedName name="A1B53806" localSheetId="0">#REF!</definedName>
    <definedName name="A1B53806" localSheetId="1">#REF!</definedName>
    <definedName name="A1B53806" localSheetId="2">#REF!</definedName>
    <definedName name="A1B53806">#REF!</definedName>
    <definedName name="Amort_FA" localSheetId="0">#REF!</definedName>
    <definedName name="Amort_FA" localSheetId="1">#REF!</definedName>
    <definedName name="Amort_FA" localSheetId="2">#REF!</definedName>
    <definedName name="Amort_FA">#REF!</definedName>
    <definedName name="GrossFA" localSheetId="0">#REF!</definedName>
    <definedName name="GrossFA" localSheetId="1">#REF!</definedName>
    <definedName name="GrossFA" localSheetId="2">#REF!</definedName>
    <definedName name="GrossFA">#REF!</definedName>
    <definedName name="new" localSheetId="0">#REF!</definedName>
    <definedName name="new" localSheetId="1">#REF!</definedName>
    <definedName name="new" localSheetId="2">#REF!</definedName>
    <definedName name="new">#REF!</definedName>
    <definedName name="_xlnm.Print_Area" localSheetId="0">#REF!</definedName>
    <definedName name="_xlnm.Print_Area" localSheetId="1">#REF!</definedName>
    <definedName name="_xlnm.Print_Area" localSheetId="2">#REF!</definedName>
    <definedName name="_xlnm.Print_Area">#REF!</definedName>
    <definedName name="PRINT2000" localSheetId="0">#REF!</definedName>
    <definedName name="PRINT2000" localSheetId="1">#REF!</definedName>
    <definedName name="PRINT2000" localSheetId="2">#REF!</definedName>
    <definedName name="PRINT2000">#REF!</definedName>
    <definedName name="PRINT93" localSheetId="0">#REF!</definedName>
    <definedName name="PRINT93" localSheetId="1">#REF!</definedName>
    <definedName name="PRINT93" localSheetId="2">#REF!</definedName>
    <definedName name="PRINT93">#REF!</definedName>
    <definedName name="PRINT94" localSheetId="0">#REF!</definedName>
    <definedName name="PRINT94" localSheetId="1">#REF!</definedName>
    <definedName name="PRINT94" localSheetId="2">#REF!</definedName>
    <definedName name="PRINT94">#REF!</definedName>
    <definedName name="PRINT95" localSheetId="0">#REF!</definedName>
    <definedName name="PRINT95" localSheetId="1">#REF!</definedName>
    <definedName name="PRINT95" localSheetId="2">#REF!</definedName>
    <definedName name="PRINT95">#REF!</definedName>
    <definedName name="PRINT96" localSheetId="0">#REF!</definedName>
    <definedName name="PRINT96" localSheetId="1">#REF!</definedName>
    <definedName name="PRINT96" localSheetId="2">#REF!</definedName>
    <definedName name="PRINT96">#REF!</definedName>
    <definedName name="PRINT97" localSheetId="0">#REF!</definedName>
    <definedName name="PRINT97" localSheetId="1">#REF!</definedName>
    <definedName name="PRINT97" localSheetId="2">#REF!</definedName>
    <definedName name="PRINT97">#REF!</definedName>
    <definedName name="PRINT98" localSheetId="0">#REF!</definedName>
    <definedName name="PRINT98" localSheetId="1">#REF!</definedName>
    <definedName name="PRINT98" localSheetId="2">#REF!</definedName>
    <definedName name="PRINT98">#REF!</definedName>
    <definedName name="PRINT99" localSheetId="0">#REF!</definedName>
    <definedName name="PRINT99" localSheetId="1">#REF!</definedName>
    <definedName name="PRINT99" localSheetId="2">#REF!</definedName>
    <definedName name="PRINT99">#REF!</definedName>
    <definedName name="PRINTCCAMORTIZN" localSheetId="0">#REF!</definedName>
    <definedName name="PRINTCCAMORTIZN" localSheetId="1">#REF!</definedName>
    <definedName name="PRINTCCAMORTIZN" localSheetId="2">#REF!</definedName>
    <definedName name="PRINTCCAMORTIZN">#REF!</definedName>
    <definedName name="start18" localSheetId="0">#REF!</definedName>
    <definedName name="start18" localSheetId="1">#REF!</definedName>
    <definedName name="start18" localSheetId="2">#REF!</definedName>
    <definedName name="start18">#REF!</definedName>
    <definedName name="start20" localSheetId="0">#REF!</definedName>
    <definedName name="start20" localSheetId="1">#REF!</definedName>
    <definedName name="start20" localSheetId="2">#REF!</definedName>
    <definedName name="start20">#REF!</definedName>
  </definedNames>
  <calcPr calcId="145621"/>
</workbook>
</file>

<file path=xl/calcChain.xml><?xml version="1.0" encoding="utf-8"?>
<calcChain xmlns="http://schemas.openxmlformats.org/spreadsheetml/2006/main">
  <c r="H50" i="4" l="1"/>
  <c r="H44" i="4"/>
  <c r="H43" i="4"/>
  <c r="H42" i="4"/>
  <c r="H41" i="4"/>
  <c r="H40" i="4"/>
  <c r="H39" i="4"/>
  <c r="H38" i="4"/>
  <c r="H37" i="4"/>
  <c r="H36" i="4"/>
  <c r="H35" i="4"/>
  <c r="H34" i="4"/>
  <c r="H33" i="4"/>
  <c r="H30" i="4"/>
  <c r="H29" i="4"/>
  <c r="H28" i="4"/>
  <c r="H27" i="4"/>
  <c r="H26" i="4"/>
  <c r="H25" i="4"/>
  <c r="H24" i="4"/>
  <c r="H23" i="4"/>
  <c r="H22" i="4"/>
  <c r="H21" i="4"/>
  <c r="H20" i="4"/>
  <c r="H19" i="4"/>
  <c r="H18" i="4"/>
  <c r="H17" i="4"/>
  <c r="H16" i="4"/>
  <c r="H15" i="4"/>
  <c r="P2" i="4" l="1"/>
  <c r="P3" i="4"/>
  <c r="P4" i="4"/>
  <c r="P2" i="3"/>
  <c r="P3" i="3"/>
  <c r="P4" i="3"/>
  <c r="M59" i="4" l="1"/>
  <c r="J59" i="4"/>
  <c r="D59" i="4"/>
  <c r="A59" i="4"/>
  <c r="D58" i="4"/>
  <c r="A58" i="4"/>
  <c r="D57" i="4"/>
  <c r="A57" i="4"/>
  <c r="O53" i="4"/>
  <c r="M60" i="4"/>
  <c r="J53" i="4"/>
  <c r="P53" i="4" s="1"/>
  <c r="O52" i="4"/>
  <c r="M52" i="4"/>
  <c r="J52" i="4"/>
  <c r="P52" i="4" s="1"/>
  <c r="O50" i="4"/>
  <c r="J50" i="4"/>
  <c r="L48" i="4"/>
  <c r="G48" i="4"/>
  <c r="N48" i="4"/>
  <c r="M48" i="4"/>
  <c r="O47" i="4"/>
  <c r="O48" i="4" s="1"/>
  <c r="I48" i="4"/>
  <c r="H48" i="4"/>
  <c r="J47" i="4"/>
  <c r="O44" i="4"/>
  <c r="J44" i="4"/>
  <c r="O43" i="4"/>
  <c r="J43" i="4"/>
  <c r="P43" i="4" s="1"/>
  <c r="O42" i="4"/>
  <c r="J42" i="4"/>
  <c r="O41" i="4"/>
  <c r="J41" i="4"/>
  <c r="P41" i="4" s="1"/>
  <c r="O40" i="4"/>
  <c r="J40" i="4"/>
  <c r="M58" i="4"/>
  <c r="J39" i="4"/>
  <c r="O38" i="4"/>
  <c r="M57" i="4"/>
  <c r="J38" i="4"/>
  <c r="O37" i="4"/>
  <c r="J37" i="4"/>
  <c r="P37" i="4" s="1"/>
  <c r="O36" i="4"/>
  <c r="J36" i="4"/>
  <c r="O35" i="4"/>
  <c r="J35" i="4"/>
  <c r="P35" i="4" s="1"/>
  <c r="O34" i="4"/>
  <c r="L45" i="4"/>
  <c r="J34" i="4"/>
  <c r="P34" i="4" s="1"/>
  <c r="G45" i="4"/>
  <c r="N45" i="4"/>
  <c r="M45" i="4"/>
  <c r="O33" i="4"/>
  <c r="I45" i="4"/>
  <c r="H45" i="4"/>
  <c r="J33" i="4"/>
  <c r="O30" i="4"/>
  <c r="J30" i="4"/>
  <c r="P30" i="4" s="1"/>
  <c r="O29" i="4"/>
  <c r="J29" i="4"/>
  <c r="O28" i="4"/>
  <c r="J28" i="4"/>
  <c r="O27" i="4"/>
  <c r="J27" i="4"/>
  <c r="O26" i="4"/>
  <c r="J26" i="4"/>
  <c r="P26" i="4" s="1"/>
  <c r="O25" i="4"/>
  <c r="J25" i="4"/>
  <c r="O24" i="4"/>
  <c r="J24" i="4"/>
  <c r="O23" i="4"/>
  <c r="J23" i="4"/>
  <c r="O22" i="4"/>
  <c r="J22" i="4"/>
  <c r="P22" i="4" s="1"/>
  <c r="O21" i="4"/>
  <c r="J21" i="4"/>
  <c r="O20" i="4"/>
  <c r="J20" i="4"/>
  <c r="O19" i="4"/>
  <c r="J19" i="4"/>
  <c r="O18" i="4"/>
  <c r="J18" i="4"/>
  <c r="P18" i="4" s="1"/>
  <c r="O17" i="4"/>
  <c r="J17" i="4"/>
  <c r="O16" i="4"/>
  <c r="J16" i="4"/>
  <c r="P16" i="4" s="1"/>
  <c r="O15" i="4"/>
  <c r="N31" i="4"/>
  <c r="N49" i="4" s="1"/>
  <c r="N51" i="4" s="1"/>
  <c r="N54" i="4" s="1"/>
  <c r="M31" i="4"/>
  <c r="M49" i="4" s="1"/>
  <c r="M51" i="4" s="1"/>
  <c r="L31" i="4"/>
  <c r="L49" i="4" s="1"/>
  <c r="L51" i="4" s="1"/>
  <c r="L54" i="4" s="1"/>
  <c r="J15" i="4"/>
  <c r="P15" i="4" s="1"/>
  <c r="I31" i="4"/>
  <c r="I49" i="4" s="1"/>
  <c r="I51" i="4" s="1"/>
  <c r="I54" i="4" s="1"/>
  <c r="H31" i="4"/>
  <c r="G31" i="4"/>
  <c r="G49" i="4" s="1"/>
  <c r="G51" i="4" s="1"/>
  <c r="G54" i="4" s="1"/>
  <c r="J59" i="3"/>
  <c r="D59" i="3"/>
  <c r="A59" i="3"/>
  <c r="M58" i="3"/>
  <c r="D58" i="3"/>
  <c r="A58" i="3"/>
  <c r="D57" i="3"/>
  <c r="A57" i="3"/>
  <c r="M60" i="3"/>
  <c r="J53" i="3"/>
  <c r="M52" i="3"/>
  <c r="O52" i="3" s="1"/>
  <c r="H52" i="3"/>
  <c r="J52" i="3"/>
  <c r="P52" i="3" s="1"/>
  <c r="O50" i="3"/>
  <c r="J50" i="3"/>
  <c r="P50" i="3" s="1"/>
  <c r="L48" i="3"/>
  <c r="G48" i="3"/>
  <c r="N48" i="3"/>
  <c r="M48" i="3"/>
  <c r="O47" i="3"/>
  <c r="O48" i="3" s="1"/>
  <c r="I48" i="3"/>
  <c r="H48" i="3"/>
  <c r="J47" i="3"/>
  <c r="O44" i="3"/>
  <c r="J44" i="3"/>
  <c r="O43" i="3"/>
  <c r="J43" i="3"/>
  <c r="O42" i="3"/>
  <c r="J42" i="3"/>
  <c r="O41" i="3"/>
  <c r="J41" i="3"/>
  <c r="P41" i="3" s="1"/>
  <c r="M59" i="3"/>
  <c r="O40" i="3"/>
  <c r="J40" i="3"/>
  <c r="O39" i="3"/>
  <c r="J39" i="3"/>
  <c r="M57" i="3"/>
  <c r="O38" i="3"/>
  <c r="J38" i="3"/>
  <c r="O37" i="3"/>
  <c r="J37" i="3"/>
  <c r="P37" i="3" s="1"/>
  <c r="O36" i="3"/>
  <c r="J36" i="3"/>
  <c r="O35" i="3"/>
  <c r="J35" i="3"/>
  <c r="M45" i="3"/>
  <c r="O34" i="3"/>
  <c r="H45" i="3"/>
  <c r="J34" i="3"/>
  <c r="O33" i="3"/>
  <c r="J33" i="3"/>
  <c r="O30" i="3"/>
  <c r="J30" i="3"/>
  <c r="O29" i="3"/>
  <c r="J29" i="3"/>
  <c r="P29" i="3" s="1"/>
  <c r="O28" i="3"/>
  <c r="J28" i="3"/>
  <c r="O27" i="3"/>
  <c r="J27" i="3"/>
  <c r="P27" i="3" s="1"/>
  <c r="O26" i="3"/>
  <c r="J26" i="3"/>
  <c r="O25" i="3"/>
  <c r="J25" i="3"/>
  <c r="P25" i="3" s="1"/>
  <c r="O24" i="3"/>
  <c r="J24" i="3"/>
  <c r="O23" i="3"/>
  <c r="J23" i="3"/>
  <c r="P23" i="3" s="1"/>
  <c r="O22" i="3"/>
  <c r="J22" i="3"/>
  <c r="O21" i="3"/>
  <c r="J21" i="3"/>
  <c r="P21" i="3" s="1"/>
  <c r="O20" i="3"/>
  <c r="J20" i="3"/>
  <c r="O19" i="3"/>
  <c r="J19" i="3"/>
  <c r="P19" i="3" s="1"/>
  <c r="O18" i="3"/>
  <c r="J18" i="3"/>
  <c r="P18" i="3" s="1"/>
  <c r="O17" i="3"/>
  <c r="J17" i="3"/>
  <c r="O16" i="3"/>
  <c r="J16" i="3"/>
  <c r="P16" i="3" s="1"/>
  <c r="N31" i="3"/>
  <c r="M31" i="3"/>
  <c r="O15" i="3"/>
  <c r="O31" i="3" s="1"/>
  <c r="I31" i="3"/>
  <c r="H31" i="3"/>
  <c r="H49" i="3" s="1"/>
  <c r="H51" i="3" s="1"/>
  <c r="H54" i="3" s="1"/>
  <c r="J15" i="3"/>
  <c r="J59" i="2"/>
  <c r="D59" i="2"/>
  <c r="A59" i="2"/>
  <c r="D58" i="2"/>
  <c r="A58" i="2"/>
  <c r="D57" i="2"/>
  <c r="A57" i="2"/>
  <c r="O53" i="2"/>
  <c r="M60" i="2"/>
  <c r="J53" i="2"/>
  <c r="O52" i="2"/>
  <c r="M52" i="2"/>
  <c r="H52" i="2"/>
  <c r="J52" i="2" s="1"/>
  <c r="P52" i="2" s="1"/>
  <c r="O50" i="2"/>
  <c r="J50" i="2"/>
  <c r="P50" i="2" s="1"/>
  <c r="L48" i="2"/>
  <c r="G48" i="2"/>
  <c r="N48" i="2"/>
  <c r="O47" i="2"/>
  <c r="O48" i="2" s="1"/>
  <c r="I48" i="2"/>
  <c r="J47" i="2"/>
  <c r="O44" i="2"/>
  <c r="J44" i="2"/>
  <c r="O43" i="2"/>
  <c r="J43" i="2"/>
  <c r="O42" i="2"/>
  <c r="J42" i="2"/>
  <c r="P42" i="2" s="1"/>
  <c r="O41" i="2"/>
  <c r="J41" i="2"/>
  <c r="O40" i="2"/>
  <c r="M59" i="2"/>
  <c r="J40" i="2"/>
  <c r="P40" i="2" s="1"/>
  <c r="O39" i="2"/>
  <c r="J39" i="2"/>
  <c r="O38" i="2"/>
  <c r="M57" i="2"/>
  <c r="J38" i="2"/>
  <c r="P38" i="2" s="1"/>
  <c r="O37" i="2"/>
  <c r="J37" i="2"/>
  <c r="O36" i="2"/>
  <c r="J36" i="2"/>
  <c r="P36" i="2" s="1"/>
  <c r="O35" i="2"/>
  <c r="J35" i="2"/>
  <c r="O34" i="2"/>
  <c r="J34" i="2"/>
  <c r="P34" i="2" s="1"/>
  <c r="N45" i="2"/>
  <c r="O33" i="2"/>
  <c r="O45" i="2" s="1"/>
  <c r="L45" i="2"/>
  <c r="J33" i="2"/>
  <c r="G45" i="2"/>
  <c r="O30" i="2"/>
  <c r="J30" i="2"/>
  <c r="O29" i="2"/>
  <c r="J29" i="2"/>
  <c r="O28" i="2"/>
  <c r="J28" i="2"/>
  <c r="P28" i="2" s="1"/>
  <c r="O27" i="2"/>
  <c r="J27" i="2"/>
  <c r="O26" i="2"/>
  <c r="J26" i="2"/>
  <c r="O25" i="2"/>
  <c r="J25" i="2"/>
  <c r="O24" i="2"/>
  <c r="J24" i="2"/>
  <c r="P24" i="2" s="1"/>
  <c r="O23" i="2"/>
  <c r="J23" i="2"/>
  <c r="O22" i="2"/>
  <c r="J22" i="2"/>
  <c r="O21" i="2"/>
  <c r="J21" i="2"/>
  <c r="O20" i="2"/>
  <c r="J20" i="2"/>
  <c r="P20" i="2" s="1"/>
  <c r="O19" i="2"/>
  <c r="J19" i="2"/>
  <c r="O18" i="2"/>
  <c r="J18" i="2"/>
  <c r="P18" i="2" s="1"/>
  <c r="O17" i="2"/>
  <c r="J17" i="2"/>
  <c r="O16" i="2"/>
  <c r="J16" i="2"/>
  <c r="P16" i="2" s="1"/>
  <c r="O15" i="2"/>
  <c r="N31" i="2"/>
  <c r="M31" i="2"/>
  <c r="L31" i="2"/>
  <c r="L49" i="2" s="1"/>
  <c r="L51" i="2" s="1"/>
  <c r="L54" i="2" s="1"/>
  <c r="J15" i="2"/>
  <c r="P15" i="2" s="1"/>
  <c r="I31" i="2"/>
  <c r="H31" i="2"/>
  <c r="G31" i="2"/>
  <c r="G49" i="2" s="1"/>
  <c r="G51" i="2" s="1"/>
  <c r="G54" i="2" s="1"/>
  <c r="P36" i="4" l="1"/>
  <c r="P38" i="4"/>
  <c r="P40" i="4"/>
  <c r="P42" i="4"/>
  <c r="P21" i="4"/>
  <c r="P25" i="4"/>
  <c r="P29" i="4"/>
  <c r="J48" i="4"/>
  <c r="P48" i="4" s="1"/>
  <c r="P47" i="4"/>
  <c r="O31" i="4"/>
  <c r="P17" i="4"/>
  <c r="P19" i="4"/>
  <c r="P23" i="4"/>
  <c r="P27" i="4"/>
  <c r="P44" i="4"/>
  <c r="P20" i="4"/>
  <c r="P24" i="4"/>
  <c r="P28" i="4"/>
  <c r="P50" i="4"/>
  <c r="H49" i="4"/>
  <c r="H51" i="4" s="1"/>
  <c r="H54" i="4" s="1"/>
  <c r="M61" i="4"/>
  <c r="M54" i="4"/>
  <c r="P33" i="4"/>
  <c r="J45" i="4"/>
  <c r="O39" i="4"/>
  <c r="O45" i="4" s="1"/>
  <c r="J31" i="4"/>
  <c r="J45" i="3"/>
  <c r="P33" i="3"/>
  <c r="I49" i="3"/>
  <c r="I51" i="3" s="1"/>
  <c r="I54" i="3" s="1"/>
  <c r="P34" i="3"/>
  <c r="P38" i="3"/>
  <c r="P42" i="3"/>
  <c r="O49" i="3"/>
  <c r="O51" i="3" s="1"/>
  <c r="O54" i="3" s="1"/>
  <c r="P35" i="3"/>
  <c r="P39" i="3"/>
  <c r="P43" i="3"/>
  <c r="P44" i="3"/>
  <c r="J48" i="3"/>
  <c r="P48" i="3" s="1"/>
  <c r="P47" i="3"/>
  <c r="J31" i="3"/>
  <c r="J49" i="3" s="1"/>
  <c r="P15" i="3"/>
  <c r="M49" i="3"/>
  <c r="M51" i="3" s="1"/>
  <c r="P17" i="3"/>
  <c r="P20" i="3"/>
  <c r="P22" i="3"/>
  <c r="P24" i="3"/>
  <c r="P26" i="3"/>
  <c r="P28" i="3"/>
  <c r="P30" i="3"/>
  <c r="O45" i="3"/>
  <c r="P36" i="3"/>
  <c r="P40" i="3"/>
  <c r="P53" i="3"/>
  <c r="O53" i="3"/>
  <c r="I45" i="3"/>
  <c r="N45" i="3"/>
  <c r="N49" i="3" s="1"/>
  <c r="N51" i="3" s="1"/>
  <c r="N54" i="3" s="1"/>
  <c r="G31" i="3"/>
  <c r="G49" i="3" s="1"/>
  <c r="G51" i="3" s="1"/>
  <c r="G54" i="3" s="1"/>
  <c r="L31" i="3"/>
  <c r="G45" i="3"/>
  <c r="L45" i="3"/>
  <c r="J48" i="2"/>
  <c r="P48" i="2" s="1"/>
  <c r="P47" i="2"/>
  <c r="P19" i="2"/>
  <c r="P23" i="2"/>
  <c r="P27" i="2"/>
  <c r="I49" i="2"/>
  <c r="I51" i="2" s="1"/>
  <c r="I54" i="2" s="1"/>
  <c r="N49" i="2"/>
  <c r="N51" i="2" s="1"/>
  <c r="N54" i="2" s="1"/>
  <c r="P22" i="2"/>
  <c r="P26" i="2"/>
  <c r="P30" i="2"/>
  <c r="P33" i="2"/>
  <c r="J45" i="2"/>
  <c r="P45" i="2" s="1"/>
  <c r="P35" i="2"/>
  <c r="P37" i="2"/>
  <c r="P39" i="2"/>
  <c r="P41" i="2"/>
  <c r="P43" i="2"/>
  <c r="P53" i="2"/>
  <c r="O31" i="2"/>
  <c r="O49" i="2" s="1"/>
  <c r="O51" i="2" s="1"/>
  <c r="O54" i="2" s="1"/>
  <c r="P17" i="2"/>
  <c r="P21" i="2"/>
  <c r="P25" i="2"/>
  <c r="P31" i="2" s="1"/>
  <c r="P29" i="2"/>
  <c r="P44" i="2"/>
  <c r="J31" i="2"/>
  <c r="H48" i="2"/>
  <c r="M48" i="2"/>
  <c r="H45" i="2"/>
  <c r="H49" i="2" s="1"/>
  <c r="H51" i="2" s="1"/>
  <c r="H54" i="2" s="1"/>
  <c r="M45" i="2"/>
  <c r="M49" i="2" s="1"/>
  <c r="M51" i="2" s="1"/>
  <c r="M58" i="2"/>
  <c r="P31" i="4" l="1"/>
  <c r="O49" i="4"/>
  <c r="O51" i="4" s="1"/>
  <c r="O54" i="4" s="1"/>
  <c r="P39" i="4"/>
  <c r="P45" i="4"/>
  <c r="J49" i="4"/>
  <c r="P31" i="3"/>
  <c r="P45" i="3"/>
  <c r="J51" i="3"/>
  <c r="P49" i="3"/>
  <c r="L49" i="3"/>
  <c r="L51" i="3" s="1"/>
  <c r="L54" i="3" s="1"/>
  <c r="M61" i="3"/>
  <c r="M54" i="3"/>
  <c r="M61" i="2"/>
  <c r="M54" i="2"/>
  <c r="J49" i="2"/>
  <c r="J51" i="4" l="1"/>
  <c r="P49" i="4"/>
  <c r="P51" i="3"/>
  <c r="P54" i="3" s="1"/>
  <c r="J54" i="3"/>
  <c r="J51" i="2"/>
  <c r="P49" i="2"/>
  <c r="P51" i="4" l="1"/>
  <c r="P54" i="4" s="1"/>
  <c r="J54" i="4"/>
  <c r="J54" i="2"/>
  <c r="P51" i="2"/>
  <c r="P54" i="2" s="1"/>
</calcChain>
</file>

<file path=xl/comments1.xml><?xml version="1.0" encoding="utf-8"?>
<comments xmlns="http://schemas.openxmlformats.org/spreadsheetml/2006/main">
  <authors>
    <author>Larry Iwamoto</author>
  </authors>
  <commentList>
    <comment ref="E37" authorId="0">
      <text>
        <r>
          <rPr>
            <b/>
            <sz val="9"/>
            <color indexed="81"/>
            <rFont val="Tahoma"/>
            <family val="2"/>
          </rPr>
          <t>Larry Iwamoto:</t>
        </r>
        <r>
          <rPr>
            <sz val="9"/>
            <color indexed="81"/>
            <rFont val="Tahoma"/>
            <family val="2"/>
          </rPr>
          <t xml:space="preserve">
input CIS software </t>
        </r>
      </text>
    </comment>
  </commentList>
</comments>
</file>

<file path=xl/sharedStrings.xml><?xml version="1.0" encoding="utf-8"?>
<sst xmlns="http://schemas.openxmlformats.org/spreadsheetml/2006/main" count="286" uniqueCount="88">
  <si>
    <t>File Number:</t>
  </si>
  <si>
    <t>Exhibit:</t>
  </si>
  <si>
    <t>Tab:</t>
  </si>
  <si>
    <t>Schedule:</t>
  </si>
  <si>
    <t>Page:</t>
  </si>
  <si>
    <t>Date:</t>
  </si>
  <si>
    <t>Appendix  2-BA</t>
  </si>
  <si>
    <t xml:space="preserve">Fixed Asset Continuity Schedule </t>
  </si>
  <si>
    <t>Year</t>
  </si>
  <si>
    <t>COST (000's)</t>
  </si>
  <si>
    <t>ACCUMULATIVE DEPRECIATION (000's)</t>
  </si>
  <si>
    <t>CCA Class</t>
  </si>
  <si>
    <t>PS GL Account</t>
  </si>
  <si>
    <t xml:space="preserve">GL account </t>
  </si>
  <si>
    <t>Detail Asset Class</t>
  </si>
  <si>
    <t>Depreciation Rate</t>
  </si>
  <si>
    <t>Notes</t>
  </si>
  <si>
    <t>Opening Balance</t>
  </si>
  <si>
    <t>Additions (3)</t>
  </si>
  <si>
    <t xml:space="preserve">Disposals/ Adjustments </t>
  </si>
  <si>
    <t>Closing Balance</t>
  </si>
  <si>
    <t>Net Book Value  (000's</t>
  </si>
  <si>
    <t>Distribution Assets</t>
  </si>
  <si>
    <t>Hydro One TS - Contributed Capital</t>
  </si>
  <si>
    <t>n/a</t>
  </si>
  <si>
    <t>1805/1905</t>
  </si>
  <si>
    <t xml:space="preserve">Land </t>
  </si>
  <si>
    <t>CEC</t>
  </si>
  <si>
    <t>1806/1906</t>
  </si>
  <si>
    <t>Land Rights</t>
  </si>
  <si>
    <t>Building &amp; Fixtures</t>
  </si>
  <si>
    <t xml:space="preserve">Major spare parts </t>
  </si>
  <si>
    <t>Transformer Stations</t>
  </si>
  <si>
    <t>Distribution Stations</t>
  </si>
  <si>
    <t>Poles, Towers &amp; Fixtures</t>
  </si>
  <si>
    <t>O/H Cond &amp; Devices</t>
  </si>
  <si>
    <t>U/G Conduit</t>
  </si>
  <si>
    <t>U/G Cond &amp; Devices</t>
  </si>
  <si>
    <t>Line Transformers</t>
  </si>
  <si>
    <t>Services (OH and UG)</t>
  </si>
  <si>
    <t>Meters</t>
  </si>
  <si>
    <t>Smart Meters</t>
  </si>
  <si>
    <t>Streetlighting</t>
  </si>
  <si>
    <t xml:space="preserve">   Subtotal Distribution Assets</t>
  </si>
  <si>
    <t>General Plant Assets</t>
  </si>
  <si>
    <t>Building &amp; Fixtures  - Head office</t>
  </si>
  <si>
    <t>Leasehold Improvements</t>
  </si>
  <si>
    <t>Office Equipment</t>
  </si>
  <si>
    <t>Computer hardware</t>
  </si>
  <si>
    <t>Computer Software</t>
  </si>
  <si>
    <t xml:space="preserve">Transportation </t>
  </si>
  <si>
    <t>Stores Equipment</t>
  </si>
  <si>
    <t>1940/1945</t>
  </si>
  <si>
    <t>Tools, Shop &amp; Garage</t>
  </si>
  <si>
    <t>Communication Equipment</t>
  </si>
  <si>
    <t>Miscellaneous equipment</t>
  </si>
  <si>
    <t>System Supervisory Equip</t>
  </si>
  <si>
    <t xml:space="preserve">Other Tangible property </t>
  </si>
  <si>
    <t xml:space="preserve">   Subtotal General Plant Assets</t>
  </si>
  <si>
    <t>Other Capital</t>
  </si>
  <si>
    <t>Prop. Under Capital Lease-Addiscott</t>
  </si>
  <si>
    <t xml:space="preserve">   Subtotal Other Capital Assets</t>
  </si>
  <si>
    <t>Gross Asset Totals Excluding Contributed Capital</t>
  </si>
  <si>
    <t xml:space="preserve">Total Assets Before Contributed Capital </t>
  </si>
  <si>
    <t>1995/1996</t>
  </si>
  <si>
    <t xml:space="preserve">    Contributed Capital</t>
  </si>
  <si>
    <t>varies</t>
  </si>
  <si>
    <t>NET DISTRIBUTION ASSETS</t>
  </si>
  <si>
    <r>
      <t xml:space="preserve">Less Socialized Renewable Energy Generation Investments </t>
    </r>
    <r>
      <rPr>
        <b/>
        <sz val="9"/>
        <rFont val="Arial"/>
        <family val="2"/>
      </rPr>
      <t>(input as negative)   (5)</t>
    </r>
  </si>
  <si>
    <r>
      <t xml:space="preserve">Less Other Non Rate-Regulated Utility Assets </t>
    </r>
    <r>
      <rPr>
        <b/>
        <i/>
        <sz val="9"/>
        <rFont val="Arial"/>
        <family val="2"/>
      </rPr>
      <t>(input as negative)     (4)</t>
    </r>
  </si>
  <si>
    <t>Total PP&amp;E</t>
  </si>
  <si>
    <r>
      <rPr>
        <b/>
        <sz val="10"/>
        <rFont val="Arial"/>
        <family val="2"/>
      </rPr>
      <t>Less:</t>
    </r>
    <r>
      <rPr>
        <sz val="10"/>
        <rFont val="Arial"/>
        <family val="2"/>
      </rPr>
      <t xml:space="preserve"> </t>
    </r>
    <r>
      <rPr>
        <i/>
        <sz val="10"/>
        <rFont val="Arial"/>
        <family val="2"/>
      </rPr>
      <t>Fully Allocated Depreciation</t>
    </r>
  </si>
  <si>
    <t>Transportation</t>
  </si>
  <si>
    <t xml:space="preserve">less - Non- distribution </t>
  </si>
  <si>
    <t>Net Depreciation</t>
  </si>
  <si>
    <t>NOTES:</t>
  </si>
  <si>
    <t xml:space="preserve">(1)   This is the depreciation rate on the largest component within the asset class.  Actual depreciation is calculated on the specific rate for each component within the class.  </t>
  </si>
  <si>
    <t>(2)   This is the average depreciation rate of 2 subclass of assets within the asset group</t>
  </si>
  <si>
    <t>(3)   Work in progress expenditures have been removed</t>
  </si>
  <si>
    <t>(4)   Non-distribution assets have been removed.  For PowerStream the net impact is adding cost because the removal of the contributed capital on streetlighting nominally exceeded the cost</t>
  </si>
  <si>
    <t xml:space="preserve">(5)   Renewable Generation ("RGEN")  capital costs for 2014 and unrecovered costs from prior years are included in the closing 2015 fixed assets balances.  The renewable generation connection rate protection("RGCRP") addtions represents 94% of the  above in the amount of $1,054k.  This amount was approved by the OEB  and represents the eligible renewable generation connection rate protection total that PowerStream will receive from Ontario ratepayers through the IESO.  The residual 6%,  otherwise known as the RGEN direct benefit,  has been included in the above 2015 fixed asset addtions and will be added to rate base to be recovered from PowerStream ratepayers. </t>
  </si>
  <si>
    <t>(2)   This is the average depreciation rate of the subclass of assets within the asset group</t>
  </si>
  <si>
    <t xml:space="preserve">(5)   Renewable Generation ("RGEN")  capital costs for 2015 are included in the closing 2016 fixed assets balances.  The renewable generation connection rate protection("RGCRP") addtions represents 94% of the RGEN costs and for 2017 the calculated amount is $76k.  Upon approval PowerStream will receive the recoveries from Ontario ratepayers through the IESO.  The residual 6%,  otherwise known as the RGEN direct benefit,  has been included in the above 2016 fixed asset addtions and therefore added to rate base to be recovered from PowerStream ratepayers. </t>
  </si>
  <si>
    <t xml:space="preserve">(5)   Renewable Generation ("RGEN")  accumulative capital costs for 2016 are included in the closing 2017 fixed assets balances.  The renewable generation connection rate protection("RGCRP") addtions represents 94% of the RGEN costs and for 2017 the calculated amount is $67k.  Upon approval PowerStream will receive the recoveries from Ontario ratepayers through the IESO.  The residual 6%,  otherwise known as the RGEN direct benefit,  has been included in the above 2017 fixed asset addtions and is added to rate base to be recovered from PowerStream ratepayers. </t>
  </si>
  <si>
    <t>EB-2015-0003</t>
  </si>
  <si>
    <t>August 21,2015</t>
  </si>
  <si>
    <t>Revision</t>
  </si>
  <si>
    <t>A</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</si>
</sst>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43" formatCode="_-* #,##0.00_-;\-* #,##0.00_-;_-* &quot;-&quot;??_-;_-@_-"/>
    <numFmt numFmtId="164" formatCode="&quot;$&quot;#,##0_);\(&quot;$&quot;#,##0\)"/>
    <numFmt numFmtId="165" formatCode="&quot;$&quot;#,##0.00_);\(&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quot;$&quot;* #,##0_-;\-&quot;$&quot;* #,##0_-;_-&quot;$&quot;* &quot;-&quot;??_-;_-@_-"/>
    <numFmt numFmtId="171" formatCode="0_)_%;\(0\)_%"/>
    <numFmt numFmtId="172" formatCode="0\%_);\(0\)\%"/>
    <numFmt numFmtId="173" formatCode="0.0;\(0.0\)"/>
    <numFmt numFmtId="174" formatCode="0.00_)_%;\(0.00\)_%"/>
    <numFmt numFmtId="175" formatCode="0.00\%_);\(0.00\)\%"/>
    <numFmt numFmtId="176" formatCode="* \(#,##0.00\);[Red]* #,##0.00_)"/>
    <numFmt numFmtId="177" formatCode="* #,##0.00_);[Red]* \(#,##0.00\)"/>
    <numFmt numFmtId="178" formatCode="_-* \(#,##0\);_-* #,##0_-;_-* &quot;-     &quot;_-;_-@_-"/>
    <numFmt numFmtId="179" formatCode="_(* #,##0_);_(* \(#,##0\);_(* &quot;-     &quot;_);_(@_)"/>
    <numFmt numFmtId="180" formatCode="_._.* #,##0.0_);_._.* \(#,##0.0\);_._.* \-??_.?_);_._.@_)"/>
    <numFmt numFmtId="181" formatCode="_._.* #,##0.00_);_._.* \(#,##0.00\);_._.* \-??_.??_);_._.@_)"/>
    <numFmt numFmtId="182" formatCode="_._.* #,##0.000_);_._.* \(#,##0.000\);_._.* \-??_.???_);_._.@_)"/>
    <numFmt numFmtId="183" formatCode="_._.* #,##0.0000_);_._.* \(#,##0.0000\);_._.* \-??_.?_);_._.@_)"/>
    <numFmt numFmtId="184" formatCode="_._.* #,##0.00000_);_._.* \(#,##0.00000\);_._.* \-??_.?_);_._.@_)"/>
    <numFmt numFmtId="185" formatCode="_._.* #,##0.000000_);_._.* \(#,##0.000000\);_._.* \-??_.??????_);_._.@_)"/>
    <numFmt numFmtId="186" formatCode="_-* \(#,##0.00\);_-* #,##0.00_-;_-* &quot;-     &quot;??_-;_-@_-"/>
    <numFmt numFmtId="187" formatCode="_(* #,##0.00_);_(* \(#,##0.00\);_(* &quot;-     &quot;??_);_(@_)"/>
    <numFmt numFmtId="188" formatCode="_-&quot;$&quot;* \(#,##0\);_-&quot;$&quot;* #,##0_);_-&quot;$&quot;* &quot;-     &quot;??_-;_-@_-"/>
    <numFmt numFmtId="189" formatCode="_(&quot;$&quot;* #,##0_);_(&quot;$&quot;* \(#,##0\);_(&quot;$&quot;* &quot;-     &quot;??_);_(@_)"/>
    <numFmt numFmtId="190" formatCode="&quot;$&quot;* \(#,##0.00\);[Red]&quot;$&quot;* #,##0.00_)"/>
    <numFmt numFmtId="191" formatCode="\ &quot;$&quot;* #,##0.00_);[Red]\ &quot;$&quot;* \(#,##0.00\)"/>
    <numFmt numFmtId="192" formatCode="_-&quot;$&quot;* \(#,##0\);_-&quot;$&quot;* #,##0_);_-&quot;$&quot;* &quot;-     &quot;_-;_-@_-"/>
    <numFmt numFmtId="193" formatCode="_(&quot;$&quot;* #,##0_);_(&quot;$&quot;* \(#,##0\);_(&quot;$&quot;* &quot;-     &quot;_);_(@_)"/>
    <numFmt numFmtId="194" formatCode="_._.&quot;$&quot;* #,##0.0_);_._.&quot;$&quot;* \(#,##0.0\);_._.&quot;$&quot;* \-??_.?_);_._.@_)"/>
    <numFmt numFmtId="195" formatCode="_._.&quot;$&quot;* #,##0.00_);_._.&quot;$&quot;* \(#,##0.00\);_._.&quot;$&quot;* \-??_.??_);_._.@_)"/>
    <numFmt numFmtId="196" formatCode="_._.&quot;$&quot;* #,##0.000_);_._.&quot;$&quot;* \(#,##0.000\);_._.&quot;$&quot;* \-??_.???_);_._.@_)"/>
    <numFmt numFmtId="197" formatCode="_._.&quot;$&quot;* #,##0.0000_);_._.&quot;$&quot;* \(#,##0.0000\);\ _._.&quot;$&quot;* \-??_.??_);_._.@_)"/>
    <numFmt numFmtId="198" formatCode="_._.&quot;$&quot;* #,##0.00000_);_._.&quot;$&quot;* \(#,##0.00000\);\ _._.&quot;$&quot;* \-??_.??_);_._.@_)"/>
    <numFmt numFmtId="199" formatCode="_._.&quot;$&quot;* #,##0.000000_);_._.&quot;$&quot;* \(#,##0.000000\);\ _._.&quot;$&quot;* \-??_.??_);_._.@_)"/>
    <numFmt numFmtId="200" formatCode="\ \ \ _-&quot;$&quot;* #,##0.00_-;\-&quot;$&quot;* #,##0.00_-;_-&quot;$&quot;* &quot;-&quot;??_-;_-@_-"/>
    <numFmt numFmtId="201" formatCode="mmmm\ dd\,\ yyyy"/>
    <numFmt numFmtId="202" formatCode="_ * ###\ ###\ ##0_)\ __\ ;_ * \(###\ ###\ ##0\)\ __\ ;_ * &quot;-&quot;_)\ __\ ;_ @_ "/>
    <numFmt numFmtId="203" formatCode="_ * ###\ ###\ ##0_)\ &quot;$&quot;_ ;_ * \(###\ ###\ ##0\)\ &quot;$&quot;_ ;_ * &quot;-&quot;_)\ &quot;$&quot;_ ;_ @_ "/>
    <numFmt numFmtId="204" formatCode="_ * ###\ ###\ ##0.00_)\ &quot;$&quot;_ ;_ * \(###\ ###\ ##0.00\)\ &quot;$&quot;_ ;_ * &quot;-&quot;_)\ &quot;$&quot;_ ;_ @_ "/>
    <numFmt numFmtId="205" formatCode="0.00__%;_ * \(0.00\)\ %"/>
    <numFmt numFmtId="206" formatCode="_._._(0\ %_);_._.\(0\)%_)"/>
    <numFmt numFmtId="207" formatCode="_._._(0.0%_);_._.\(0.0\)%_)"/>
    <numFmt numFmtId="208" formatCode="_._._(0.00%_);_._.\(0.00\)%_)"/>
    <numFmt numFmtId="209" formatCode="_._._(0.000%_);_._.\(0.000\)%_)"/>
    <numFmt numFmtId="210" formatCode="_._._(0.0000%_);_._.\(0.0000\)%_)"/>
    <numFmt numFmtId="211" formatCode="_._._(0.000000%_);_._.\(0.000000\)%_)"/>
    <numFmt numFmtId="212" formatCode="_._._(0.00%_);_._.\(0.00\)%"/>
    <numFmt numFmtId="213" formatCode="###0_)"/>
    <numFmt numFmtId="214" formatCode="_._-* ###0_);_._.* \(###0\);_._.* \-??_);_._.@_)"/>
    <numFmt numFmtId="215" formatCode="###0_);\ \(###0\);_._.* \-??_);_._.@_)"/>
  </numFmts>
  <fonts count="43">
    <font>
      <sz val="11"/>
      <color theme="1"/>
      <name val="Calibri"/>
      <family val="2"/>
      <scheme val="minor"/>
    </font>
    <font>
      <sz val="11"/>
      <color theme="1"/>
      <name val="Calibri"/>
      <family val="2"/>
      <scheme val="minor"/>
    </font>
    <font>
      <sz val="11"/>
      <color theme="0"/>
      <name val="Calibri"/>
      <family val="2"/>
      <scheme val="minor"/>
    </font>
    <font>
      <sz val="11"/>
      <name val="Arial"/>
      <family val="2"/>
    </font>
    <font>
      <b/>
      <sz val="10"/>
      <name val="Arial"/>
      <family val="2"/>
    </font>
    <font>
      <sz val="8"/>
      <name val="Arial"/>
      <family val="2"/>
    </font>
    <font>
      <b/>
      <sz val="11"/>
      <name val="Arial"/>
      <family val="2"/>
    </font>
    <font>
      <b/>
      <sz val="14"/>
      <name val="Arial"/>
      <family val="2"/>
    </font>
    <font>
      <b/>
      <i/>
      <u/>
      <sz val="11"/>
      <name val="Arial"/>
      <family val="2"/>
    </font>
    <font>
      <i/>
      <u/>
      <sz val="11"/>
      <name val="Arial"/>
      <family val="2"/>
    </font>
    <font>
      <sz val="11"/>
      <name val="Arial"/>
      <family val="2"/>
    </font>
    <font>
      <b/>
      <i/>
      <sz val="11"/>
      <name val="Arial"/>
      <family val="2"/>
    </font>
    <font>
      <sz val="10"/>
      <name val="Arial"/>
      <family val="2"/>
    </font>
    <font>
      <b/>
      <sz val="9"/>
      <name val="Arial"/>
      <family val="2"/>
    </font>
    <font>
      <b/>
      <i/>
      <sz val="10"/>
      <name val="Arial"/>
      <family val="2"/>
    </font>
    <font>
      <b/>
      <i/>
      <sz val="9"/>
      <name val="Arial"/>
      <family val="2"/>
    </font>
    <font>
      <i/>
      <sz val="10"/>
      <name val="Arial"/>
      <family val="2"/>
    </font>
    <font>
      <b/>
      <sz val="9"/>
      <color indexed="81"/>
      <name val="Tahoma"/>
      <family val="2"/>
    </font>
    <font>
      <sz val="9"/>
      <color indexed="81"/>
      <name val="Tahoma"/>
      <family val="2"/>
    </font>
    <font>
      <sz val="12"/>
      <name val="Times New Roman"/>
      <family val="1"/>
    </font>
    <font>
      <sz val="11"/>
      <name val="Times New Roman"/>
      <family val="1"/>
    </font>
    <font>
      <sz val="8"/>
      <name val="Tahoma"/>
      <family val="2"/>
    </font>
    <font>
      <sz val="8"/>
      <name val="Verdana"/>
      <family val="2"/>
    </font>
    <font>
      <sz val="18"/>
      <color indexed="12"/>
      <name val="SquareSlab711 Bd BT"/>
    </font>
    <font>
      <sz val="12"/>
      <name val="Arial"/>
      <family val="2"/>
    </font>
    <font>
      <u val="singleAccounting"/>
      <sz val="11"/>
      <name val="Times New Roman"/>
      <family val="1"/>
    </font>
    <font>
      <b/>
      <sz val="10"/>
      <name val="Times New Roman"/>
      <family val="1"/>
    </font>
    <font>
      <sz val="10"/>
      <name val="Times New Roman"/>
      <family val="1"/>
    </font>
    <font>
      <b/>
      <sz val="16"/>
      <name val="Times New Roman"/>
      <family val="1"/>
    </font>
    <font>
      <sz val="12"/>
      <color indexed="12"/>
      <name val="Arial"/>
      <family val="2"/>
    </font>
    <font>
      <b/>
      <i/>
      <sz val="11"/>
      <name val="Times New Roman"/>
      <family val="1"/>
    </font>
    <font>
      <b/>
      <sz val="8"/>
      <color indexed="9"/>
      <name val="Tahoma"/>
      <family val="2"/>
    </font>
    <font>
      <b/>
      <sz val="8"/>
      <color indexed="8"/>
      <name val="Tahoma"/>
      <family val="2"/>
    </font>
    <font>
      <b/>
      <u/>
      <sz val="8"/>
      <color indexed="8"/>
      <name val="Tahoma"/>
      <family val="2"/>
    </font>
    <font>
      <u/>
      <sz val="10"/>
      <color indexed="12"/>
      <name val="Arial"/>
      <family val="2"/>
    </font>
    <font>
      <b/>
      <sz val="8"/>
      <color indexed="23"/>
      <name val="Verdana"/>
      <family val="2"/>
    </font>
    <font>
      <sz val="12"/>
      <color theme="1"/>
      <name val="Calibri"/>
      <family val="2"/>
      <scheme val="minor"/>
    </font>
    <font>
      <sz val="11"/>
      <color indexed="8"/>
      <name val="Calibri"/>
      <family val="2"/>
    </font>
    <font>
      <sz val="16"/>
      <color indexed="9"/>
      <name val="Tahoma"/>
      <family val="2"/>
    </font>
    <font>
      <sz val="10"/>
      <color indexed="8"/>
      <name val="Arial"/>
      <family val="2"/>
    </font>
    <font>
      <b/>
      <sz val="8"/>
      <color indexed="63"/>
      <name val="Verdana"/>
      <family val="2"/>
    </font>
    <font>
      <b/>
      <u val="singleAccounting"/>
      <sz val="11"/>
      <name val="Times New Roman"/>
      <family val="1"/>
    </font>
    <font>
      <u/>
      <sz val="11"/>
      <name val="Times New Roman"/>
      <family val="1"/>
    </font>
  </fonts>
  <fills count="18">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42"/>
        <bgColor indexed="64"/>
      </patternFill>
    </fill>
    <fill>
      <patternFill patternType="solid">
        <fgColor indexed="9"/>
        <bgColor indexed="64"/>
      </patternFill>
    </fill>
    <fill>
      <patternFill patternType="solid">
        <fgColor indexed="55"/>
        <bgColor indexed="64"/>
      </patternFill>
    </fill>
    <fill>
      <patternFill patternType="solid">
        <fgColor indexed="13"/>
        <bgColor indexed="13"/>
      </patternFill>
    </fill>
    <fill>
      <patternFill patternType="solid">
        <fgColor indexed="8"/>
        <bgColor indexed="64"/>
      </patternFill>
    </fill>
    <fill>
      <patternFill patternType="solid">
        <fgColor indexed="22"/>
        <bgColor indexed="64"/>
      </patternFill>
    </fill>
    <fill>
      <patternFill patternType="solid">
        <fgColor indexed="9"/>
        <bgColor indexed="9"/>
      </patternFill>
    </fill>
  </fills>
  <borders count="23">
    <border>
      <left/>
      <right/>
      <top/>
      <bottom/>
      <diagonal/>
    </border>
    <border>
      <left style="thin">
        <color rgb="FFB2B2B2"/>
      </left>
      <right style="thin">
        <color rgb="FFB2B2B2"/>
      </right>
      <top style="thin">
        <color rgb="FFB2B2B2"/>
      </top>
      <bottom style="thin">
        <color rgb="FFB2B2B2"/>
      </bottom>
      <diagonal/>
    </border>
    <border>
      <left/>
      <right/>
      <top/>
      <bottom style="thin">
        <color indexed="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9"/>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55"/>
      </right>
      <top/>
      <bottom/>
      <diagonal/>
    </border>
    <border>
      <left style="thin">
        <color indexed="8"/>
      </left>
      <right/>
      <top style="thin">
        <color indexed="8"/>
      </top>
      <bottom style="thin">
        <color indexed="8"/>
      </bottom>
      <diagonal/>
    </border>
  </borders>
  <cellStyleXfs count="158">
    <xf numFmtId="0" fontId="0" fillId="0" borderId="0"/>
    <xf numFmtId="0" fontId="3" fillId="0" borderId="0"/>
    <xf numFmtId="0" fontId="12" fillId="0" borderId="0"/>
    <xf numFmtId="168" fontId="10" fillId="0" borderId="0" applyFont="0" applyFill="0" applyBorder="0" applyAlignment="0" applyProtection="0"/>
    <xf numFmtId="171" fontId="10" fillId="0" borderId="0" applyFont="0" applyFill="0" applyBorder="0" applyAlignment="0" applyProtection="0">
      <protection locked="0"/>
    </xf>
    <xf numFmtId="172" fontId="10" fillId="0" borderId="0" applyFont="0" applyFill="0" applyBorder="0" applyAlignment="0" applyProtection="0">
      <protection locked="0"/>
    </xf>
    <xf numFmtId="173" fontId="19" fillId="0" borderId="16"/>
    <xf numFmtId="10" fontId="20" fillId="0" borderId="0"/>
    <xf numFmtId="174" fontId="20" fillId="0" borderId="0"/>
    <xf numFmtId="175" fontId="20"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6"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37" fontId="21" fillId="12" borderId="7" applyBorder="0" applyProtection="0">
      <alignment vertical="center"/>
    </xf>
    <xf numFmtId="37" fontId="21" fillId="12" borderId="7" applyBorder="0" applyProtection="0">
      <alignment vertical="center"/>
    </xf>
    <xf numFmtId="37" fontId="21" fillId="12" borderId="7" applyBorder="0" applyProtection="0">
      <alignment vertical="center"/>
    </xf>
    <xf numFmtId="0" fontId="22" fillId="13" borderId="0" applyBorder="0">
      <alignment horizontal="left" vertical="center" indent="1"/>
    </xf>
    <xf numFmtId="0" fontId="23" fillId="14" borderId="0">
      <alignment horizontal="center"/>
    </xf>
    <xf numFmtId="176" fontId="20" fillId="0" borderId="0"/>
    <xf numFmtId="177" fontId="20" fillId="0" borderId="0"/>
    <xf numFmtId="39" fontId="24" fillId="0" borderId="0" applyFont="0" applyFill="0" applyBorder="0" applyAlignment="0" applyProtection="0"/>
    <xf numFmtId="39" fontId="24" fillId="0" borderId="0" applyFont="0" applyFill="0" applyBorder="0" applyAlignment="0" applyProtection="0"/>
    <xf numFmtId="39" fontId="24" fillId="0" borderId="0" applyFont="0" applyFill="0" applyBorder="0" applyAlignment="0" applyProtection="0"/>
    <xf numFmtId="37" fontId="12" fillId="0" borderId="0" applyNumberFormat="0" applyFont="0" applyFill="0" applyBorder="0" applyAlignment="0" applyProtection="0"/>
    <xf numFmtId="178" fontId="20" fillId="0" borderId="0" applyFill="0" applyBorder="0" applyProtection="0">
      <alignment vertical="center"/>
    </xf>
    <xf numFmtId="179" fontId="20" fillId="0" borderId="0" applyFont="0" applyFill="0" applyBorder="0" applyProtection="0">
      <alignment vertical="center"/>
    </xf>
    <xf numFmtId="167" fontId="12" fillId="0" borderId="0" applyFont="0" applyFill="0" applyBorder="0" applyAlignment="0" applyProtection="0"/>
    <xf numFmtId="37" fontId="12" fillId="0" borderId="0" applyNumberFormat="0" applyFont="0" applyFill="0" applyBorder="0" applyAlignment="0" applyProtection="0"/>
    <xf numFmtId="37" fontId="12" fillId="0" borderId="0" applyNumberFormat="0" applyFont="0" applyFill="0" applyBorder="0" applyAlignment="0" applyProtection="0"/>
    <xf numFmtId="180" fontId="20" fillId="0" borderId="0" applyFont="0" applyFill="0" applyBorder="0" applyAlignment="0" applyProtection="0"/>
    <xf numFmtId="181" fontId="25" fillId="0" borderId="0" applyFont="0" applyFill="0" applyBorder="0" applyAlignment="0" applyProtection="0"/>
    <xf numFmtId="182" fontId="25" fillId="0" borderId="0" applyFont="0" applyFill="0" applyBorder="0" applyAlignment="0" applyProtection="0"/>
    <xf numFmtId="183" fontId="26" fillId="0" borderId="0">
      <alignment vertical="center"/>
    </xf>
    <xf numFmtId="184" fontId="27" fillId="0" borderId="0">
      <alignment vertical="center"/>
    </xf>
    <xf numFmtId="185" fontId="20" fillId="0" borderId="0">
      <alignment horizontal="left" vertical="center"/>
    </xf>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2" fillId="0" borderId="0" applyFont="0" applyFill="0" applyBorder="0" applyAlignment="0" applyProtection="0">
      <alignment vertical="center"/>
    </xf>
    <xf numFmtId="169" fontId="12"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169" fontId="12" fillId="0" borderId="0" applyFont="0" applyFill="0" applyBorder="0" applyAlignment="0" applyProtection="0">
      <alignment vertical="center"/>
    </xf>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3" fontId="24" fillId="0" borderId="0" applyFont="0" applyFill="0" applyBorder="0" applyAlignment="0" applyProtection="0"/>
    <xf numFmtId="186" fontId="20" fillId="0" borderId="0" applyFont="0" applyFill="0" applyBorder="0" applyProtection="0"/>
    <xf numFmtId="187" fontId="20" fillId="0" borderId="0" applyFont="0" applyFill="0" applyBorder="0" applyProtection="0"/>
    <xf numFmtId="0" fontId="28" fillId="0" borderId="0"/>
    <xf numFmtId="188" fontId="20" fillId="0" borderId="0" applyFill="0" applyBorder="0" applyProtection="0">
      <alignment vertical="center"/>
    </xf>
    <xf numFmtId="189" fontId="20" fillId="0" borderId="0" applyFont="0" applyFill="0" applyBorder="0" applyProtection="0">
      <alignment vertical="center"/>
    </xf>
    <xf numFmtId="190" fontId="20" fillId="0" borderId="0">
      <alignment vertical="center"/>
    </xf>
    <xf numFmtId="191" fontId="20" fillId="0" borderId="0"/>
    <xf numFmtId="165" fontId="29" fillId="0" borderId="0" applyFont="0" applyFill="0" applyBorder="0" applyAlignment="0" applyProtection="0">
      <protection locked="0"/>
    </xf>
    <xf numFmtId="165" fontId="29" fillId="0" borderId="0" applyFont="0" applyFill="0" applyBorder="0" applyAlignment="0" applyProtection="0">
      <protection locked="0"/>
    </xf>
    <xf numFmtId="164" fontId="12" fillId="0" borderId="0" applyFont="0" applyFill="0" applyBorder="0" applyAlignment="0" applyProtection="0"/>
    <xf numFmtId="192" fontId="20" fillId="0" borderId="0" applyFont="0" applyFill="0" applyBorder="0" applyProtection="0">
      <alignment vertical="center"/>
    </xf>
    <xf numFmtId="193" fontId="20" fillId="0" borderId="0" applyFont="0" applyFill="0" applyBorder="0" applyProtection="0">
      <alignment vertical="center"/>
    </xf>
    <xf numFmtId="164" fontId="12" fillId="0" borderId="0" applyFont="0" applyFill="0" applyBorder="0" applyAlignment="0" applyProtection="0"/>
    <xf numFmtId="164" fontId="12" fillId="0" borderId="0" applyFont="0" applyFill="0" applyBorder="0" applyAlignment="0" applyProtection="0"/>
    <xf numFmtId="194" fontId="20" fillId="0" borderId="0" applyFont="0" applyFill="0" applyBorder="0" applyProtection="0">
      <alignment horizontal="center"/>
    </xf>
    <xf numFmtId="195" fontId="25" fillId="0" borderId="0" applyFont="0" applyFill="0" applyBorder="0" applyAlignment="0" applyProtection="0"/>
    <xf numFmtId="196" fontId="25" fillId="0" borderId="0" applyFont="0" applyFill="0" applyBorder="0" applyAlignment="0" applyProtection="0"/>
    <xf numFmtId="197" fontId="27" fillId="0" borderId="18">
      <alignment vertical="center"/>
    </xf>
    <xf numFmtId="198" fontId="27" fillId="0" borderId="0">
      <alignment vertical="center"/>
    </xf>
    <xf numFmtId="199" fontId="20" fillId="0" borderId="0">
      <alignment horizontal="left" vertical="center"/>
    </xf>
    <xf numFmtId="164" fontId="24" fillId="0" borderId="0" applyFont="0" applyFill="0" applyBorder="0" applyAlignment="0" applyProtection="0"/>
    <xf numFmtId="200" fontId="19" fillId="0" borderId="0"/>
    <xf numFmtId="0" fontId="24" fillId="0" borderId="0" applyFont="0" applyFill="0" applyBorder="0" applyAlignment="0" applyProtection="0"/>
    <xf numFmtId="201" fontId="30" fillId="0" borderId="0">
      <alignment horizontal="left"/>
    </xf>
    <xf numFmtId="2" fontId="24" fillId="0" borderId="0" applyFont="0" applyFill="0" applyBorder="0" applyAlignment="0" applyProtection="0"/>
    <xf numFmtId="202" fontId="12" fillId="0" borderId="0" applyFont="0" applyBorder="0">
      <alignment vertical="center"/>
    </xf>
    <xf numFmtId="203" fontId="12" fillId="0" borderId="0" applyFont="0" applyBorder="0">
      <alignment vertical="center"/>
    </xf>
    <xf numFmtId="204" fontId="12" fillId="0" borderId="19" applyFont="0" applyBorder="0">
      <alignment vertical="center"/>
    </xf>
    <xf numFmtId="205" fontId="12" fillId="0" borderId="0" applyFont="0" applyBorder="0">
      <alignment horizontal="right"/>
      <protection locked="0"/>
    </xf>
    <xf numFmtId="37" fontId="31" fillId="15" borderId="9" applyBorder="0">
      <alignment horizontal="left" vertical="center" indent="1"/>
    </xf>
    <xf numFmtId="201" fontId="30" fillId="0" borderId="0">
      <alignment horizontal="left"/>
    </xf>
    <xf numFmtId="37" fontId="32" fillId="16" borderId="20" applyFill="0">
      <alignment vertical="center"/>
    </xf>
    <xf numFmtId="0" fontId="32" fillId="17" borderId="19" applyNumberFormat="0">
      <alignment horizontal="left" vertical="top" indent="1"/>
    </xf>
    <xf numFmtId="0" fontId="32" fillId="12" borderId="0" applyBorder="0">
      <alignment horizontal="left" vertical="center" indent="1"/>
    </xf>
    <xf numFmtId="0" fontId="32" fillId="0" borderId="19" applyNumberFormat="0" applyFill="0">
      <alignment horizontal="centerContinuous" vertical="top"/>
    </xf>
    <xf numFmtId="0" fontId="33" fillId="12" borderId="21" applyNumberFormat="0" applyBorder="0">
      <alignment horizontal="left" vertical="center" indent="1"/>
    </xf>
    <xf numFmtId="0" fontId="34" fillId="0" borderId="0" applyNumberFormat="0" applyFill="0" applyBorder="0" applyAlignment="0" applyProtection="0">
      <alignment vertical="top"/>
      <protection locked="0"/>
    </xf>
    <xf numFmtId="0" fontId="35" fillId="16" borderId="0">
      <alignment horizontal="left" indent="1"/>
    </xf>
    <xf numFmtId="0" fontId="12"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alignment vertical="center"/>
    </xf>
    <xf numFmtId="0" fontId="1" fillId="0" borderId="0"/>
    <xf numFmtId="0" fontId="1" fillId="0" borderId="0"/>
    <xf numFmtId="0" fontId="12" fillId="0" borderId="0"/>
    <xf numFmtId="0" fontId="1" fillId="0" borderId="0"/>
    <xf numFmtId="0" fontId="1" fillId="0" borderId="0"/>
    <xf numFmtId="0" fontId="37"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206" fontId="25" fillId="0" borderId="0" applyFont="0" applyFill="0" applyBorder="0" applyAlignment="0" applyProtection="0"/>
    <xf numFmtId="207" fontId="25" fillId="0" borderId="0" applyFont="0" applyFill="0" applyBorder="0" applyAlignment="0" applyProtection="0"/>
    <xf numFmtId="208" fontId="25" fillId="0" borderId="0" applyFont="0" applyFill="0" applyBorder="0" applyAlignment="0" applyProtection="0"/>
    <xf numFmtId="209" fontId="25" fillId="0" borderId="0" applyFont="0" applyFill="0" applyBorder="0" applyAlignment="0" applyProtection="0"/>
    <xf numFmtId="49" fontId="20" fillId="0" borderId="0">
      <alignment vertical="center"/>
    </xf>
    <xf numFmtId="210" fontId="20" fillId="0" borderId="0">
      <alignment vertical="center"/>
    </xf>
    <xf numFmtId="211" fontId="20" fillId="0" borderId="0">
      <alignment horizontal="left" vertical="center"/>
    </xf>
    <xf numFmtId="9" fontId="12" fillId="0" borderId="0" applyFont="0" applyFill="0" applyBorder="0" applyAlignment="0" applyProtection="0"/>
    <xf numFmtId="9" fontId="12" fillId="0" borderId="0" applyFont="0" applyFill="0" applyBorder="0" applyAlignment="0" applyProtection="0"/>
    <xf numFmtId="212" fontId="20" fillId="0" borderId="0">
      <alignment vertical="center"/>
    </xf>
    <xf numFmtId="0" fontId="38" fillId="13" borderId="0">
      <alignment horizontal="left" indent="1"/>
    </xf>
    <xf numFmtId="0" fontId="39" fillId="0" borderId="0">
      <alignment vertical="top"/>
    </xf>
    <xf numFmtId="0" fontId="7" fillId="0" borderId="22">
      <alignment horizontal="center" vertical="center"/>
    </xf>
    <xf numFmtId="0" fontId="7" fillId="0" borderId="22">
      <alignment horizontal="center" vertical="center"/>
    </xf>
    <xf numFmtId="0" fontId="7" fillId="0" borderId="22">
      <alignment horizontal="center" vertical="center"/>
    </xf>
    <xf numFmtId="0" fontId="40" fillId="13" borderId="0" applyBorder="0">
      <alignment horizontal="left" vertical="center" indent="1"/>
    </xf>
    <xf numFmtId="0" fontId="19" fillId="0" borderId="19" applyNumberFormat="0"/>
    <xf numFmtId="0" fontId="19" fillId="0" borderId="15" applyNumberFormat="0"/>
    <xf numFmtId="0" fontId="29" fillId="0" borderId="0" applyNumberFormat="0" applyFill="0" applyBorder="0" applyAlignment="0" applyProtection="0"/>
    <xf numFmtId="0" fontId="29" fillId="0" borderId="0" applyNumberFormat="0" applyFill="0" applyBorder="0" applyAlignment="0" applyProtection="0"/>
    <xf numFmtId="213" fontId="20" fillId="0" borderId="15">
      <alignment horizontal="right"/>
    </xf>
    <xf numFmtId="214" fontId="41" fillId="0" borderId="18" applyFont="0" applyBorder="0">
      <alignment vertical="center"/>
    </xf>
    <xf numFmtId="215" fontId="42" fillId="0" borderId="0"/>
    <xf numFmtId="176" fontId="20" fillId="0" borderId="0"/>
    <xf numFmtId="177" fontId="20" fillId="0" borderId="0"/>
  </cellStyleXfs>
  <cellXfs count="104">
    <xf numFmtId="0" fontId="0" fillId="0" borderId="0" xfId="0"/>
    <xf numFmtId="0" fontId="3" fillId="0" borderId="0" xfId="1"/>
    <xf numFmtId="0" fontId="4" fillId="0" borderId="0" xfId="1" applyFont="1"/>
    <xf numFmtId="0" fontId="5" fillId="0" borderId="0" xfId="1" applyFont="1" applyAlignment="1">
      <alignment horizontal="right" vertical="top"/>
    </xf>
    <xf numFmtId="0" fontId="5" fillId="11" borderId="2" xfId="1" applyFont="1" applyFill="1" applyBorder="1" applyAlignment="1">
      <alignment horizontal="right" vertical="top"/>
    </xf>
    <xf numFmtId="0" fontId="5" fillId="11" borderId="0" xfId="1" applyFont="1" applyFill="1" applyAlignment="1">
      <alignment horizontal="right" vertical="top"/>
    </xf>
    <xf numFmtId="0" fontId="6" fillId="0" borderId="0" xfId="1" applyFont="1"/>
    <xf numFmtId="0" fontId="4" fillId="0" borderId="0" xfId="1" applyFont="1" applyAlignment="1">
      <alignment horizontal="center"/>
    </xf>
    <xf numFmtId="0" fontId="6" fillId="11" borderId="0" xfId="1" applyFont="1" applyFill="1" applyAlignment="1">
      <alignment horizontal="left"/>
    </xf>
    <xf numFmtId="0" fontId="3" fillId="0" borderId="0" xfId="1" applyFill="1"/>
    <xf numFmtId="0" fontId="4" fillId="0" borderId="0" xfId="1" applyFont="1" applyFill="1"/>
    <xf numFmtId="0" fontId="5" fillId="0" borderId="0" xfId="1" applyFont="1" applyFill="1" applyBorder="1" applyAlignment="1">
      <alignment horizontal="right" vertical="top"/>
    </xf>
    <xf numFmtId="0" fontId="6" fillId="0" borderId="0" xfId="1" applyFont="1" applyFill="1"/>
    <xf numFmtId="0" fontId="6" fillId="0" borderId="6" xfId="1" applyFont="1" applyBorder="1" applyAlignment="1">
      <alignment horizontal="center" wrapText="1"/>
    </xf>
    <xf numFmtId="0" fontId="6" fillId="0" borderId="0" xfId="1" applyFont="1" applyAlignment="1">
      <alignment horizontal="center" wrapText="1"/>
    </xf>
    <xf numFmtId="0" fontId="6" fillId="0" borderId="6" xfId="1" applyFont="1" applyFill="1" applyBorder="1" applyAlignment="1">
      <alignment horizontal="center" wrapText="1"/>
    </xf>
    <xf numFmtId="0" fontId="3" fillId="0" borderId="0" xfId="1" applyAlignment="1">
      <alignment wrapText="1"/>
    </xf>
    <xf numFmtId="0" fontId="6" fillId="0" borderId="0" xfId="1" applyFont="1" applyBorder="1" applyAlignment="1">
      <alignment horizontal="center" wrapText="1"/>
    </xf>
    <xf numFmtId="0" fontId="6" fillId="0" borderId="0" xfId="1" applyFont="1" applyFill="1" applyBorder="1" applyAlignment="1">
      <alignment horizontal="center" wrapText="1"/>
    </xf>
    <xf numFmtId="0" fontId="10" fillId="0" borderId="6" xfId="1" applyFont="1" applyBorder="1" applyAlignment="1">
      <alignment horizontal="center" wrapText="1"/>
    </xf>
    <xf numFmtId="0" fontId="10" fillId="0" borderId="6" xfId="1" applyFont="1" applyBorder="1" applyAlignment="1">
      <alignment horizontal="right" wrapText="1"/>
    </xf>
    <xf numFmtId="0" fontId="10" fillId="0" borderId="6" xfId="1" applyFont="1" applyBorder="1" applyAlignment="1">
      <alignment horizontal="left" wrapText="1"/>
    </xf>
    <xf numFmtId="10" fontId="3" fillId="0" borderId="6" xfId="1" applyNumberFormat="1" applyBorder="1"/>
    <xf numFmtId="37" fontId="10" fillId="0" borderId="6" xfId="1" applyNumberFormat="1" applyFont="1" applyBorder="1" applyAlignment="1">
      <alignment horizontal="center" wrapText="1"/>
    </xf>
    <xf numFmtId="37" fontId="3" fillId="0" borderId="6" xfId="1" applyNumberFormat="1" applyBorder="1"/>
    <xf numFmtId="38" fontId="10" fillId="0" borderId="6" xfId="1" applyNumberFormat="1" applyFont="1" applyFill="1" applyBorder="1" applyAlignment="1">
      <alignment horizontal="right" wrapText="1"/>
    </xf>
    <xf numFmtId="37" fontId="3" fillId="0" borderId="6" xfId="1" applyNumberFormat="1" applyFill="1" applyBorder="1"/>
    <xf numFmtId="37" fontId="10" fillId="0" borderId="6" xfId="1" applyNumberFormat="1" applyFont="1" applyBorder="1" applyAlignment="1">
      <alignment horizontal="right" wrapText="1"/>
    </xf>
    <xf numFmtId="0" fontId="10" fillId="0" borderId="0" xfId="1" applyFont="1" applyAlignment="1">
      <alignment horizontal="center" wrapText="1"/>
    </xf>
    <xf numFmtId="0" fontId="10" fillId="0" borderId="0" xfId="1" applyFont="1" applyAlignment="1">
      <alignment wrapText="1"/>
    </xf>
    <xf numFmtId="0" fontId="3" fillId="0" borderId="6" xfId="1" applyBorder="1"/>
    <xf numFmtId="37" fontId="3" fillId="0" borderId="6" xfId="1" applyNumberFormat="1" applyBorder="1" applyAlignment="1">
      <alignment horizontal="center"/>
    </xf>
    <xf numFmtId="37" fontId="3" fillId="0" borderId="0" xfId="1" applyNumberFormat="1"/>
    <xf numFmtId="37" fontId="3" fillId="0" borderId="6" xfId="1" quotePrefix="1" applyNumberFormat="1" applyBorder="1" applyAlignment="1">
      <alignment horizontal="center"/>
    </xf>
    <xf numFmtId="0" fontId="10" fillId="0" borderId="6" xfId="1" applyFont="1" applyBorder="1"/>
    <xf numFmtId="0" fontId="3" fillId="0" borderId="9" xfId="1" applyBorder="1"/>
    <xf numFmtId="0" fontId="11" fillId="0" borderId="6" xfId="1" applyFont="1" applyBorder="1"/>
    <xf numFmtId="0" fontId="8" fillId="0" borderId="10" xfId="1" applyFont="1" applyBorder="1"/>
    <xf numFmtId="0" fontId="8" fillId="0" borderId="0" xfId="1" applyFont="1"/>
    <xf numFmtId="0" fontId="11" fillId="0" borderId="0" xfId="1" applyFont="1"/>
    <xf numFmtId="37" fontId="3" fillId="0" borderId="0" xfId="1" applyNumberFormat="1" applyAlignment="1">
      <alignment horizontal="center"/>
    </xf>
    <xf numFmtId="37" fontId="3" fillId="0" borderId="0" xfId="1" applyNumberFormat="1" applyFill="1"/>
    <xf numFmtId="37" fontId="3" fillId="0" borderId="11" xfId="1" applyNumberFormat="1" applyBorder="1" applyAlignment="1">
      <alignment horizontal="right"/>
    </xf>
    <xf numFmtId="0" fontId="3" fillId="0" borderId="3" xfId="1" applyBorder="1"/>
    <xf numFmtId="0" fontId="3" fillId="0" borderId="4" xfId="1" applyBorder="1"/>
    <xf numFmtId="0" fontId="8" fillId="0" borderId="9" xfId="1" applyFont="1" applyBorder="1"/>
    <xf numFmtId="0" fontId="8" fillId="0" borderId="0" xfId="1" applyFont="1" applyBorder="1"/>
    <xf numFmtId="0" fontId="3" fillId="0" borderId="0" xfId="1" applyBorder="1"/>
    <xf numFmtId="0" fontId="11" fillId="0" borderId="0" xfId="1" applyFont="1" applyBorder="1"/>
    <xf numFmtId="37" fontId="3" fillId="0" borderId="0" xfId="1" applyNumberFormat="1" applyBorder="1" applyAlignment="1">
      <alignment horizontal="center"/>
    </xf>
    <xf numFmtId="37" fontId="3" fillId="0" borderId="0" xfId="1" applyNumberFormat="1" applyBorder="1"/>
    <xf numFmtId="37" fontId="3" fillId="0" borderId="0" xfId="1" applyNumberFormat="1" applyFill="1" applyBorder="1"/>
    <xf numFmtId="0" fontId="11" fillId="0" borderId="12" xfId="1" applyFont="1" applyBorder="1"/>
    <xf numFmtId="0" fontId="3" fillId="0" borderId="12" xfId="1" applyBorder="1"/>
    <xf numFmtId="0" fontId="11" fillId="0" borderId="12" xfId="1" applyFont="1" applyBorder="1" applyAlignment="1">
      <alignment wrapText="1"/>
    </xf>
    <xf numFmtId="37" fontId="3" fillId="0" borderId="12" xfId="1" applyNumberFormat="1" applyBorder="1" applyAlignment="1">
      <alignment horizontal="center"/>
    </xf>
    <xf numFmtId="37" fontId="3" fillId="0" borderId="12" xfId="1" applyNumberFormat="1" applyBorder="1"/>
    <xf numFmtId="37" fontId="3" fillId="0" borderId="12" xfId="1" applyNumberFormat="1" applyFill="1" applyBorder="1"/>
    <xf numFmtId="37" fontId="10" fillId="0" borderId="12" xfId="1" applyNumberFormat="1" applyFont="1" applyBorder="1" applyAlignment="1">
      <alignment horizontal="right" wrapText="1"/>
    </xf>
    <xf numFmtId="0" fontId="4" fillId="0" borderId="6" xfId="2" applyFont="1" applyBorder="1" applyAlignment="1">
      <alignment vertical="center" wrapText="1"/>
    </xf>
    <xf numFmtId="0" fontId="14" fillId="0" borderId="6" xfId="2" applyFont="1" applyBorder="1" applyAlignment="1">
      <alignment vertical="top" wrapText="1"/>
    </xf>
    <xf numFmtId="37" fontId="10" fillId="0" borderId="12" xfId="1" applyNumberFormat="1" applyFont="1" applyBorder="1"/>
    <xf numFmtId="0" fontId="4" fillId="0" borderId="6" xfId="2" applyFont="1" applyBorder="1"/>
    <xf numFmtId="0" fontId="11" fillId="0" borderId="4" xfId="1" applyFont="1" applyBorder="1"/>
    <xf numFmtId="37" fontId="3" fillId="0" borderId="4" xfId="1" applyNumberFormat="1" applyBorder="1" applyAlignment="1">
      <alignment horizontal="center"/>
    </xf>
    <xf numFmtId="37" fontId="3" fillId="0" borderId="4" xfId="1" applyNumberFormat="1" applyBorder="1"/>
    <xf numFmtId="37" fontId="10" fillId="0" borderId="5" xfId="1" applyNumberFormat="1" applyFont="1" applyBorder="1" applyAlignment="1">
      <alignment horizontal="right" wrapText="1"/>
    </xf>
    <xf numFmtId="0" fontId="12" fillId="0" borderId="0" xfId="1" applyFont="1" applyAlignment="1"/>
    <xf numFmtId="0" fontId="3" fillId="0" borderId="0" xfId="1" applyAlignment="1"/>
    <xf numFmtId="37" fontId="10" fillId="0" borderId="13" xfId="1" applyNumberFormat="1" applyFont="1" applyBorder="1" applyAlignment="1">
      <alignment horizontal="right" wrapText="1"/>
    </xf>
    <xf numFmtId="170" fontId="0" fillId="11" borderId="2" xfId="3" applyNumberFormat="1" applyFont="1" applyFill="1" applyBorder="1"/>
    <xf numFmtId="170" fontId="0" fillId="11" borderId="14" xfId="3" applyNumberFormat="1" applyFont="1" applyFill="1" applyBorder="1"/>
    <xf numFmtId="170" fontId="0" fillId="11" borderId="0" xfId="3" applyNumberFormat="1" applyFont="1" applyFill="1" applyBorder="1"/>
    <xf numFmtId="0" fontId="10" fillId="0" borderId="0" xfId="1" applyFont="1" applyAlignment="1"/>
    <xf numFmtId="170" fontId="0" fillId="11" borderId="15" xfId="3" applyNumberFormat="1" applyFont="1" applyFill="1" applyBorder="1"/>
    <xf numFmtId="0" fontId="4" fillId="0" borderId="0" xfId="1" applyFont="1" applyFill="1" applyBorder="1" applyAlignment="1"/>
    <xf numFmtId="166" fontId="0" fillId="0" borderId="8" xfId="3" applyNumberFormat="1" applyFont="1" applyBorder="1"/>
    <xf numFmtId="0" fontId="11" fillId="0" borderId="9" xfId="1" applyFont="1" applyBorder="1"/>
    <xf numFmtId="37" fontId="3" fillId="0" borderId="13" xfId="1" applyNumberFormat="1" applyBorder="1" applyAlignment="1">
      <alignment horizontal="right"/>
    </xf>
    <xf numFmtId="0" fontId="3" fillId="0" borderId="0" xfId="1" applyAlignment="1">
      <alignment horizontal="right"/>
    </xf>
    <xf numFmtId="37" fontId="10" fillId="0" borderId="4" xfId="1" applyNumberFormat="1" applyFont="1" applyBorder="1"/>
    <xf numFmtId="37" fontId="10" fillId="0" borderId="0" xfId="1" applyNumberFormat="1" applyFont="1" applyBorder="1"/>
    <xf numFmtId="0" fontId="4" fillId="0" borderId="0" xfId="1" applyFont="1" applyAlignment="1">
      <alignment horizontal="right"/>
    </xf>
    <xf numFmtId="0" fontId="3" fillId="0" borderId="9" xfId="1" quotePrefix="1" applyBorder="1" applyAlignment="1">
      <alignment wrapText="1"/>
    </xf>
    <xf numFmtId="0" fontId="3" fillId="0" borderId="0" xfId="1" applyBorder="1" applyAlignment="1">
      <alignment wrapText="1"/>
    </xf>
    <xf numFmtId="0" fontId="3" fillId="0" borderId="13" xfId="1" applyBorder="1" applyAlignment="1">
      <alignment wrapText="1"/>
    </xf>
    <xf numFmtId="0" fontId="7" fillId="0" borderId="0" xfId="1" applyFont="1" applyAlignment="1">
      <alignment horizontal="center" wrapText="1"/>
    </xf>
    <xf numFmtId="0" fontId="6" fillId="0" borderId="3" xfId="1" applyFont="1" applyBorder="1" applyAlignment="1">
      <alignment horizontal="center" wrapText="1"/>
    </xf>
    <xf numFmtId="0" fontId="6" fillId="0" borderId="4" xfId="1" applyFont="1" applyBorder="1" applyAlignment="1">
      <alignment horizontal="center" wrapText="1"/>
    </xf>
    <xf numFmtId="0" fontId="6" fillId="0" borderId="5" xfId="1" applyFont="1" applyBorder="1" applyAlignment="1">
      <alignment horizontal="center" wrapText="1"/>
    </xf>
    <xf numFmtId="0" fontId="6" fillId="0" borderId="3" xfId="1" applyFont="1" applyFill="1" applyBorder="1" applyAlignment="1">
      <alignment horizontal="center" wrapText="1"/>
    </xf>
    <xf numFmtId="0" fontId="6" fillId="0" borderId="4" xfId="1" applyFont="1" applyFill="1" applyBorder="1" applyAlignment="1">
      <alignment horizontal="center" wrapText="1"/>
    </xf>
    <xf numFmtId="0" fontId="6" fillId="0" borderId="5" xfId="1" applyFont="1" applyFill="1" applyBorder="1" applyAlignment="1">
      <alignment horizontal="center" wrapText="1"/>
    </xf>
    <xf numFmtId="2" fontId="8" fillId="0" borderId="7" xfId="1" applyNumberFormat="1" applyFont="1" applyBorder="1" applyAlignment="1">
      <alignment horizontal="left" wrapText="1"/>
    </xf>
    <xf numFmtId="2" fontId="9" fillId="0" borderId="8" xfId="1" applyNumberFormat="1" applyFont="1" applyBorder="1" applyAlignment="1">
      <alignment wrapText="1"/>
    </xf>
    <xf numFmtId="0" fontId="10" fillId="0" borderId="9" xfId="1" quotePrefix="1" applyFont="1" applyBorder="1" applyAlignment="1">
      <alignment wrapText="1"/>
    </xf>
    <xf numFmtId="0" fontId="3" fillId="0" borderId="0" xfId="1" applyAlignment="1">
      <alignment wrapText="1"/>
    </xf>
    <xf numFmtId="0" fontId="10" fillId="0" borderId="0" xfId="1" quotePrefix="1" applyFont="1" applyBorder="1" applyAlignment="1">
      <alignment wrapText="1"/>
    </xf>
    <xf numFmtId="0" fontId="10" fillId="0" borderId="13" xfId="1" quotePrefix="1" applyFont="1" applyBorder="1" applyAlignment="1">
      <alignment wrapText="1"/>
    </xf>
    <xf numFmtId="0" fontId="3" fillId="0" borderId="10" xfId="1" quotePrefix="1" applyBorder="1" applyAlignment="1">
      <alignment wrapText="1"/>
    </xf>
    <xf numFmtId="0" fontId="3" fillId="0" borderId="16" xfId="1" applyBorder="1" applyAlignment="1">
      <alignment wrapText="1"/>
    </xf>
    <xf numFmtId="0" fontId="3" fillId="0" borderId="17" xfId="1" applyBorder="1" applyAlignment="1">
      <alignment wrapText="1"/>
    </xf>
    <xf numFmtId="0" fontId="3" fillId="0" borderId="15" xfId="1" applyBorder="1" applyAlignment="1">
      <alignment wrapText="1"/>
    </xf>
    <xf numFmtId="37" fontId="0" fillId="0" borderId="6" xfId="0" applyNumberFormat="1" applyBorder="1"/>
  </cellXfs>
  <cellStyles count="158">
    <cellStyle name="% No Sign" xfId="4"/>
    <cellStyle name="% With Sign" xfId="5"/>
    <cellStyle name="%NO SIGN" xfId="6"/>
    <cellStyle name="0.00%" xfId="7"/>
    <cellStyle name="0.00% No Sign" xfId="8"/>
    <cellStyle name="0.00% With Sign" xfId="9"/>
    <cellStyle name="20% - Accent1 2" xfId="10"/>
    <cellStyle name="20% - Accent2 2" xfId="11"/>
    <cellStyle name="20% - Accent3 2" xfId="12"/>
    <cellStyle name="20% - Accent4 2" xfId="13"/>
    <cellStyle name="40% - Accent3 2" xfId="14"/>
    <cellStyle name="60% - Accent3 2" xfId="15"/>
    <cellStyle name="60% - Accent4 2" xfId="16"/>
    <cellStyle name="60% - Accent6 2" xfId="17"/>
    <cellStyle name="amount" xfId="18"/>
    <cellStyle name="amount 2" xfId="19"/>
    <cellStyle name="amount 3" xfId="20"/>
    <cellStyle name="Body text" xfId="21"/>
    <cellStyle name="capitlaize" xfId="22"/>
    <cellStyle name="Comma - Zero (-)" xfId="23"/>
    <cellStyle name="Comma - Zero (+)" xfId="24"/>
    <cellStyle name="Comma [-.00]" xfId="25"/>
    <cellStyle name="Comma [-.00] 2" xfId="26"/>
    <cellStyle name="Comma [-.00] 3" xfId="27"/>
    <cellStyle name="Comma [-0]" xfId="28"/>
    <cellStyle name="Comma [0] - Credits" xfId="29"/>
    <cellStyle name="Comma [0] - Debits" xfId="30"/>
    <cellStyle name="Comma [0] 2" xfId="31"/>
    <cellStyle name="Comma [-0] 2" xfId="32"/>
    <cellStyle name="Comma [-0] 3" xfId="33"/>
    <cellStyle name="Comma 0.0" xfId="34"/>
    <cellStyle name="Comma 0.00" xfId="35"/>
    <cellStyle name="Comma 0.000" xfId="36"/>
    <cellStyle name="Comma 0.0000" xfId="37"/>
    <cellStyle name="Comma 0.00000" xfId="38"/>
    <cellStyle name="Comma 0.000000" xfId="39"/>
    <cellStyle name="Comma 10" xfId="40"/>
    <cellStyle name="Comma 11" xfId="41"/>
    <cellStyle name="Comma 12" xfId="42"/>
    <cellStyle name="Comma 13" xfId="43"/>
    <cellStyle name="Comma 14" xfId="44"/>
    <cellStyle name="Comma 15" xfId="45"/>
    <cellStyle name="Comma 16" xfId="46"/>
    <cellStyle name="Comma 17" xfId="47"/>
    <cellStyle name="Comma 2" xfId="48"/>
    <cellStyle name="Comma 2 2" xfId="49"/>
    <cellStyle name="Comma 3" xfId="50"/>
    <cellStyle name="Comma 4" xfId="51"/>
    <cellStyle name="Comma 5" xfId="52"/>
    <cellStyle name="Comma 6" xfId="53"/>
    <cellStyle name="Comma 7" xfId="54"/>
    <cellStyle name="Comma 8" xfId="55"/>
    <cellStyle name="Comma 9" xfId="56"/>
    <cellStyle name="Comma0" xfId="57"/>
    <cellStyle name="Comma-Credits" xfId="58"/>
    <cellStyle name="Comma-Debits" xfId="59"/>
    <cellStyle name="Company Name" xfId="60"/>
    <cellStyle name="Currency - Credits" xfId="61"/>
    <cellStyle name="Currency - Debits" xfId="62"/>
    <cellStyle name="Currency - Zero (-)" xfId="63"/>
    <cellStyle name="Currency - Zero (+)" xfId="64"/>
    <cellStyle name="Currency [-.00]" xfId="65"/>
    <cellStyle name="Currency [-.00] 2" xfId="66"/>
    <cellStyle name="Currency [-0]" xfId="67"/>
    <cellStyle name="Currency [0] - Credits" xfId="68"/>
    <cellStyle name="Currency [0] - Debits" xfId="69"/>
    <cellStyle name="Currency [-0] 2" xfId="70"/>
    <cellStyle name="Currency [-0] 3" xfId="71"/>
    <cellStyle name="Currency 0.0" xfId="72"/>
    <cellStyle name="Currency 0.00" xfId="73"/>
    <cellStyle name="Currency 0.000" xfId="74"/>
    <cellStyle name="Currency 0.0000" xfId="75"/>
    <cellStyle name="Currency 0.00000" xfId="76"/>
    <cellStyle name="Currency 0.000000" xfId="77"/>
    <cellStyle name="Currency 2" xfId="3"/>
    <cellStyle name="Currency0" xfId="78"/>
    <cellStyle name="DASH $" xfId="79"/>
    <cellStyle name="Date" xfId="80"/>
    <cellStyle name="Date/ftr" xfId="81"/>
    <cellStyle name="Fixed" xfId="82"/>
    <cellStyle name="Francais" xfId="83"/>
    <cellStyle name="Francais$" xfId="84"/>
    <cellStyle name="Francais$déc2" xfId="85"/>
    <cellStyle name="Français-déc2%" xfId="86"/>
    <cellStyle name="header" xfId="87"/>
    <cellStyle name="Header line" xfId="88"/>
    <cellStyle name="Header Total" xfId="89"/>
    <cellStyle name="Header1" xfId="90"/>
    <cellStyle name="Header2" xfId="91"/>
    <cellStyle name="Header3" xfId="92"/>
    <cellStyle name="Header4" xfId="93"/>
    <cellStyle name="Hyperlink_PS 2009 FTY model " xfId="94"/>
    <cellStyle name="NonPrint_Heading" xfId="95"/>
    <cellStyle name="Normal" xfId="0" builtinId="0"/>
    <cellStyle name="Normal 10" xfId="96"/>
    <cellStyle name="Normal 11" xfId="97"/>
    <cellStyle name="Normal 12" xfId="98"/>
    <cellStyle name="Normal 13" xfId="99"/>
    <cellStyle name="Normal 14" xfId="100"/>
    <cellStyle name="Normal 15" xfId="101"/>
    <cellStyle name="Normal 16" xfId="102"/>
    <cellStyle name="Normal 17" xfId="103"/>
    <cellStyle name="Normal 18" xfId="104"/>
    <cellStyle name="Normal 19" xfId="105"/>
    <cellStyle name="Normal 2" xfId="1"/>
    <cellStyle name="Normal 2 2" xfId="2"/>
    <cellStyle name="Normal 2 3" xfId="106"/>
    <cellStyle name="Normal 2_RAAL December Entry" xfId="107"/>
    <cellStyle name="Normal 20" xfId="108"/>
    <cellStyle name="Normal 21" xfId="109"/>
    <cellStyle name="Normal 22" xfId="110"/>
    <cellStyle name="Normal 23" xfId="111"/>
    <cellStyle name="Normal 24" xfId="112"/>
    <cellStyle name="Normal 25" xfId="113"/>
    <cellStyle name="Normal 26" xfId="114"/>
    <cellStyle name="Normal 27" xfId="115"/>
    <cellStyle name="Normal 28" xfId="116"/>
    <cellStyle name="Normal 29" xfId="117"/>
    <cellStyle name="Normal 3" xfId="118"/>
    <cellStyle name="Normal 30" xfId="119"/>
    <cellStyle name="Normal 31" xfId="120"/>
    <cellStyle name="Normal 32" xfId="121"/>
    <cellStyle name="Normal 33" xfId="122"/>
    <cellStyle name="Normal 34" xfId="123"/>
    <cellStyle name="Normal 4" xfId="124"/>
    <cellStyle name="Normal 5" xfId="125"/>
    <cellStyle name="Normal 6" xfId="126"/>
    <cellStyle name="Normal 7" xfId="127"/>
    <cellStyle name="Normal 8" xfId="128"/>
    <cellStyle name="Normal 9" xfId="129"/>
    <cellStyle name="Note 2" xfId="130"/>
    <cellStyle name="Note 3" xfId="131"/>
    <cellStyle name="Note 4" xfId="132"/>
    <cellStyle name="Percent %" xfId="133"/>
    <cellStyle name="Percent 0.0%" xfId="134"/>
    <cellStyle name="Percent 0.00%" xfId="135"/>
    <cellStyle name="Percent 0.000%" xfId="136"/>
    <cellStyle name="Percent 0.0000%" xfId="137"/>
    <cellStyle name="Percent 0.00000%" xfId="138"/>
    <cellStyle name="Percent 0.000000%" xfId="139"/>
    <cellStyle name="Percent 2" xfId="140"/>
    <cellStyle name="Percent 3" xfId="141"/>
    <cellStyle name="Percentage" xfId="142"/>
    <cellStyle name="Product Title" xfId="143"/>
    <cellStyle name="Style 1" xfId="144"/>
    <cellStyle name="Subtotal" xfId="145"/>
    <cellStyle name="Subtotal 2" xfId="146"/>
    <cellStyle name="Subtotal 3" xfId="147"/>
    <cellStyle name="Text" xfId="148"/>
    <cellStyle name="Thick Line" xfId="149"/>
    <cellStyle name="Thin Line" xfId="150"/>
    <cellStyle name="Unprotect cells" xfId="151"/>
    <cellStyle name="Unprotect cells 2" xfId="152"/>
    <cellStyle name="Year" xfId="153"/>
    <cellStyle name="Year1" xfId="154"/>
    <cellStyle name="Year2" xfId="155"/>
    <cellStyle name="Zero (-)" xfId="156"/>
    <cellStyle name="Zero (+)" xfId="1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tes%20Group/2016%20Custom%20IR/Models/DECISION%20Models_Board%20Approved/D_Cap%20Exp%20and%20Acc%20Depn%20_Custom%20IR%20_Hist%202012%20to%202020%20incl%20Bd%20app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gh level summ"/>
      <sheetName val="Summary for CA Model"/>
      <sheetName val="Summary for model input"/>
      <sheetName val="GT summary"/>
      <sheetName val="summary"/>
      <sheetName val="2012 Full Conty Mifrs Append 2B"/>
      <sheetName val="2013 Full Conty Mifrs Append 2B"/>
      <sheetName val="2013PS S Bd appd vs Act Summary"/>
      <sheetName val="2014 Full Conty Mifrs Appen "/>
      <sheetName val="2015 Full Conty Mifrs Appen "/>
      <sheetName val="2016 Full Conty Mifrs Appen "/>
      <sheetName val="2017 Full Conty Mifrs Appen "/>
      <sheetName val="2018 Full Conty Mifrs Appen "/>
      <sheetName val="2019 Full Conty Mifrs Appen "/>
      <sheetName val="2020 Full Conty Mifrs Appen "/>
      <sheetName val="Contrib Capital 2011-2020"/>
      <sheetName val="Depn details"/>
      <sheetName val="Accum depn details"/>
      <sheetName val="Details capex  "/>
      <sheetName val="est half yr on 2013 adds"/>
      <sheetName val="Depn GEA Deferred adds"/>
      <sheetName val="CC Amort 2011 to 2020 for CA "/>
      <sheetName val="RBFA RR impacts"/>
      <sheetName val="Barrie 07 +08 capex+CCap"/>
      <sheetName val="Barrie 08 depn + Accum depn"/>
      <sheetName val="Depn Summary Exhhibt D1 "/>
      <sheetName val="Additions summary"/>
      <sheetName val="post filing adj"/>
      <sheetName val="depn Aurora fmv "/>
      <sheetName val="accum depn recn 2006"/>
      <sheetName val="CC Amort 2006 t0 2009"/>
      <sheetName val="MH cont Cap 2008 accum amort"/>
      <sheetName val="WIP 2012 Summ"/>
      <sheetName val="2004 and 2005 Comparison"/>
      <sheetName val="CC amort summary 2006 yr"/>
      <sheetName val="2008 and 2009 allocations"/>
      <sheetName val="CC account allocations"/>
      <sheetName val="custom IR ch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7">
          <cell r="C7">
            <v>1805</v>
          </cell>
          <cell r="BT7">
            <v>0</v>
          </cell>
        </row>
        <row r="8">
          <cell r="C8">
            <v>1612</v>
          </cell>
          <cell r="BT8">
            <v>29962.086860770542</v>
          </cell>
        </row>
        <row r="9">
          <cell r="C9">
            <v>1808</v>
          </cell>
          <cell r="BT9">
            <v>67753.430889218856</v>
          </cell>
        </row>
        <row r="10">
          <cell r="C10">
            <v>1908</v>
          </cell>
          <cell r="BT10">
            <v>354494.2594963517</v>
          </cell>
        </row>
        <row r="11">
          <cell r="C11">
            <v>1810</v>
          </cell>
          <cell r="BT11">
            <v>0</v>
          </cell>
        </row>
        <row r="12">
          <cell r="C12">
            <v>1815</v>
          </cell>
          <cell r="BT12">
            <v>21194449.256723788</v>
          </cell>
        </row>
        <row r="13">
          <cell r="C13">
            <v>1815</v>
          </cell>
          <cell r="BT13">
            <v>913703.9336750817</v>
          </cell>
        </row>
        <row r="14">
          <cell r="C14">
            <v>1815</v>
          </cell>
          <cell r="BT14">
            <v>55926.221817070582</v>
          </cell>
        </row>
        <row r="15">
          <cell r="C15">
            <v>1815</v>
          </cell>
          <cell r="BT15">
            <v>0</v>
          </cell>
        </row>
        <row r="16">
          <cell r="C16">
            <v>1815</v>
          </cell>
          <cell r="BT16">
            <v>12251.099514118505</v>
          </cell>
        </row>
        <row r="17">
          <cell r="C17">
            <v>1815</v>
          </cell>
          <cell r="BT17">
            <v>7492.6704036553401</v>
          </cell>
        </row>
        <row r="18">
          <cell r="C18">
            <v>1815</v>
          </cell>
          <cell r="BT18">
            <v>383580.60185651545</v>
          </cell>
        </row>
        <row r="19">
          <cell r="C19">
            <v>1815</v>
          </cell>
          <cell r="BT19">
            <v>2092283.6909809043</v>
          </cell>
        </row>
        <row r="20">
          <cell r="C20">
            <v>1815</v>
          </cell>
          <cell r="BT20">
            <v>4758.4291104631657</v>
          </cell>
        </row>
        <row r="21">
          <cell r="C21">
            <v>1820</v>
          </cell>
          <cell r="BT21">
            <v>-6959220.9692624193</v>
          </cell>
        </row>
        <row r="22">
          <cell r="C22">
            <v>1820</v>
          </cell>
          <cell r="BT22">
            <v>8128165.7372540217</v>
          </cell>
        </row>
        <row r="23">
          <cell r="C23">
            <v>1820</v>
          </cell>
          <cell r="BT23">
            <v>324974.26752687775</v>
          </cell>
        </row>
        <row r="24">
          <cell r="C24">
            <v>1820</v>
          </cell>
          <cell r="BT24">
            <v>216897.51639272584</v>
          </cell>
        </row>
        <row r="25">
          <cell r="C25">
            <v>1830</v>
          </cell>
          <cell r="BT25">
            <v>22180139.420190778</v>
          </cell>
        </row>
        <row r="26">
          <cell r="C26">
            <v>1835</v>
          </cell>
          <cell r="BT26">
            <v>20980764.004902959</v>
          </cell>
        </row>
        <row r="27">
          <cell r="C27">
            <v>1835</v>
          </cell>
          <cell r="BT27">
            <v>0</v>
          </cell>
        </row>
        <row r="28">
          <cell r="C28">
            <v>1840</v>
          </cell>
          <cell r="BT28">
            <v>6701874.2648473429</v>
          </cell>
        </row>
        <row r="29">
          <cell r="C29">
            <v>1845</v>
          </cell>
          <cell r="BT29">
            <v>36102821.961360827</v>
          </cell>
        </row>
        <row r="30">
          <cell r="C30">
            <v>1845</v>
          </cell>
          <cell r="BT30">
            <v>3747405.3983858</v>
          </cell>
        </row>
        <row r="31">
          <cell r="C31">
            <v>1850</v>
          </cell>
          <cell r="BT31">
            <v>2015411.3806000249</v>
          </cell>
        </row>
        <row r="32">
          <cell r="C32">
            <v>1850</v>
          </cell>
          <cell r="BT32">
            <v>11041714.491750181</v>
          </cell>
        </row>
        <row r="33">
          <cell r="C33">
            <v>1855</v>
          </cell>
          <cell r="BT33">
            <v>897491.48316599848</v>
          </cell>
        </row>
        <row r="34">
          <cell r="C34">
            <v>1855</v>
          </cell>
          <cell r="BT34">
            <v>2803593.5289294044</v>
          </cell>
        </row>
        <row r="35">
          <cell r="C35">
            <v>1860</v>
          </cell>
          <cell r="BT35">
            <v>738730.0783955825</v>
          </cell>
        </row>
        <row r="36">
          <cell r="C36">
            <v>1860</v>
          </cell>
          <cell r="BT36">
            <v>2085022.0361005468</v>
          </cell>
        </row>
        <row r="37">
          <cell r="C37">
            <v>1860</v>
          </cell>
          <cell r="BT37">
            <v>1353002.6186030866</v>
          </cell>
        </row>
        <row r="38">
          <cell r="C38">
            <v>1875</v>
          </cell>
          <cell r="BT38">
            <v>1916.0140247578342</v>
          </cell>
        </row>
        <row r="39">
          <cell r="C39">
            <v>1910</v>
          </cell>
          <cell r="BT39">
            <v>0</v>
          </cell>
        </row>
        <row r="40">
          <cell r="C40">
            <v>1910</v>
          </cell>
          <cell r="BT40">
            <v>0</v>
          </cell>
        </row>
        <row r="41">
          <cell r="C41">
            <v>1908</v>
          </cell>
          <cell r="BT41">
            <v>0</v>
          </cell>
        </row>
        <row r="42">
          <cell r="C42">
            <v>1908</v>
          </cell>
          <cell r="BT42">
            <v>0</v>
          </cell>
        </row>
        <row r="43">
          <cell r="C43">
            <v>1915</v>
          </cell>
          <cell r="BT43">
            <v>21200.686368690403</v>
          </cell>
        </row>
        <row r="44">
          <cell r="C44">
            <v>1920</v>
          </cell>
          <cell r="BT44">
            <v>0</v>
          </cell>
        </row>
        <row r="45">
          <cell r="C45">
            <v>1920</v>
          </cell>
          <cell r="BT45">
            <v>580329.61540590646</v>
          </cell>
        </row>
        <row r="46">
          <cell r="C46">
            <v>1920</v>
          </cell>
          <cell r="BT46">
            <v>1800935.2113119089</v>
          </cell>
        </row>
        <row r="47">
          <cell r="C47">
            <v>1920</v>
          </cell>
          <cell r="BT47">
            <v>220152.63851611863</v>
          </cell>
        </row>
        <row r="48">
          <cell r="C48">
            <v>1920</v>
          </cell>
          <cell r="BT48">
            <v>0</v>
          </cell>
        </row>
        <row r="49">
          <cell r="C49">
            <v>1611</v>
          </cell>
          <cell r="BT49">
            <v>3154441.2746666865</v>
          </cell>
        </row>
        <row r="50">
          <cell r="C50">
            <v>1611</v>
          </cell>
          <cell r="BT50">
            <v>0</v>
          </cell>
        </row>
        <row r="51">
          <cell r="C51">
            <v>1611</v>
          </cell>
          <cell r="BT51">
            <v>6062198.6718105059</v>
          </cell>
        </row>
        <row r="52">
          <cell r="C52">
            <v>1930</v>
          </cell>
          <cell r="BT52">
            <v>1545294.2353309491</v>
          </cell>
        </row>
        <row r="53">
          <cell r="C53">
            <v>1930</v>
          </cell>
          <cell r="BT53">
            <v>819759.87292269559</v>
          </cell>
        </row>
        <row r="54">
          <cell r="C54">
            <v>1930</v>
          </cell>
          <cell r="BT54">
            <v>0</v>
          </cell>
        </row>
        <row r="55">
          <cell r="C55">
            <v>1935</v>
          </cell>
          <cell r="BT55">
            <v>0</v>
          </cell>
        </row>
        <row r="56">
          <cell r="C56">
            <v>1940</v>
          </cell>
          <cell r="BT56">
            <v>416956.2720570534</v>
          </cell>
        </row>
        <row r="57">
          <cell r="C57">
            <v>1955</v>
          </cell>
          <cell r="BT57">
            <v>452127.92454445246</v>
          </cell>
        </row>
        <row r="58">
          <cell r="C58">
            <v>1955</v>
          </cell>
          <cell r="BT58">
            <v>0</v>
          </cell>
        </row>
        <row r="59">
          <cell r="C59">
            <v>1960</v>
          </cell>
          <cell r="BT59">
            <v>0</v>
          </cell>
        </row>
        <row r="60">
          <cell r="C60">
            <v>1611</v>
          </cell>
          <cell r="BT60">
            <v>0</v>
          </cell>
        </row>
        <row r="61">
          <cell r="C61">
            <v>1980</v>
          </cell>
          <cell r="BT61">
            <v>330191.4305779328</v>
          </cell>
        </row>
        <row r="62">
          <cell r="C62">
            <v>1980</v>
          </cell>
          <cell r="BT62">
            <v>161141.20828011379</v>
          </cell>
        </row>
        <row r="63">
          <cell r="C63">
            <v>1980</v>
          </cell>
          <cell r="BT63">
            <v>471126.36374867568</v>
          </cell>
        </row>
        <row r="64">
          <cell r="C64">
            <v>1985</v>
          </cell>
          <cell r="BT64">
            <v>0</v>
          </cell>
        </row>
        <row r="65">
          <cell r="C65">
            <v>2005</v>
          </cell>
          <cell r="BT65">
            <v>0</v>
          </cell>
        </row>
        <row r="66">
          <cell r="C66">
            <v>2075</v>
          </cell>
          <cell r="BT66">
            <v>0</v>
          </cell>
        </row>
        <row r="67">
          <cell r="C67">
            <v>1610</v>
          </cell>
          <cell r="BT67">
            <v>0</v>
          </cell>
        </row>
        <row r="68">
          <cell r="C68">
            <v>1995</v>
          </cell>
          <cell r="BT68">
            <v>-20185984.762422409</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T83"/>
  <sheetViews>
    <sheetView view="pageBreakPreview" topLeftCell="G1" zoomScaleNormal="115" zoomScaleSheetLayoutView="100" workbookViewId="0">
      <selection activeCell="J4" sqref="J4"/>
    </sheetView>
  </sheetViews>
  <sheetFormatPr defaultColWidth="10" defaultRowHeight="14.25"/>
  <cols>
    <col min="1" max="1" width="10" style="1"/>
    <col min="2" max="2" width="0" style="1" hidden="1" customWidth="1"/>
    <col min="3" max="3" width="14" style="1" customWidth="1"/>
    <col min="4" max="4" width="34.85546875" style="1" bestFit="1" customWidth="1"/>
    <col min="5" max="5" width="13.5703125" style="1" customWidth="1"/>
    <col min="6" max="6" width="7.85546875" style="1" customWidth="1"/>
    <col min="7" max="7" width="11.28515625" style="1" customWidth="1"/>
    <col min="8" max="8" width="11.85546875" style="1" customWidth="1"/>
    <col min="9" max="9" width="13.85546875" style="1" customWidth="1"/>
    <col min="10" max="10" width="13.28515625" style="1" customWidth="1"/>
    <col min="11" max="11" width="2.7109375" style="1" customWidth="1"/>
    <col min="12" max="12" width="15.7109375" style="1" customWidth="1"/>
    <col min="13" max="13" width="14.85546875" style="1" customWidth="1"/>
    <col min="14" max="14" width="14" style="1" customWidth="1"/>
    <col min="15" max="15" width="15" style="1" customWidth="1"/>
    <col min="16" max="16" width="16.5703125" style="1" customWidth="1"/>
    <col min="17" max="16384" width="10" style="1"/>
  </cols>
  <sheetData>
    <row r="1" spans="1:20">
      <c r="O1" s="2" t="s">
        <v>0</v>
      </c>
      <c r="P1" s="3" t="s">
        <v>84</v>
      </c>
    </row>
    <row r="2" spans="1:20">
      <c r="O2" s="2" t="s">
        <v>1</v>
      </c>
      <c r="P2" s="4" t="s">
        <v>87</v>
      </c>
    </row>
    <row r="3" spans="1:20" ht="15">
      <c r="H3" s="6"/>
      <c r="O3" s="2" t="s">
        <v>2</v>
      </c>
      <c r="P3" s="4">
        <v>2</v>
      </c>
    </row>
    <row r="4" spans="1:20">
      <c r="O4" s="2" t="s">
        <v>3</v>
      </c>
      <c r="P4" s="4">
        <v>4</v>
      </c>
    </row>
    <row r="5" spans="1:20">
      <c r="J5" s="79"/>
      <c r="O5" s="2" t="s">
        <v>4</v>
      </c>
      <c r="P5" s="5"/>
    </row>
    <row r="6" spans="1:20">
      <c r="O6" s="2"/>
      <c r="P6" s="3"/>
    </row>
    <row r="7" spans="1:20">
      <c r="N7" s="82" t="s">
        <v>86</v>
      </c>
      <c r="O7" s="2" t="s">
        <v>5</v>
      </c>
      <c r="P7" s="5" t="s">
        <v>85</v>
      </c>
    </row>
    <row r="8" spans="1:20" ht="18">
      <c r="A8" s="86" t="s">
        <v>6</v>
      </c>
      <c r="B8" s="86"/>
      <c r="C8" s="86"/>
      <c r="D8" s="86"/>
      <c r="E8" s="86"/>
      <c r="F8" s="86"/>
      <c r="G8" s="86"/>
      <c r="H8" s="86"/>
      <c r="I8" s="86"/>
      <c r="J8" s="86"/>
      <c r="K8" s="86"/>
      <c r="L8" s="86"/>
      <c r="M8" s="86"/>
      <c r="N8" s="86"/>
      <c r="O8" s="86"/>
      <c r="P8" s="86"/>
    </row>
    <row r="9" spans="1:20" ht="18">
      <c r="A9" s="86" t="s">
        <v>7</v>
      </c>
      <c r="B9" s="86"/>
      <c r="C9" s="86"/>
      <c r="D9" s="86"/>
      <c r="E9" s="86"/>
      <c r="F9" s="86"/>
      <c r="G9" s="86"/>
      <c r="H9" s="86"/>
      <c r="I9" s="86"/>
      <c r="J9" s="86"/>
      <c r="K9" s="86"/>
      <c r="L9" s="86"/>
      <c r="M9" s="86"/>
      <c r="N9" s="86"/>
      <c r="O9" s="86"/>
      <c r="P9" s="86"/>
      <c r="Q9" s="6"/>
    </row>
    <row r="10" spans="1:20" ht="15">
      <c r="H10" s="7" t="s">
        <v>8</v>
      </c>
      <c r="I10" s="8">
        <v>2015</v>
      </c>
      <c r="L10" s="9"/>
      <c r="M10" s="9"/>
      <c r="N10" s="9"/>
      <c r="O10" s="10"/>
      <c r="P10" s="11"/>
      <c r="Q10" s="6"/>
    </row>
    <row r="11" spans="1:20" ht="15">
      <c r="A11" s="12"/>
      <c r="B11" s="12"/>
      <c r="C11" s="12"/>
      <c r="D11" s="12"/>
      <c r="E11" s="12"/>
      <c r="F11" s="6"/>
      <c r="G11" s="6"/>
      <c r="H11" s="6"/>
      <c r="I11" s="6"/>
      <c r="J11" s="6"/>
      <c r="K11" s="6"/>
      <c r="L11" s="12"/>
      <c r="M11" s="12"/>
      <c r="N11" s="12"/>
      <c r="O11" s="12"/>
      <c r="P11" s="6"/>
      <c r="Q11" s="6"/>
    </row>
    <row r="12" spans="1:20" ht="15">
      <c r="A12" s="6"/>
      <c r="B12" s="6"/>
      <c r="C12" s="6"/>
      <c r="D12" s="6"/>
      <c r="E12" s="6"/>
      <c r="F12" s="6"/>
      <c r="G12" s="87" t="s">
        <v>9</v>
      </c>
      <c r="H12" s="88"/>
      <c r="I12" s="88"/>
      <c r="J12" s="89"/>
      <c r="K12" s="6"/>
      <c r="L12" s="90" t="s">
        <v>10</v>
      </c>
      <c r="M12" s="91"/>
      <c r="N12" s="91"/>
      <c r="O12" s="92"/>
      <c r="P12" s="6"/>
      <c r="Q12" s="6"/>
    </row>
    <row r="13" spans="1:20" ht="30">
      <c r="A13" s="13" t="s">
        <v>11</v>
      </c>
      <c r="B13" s="13" t="s">
        <v>12</v>
      </c>
      <c r="C13" s="13" t="s">
        <v>13</v>
      </c>
      <c r="D13" s="13" t="s">
        <v>14</v>
      </c>
      <c r="E13" s="13" t="s">
        <v>15</v>
      </c>
      <c r="F13" s="13" t="s">
        <v>16</v>
      </c>
      <c r="G13" s="13" t="s">
        <v>17</v>
      </c>
      <c r="H13" s="13" t="s">
        <v>18</v>
      </c>
      <c r="I13" s="13" t="s">
        <v>19</v>
      </c>
      <c r="J13" s="13" t="s">
        <v>20</v>
      </c>
      <c r="K13" s="14"/>
      <c r="L13" s="15" t="s">
        <v>17</v>
      </c>
      <c r="M13" s="15" t="s">
        <v>18</v>
      </c>
      <c r="N13" s="15" t="s">
        <v>19</v>
      </c>
      <c r="O13" s="15" t="s">
        <v>20</v>
      </c>
      <c r="P13" s="13" t="s">
        <v>21</v>
      </c>
      <c r="Q13" s="14"/>
      <c r="R13" s="16"/>
      <c r="S13" s="16"/>
      <c r="T13" s="16"/>
    </row>
    <row r="14" spans="1:20" ht="21" customHeight="1">
      <c r="A14" s="93" t="s">
        <v>22</v>
      </c>
      <c r="B14" s="94"/>
      <c r="C14" s="94"/>
      <c r="D14" s="17"/>
      <c r="E14" s="17"/>
      <c r="F14" s="17"/>
      <c r="G14" s="17"/>
      <c r="H14" s="17"/>
      <c r="I14" s="17"/>
      <c r="J14" s="17"/>
      <c r="K14" s="14"/>
      <c r="L14" s="18"/>
      <c r="M14" s="18"/>
      <c r="N14" s="18"/>
      <c r="O14" s="18"/>
      <c r="P14" s="17"/>
      <c r="Q14" s="14"/>
      <c r="R14" s="16"/>
      <c r="S14" s="16"/>
      <c r="T14" s="16"/>
    </row>
    <row r="15" spans="1:20">
      <c r="A15" s="19">
        <v>47</v>
      </c>
      <c r="B15" s="19">
        <v>1610</v>
      </c>
      <c r="C15" s="20">
        <v>1610</v>
      </c>
      <c r="D15" s="21" t="s">
        <v>23</v>
      </c>
      <c r="E15" s="22">
        <v>2.5000000000000001E-2</v>
      </c>
      <c r="F15" s="23"/>
      <c r="G15" s="24">
        <v>4953</v>
      </c>
      <c r="H15" s="24">
        <v>0</v>
      </c>
      <c r="I15" s="24">
        <v>0</v>
      </c>
      <c r="J15" s="24">
        <f t="shared" ref="J15:J30" si="0">SUM(G15:I15)</f>
        <v>4953</v>
      </c>
      <c r="K15" s="19"/>
      <c r="L15" s="25">
        <v>893</v>
      </c>
      <c r="M15" s="24">
        <v>288</v>
      </c>
      <c r="N15" s="24">
        <v>0</v>
      </c>
      <c r="O15" s="26">
        <f t="shared" ref="O15:O30" si="1">+L15+M15+N15</f>
        <v>1181</v>
      </c>
      <c r="P15" s="27">
        <f t="shared" ref="P15:P30" si="2">+J15-O15</f>
        <v>3772</v>
      </c>
      <c r="Q15" s="28"/>
      <c r="R15" s="29"/>
      <c r="S15" s="29"/>
      <c r="T15" s="16"/>
    </row>
    <row r="16" spans="1:20">
      <c r="A16" s="30" t="s">
        <v>24</v>
      </c>
      <c r="B16" s="30" t="s">
        <v>25</v>
      </c>
      <c r="C16" s="30">
        <v>1805</v>
      </c>
      <c r="D16" s="30" t="s">
        <v>26</v>
      </c>
      <c r="E16" s="30">
        <v>0</v>
      </c>
      <c r="F16" s="31"/>
      <c r="G16" s="24">
        <v>22422</v>
      </c>
      <c r="H16" s="24">
        <v>1125</v>
      </c>
      <c r="I16" s="24">
        <v>0</v>
      </c>
      <c r="J16" s="24">
        <f t="shared" si="0"/>
        <v>23547</v>
      </c>
      <c r="K16" s="24"/>
      <c r="L16" s="26">
        <v>0</v>
      </c>
      <c r="M16" s="24">
        <v>0</v>
      </c>
      <c r="N16" s="24">
        <v>0</v>
      </c>
      <c r="O16" s="26">
        <f t="shared" si="1"/>
        <v>0</v>
      </c>
      <c r="P16" s="27">
        <f t="shared" si="2"/>
        <v>23547</v>
      </c>
      <c r="Q16" s="32"/>
      <c r="R16" s="32"/>
    </row>
    <row r="17" spans="1:18">
      <c r="A17" s="30" t="s">
        <v>27</v>
      </c>
      <c r="B17" s="30" t="s">
        <v>28</v>
      </c>
      <c r="C17" s="30">
        <v>1612</v>
      </c>
      <c r="D17" s="30" t="s">
        <v>29</v>
      </c>
      <c r="E17" s="30">
        <v>0</v>
      </c>
      <c r="F17" s="31"/>
      <c r="G17" s="24">
        <v>873</v>
      </c>
      <c r="H17" s="24">
        <v>33</v>
      </c>
      <c r="I17" s="24">
        <v>0</v>
      </c>
      <c r="J17" s="24">
        <f t="shared" si="0"/>
        <v>906</v>
      </c>
      <c r="K17" s="24"/>
      <c r="L17" s="26">
        <v>0</v>
      </c>
      <c r="M17" s="24">
        <v>0</v>
      </c>
      <c r="N17" s="24">
        <v>0</v>
      </c>
      <c r="O17" s="26">
        <f t="shared" si="1"/>
        <v>0</v>
      </c>
      <c r="P17" s="27">
        <f t="shared" si="2"/>
        <v>906</v>
      </c>
      <c r="Q17" s="32"/>
      <c r="R17" s="32"/>
    </row>
    <row r="18" spans="1:18">
      <c r="A18" s="30">
        <v>1</v>
      </c>
      <c r="B18" s="30">
        <v>1808</v>
      </c>
      <c r="C18" s="30">
        <v>1808</v>
      </c>
      <c r="D18" s="30" t="s">
        <v>30</v>
      </c>
      <c r="E18" s="22">
        <v>2.5000000000000001E-2</v>
      </c>
      <c r="F18" s="31"/>
      <c r="G18" s="24">
        <v>6718</v>
      </c>
      <c r="H18" s="24">
        <v>211</v>
      </c>
      <c r="I18" s="24">
        <v>0</v>
      </c>
      <c r="J18" s="24">
        <f t="shared" si="0"/>
        <v>6929</v>
      </c>
      <c r="K18" s="24"/>
      <c r="L18" s="26">
        <v>801</v>
      </c>
      <c r="M18" s="24">
        <v>215</v>
      </c>
      <c r="N18" s="24">
        <v>0</v>
      </c>
      <c r="O18" s="26">
        <f t="shared" si="1"/>
        <v>1016</v>
      </c>
      <c r="P18" s="27">
        <f t="shared" si="2"/>
        <v>5913</v>
      </c>
      <c r="Q18" s="32"/>
      <c r="R18" s="32"/>
    </row>
    <row r="19" spans="1:18">
      <c r="A19" s="30">
        <v>47</v>
      </c>
      <c r="B19" s="30">
        <v>1810</v>
      </c>
      <c r="C19" s="30">
        <v>1810</v>
      </c>
      <c r="D19" s="30" t="s">
        <v>31</v>
      </c>
      <c r="E19" s="30">
        <v>0</v>
      </c>
      <c r="F19" s="31"/>
      <c r="G19" s="24">
        <v>9878</v>
      </c>
      <c r="H19" s="24">
        <v>0</v>
      </c>
      <c r="I19" s="24">
        <v>0</v>
      </c>
      <c r="J19" s="24">
        <f t="shared" si="0"/>
        <v>9878</v>
      </c>
      <c r="K19" s="24"/>
      <c r="L19" s="26">
        <v>0</v>
      </c>
      <c r="M19" s="24">
        <v>0</v>
      </c>
      <c r="N19" s="24">
        <v>0</v>
      </c>
      <c r="O19" s="26">
        <f t="shared" si="1"/>
        <v>0</v>
      </c>
      <c r="P19" s="27">
        <f t="shared" si="2"/>
        <v>9878</v>
      </c>
      <c r="Q19" s="32"/>
      <c r="R19" s="32"/>
    </row>
    <row r="20" spans="1:18">
      <c r="A20" s="30">
        <v>47</v>
      </c>
      <c r="B20" s="30">
        <v>1815</v>
      </c>
      <c r="C20" s="30">
        <v>1815</v>
      </c>
      <c r="D20" s="30" t="s">
        <v>32</v>
      </c>
      <c r="E20" s="22">
        <v>2.5000000000000001E-2</v>
      </c>
      <c r="F20" s="33">
        <v>1</v>
      </c>
      <c r="G20" s="24">
        <v>103285</v>
      </c>
      <c r="H20" s="24">
        <v>2968</v>
      </c>
      <c r="I20" s="24">
        <v>0</v>
      </c>
      <c r="J20" s="24">
        <f t="shared" si="0"/>
        <v>106253</v>
      </c>
      <c r="K20" s="24"/>
      <c r="L20" s="26">
        <v>17426</v>
      </c>
      <c r="M20" s="24">
        <v>4065</v>
      </c>
      <c r="N20" s="24">
        <v>0</v>
      </c>
      <c r="O20" s="26">
        <f t="shared" si="1"/>
        <v>21491</v>
      </c>
      <c r="P20" s="27">
        <f t="shared" si="2"/>
        <v>84762</v>
      </c>
      <c r="Q20" s="32"/>
      <c r="R20" s="32"/>
    </row>
    <row r="21" spans="1:18">
      <c r="A21" s="30">
        <v>47</v>
      </c>
      <c r="B21" s="30">
        <v>1820</v>
      </c>
      <c r="C21" s="30">
        <v>1820</v>
      </c>
      <c r="D21" s="30" t="s">
        <v>33</v>
      </c>
      <c r="E21" s="22">
        <v>3.3333333333333333E-2</v>
      </c>
      <c r="F21" s="31">
        <v>1</v>
      </c>
      <c r="G21" s="24">
        <v>24316</v>
      </c>
      <c r="H21" s="24">
        <v>4071</v>
      </c>
      <c r="I21" s="24">
        <v>0</v>
      </c>
      <c r="J21" s="24">
        <f t="shared" si="0"/>
        <v>28387</v>
      </c>
      <c r="K21" s="24"/>
      <c r="L21" s="26">
        <v>5758</v>
      </c>
      <c r="M21" s="24">
        <v>1444</v>
      </c>
      <c r="N21" s="24">
        <v>0</v>
      </c>
      <c r="O21" s="26">
        <f t="shared" si="1"/>
        <v>7202</v>
      </c>
      <c r="P21" s="27">
        <f t="shared" si="2"/>
        <v>21185</v>
      </c>
      <c r="Q21" s="32"/>
      <c r="R21" s="32"/>
    </row>
    <row r="22" spans="1:18">
      <c r="A22" s="30">
        <v>47</v>
      </c>
      <c r="B22" s="30">
        <v>1830</v>
      </c>
      <c r="C22" s="30">
        <v>1830</v>
      </c>
      <c r="D22" s="30" t="s">
        <v>34</v>
      </c>
      <c r="E22" s="22">
        <v>2.2222222222222223E-2</v>
      </c>
      <c r="F22" s="31"/>
      <c r="G22" s="24">
        <v>144278</v>
      </c>
      <c r="H22" s="24">
        <v>16590</v>
      </c>
      <c r="I22" s="24">
        <v>-87</v>
      </c>
      <c r="J22" s="24">
        <f t="shared" si="0"/>
        <v>160781</v>
      </c>
      <c r="K22" s="24"/>
      <c r="L22" s="26">
        <v>11025</v>
      </c>
      <c r="M22" s="24">
        <v>3605</v>
      </c>
      <c r="N22" s="24">
        <v>-4</v>
      </c>
      <c r="O22" s="26">
        <f t="shared" si="1"/>
        <v>14626</v>
      </c>
      <c r="P22" s="27">
        <f t="shared" si="2"/>
        <v>146155</v>
      </c>
      <c r="Q22" s="32"/>
      <c r="R22" s="32"/>
    </row>
    <row r="23" spans="1:18">
      <c r="A23" s="30">
        <v>47</v>
      </c>
      <c r="B23" s="30">
        <v>1835</v>
      </c>
      <c r="C23" s="30">
        <v>1835</v>
      </c>
      <c r="D23" s="30" t="s">
        <v>35</v>
      </c>
      <c r="E23" s="22">
        <v>2.5000000000000001E-2</v>
      </c>
      <c r="F23" s="31"/>
      <c r="G23" s="24">
        <v>124250</v>
      </c>
      <c r="H23" s="24">
        <v>12857</v>
      </c>
      <c r="I23" s="24">
        <v>-130</v>
      </c>
      <c r="J23" s="24">
        <f t="shared" si="0"/>
        <v>136977</v>
      </c>
      <c r="K23" s="24"/>
      <c r="L23" s="26">
        <v>12224</v>
      </c>
      <c r="M23" s="24">
        <v>3799</v>
      </c>
      <c r="N23" s="24">
        <v>-8</v>
      </c>
      <c r="O23" s="26">
        <f t="shared" si="1"/>
        <v>16015</v>
      </c>
      <c r="P23" s="27">
        <f t="shared" si="2"/>
        <v>120962</v>
      </c>
      <c r="Q23" s="32"/>
      <c r="R23" s="32"/>
    </row>
    <row r="24" spans="1:18">
      <c r="A24" s="30">
        <v>47</v>
      </c>
      <c r="B24" s="30">
        <v>1840</v>
      </c>
      <c r="C24" s="30">
        <v>1840</v>
      </c>
      <c r="D24" s="30" t="s">
        <v>36</v>
      </c>
      <c r="E24" s="22">
        <v>1.6666666666666666E-2</v>
      </c>
      <c r="F24" s="31"/>
      <c r="G24" s="24">
        <v>97446</v>
      </c>
      <c r="H24" s="24">
        <v>7573</v>
      </c>
      <c r="I24" s="24">
        <v>0</v>
      </c>
      <c r="J24" s="24">
        <f t="shared" si="0"/>
        <v>105019</v>
      </c>
      <c r="K24" s="24"/>
      <c r="L24" s="26">
        <v>5302</v>
      </c>
      <c r="M24" s="24">
        <v>1799</v>
      </c>
      <c r="N24" s="24">
        <v>0</v>
      </c>
      <c r="O24" s="26">
        <f t="shared" si="1"/>
        <v>7101</v>
      </c>
      <c r="P24" s="27">
        <f t="shared" si="2"/>
        <v>97918</v>
      </c>
      <c r="Q24" s="32"/>
      <c r="R24" s="32"/>
    </row>
    <row r="25" spans="1:18">
      <c r="A25" s="30">
        <v>47</v>
      </c>
      <c r="B25" s="30">
        <v>1845</v>
      </c>
      <c r="C25" s="30">
        <v>1845</v>
      </c>
      <c r="D25" s="30" t="s">
        <v>37</v>
      </c>
      <c r="E25" s="22">
        <v>2.2222222222222223E-2</v>
      </c>
      <c r="F25" s="31"/>
      <c r="G25" s="24">
        <v>279110</v>
      </c>
      <c r="H25" s="24">
        <v>37965</v>
      </c>
      <c r="I25" s="24">
        <v>-433</v>
      </c>
      <c r="J25" s="24">
        <f t="shared" si="0"/>
        <v>316642</v>
      </c>
      <c r="K25" s="24"/>
      <c r="L25" s="26">
        <v>23798</v>
      </c>
      <c r="M25" s="24">
        <v>8059</v>
      </c>
      <c r="N25" s="24">
        <v>-23</v>
      </c>
      <c r="O25" s="26">
        <f t="shared" si="1"/>
        <v>31834</v>
      </c>
      <c r="P25" s="27">
        <f t="shared" si="2"/>
        <v>284808</v>
      </c>
      <c r="Q25" s="32"/>
      <c r="R25" s="32"/>
    </row>
    <row r="26" spans="1:18">
      <c r="A26" s="30">
        <v>47</v>
      </c>
      <c r="B26" s="30">
        <v>1849</v>
      </c>
      <c r="C26" s="30">
        <v>1850</v>
      </c>
      <c r="D26" s="30" t="s">
        <v>38</v>
      </c>
      <c r="E26" s="22">
        <v>2.9166666666666667E-2</v>
      </c>
      <c r="F26" s="31">
        <v>2</v>
      </c>
      <c r="G26" s="24">
        <v>163244</v>
      </c>
      <c r="H26" s="24">
        <v>7463</v>
      </c>
      <c r="I26" s="24">
        <v>-1901</v>
      </c>
      <c r="J26" s="24">
        <f t="shared" si="0"/>
        <v>168806</v>
      </c>
      <c r="K26" s="24"/>
      <c r="L26" s="26">
        <v>24620</v>
      </c>
      <c r="M26" s="24">
        <v>6936</v>
      </c>
      <c r="N26" s="24">
        <v>-166</v>
      </c>
      <c r="O26" s="26">
        <f t="shared" si="1"/>
        <v>31390</v>
      </c>
      <c r="P26" s="27">
        <f t="shared" si="2"/>
        <v>137416</v>
      </c>
      <c r="Q26" s="32"/>
      <c r="R26" s="32"/>
    </row>
    <row r="27" spans="1:18">
      <c r="A27" s="30">
        <v>47</v>
      </c>
      <c r="B27" s="30">
        <v>1855</v>
      </c>
      <c r="C27" s="30">
        <v>1855</v>
      </c>
      <c r="D27" s="30" t="s">
        <v>39</v>
      </c>
      <c r="E27" s="22">
        <v>3.2500000000000001E-2</v>
      </c>
      <c r="F27" s="31">
        <v>2</v>
      </c>
      <c r="G27" s="24">
        <v>68151</v>
      </c>
      <c r="H27" s="24">
        <v>3653</v>
      </c>
      <c r="I27" s="24">
        <v>0</v>
      </c>
      <c r="J27" s="24">
        <f t="shared" si="0"/>
        <v>71804</v>
      </c>
      <c r="K27" s="24"/>
      <c r="L27" s="26">
        <v>14400</v>
      </c>
      <c r="M27" s="24">
        <v>3467</v>
      </c>
      <c r="N27" s="24">
        <v>0</v>
      </c>
      <c r="O27" s="26">
        <f t="shared" si="1"/>
        <v>17867</v>
      </c>
      <c r="P27" s="27">
        <f t="shared" si="2"/>
        <v>53937</v>
      </c>
      <c r="Q27" s="32"/>
      <c r="R27" s="32"/>
    </row>
    <row r="28" spans="1:18">
      <c r="A28" s="30">
        <v>47</v>
      </c>
      <c r="B28" s="30">
        <v>1860</v>
      </c>
      <c r="C28" s="30">
        <v>1860</v>
      </c>
      <c r="D28" s="30" t="s">
        <v>40</v>
      </c>
      <c r="E28" s="22">
        <v>5.333333333333333E-2</v>
      </c>
      <c r="F28" s="31">
        <v>2</v>
      </c>
      <c r="G28" s="24">
        <v>29887</v>
      </c>
      <c r="H28" s="24">
        <v>4012</v>
      </c>
      <c r="I28" s="24">
        <v>-661</v>
      </c>
      <c r="J28" s="24">
        <f t="shared" si="0"/>
        <v>33238</v>
      </c>
      <c r="K28" s="24"/>
      <c r="L28" s="26">
        <v>5438</v>
      </c>
      <c r="M28" s="24">
        <v>1944</v>
      </c>
      <c r="N28" s="24">
        <v>-330</v>
      </c>
      <c r="O28" s="26">
        <f t="shared" si="1"/>
        <v>7052</v>
      </c>
      <c r="P28" s="27">
        <f t="shared" si="2"/>
        <v>26186</v>
      </c>
      <c r="Q28" s="32"/>
      <c r="R28" s="32"/>
    </row>
    <row r="29" spans="1:18">
      <c r="A29" s="30">
        <v>47</v>
      </c>
      <c r="B29" s="30">
        <v>1862</v>
      </c>
      <c r="C29" s="30">
        <v>1860</v>
      </c>
      <c r="D29" s="30" t="s">
        <v>41</v>
      </c>
      <c r="E29" s="22">
        <v>6.6666666666666666E-2</v>
      </c>
      <c r="F29" s="31"/>
      <c r="G29" s="24">
        <v>49834</v>
      </c>
      <c r="H29" s="24">
        <v>1185</v>
      </c>
      <c r="I29" s="24">
        <v>0</v>
      </c>
      <c r="J29" s="24">
        <f t="shared" si="0"/>
        <v>51019</v>
      </c>
      <c r="K29" s="24"/>
      <c r="L29" s="26">
        <v>14146</v>
      </c>
      <c r="M29" s="24">
        <v>3648</v>
      </c>
      <c r="N29" s="24">
        <v>0</v>
      </c>
      <c r="O29" s="26">
        <f t="shared" si="1"/>
        <v>17794</v>
      </c>
      <c r="P29" s="27">
        <f t="shared" si="2"/>
        <v>33225</v>
      </c>
      <c r="Q29" s="32"/>
      <c r="R29" s="32"/>
    </row>
    <row r="30" spans="1:18">
      <c r="A30" s="30">
        <v>47</v>
      </c>
      <c r="B30" s="30"/>
      <c r="C30" s="30">
        <v>1875</v>
      </c>
      <c r="D30" s="34" t="s">
        <v>42</v>
      </c>
      <c r="E30" s="22">
        <v>0.04</v>
      </c>
      <c r="F30" s="31"/>
      <c r="G30" s="24">
        <v>2124</v>
      </c>
      <c r="H30" s="24">
        <v>2</v>
      </c>
      <c r="I30" s="24">
        <v>0</v>
      </c>
      <c r="J30" s="24">
        <f t="shared" si="0"/>
        <v>2126</v>
      </c>
      <c r="K30" s="24"/>
      <c r="L30" s="26">
        <v>305</v>
      </c>
      <c r="M30" s="24">
        <v>91</v>
      </c>
      <c r="N30" s="24">
        <v>0</v>
      </c>
      <c r="O30" s="26">
        <f t="shared" si="1"/>
        <v>396</v>
      </c>
      <c r="P30" s="27">
        <f t="shared" si="2"/>
        <v>1730</v>
      </c>
      <c r="Q30" s="32"/>
      <c r="R30" s="32"/>
    </row>
    <row r="31" spans="1:18">
      <c r="A31" s="35"/>
      <c r="D31" s="36" t="s">
        <v>43</v>
      </c>
      <c r="E31" s="30" t="s">
        <v>24</v>
      </c>
      <c r="F31" s="31"/>
      <c r="G31" s="24">
        <f>SUM(G15:G30)</f>
        <v>1130769</v>
      </c>
      <c r="H31" s="24">
        <f>SUM(H15:H30)</f>
        <v>99708</v>
      </c>
      <c r="I31" s="24">
        <f>SUM(I15:I30)</f>
        <v>-3212</v>
      </c>
      <c r="J31" s="24">
        <f>SUM(J15:J30)</f>
        <v>1227265</v>
      </c>
      <c r="K31" s="24"/>
      <c r="L31" s="24">
        <f>SUM(L15:L30)</f>
        <v>136136</v>
      </c>
      <c r="M31" s="24">
        <f>SUM(M15:M30)</f>
        <v>39360</v>
      </c>
      <c r="N31" s="24">
        <f>SUM(N15:N30)</f>
        <v>-531</v>
      </c>
      <c r="O31" s="24">
        <f>SUM(O15:O30)</f>
        <v>174965</v>
      </c>
      <c r="P31" s="24">
        <f>SUM(P15:P30)</f>
        <v>1052300</v>
      </c>
      <c r="Q31" s="32"/>
      <c r="R31" s="32"/>
    </row>
    <row r="32" spans="1:18">
      <c r="A32" s="37" t="s">
        <v>44</v>
      </c>
      <c r="B32" s="38"/>
      <c r="C32" s="38"/>
      <c r="D32" s="39"/>
      <c r="F32" s="40"/>
      <c r="G32" s="32"/>
      <c r="H32" s="32"/>
      <c r="I32" s="32"/>
      <c r="J32" s="32"/>
      <c r="K32" s="32"/>
      <c r="L32" s="41"/>
      <c r="M32" s="41"/>
      <c r="N32" s="41"/>
      <c r="O32" s="41"/>
      <c r="P32" s="42"/>
      <c r="Q32" s="32"/>
      <c r="R32" s="32"/>
    </row>
    <row r="33" spans="1:18">
      <c r="A33" s="30">
        <v>1</v>
      </c>
      <c r="B33" s="30">
        <v>1908</v>
      </c>
      <c r="C33" s="30">
        <v>1908</v>
      </c>
      <c r="D33" s="30" t="s">
        <v>45</v>
      </c>
      <c r="E33" s="22">
        <v>0.02</v>
      </c>
      <c r="F33" s="31">
        <v>1</v>
      </c>
      <c r="G33" s="24">
        <v>43552</v>
      </c>
      <c r="H33" s="24">
        <v>3761</v>
      </c>
      <c r="I33" s="24">
        <v>0</v>
      </c>
      <c r="J33" s="24">
        <f t="shared" ref="J33:J44" si="3">SUM(G33:I33)</f>
        <v>47313</v>
      </c>
      <c r="K33" s="24"/>
      <c r="L33" s="26">
        <v>3744</v>
      </c>
      <c r="M33" s="24">
        <v>1024</v>
      </c>
      <c r="N33" s="24">
        <v>0</v>
      </c>
      <c r="O33" s="26">
        <f t="shared" ref="O33:O44" si="4">+L33+M33+N33</f>
        <v>4768</v>
      </c>
      <c r="P33" s="27">
        <f t="shared" ref="P33:P45" si="5">+J33-O33</f>
        <v>42545</v>
      </c>
      <c r="Q33" s="32"/>
      <c r="R33" s="32"/>
    </row>
    <row r="34" spans="1:18">
      <c r="A34" s="30">
        <v>13</v>
      </c>
      <c r="B34" s="30">
        <v>1910</v>
      </c>
      <c r="C34" s="30">
        <v>1910</v>
      </c>
      <c r="D34" s="30" t="s">
        <v>46</v>
      </c>
      <c r="E34" s="22">
        <v>0.3</v>
      </c>
      <c r="F34" s="31"/>
      <c r="G34" s="24">
        <v>191</v>
      </c>
      <c r="H34" s="24">
        <v>0</v>
      </c>
      <c r="I34" s="24">
        <v>0</v>
      </c>
      <c r="J34" s="24">
        <f t="shared" si="3"/>
        <v>191</v>
      </c>
      <c r="K34" s="24"/>
      <c r="L34" s="26">
        <v>25</v>
      </c>
      <c r="M34" s="24">
        <v>3</v>
      </c>
      <c r="N34" s="24">
        <v>0</v>
      </c>
      <c r="O34" s="26">
        <f t="shared" si="4"/>
        <v>28</v>
      </c>
      <c r="P34" s="27">
        <f t="shared" si="5"/>
        <v>163</v>
      </c>
      <c r="Q34" s="32"/>
      <c r="R34" s="32"/>
    </row>
    <row r="35" spans="1:18">
      <c r="A35" s="30">
        <v>8</v>
      </c>
      <c r="B35" s="30">
        <v>1915</v>
      </c>
      <c r="C35" s="30">
        <v>1915</v>
      </c>
      <c r="D35" s="30" t="s">
        <v>47</v>
      </c>
      <c r="E35" s="22">
        <v>0.1</v>
      </c>
      <c r="F35" s="31"/>
      <c r="G35" s="24">
        <v>4938</v>
      </c>
      <c r="H35" s="24">
        <v>97</v>
      </c>
      <c r="I35" s="24">
        <v>0</v>
      </c>
      <c r="J35" s="24">
        <f t="shared" si="3"/>
        <v>5035</v>
      </c>
      <c r="K35" s="24"/>
      <c r="L35" s="26">
        <v>2204</v>
      </c>
      <c r="M35" s="24">
        <v>596</v>
      </c>
      <c r="N35" s="24">
        <v>0</v>
      </c>
      <c r="O35" s="26">
        <f t="shared" si="4"/>
        <v>2800</v>
      </c>
      <c r="P35" s="27">
        <f t="shared" si="5"/>
        <v>2235</v>
      </c>
      <c r="Q35" s="32"/>
      <c r="R35" s="32"/>
    </row>
    <row r="36" spans="1:18">
      <c r="A36" s="30">
        <v>50</v>
      </c>
      <c r="B36" s="30">
        <v>1920</v>
      </c>
      <c r="C36" s="30">
        <v>1920</v>
      </c>
      <c r="D36" s="30" t="s">
        <v>48</v>
      </c>
      <c r="E36" s="22">
        <v>0.20416666666666666</v>
      </c>
      <c r="F36" s="31">
        <v>2</v>
      </c>
      <c r="G36" s="24">
        <v>11327</v>
      </c>
      <c r="H36" s="24">
        <v>2036</v>
      </c>
      <c r="I36" s="24">
        <v>0</v>
      </c>
      <c r="J36" s="24">
        <f t="shared" si="3"/>
        <v>13363</v>
      </c>
      <c r="K36" s="24"/>
      <c r="L36" s="26">
        <v>5920</v>
      </c>
      <c r="M36" s="24">
        <v>1949</v>
      </c>
      <c r="N36" s="24">
        <v>0</v>
      </c>
      <c r="O36" s="26">
        <f t="shared" si="4"/>
        <v>7869</v>
      </c>
      <c r="P36" s="27">
        <f t="shared" si="5"/>
        <v>5494</v>
      </c>
      <c r="Q36" s="32"/>
      <c r="R36" s="32"/>
    </row>
    <row r="37" spans="1:18">
      <c r="A37" s="30">
        <v>12</v>
      </c>
      <c r="B37" s="30">
        <v>1925</v>
      </c>
      <c r="C37" s="30">
        <v>1611</v>
      </c>
      <c r="D37" s="30" t="s">
        <v>49</v>
      </c>
      <c r="E37" s="22">
        <v>0.22777777777777777</v>
      </c>
      <c r="F37" s="31">
        <v>2</v>
      </c>
      <c r="G37" s="24">
        <v>16799</v>
      </c>
      <c r="H37" s="24">
        <v>50844</v>
      </c>
      <c r="I37" s="24">
        <v>0</v>
      </c>
      <c r="J37" s="24">
        <f t="shared" si="3"/>
        <v>67643</v>
      </c>
      <c r="K37" s="24"/>
      <c r="L37" s="26">
        <v>10420</v>
      </c>
      <c r="M37" s="24">
        <v>5514</v>
      </c>
      <c r="N37" s="24">
        <v>0</v>
      </c>
      <c r="O37" s="26">
        <f t="shared" si="4"/>
        <v>15934</v>
      </c>
      <c r="P37" s="27">
        <f t="shared" si="5"/>
        <v>51709</v>
      </c>
      <c r="Q37" s="32"/>
      <c r="R37" s="32"/>
    </row>
    <row r="38" spans="1:18">
      <c r="A38" s="30">
        <v>10</v>
      </c>
      <c r="B38" s="30">
        <v>1930</v>
      </c>
      <c r="C38" s="30">
        <v>1930</v>
      </c>
      <c r="D38" s="30" t="s">
        <v>50</v>
      </c>
      <c r="E38" s="22">
        <v>9.0548340548340558E-2</v>
      </c>
      <c r="F38" s="31">
        <v>2</v>
      </c>
      <c r="G38" s="24">
        <v>14303</v>
      </c>
      <c r="H38" s="24">
        <v>2263</v>
      </c>
      <c r="I38" s="24">
        <v>0</v>
      </c>
      <c r="J38" s="24">
        <f t="shared" si="3"/>
        <v>16566</v>
      </c>
      <c r="K38" s="24"/>
      <c r="L38" s="26">
        <v>5805</v>
      </c>
      <c r="M38" s="24">
        <v>1814</v>
      </c>
      <c r="N38" s="24">
        <v>0</v>
      </c>
      <c r="O38" s="26">
        <f t="shared" si="4"/>
        <v>7619</v>
      </c>
      <c r="P38" s="27">
        <f t="shared" si="5"/>
        <v>8947</v>
      </c>
      <c r="Q38" s="32"/>
      <c r="R38" s="32"/>
    </row>
    <row r="39" spans="1:18">
      <c r="A39" s="30">
        <v>8</v>
      </c>
      <c r="B39" s="30">
        <v>1935</v>
      </c>
      <c r="C39" s="30">
        <v>1935</v>
      </c>
      <c r="D39" s="30" t="s">
        <v>51</v>
      </c>
      <c r="E39" s="22">
        <v>0.1</v>
      </c>
      <c r="F39" s="31"/>
      <c r="G39" s="24">
        <v>145</v>
      </c>
      <c r="H39" s="24">
        <v>535</v>
      </c>
      <c r="I39" s="24">
        <v>0</v>
      </c>
      <c r="J39" s="24">
        <f t="shared" si="3"/>
        <v>680</v>
      </c>
      <c r="K39" s="24"/>
      <c r="L39" s="26">
        <v>5</v>
      </c>
      <c r="M39" s="24">
        <v>39</v>
      </c>
      <c r="N39" s="24">
        <v>0</v>
      </c>
      <c r="O39" s="26">
        <f t="shared" si="4"/>
        <v>44</v>
      </c>
      <c r="P39" s="27">
        <f t="shared" si="5"/>
        <v>636</v>
      </c>
      <c r="Q39" s="32"/>
      <c r="R39" s="32"/>
    </row>
    <row r="40" spans="1:18">
      <c r="A40" s="30">
        <v>8</v>
      </c>
      <c r="B40" s="30" t="s">
        <v>52</v>
      </c>
      <c r="C40" s="30">
        <v>1940</v>
      </c>
      <c r="D40" s="30" t="s">
        <v>53</v>
      </c>
      <c r="E40" s="22">
        <v>0.1</v>
      </c>
      <c r="F40" s="31"/>
      <c r="G40" s="24">
        <v>4317</v>
      </c>
      <c r="H40" s="24">
        <v>558</v>
      </c>
      <c r="I40" s="24">
        <v>0</v>
      </c>
      <c r="J40" s="24">
        <f t="shared" si="3"/>
        <v>4875</v>
      </c>
      <c r="K40" s="24"/>
      <c r="L40" s="26">
        <v>1678</v>
      </c>
      <c r="M40" s="24">
        <v>473</v>
      </c>
      <c r="N40" s="24">
        <v>0</v>
      </c>
      <c r="O40" s="26">
        <f t="shared" si="4"/>
        <v>2151</v>
      </c>
      <c r="P40" s="27">
        <f t="shared" si="5"/>
        <v>2724</v>
      </c>
      <c r="Q40" s="32"/>
      <c r="R40" s="32"/>
    </row>
    <row r="41" spans="1:18">
      <c r="A41" s="30">
        <v>8</v>
      </c>
      <c r="B41" s="30">
        <v>1955</v>
      </c>
      <c r="C41" s="30">
        <v>1955</v>
      </c>
      <c r="D41" s="30" t="s">
        <v>54</v>
      </c>
      <c r="E41" s="22">
        <v>0.21666666666666667</v>
      </c>
      <c r="F41" s="31">
        <v>2</v>
      </c>
      <c r="G41" s="24">
        <v>2235</v>
      </c>
      <c r="H41" s="24">
        <v>364</v>
      </c>
      <c r="I41" s="24">
        <v>0</v>
      </c>
      <c r="J41" s="24">
        <f t="shared" si="3"/>
        <v>2599</v>
      </c>
      <c r="K41" s="24"/>
      <c r="L41" s="26">
        <v>1547</v>
      </c>
      <c r="M41" s="24">
        <v>250</v>
      </c>
      <c r="N41" s="24">
        <v>0</v>
      </c>
      <c r="O41" s="26">
        <f t="shared" si="4"/>
        <v>1797</v>
      </c>
      <c r="P41" s="27">
        <f t="shared" si="5"/>
        <v>802</v>
      </c>
      <c r="Q41" s="32"/>
      <c r="R41" s="32"/>
    </row>
    <row r="42" spans="1:18">
      <c r="A42" s="30">
        <v>8</v>
      </c>
      <c r="B42" s="30">
        <v>1960</v>
      </c>
      <c r="C42" s="30">
        <v>1960</v>
      </c>
      <c r="D42" s="30" t="s">
        <v>55</v>
      </c>
      <c r="E42" s="22">
        <v>0.1</v>
      </c>
      <c r="F42" s="31"/>
      <c r="G42" s="24">
        <v>0</v>
      </c>
      <c r="H42" s="24">
        <v>0</v>
      </c>
      <c r="I42" s="24">
        <v>0</v>
      </c>
      <c r="J42" s="24">
        <f t="shared" si="3"/>
        <v>0</v>
      </c>
      <c r="K42" s="24"/>
      <c r="L42" s="26">
        <v>0</v>
      </c>
      <c r="M42" s="24">
        <v>0</v>
      </c>
      <c r="N42" s="24">
        <v>0</v>
      </c>
      <c r="O42" s="26">
        <f t="shared" si="4"/>
        <v>0</v>
      </c>
      <c r="P42" s="27">
        <f t="shared" si="5"/>
        <v>0</v>
      </c>
      <c r="Q42" s="32"/>
      <c r="R42" s="32"/>
    </row>
    <row r="43" spans="1:18">
      <c r="A43" s="30">
        <v>47</v>
      </c>
      <c r="B43" s="30">
        <v>1980</v>
      </c>
      <c r="C43" s="30">
        <v>1980</v>
      </c>
      <c r="D43" s="30" t="s">
        <v>56</v>
      </c>
      <c r="E43" s="22">
        <v>7.7777777777777779E-2</v>
      </c>
      <c r="F43" s="31">
        <v>2</v>
      </c>
      <c r="G43" s="24">
        <v>11304</v>
      </c>
      <c r="H43" s="24">
        <v>1301</v>
      </c>
      <c r="I43" s="24">
        <v>0</v>
      </c>
      <c r="J43" s="24">
        <f t="shared" si="3"/>
        <v>12605</v>
      </c>
      <c r="K43" s="24"/>
      <c r="L43" s="26">
        <v>4479</v>
      </c>
      <c r="M43" s="24">
        <v>1032</v>
      </c>
      <c r="N43" s="24">
        <v>0</v>
      </c>
      <c r="O43" s="26">
        <f t="shared" si="4"/>
        <v>5511</v>
      </c>
      <c r="P43" s="27">
        <f t="shared" si="5"/>
        <v>7094</v>
      </c>
      <c r="Q43" s="32"/>
      <c r="R43" s="32"/>
    </row>
    <row r="44" spans="1:18">
      <c r="A44" s="30">
        <v>47</v>
      </c>
      <c r="B44" s="30">
        <v>1990</v>
      </c>
      <c r="C44" s="30">
        <v>1990</v>
      </c>
      <c r="D44" s="30" t="s">
        <v>57</v>
      </c>
      <c r="E44" s="22" t="s">
        <v>24</v>
      </c>
      <c r="F44" s="31"/>
      <c r="G44" s="24">
        <v>0</v>
      </c>
      <c r="H44" s="24">
        <v>0</v>
      </c>
      <c r="I44" s="24">
        <v>0</v>
      </c>
      <c r="J44" s="24">
        <f t="shared" si="3"/>
        <v>0</v>
      </c>
      <c r="K44" s="24"/>
      <c r="L44" s="26">
        <v>0</v>
      </c>
      <c r="M44" s="24">
        <v>0</v>
      </c>
      <c r="N44" s="24">
        <v>0</v>
      </c>
      <c r="O44" s="26">
        <f t="shared" si="4"/>
        <v>0</v>
      </c>
      <c r="P44" s="27">
        <f t="shared" si="5"/>
        <v>0</v>
      </c>
      <c r="Q44" s="32"/>
      <c r="R44" s="32"/>
    </row>
    <row r="45" spans="1:18">
      <c r="A45" s="43"/>
      <c r="B45" s="44"/>
      <c r="C45" s="44"/>
      <c r="D45" s="36" t="s">
        <v>58</v>
      </c>
      <c r="E45" s="30" t="s">
        <v>24</v>
      </c>
      <c r="F45" s="31"/>
      <c r="G45" s="24">
        <f>SUM(G33:G44)</f>
        <v>109111</v>
      </c>
      <c r="H45" s="24">
        <f>SUM(H33:H44)</f>
        <v>61759</v>
      </c>
      <c r="I45" s="24">
        <v>0</v>
      </c>
      <c r="J45" s="24">
        <f>SUM(J33:J44)</f>
        <v>170870</v>
      </c>
      <c r="K45" s="24"/>
      <c r="L45" s="26">
        <f>SUM(L33:L44)</f>
        <v>35827</v>
      </c>
      <c r="M45" s="26">
        <f>SUM(M33:M44)</f>
        <v>12694</v>
      </c>
      <c r="N45" s="26">
        <f>SUM(N33:N44)</f>
        <v>0</v>
      </c>
      <c r="O45" s="26">
        <f>SUM(O33:O44)</f>
        <v>48521</v>
      </c>
      <c r="P45" s="27">
        <f t="shared" si="5"/>
        <v>122349</v>
      </c>
      <c r="Q45" s="32"/>
      <c r="R45" s="32"/>
    </row>
    <row r="46" spans="1:18">
      <c r="A46" s="45" t="s">
        <v>59</v>
      </c>
      <c r="B46" s="46"/>
      <c r="C46" s="47"/>
      <c r="D46" s="48"/>
      <c r="E46" s="47"/>
      <c r="F46" s="49"/>
      <c r="G46" s="50"/>
      <c r="H46" s="50"/>
      <c r="I46" s="50"/>
      <c r="J46" s="50"/>
      <c r="K46" s="50"/>
      <c r="L46" s="51"/>
      <c r="M46" s="51"/>
      <c r="N46" s="51"/>
      <c r="O46" s="51"/>
      <c r="P46" s="42"/>
      <c r="Q46" s="32"/>
      <c r="R46" s="32"/>
    </row>
    <row r="47" spans="1:18">
      <c r="A47" s="30">
        <v>47</v>
      </c>
      <c r="B47" s="30">
        <v>2005</v>
      </c>
      <c r="C47" s="30">
        <v>2005</v>
      </c>
      <c r="D47" s="30" t="s">
        <v>60</v>
      </c>
      <c r="E47" s="22">
        <v>0.04</v>
      </c>
      <c r="F47" s="31"/>
      <c r="G47" s="24">
        <v>17549</v>
      </c>
      <c r="H47" s="24">
        <v>0</v>
      </c>
      <c r="I47" s="24">
        <v>0</v>
      </c>
      <c r="J47" s="24">
        <f>SUM(G47:I47)</f>
        <v>17549</v>
      </c>
      <c r="K47" s="24"/>
      <c r="L47" s="26">
        <v>2926</v>
      </c>
      <c r="M47" s="24">
        <v>731</v>
      </c>
      <c r="N47" s="24">
        <v>0</v>
      </c>
      <c r="O47" s="26">
        <f>+L47+M47+N47</f>
        <v>3657</v>
      </c>
      <c r="P47" s="27">
        <f t="shared" ref="P47:P53" si="6">+J47-O47</f>
        <v>13892</v>
      </c>
      <c r="Q47" s="32"/>
      <c r="R47" s="32"/>
    </row>
    <row r="48" spans="1:18">
      <c r="A48" s="30"/>
      <c r="B48" s="30"/>
      <c r="C48" s="30"/>
      <c r="D48" s="36" t="s">
        <v>61</v>
      </c>
      <c r="E48" s="30" t="s">
        <v>24</v>
      </c>
      <c r="F48" s="31"/>
      <c r="G48" s="24">
        <f>SUM(G47:G47)</f>
        <v>17549</v>
      </c>
      <c r="H48" s="24">
        <f>SUM(H47:H47)</f>
        <v>0</v>
      </c>
      <c r="I48" s="24">
        <f>SUM(I47:I47)</f>
        <v>0</v>
      </c>
      <c r="J48" s="24">
        <f>SUM(J47:J47)</f>
        <v>17549</v>
      </c>
      <c r="K48" s="24"/>
      <c r="L48" s="26">
        <f>SUM(L47:L47)</f>
        <v>2926</v>
      </c>
      <c r="M48" s="26">
        <f>SUM(M47:M47)</f>
        <v>731</v>
      </c>
      <c r="N48" s="26">
        <f>SUM(N47:N47)</f>
        <v>0</v>
      </c>
      <c r="O48" s="26">
        <f>SUM(O47:O47)</f>
        <v>3657</v>
      </c>
      <c r="P48" s="27">
        <f t="shared" si="6"/>
        <v>13892</v>
      </c>
      <c r="Q48" s="32"/>
      <c r="R48" s="32"/>
    </row>
    <row r="49" spans="1:18" ht="28.5">
      <c r="A49" s="35"/>
      <c r="B49" s="52" t="s">
        <v>62</v>
      </c>
      <c r="C49" s="53"/>
      <c r="D49" s="54" t="s">
        <v>63</v>
      </c>
      <c r="E49" s="30" t="s">
        <v>24</v>
      </c>
      <c r="F49" s="55"/>
      <c r="G49" s="56">
        <f>+G31+G45+G48</f>
        <v>1257429</v>
      </c>
      <c r="H49" s="56">
        <f>+H31+H45+H48</f>
        <v>161467</v>
      </c>
      <c r="I49" s="56">
        <f>+I31+I45+I48</f>
        <v>-3212</v>
      </c>
      <c r="J49" s="56">
        <f>+J31+J45+J48</f>
        <v>1415684</v>
      </c>
      <c r="K49" s="56"/>
      <c r="L49" s="57">
        <f>+L31+L45+L48</f>
        <v>174889</v>
      </c>
      <c r="M49" s="57">
        <f>+M31+M45+M48</f>
        <v>52785</v>
      </c>
      <c r="N49" s="57">
        <f>+N31+N45+N48</f>
        <v>-531</v>
      </c>
      <c r="O49" s="57">
        <f>+O31+O45+O48</f>
        <v>227143</v>
      </c>
      <c r="P49" s="58">
        <f t="shared" si="6"/>
        <v>1188541</v>
      </c>
      <c r="Q49" s="32"/>
      <c r="R49" s="32"/>
    </row>
    <row r="50" spans="1:18">
      <c r="A50" s="30">
        <v>47</v>
      </c>
      <c r="B50" s="30">
        <v>1995</v>
      </c>
      <c r="C50" s="30" t="s">
        <v>64</v>
      </c>
      <c r="D50" s="30" t="s">
        <v>65</v>
      </c>
      <c r="E50" s="30" t="s">
        <v>66</v>
      </c>
      <c r="F50" s="31"/>
      <c r="G50" s="24">
        <v>-326846.17560999998</v>
      </c>
      <c r="H50" s="24">
        <v>-18322.73965019366</v>
      </c>
      <c r="I50" s="24">
        <v>993</v>
      </c>
      <c r="J50" s="24">
        <f>SUM(G50:I50)</f>
        <v>-344175.91526019364</v>
      </c>
      <c r="K50" s="24"/>
      <c r="L50" s="26">
        <v>-35064.165999999997</v>
      </c>
      <c r="M50" s="24">
        <v>-9958</v>
      </c>
      <c r="N50" s="24">
        <v>70.628</v>
      </c>
      <c r="O50" s="26">
        <f>SUM(L50:N50)</f>
        <v>-44951.538</v>
      </c>
      <c r="P50" s="27">
        <f t="shared" si="6"/>
        <v>-299224.37726019364</v>
      </c>
      <c r="Q50" s="32"/>
      <c r="R50" s="32"/>
    </row>
    <row r="51" spans="1:18">
      <c r="A51" s="35"/>
      <c r="B51" s="47"/>
      <c r="C51" s="47"/>
      <c r="D51" s="52" t="s">
        <v>67</v>
      </c>
      <c r="E51" s="53" t="s">
        <v>24</v>
      </c>
      <c r="F51" s="55"/>
      <c r="G51" s="56">
        <f>+G49+G50</f>
        <v>930582.82438999997</v>
      </c>
      <c r="H51" s="56">
        <f>+H49+H50</f>
        <v>143144.26034980634</v>
      </c>
      <c r="I51" s="56">
        <f>+I49+I50</f>
        <v>-2219</v>
      </c>
      <c r="J51" s="56">
        <f>+J49+J50</f>
        <v>1071508.0847398064</v>
      </c>
      <c r="K51" s="56"/>
      <c r="L51" s="57">
        <f>+L49+L50</f>
        <v>139824.834</v>
      </c>
      <c r="M51" s="57">
        <f>+M49+M50</f>
        <v>42827</v>
      </c>
      <c r="N51" s="57">
        <f>+N49+N50</f>
        <v>-460.37200000000001</v>
      </c>
      <c r="O51" s="57">
        <f>+O49+O50</f>
        <v>182191.462</v>
      </c>
      <c r="P51" s="58">
        <f t="shared" si="6"/>
        <v>889316.62273980631</v>
      </c>
      <c r="Q51" s="32"/>
      <c r="R51" s="32"/>
    </row>
    <row r="52" spans="1:18" ht="37.5">
      <c r="A52" s="30"/>
      <c r="B52" s="30"/>
      <c r="C52" s="30"/>
      <c r="D52" s="59" t="s">
        <v>68</v>
      </c>
      <c r="E52" s="53"/>
      <c r="F52" s="55"/>
      <c r="G52" s="56">
        <v>-2891</v>
      </c>
      <c r="H52" s="56">
        <f>2891-2967</f>
        <v>-76</v>
      </c>
      <c r="I52" s="56">
        <v>0</v>
      </c>
      <c r="J52" s="24">
        <f>SUM(G52:I52)</f>
        <v>-2967</v>
      </c>
      <c r="K52" s="56"/>
      <c r="L52" s="57">
        <v>-250</v>
      </c>
      <c r="M52" s="57">
        <f>250-369</f>
        <v>-119</v>
      </c>
      <c r="N52" s="57">
        <v>0</v>
      </c>
      <c r="O52" s="26">
        <f>+L52+M52+N52</f>
        <v>-369</v>
      </c>
      <c r="P52" s="27">
        <f t="shared" si="6"/>
        <v>-2598</v>
      </c>
      <c r="Q52" s="32"/>
      <c r="R52" s="32"/>
    </row>
    <row r="53" spans="1:18" ht="25.5">
      <c r="A53" s="30"/>
      <c r="B53" s="30"/>
      <c r="C53" s="30"/>
      <c r="D53" s="60" t="s">
        <v>69</v>
      </c>
      <c r="E53" s="53"/>
      <c r="F53" s="55"/>
      <c r="G53" s="61">
        <v>171.9717</v>
      </c>
      <c r="H53" s="61">
        <v>-2.0019999999999998</v>
      </c>
      <c r="I53" s="61">
        <v>0</v>
      </c>
      <c r="J53" s="24">
        <f>SUM(G53:I53)</f>
        <v>169.96969999999999</v>
      </c>
      <c r="K53" s="56"/>
      <c r="L53" s="61">
        <v>-73.068580400000002</v>
      </c>
      <c r="M53" s="61">
        <v>-43.909192086305787</v>
      </c>
      <c r="N53" s="61">
        <v>0</v>
      </c>
      <c r="O53" s="26">
        <f>SUM(L53:N53)</f>
        <v>-116.97777248630578</v>
      </c>
      <c r="P53" s="27">
        <f t="shared" si="6"/>
        <v>286.94747248630574</v>
      </c>
      <c r="Q53" s="32"/>
      <c r="R53" s="32"/>
    </row>
    <row r="54" spans="1:18">
      <c r="A54" s="30"/>
      <c r="B54" s="30"/>
      <c r="C54" s="30"/>
      <c r="D54" s="62" t="s">
        <v>70</v>
      </c>
      <c r="E54" s="30"/>
      <c r="F54" s="31"/>
      <c r="G54" s="24">
        <f>SUM(G51:G53)</f>
        <v>927863.79608999996</v>
      </c>
      <c r="H54" s="24">
        <f>SUM(H51:H53)</f>
        <v>143066.25834980633</v>
      </c>
      <c r="I54" s="24">
        <f>SUM(I51:I53)</f>
        <v>-2219</v>
      </c>
      <c r="J54" s="24">
        <f>SUM(J51:J53)</f>
        <v>1068711.0544398064</v>
      </c>
      <c r="K54" s="24"/>
      <c r="L54" s="24">
        <f>SUM(L51:L53)</f>
        <v>139501.76541960001</v>
      </c>
      <c r="M54" s="24">
        <f>SUM(M51:M53)</f>
        <v>42664.090807913693</v>
      </c>
      <c r="N54" s="24">
        <f>SUM(N51:N53)</f>
        <v>-460.37200000000001</v>
      </c>
      <c r="O54" s="24">
        <f>SUM(O51:O53)</f>
        <v>181705.48422751369</v>
      </c>
      <c r="P54" s="24">
        <f>SUM(P51:P53)</f>
        <v>887005.5702122926</v>
      </c>
      <c r="Q54" s="32"/>
      <c r="R54" s="32"/>
    </row>
    <row r="55" spans="1:18">
      <c r="A55" s="35"/>
      <c r="B55" s="47"/>
      <c r="C55" s="47"/>
      <c r="D55" s="63"/>
      <c r="E55" s="44"/>
      <c r="F55" s="64"/>
      <c r="G55" s="65"/>
      <c r="H55" s="65"/>
      <c r="I55" s="65"/>
      <c r="J55" s="65"/>
      <c r="K55" s="65"/>
      <c r="L55" s="65"/>
      <c r="M55" s="65"/>
      <c r="N55" s="65"/>
      <c r="O55" s="65"/>
      <c r="P55" s="66"/>
      <c r="Q55" s="32"/>
      <c r="R55" s="32"/>
    </row>
    <row r="56" spans="1:18">
      <c r="A56" s="35"/>
      <c r="B56" s="47"/>
      <c r="C56" s="47"/>
      <c r="D56" s="48"/>
      <c r="E56" s="47"/>
      <c r="F56" s="49"/>
      <c r="G56" s="50"/>
      <c r="H56" s="50"/>
      <c r="I56" s="50"/>
      <c r="J56" s="67" t="s">
        <v>71</v>
      </c>
      <c r="K56" s="50"/>
      <c r="M56" s="68"/>
      <c r="O56" s="50"/>
      <c r="P56" s="69"/>
      <c r="Q56" s="32"/>
      <c r="R56" s="32"/>
    </row>
    <row r="57" spans="1:18" ht="15">
      <c r="A57" s="30">
        <f>+A38</f>
        <v>10</v>
      </c>
      <c r="B57" s="30"/>
      <c r="C57" s="30"/>
      <c r="D57" s="30" t="str">
        <f>+D38</f>
        <v xml:space="preserve">Transportation </v>
      </c>
      <c r="E57" s="47"/>
      <c r="F57" s="49"/>
      <c r="G57" s="50"/>
      <c r="H57" s="50"/>
      <c r="I57" s="50"/>
      <c r="J57" s="68" t="s">
        <v>72</v>
      </c>
      <c r="K57" s="50"/>
      <c r="M57" s="70">
        <f>+M38</f>
        <v>1814</v>
      </c>
      <c r="O57" s="50"/>
      <c r="P57" s="69"/>
      <c r="Q57" s="32"/>
      <c r="R57" s="32"/>
    </row>
    <row r="58" spans="1:18" ht="15">
      <c r="A58" s="30">
        <f>+A39</f>
        <v>8</v>
      </c>
      <c r="B58" s="30"/>
      <c r="C58" s="30"/>
      <c r="D58" s="30" t="str">
        <f>+D39</f>
        <v>Stores Equipment</v>
      </c>
      <c r="E58" s="47"/>
      <c r="F58" s="49"/>
      <c r="G58" s="50"/>
      <c r="H58" s="50"/>
      <c r="I58" s="50"/>
      <c r="J58" s="68" t="s">
        <v>51</v>
      </c>
      <c r="K58" s="50"/>
      <c r="M58" s="71">
        <f>+M39</f>
        <v>39</v>
      </c>
      <c r="O58" s="50"/>
      <c r="P58" s="69"/>
      <c r="Q58" s="32"/>
      <c r="R58" s="32"/>
    </row>
    <row r="59" spans="1:18" ht="15">
      <c r="A59" s="30">
        <f>+A40</f>
        <v>8</v>
      </c>
      <c r="B59" s="30"/>
      <c r="C59" s="30"/>
      <c r="D59" s="30" t="str">
        <f>+D40</f>
        <v>Tools, Shop &amp; Garage</v>
      </c>
      <c r="E59" s="47"/>
      <c r="F59" s="49"/>
      <c r="G59" s="50"/>
      <c r="H59" s="50"/>
      <c r="I59" s="50"/>
      <c r="J59" s="68" t="str">
        <f>+D40</f>
        <v>Tools, Shop &amp; Garage</v>
      </c>
      <c r="K59" s="50"/>
      <c r="M59" s="72">
        <f>+M40</f>
        <v>473</v>
      </c>
      <c r="O59" s="50"/>
      <c r="P59" s="69"/>
      <c r="Q59" s="32"/>
      <c r="R59" s="32"/>
    </row>
    <row r="60" spans="1:18" ht="15">
      <c r="A60" s="35"/>
      <c r="B60" s="47"/>
      <c r="C60" s="47"/>
      <c r="D60" s="47"/>
      <c r="E60" s="47"/>
      <c r="F60" s="49"/>
      <c r="G60" s="50"/>
      <c r="H60" s="50"/>
      <c r="I60" s="50"/>
      <c r="J60" s="73" t="s">
        <v>73</v>
      </c>
      <c r="K60" s="50"/>
      <c r="M60" s="74">
        <f>+M53</f>
        <v>-43.909192086305787</v>
      </c>
      <c r="O60" s="50"/>
      <c r="P60" s="69"/>
      <c r="Q60" s="32"/>
      <c r="R60" s="32"/>
    </row>
    <row r="61" spans="1:18" ht="15">
      <c r="A61" s="35"/>
      <c r="B61" s="47"/>
      <c r="C61" s="47"/>
      <c r="D61" s="48"/>
      <c r="E61" s="47"/>
      <c r="F61" s="49"/>
      <c r="G61" s="50"/>
      <c r="H61" s="50"/>
      <c r="I61" s="50"/>
      <c r="J61" s="75" t="s">
        <v>74</v>
      </c>
      <c r="K61" s="50"/>
      <c r="M61" s="76">
        <f>M51-M57-M58-M59+M60</f>
        <v>40457.090807913693</v>
      </c>
      <c r="O61" s="50"/>
      <c r="P61" s="69"/>
      <c r="Q61" s="32"/>
      <c r="R61" s="32"/>
    </row>
    <row r="62" spans="1:18">
      <c r="A62" s="77" t="s">
        <v>75</v>
      </c>
      <c r="B62" s="47"/>
      <c r="C62" s="47"/>
      <c r="D62" s="47"/>
      <c r="E62" s="47"/>
      <c r="F62" s="47"/>
      <c r="G62" s="50"/>
      <c r="H62" s="50"/>
      <c r="I62" s="50"/>
      <c r="J62" s="50"/>
      <c r="K62" s="50"/>
      <c r="L62" s="50"/>
      <c r="M62" s="50"/>
      <c r="N62" s="50"/>
      <c r="O62" s="50"/>
      <c r="P62" s="78"/>
      <c r="Q62" s="32"/>
      <c r="R62" s="32"/>
    </row>
    <row r="63" spans="1:18" ht="14.25" customHeight="1">
      <c r="A63" s="83" t="s">
        <v>76</v>
      </c>
      <c r="B63" s="84"/>
      <c r="C63" s="84"/>
      <c r="D63" s="84"/>
      <c r="E63" s="84"/>
      <c r="F63" s="84"/>
      <c r="G63" s="84"/>
      <c r="H63" s="84"/>
      <c r="I63" s="84"/>
      <c r="J63" s="84"/>
      <c r="K63" s="84"/>
      <c r="L63" s="84"/>
      <c r="M63" s="84"/>
      <c r="N63" s="84"/>
      <c r="O63" s="84"/>
      <c r="P63" s="85"/>
      <c r="Q63" s="32"/>
      <c r="R63" s="32"/>
    </row>
    <row r="64" spans="1:18" ht="14.25" customHeight="1">
      <c r="A64" s="83" t="s">
        <v>77</v>
      </c>
      <c r="B64" s="84"/>
      <c r="C64" s="84"/>
      <c r="D64" s="84"/>
      <c r="E64" s="84"/>
      <c r="F64" s="84"/>
      <c r="G64" s="84"/>
      <c r="H64" s="84"/>
      <c r="I64" s="84"/>
      <c r="J64" s="84"/>
      <c r="K64" s="84"/>
      <c r="L64" s="84"/>
      <c r="M64" s="84"/>
      <c r="N64" s="84"/>
      <c r="O64" s="84"/>
      <c r="P64" s="85"/>
      <c r="Q64" s="32"/>
      <c r="R64" s="32"/>
    </row>
    <row r="65" spans="1:18" ht="14.25" customHeight="1">
      <c r="A65" s="95" t="s">
        <v>78</v>
      </c>
      <c r="B65" s="96"/>
      <c r="C65" s="96"/>
      <c r="D65" s="96"/>
      <c r="E65" s="96"/>
      <c r="F65" s="96"/>
      <c r="G65" s="96"/>
      <c r="H65" s="96"/>
      <c r="I65" s="96"/>
      <c r="J65" s="96"/>
      <c r="K65" s="96"/>
      <c r="L65" s="96"/>
      <c r="M65" s="96"/>
      <c r="N65" s="96"/>
      <c r="O65" s="96"/>
      <c r="P65" s="85"/>
      <c r="Q65" s="32"/>
      <c r="R65" s="32"/>
    </row>
    <row r="66" spans="1:18" ht="14.25" customHeight="1">
      <c r="A66" s="95" t="s">
        <v>79</v>
      </c>
      <c r="B66" s="97"/>
      <c r="C66" s="97"/>
      <c r="D66" s="97"/>
      <c r="E66" s="97"/>
      <c r="F66" s="97"/>
      <c r="G66" s="97"/>
      <c r="H66" s="97"/>
      <c r="I66" s="97"/>
      <c r="J66" s="97"/>
      <c r="K66" s="97"/>
      <c r="L66" s="97"/>
      <c r="M66" s="97"/>
      <c r="N66" s="97"/>
      <c r="O66" s="97"/>
      <c r="P66" s="98"/>
      <c r="Q66" s="32"/>
      <c r="R66" s="32"/>
    </row>
    <row r="67" spans="1:18" ht="50.25" customHeight="1">
      <c r="A67" s="95" t="s">
        <v>80</v>
      </c>
      <c r="B67" s="96"/>
      <c r="C67" s="96"/>
      <c r="D67" s="96"/>
      <c r="E67" s="96"/>
      <c r="F67" s="96"/>
      <c r="G67" s="96"/>
      <c r="H67" s="96"/>
      <c r="I67" s="96"/>
      <c r="J67" s="96"/>
      <c r="K67" s="96"/>
      <c r="L67" s="96"/>
      <c r="M67" s="96"/>
      <c r="N67" s="96"/>
      <c r="O67" s="96"/>
      <c r="P67" s="85"/>
      <c r="Q67" s="32"/>
      <c r="R67" s="32"/>
    </row>
    <row r="68" spans="1:18">
      <c r="A68" s="99"/>
      <c r="B68" s="100"/>
      <c r="C68" s="100"/>
      <c r="D68" s="100"/>
      <c r="E68" s="100"/>
      <c r="F68" s="100"/>
      <c r="G68" s="100"/>
      <c r="H68" s="100"/>
      <c r="I68" s="100"/>
      <c r="J68" s="100"/>
      <c r="K68" s="100"/>
      <c r="L68" s="100"/>
      <c r="M68" s="100"/>
      <c r="N68" s="100"/>
      <c r="O68" s="100"/>
      <c r="P68" s="101"/>
    </row>
    <row r="69" spans="1:18">
      <c r="P69" s="79"/>
    </row>
    <row r="70" spans="1:18">
      <c r="P70" s="79"/>
    </row>
    <row r="71" spans="1:18">
      <c r="P71" s="79"/>
    </row>
    <row r="72" spans="1:18">
      <c r="P72" s="79"/>
    </row>
    <row r="73" spans="1:18">
      <c r="P73" s="79"/>
    </row>
    <row r="74" spans="1:18">
      <c r="P74" s="79"/>
    </row>
    <row r="75" spans="1:18">
      <c r="P75" s="79"/>
    </row>
    <row r="76" spans="1:18">
      <c r="P76" s="79"/>
    </row>
    <row r="77" spans="1:18">
      <c r="P77" s="79"/>
    </row>
    <row r="78" spans="1:18">
      <c r="P78" s="79"/>
    </row>
    <row r="79" spans="1:18">
      <c r="P79" s="79"/>
    </row>
    <row r="80" spans="1:18">
      <c r="P80" s="79"/>
    </row>
    <row r="81" spans="16:16">
      <c r="P81" s="79"/>
    </row>
    <row r="82" spans="16:16">
      <c r="P82" s="79"/>
    </row>
    <row r="83" spans="16:16">
      <c r="P83" s="79"/>
    </row>
  </sheetData>
  <mergeCells count="11">
    <mergeCell ref="A64:P64"/>
    <mergeCell ref="A65:P65"/>
    <mergeCell ref="A66:P66"/>
    <mergeCell ref="A67:P67"/>
    <mergeCell ref="A68:P68"/>
    <mergeCell ref="A63:P63"/>
    <mergeCell ref="A8:P8"/>
    <mergeCell ref="A9:P9"/>
    <mergeCell ref="G12:J12"/>
    <mergeCell ref="L12:O12"/>
    <mergeCell ref="A14:C14"/>
  </mergeCells>
  <printOptions horizontalCentered="1"/>
  <pageMargins left="0" right="0" top="0.24" bottom="0.46" header="0.17" footer="0.21"/>
  <pageSetup scale="53"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T83"/>
  <sheetViews>
    <sheetView topLeftCell="A7" zoomScale="115" zoomScaleNormal="115" workbookViewId="0">
      <selection activeCell="A8" sqref="A8:P8"/>
    </sheetView>
  </sheetViews>
  <sheetFormatPr defaultColWidth="10" defaultRowHeight="14.25"/>
  <cols>
    <col min="1" max="1" width="10" style="1"/>
    <col min="2" max="2" width="0" style="1" hidden="1" customWidth="1"/>
    <col min="3" max="3" width="14" style="1" customWidth="1"/>
    <col min="4" max="4" width="34.85546875" style="1" bestFit="1" customWidth="1"/>
    <col min="5" max="5" width="13.5703125" style="1" customWidth="1"/>
    <col min="6" max="6" width="7.85546875" style="1" customWidth="1"/>
    <col min="7" max="7" width="11.28515625" style="1" customWidth="1"/>
    <col min="8" max="8" width="11.85546875" style="1" customWidth="1"/>
    <col min="9" max="9" width="13.85546875" style="1" customWidth="1"/>
    <col min="10" max="10" width="13.28515625" style="1" customWidth="1"/>
    <col min="11" max="11" width="2.7109375" style="1" customWidth="1"/>
    <col min="12" max="12" width="15.7109375" style="1" customWidth="1"/>
    <col min="13" max="13" width="14.85546875" style="1" customWidth="1"/>
    <col min="14" max="14" width="14" style="1" customWidth="1"/>
    <col min="15" max="15" width="15" style="1" customWidth="1"/>
    <col min="16" max="16" width="16.5703125" style="1" customWidth="1"/>
    <col min="17" max="16384" width="10" style="1"/>
  </cols>
  <sheetData>
    <row r="1" spans="1:20">
      <c r="O1" s="2" t="s">
        <v>0</v>
      </c>
      <c r="P1" s="3" t="s">
        <v>84</v>
      </c>
    </row>
    <row r="2" spans="1:20">
      <c r="O2" s="2" t="s">
        <v>1</v>
      </c>
      <c r="P2" s="4" t="str">
        <f>'2015 Full Conty Mifrs Appen '!P2</f>
        <v>A</v>
      </c>
    </row>
    <row r="3" spans="1:20">
      <c r="O3" s="2" t="s">
        <v>2</v>
      </c>
      <c r="P3" s="4">
        <f>'2015 Full Conty Mifrs Appen '!P3</f>
        <v>2</v>
      </c>
    </row>
    <row r="4" spans="1:20">
      <c r="O4" s="2" t="s">
        <v>3</v>
      </c>
      <c r="P4" s="4">
        <f>'2015 Full Conty Mifrs Appen '!P4</f>
        <v>4</v>
      </c>
    </row>
    <row r="5" spans="1:20">
      <c r="J5" s="79"/>
      <c r="O5" s="2" t="s">
        <v>4</v>
      </c>
      <c r="P5" s="5"/>
    </row>
    <row r="6" spans="1:20">
      <c r="O6" s="2"/>
      <c r="P6" s="3"/>
    </row>
    <row r="7" spans="1:20">
      <c r="N7" s="82" t="s">
        <v>86</v>
      </c>
      <c r="O7" s="2" t="s">
        <v>5</v>
      </c>
      <c r="P7" s="5" t="s">
        <v>85</v>
      </c>
    </row>
    <row r="8" spans="1:20" ht="18">
      <c r="A8" s="86" t="s">
        <v>6</v>
      </c>
      <c r="B8" s="86"/>
      <c r="C8" s="86"/>
      <c r="D8" s="86"/>
      <c r="E8" s="86"/>
      <c r="F8" s="86"/>
      <c r="G8" s="86"/>
      <c r="H8" s="86"/>
      <c r="I8" s="86"/>
      <c r="J8" s="86"/>
      <c r="K8" s="86"/>
      <c r="L8" s="86"/>
      <c r="M8" s="86"/>
      <c r="N8" s="86"/>
      <c r="O8" s="86"/>
      <c r="P8" s="86"/>
    </row>
    <row r="9" spans="1:20" ht="18">
      <c r="A9" s="86" t="s">
        <v>7</v>
      </c>
      <c r="B9" s="86"/>
      <c r="C9" s="86"/>
      <c r="D9" s="86"/>
      <c r="E9" s="86"/>
      <c r="F9" s="86"/>
      <c r="G9" s="86"/>
      <c r="H9" s="86"/>
      <c r="I9" s="86"/>
      <c r="J9" s="86"/>
      <c r="K9" s="86"/>
      <c r="L9" s="86"/>
      <c r="M9" s="86"/>
      <c r="N9" s="86"/>
      <c r="O9" s="86"/>
      <c r="P9" s="86"/>
      <c r="Q9" s="6"/>
    </row>
    <row r="10" spans="1:20" ht="15">
      <c r="H10" s="7" t="s">
        <v>8</v>
      </c>
      <c r="I10" s="8">
        <v>2016</v>
      </c>
      <c r="L10" s="9"/>
      <c r="M10" s="9"/>
      <c r="N10" s="9"/>
      <c r="O10" s="10"/>
      <c r="P10" s="11"/>
      <c r="Q10" s="6"/>
    </row>
    <row r="11" spans="1:20" ht="15">
      <c r="A11" s="12"/>
      <c r="B11" s="12"/>
      <c r="C11" s="12"/>
      <c r="D11" s="12"/>
      <c r="E11" s="12"/>
      <c r="F11" s="6"/>
      <c r="G11" s="6"/>
      <c r="H11" s="6"/>
      <c r="I11" s="6"/>
      <c r="J11" s="6"/>
      <c r="K11" s="6"/>
      <c r="L11" s="12"/>
      <c r="M11" s="12"/>
      <c r="N11" s="12"/>
      <c r="O11" s="12"/>
      <c r="P11" s="6"/>
      <c r="Q11" s="6"/>
    </row>
    <row r="12" spans="1:20" ht="15">
      <c r="A12" s="6"/>
      <c r="B12" s="6"/>
      <c r="C12" s="6"/>
      <c r="D12" s="6"/>
      <c r="E12" s="6"/>
      <c r="F12" s="6"/>
      <c r="G12" s="87" t="s">
        <v>9</v>
      </c>
      <c r="H12" s="88"/>
      <c r="I12" s="88"/>
      <c r="J12" s="89"/>
      <c r="K12" s="6"/>
      <c r="L12" s="90" t="s">
        <v>10</v>
      </c>
      <c r="M12" s="91"/>
      <c r="N12" s="91"/>
      <c r="O12" s="92"/>
      <c r="P12" s="6"/>
      <c r="Q12" s="6"/>
    </row>
    <row r="13" spans="1:20" ht="30">
      <c r="A13" s="13" t="s">
        <v>11</v>
      </c>
      <c r="B13" s="13" t="s">
        <v>12</v>
      </c>
      <c r="C13" s="13" t="s">
        <v>13</v>
      </c>
      <c r="D13" s="13" t="s">
        <v>14</v>
      </c>
      <c r="E13" s="13" t="s">
        <v>15</v>
      </c>
      <c r="F13" s="13" t="s">
        <v>16</v>
      </c>
      <c r="G13" s="13" t="s">
        <v>17</v>
      </c>
      <c r="H13" s="13" t="s">
        <v>18</v>
      </c>
      <c r="I13" s="13" t="s">
        <v>19</v>
      </c>
      <c r="J13" s="13" t="s">
        <v>20</v>
      </c>
      <c r="K13" s="14"/>
      <c r="L13" s="15" t="s">
        <v>17</v>
      </c>
      <c r="M13" s="15" t="s">
        <v>18</v>
      </c>
      <c r="N13" s="15" t="s">
        <v>19</v>
      </c>
      <c r="O13" s="15" t="s">
        <v>20</v>
      </c>
      <c r="P13" s="13" t="s">
        <v>21</v>
      </c>
      <c r="Q13" s="14"/>
      <c r="R13" s="16"/>
      <c r="S13" s="16"/>
      <c r="T13" s="16"/>
    </row>
    <row r="14" spans="1:20" ht="21" customHeight="1">
      <c r="A14" s="93" t="s">
        <v>22</v>
      </c>
      <c r="B14" s="94"/>
      <c r="C14" s="94"/>
      <c r="D14" s="17"/>
      <c r="E14" s="17"/>
      <c r="F14" s="17"/>
      <c r="G14" s="17"/>
      <c r="H14" s="17"/>
      <c r="I14" s="17"/>
      <c r="J14" s="17"/>
      <c r="K14" s="14"/>
      <c r="L14" s="18"/>
      <c r="M14" s="18"/>
      <c r="N14" s="18"/>
      <c r="O14" s="18"/>
      <c r="P14" s="17"/>
      <c r="Q14" s="14"/>
      <c r="R14" s="16"/>
      <c r="S14" s="16"/>
      <c r="T14" s="16"/>
    </row>
    <row r="15" spans="1:20">
      <c r="A15" s="19">
        <v>47</v>
      </c>
      <c r="B15" s="19">
        <v>1610</v>
      </c>
      <c r="C15" s="20">
        <v>1610</v>
      </c>
      <c r="D15" s="21" t="s">
        <v>23</v>
      </c>
      <c r="E15" s="22">
        <v>2.5000000000000001E-2</v>
      </c>
      <c r="F15" s="23"/>
      <c r="G15" s="24">
        <v>4953</v>
      </c>
      <c r="H15" s="24">
        <v>0</v>
      </c>
      <c r="I15" s="24">
        <v>0</v>
      </c>
      <c r="J15" s="24">
        <f t="shared" ref="J15:J30" si="0">SUM(G15:I15)</f>
        <v>4953</v>
      </c>
      <c r="K15" s="19"/>
      <c r="L15" s="25">
        <v>1181</v>
      </c>
      <c r="M15" s="24">
        <v>288</v>
      </c>
      <c r="N15" s="24">
        <v>0</v>
      </c>
      <c r="O15" s="26">
        <f t="shared" ref="O15:O30" si="1">+L15+M15+N15</f>
        <v>1469</v>
      </c>
      <c r="P15" s="27">
        <f t="shared" ref="P15:P30" si="2">+J15-O15</f>
        <v>3484</v>
      </c>
      <c r="Q15" s="28"/>
      <c r="R15" s="29"/>
      <c r="S15" s="29"/>
      <c r="T15" s="16"/>
    </row>
    <row r="16" spans="1:20">
      <c r="A16" s="30" t="s">
        <v>24</v>
      </c>
      <c r="B16" s="30" t="s">
        <v>25</v>
      </c>
      <c r="C16" s="30">
        <v>1805</v>
      </c>
      <c r="D16" s="30" t="s">
        <v>26</v>
      </c>
      <c r="E16" s="30">
        <v>0</v>
      </c>
      <c r="F16" s="31"/>
      <c r="G16" s="24">
        <v>23547</v>
      </c>
      <c r="H16" s="24">
        <v>2889</v>
      </c>
      <c r="I16" s="24">
        <v>0</v>
      </c>
      <c r="J16" s="24">
        <f t="shared" si="0"/>
        <v>26436</v>
      </c>
      <c r="K16" s="24"/>
      <c r="L16" s="26">
        <v>0</v>
      </c>
      <c r="M16" s="24">
        <v>0</v>
      </c>
      <c r="N16" s="24">
        <v>0</v>
      </c>
      <c r="O16" s="26">
        <f t="shared" si="1"/>
        <v>0</v>
      </c>
      <c r="P16" s="27">
        <f t="shared" si="2"/>
        <v>26436</v>
      </c>
      <c r="Q16" s="32"/>
      <c r="R16" s="32"/>
    </row>
    <row r="17" spans="1:18">
      <c r="A17" s="30" t="s">
        <v>27</v>
      </c>
      <c r="B17" s="30" t="s">
        <v>28</v>
      </c>
      <c r="C17" s="30">
        <v>1612</v>
      </c>
      <c r="D17" s="30" t="s">
        <v>29</v>
      </c>
      <c r="E17" s="30">
        <v>0</v>
      </c>
      <c r="F17" s="31"/>
      <c r="G17" s="24">
        <v>906</v>
      </c>
      <c r="H17" s="24">
        <v>34</v>
      </c>
      <c r="I17" s="24">
        <v>0</v>
      </c>
      <c r="J17" s="24">
        <f t="shared" si="0"/>
        <v>940</v>
      </c>
      <c r="K17" s="24"/>
      <c r="L17" s="26">
        <v>0</v>
      </c>
      <c r="M17" s="24">
        <v>0</v>
      </c>
      <c r="N17" s="24">
        <v>0</v>
      </c>
      <c r="O17" s="26">
        <f t="shared" si="1"/>
        <v>0</v>
      </c>
      <c r="P17" s="27">
        <f t="shared" si="2"/>
        <v>940</v>
      </c>
      <c r="Q17" s="32"/>
      <c r="R17" s="32"/>
    </row>
    <row r="18" spans="1:18">
      <c r="A18" s="30">
        <v>1</v>
      </c>
      <c r="B18" s="30">
        <v>1808</v>
      </c>
      <c r="C18" s="30">
        <v>1808</v>
      </c>
      <c r="D18" s="30" t="s">
        <v>30</v>
      </c>
      <c r="E18" s="22">
        <v>2.5000000000000001E-2</v>
      </c>
      <c r="F18" s="31"/>
      <c r="G18" s="24">
        <v>6929</v>
      </c>
      <c r="H18" s="24">
        <v>76</v>
      </c>
      <c r="I18" s="24">
        <v>0</v>
      </c>
      <c r="J18" s="24">
        <f t="shared" si="0"/>
        <v>7005</v>
      </c>
      <c r="K18" s="24"/>
      <c r="L18" s="26">
        <v>1016</v>
      </c>
      <c r="M18" s="24">
        <v>219</v>
      </c>
      <c r="N18" s="24">
        <v>0</v>
      </c>
      <c r="O18" s="26">
        <f t="shared" si="1"/>
        <v>1235</v>
      </c>
      <c r="P18" s="27">
        <f t="shared" si="2"/>
        <v>5770</v>
      </c>
      <c r="Q18" s="32"/>
      <c r="R18" s="32"/>
    </row>
    <row r="19" spans="1:18">
      <c r="A19" s="30">
        <v>47</v>
      </c>
      <c r="B19" s="30">
        <v>1810</v>
      </c>
      <c r="C19" s="30">
        <v>1810</v>
      </c>
      <c r="D19" s="30" t="s">
        <v>31</v>
      </c>
      <c r="E19" s="30">
        <v>0</v>
      </c>
      <c r="F19" s="31"/>
      <c r="G19" s="24">
        <v>9878</v>
      </c>
      <c r="H19" s="24">
        <v>0</v>
      </c>
      <c r="I19" s="24">
        <v>0</v>
      </c>
      <c r="J19" s="24">
        <f t="shared" si="0"/>
        <v>9878</v>
      </c>
      <c r="K19" s="24"/>
      <c r="L19" s="26">
        <v>0</v>
      </c>
      <c r="M19" s="24">
        <v>0</v>
      </c>
      <c r="N19" s="24">
        <v>0</v>
      </c>
      <c r="O19" s="26">
        <f t="shared" si="1"/>
        <v>0</v>
      </c>
      <c r="P19" s="27">
        <f t="shared" si="2"/>
        <v>9878</v>
      </c>
      <c r="Q19" s="32"/>
      <c r="R19" s="32"/>
    </row>
    <row r="20" spans="1:18">
      <c r="A20" s="30">
        <v>47</v>
      </c>
      <c r="B20" s="30">
        <v>1815</v>
      </c>
      <c r="C20" s="30">
        <v>1815</v>
      </c>
      <c r="D20" s="30" t="s">
        <v>32</v>
      </c>
      <c r="E20" s="22">
        <v>2.5000000000000001E-2</v>
      </c>
      <c r="F20" s="33">
        <v>1</v>
      </c>
      <c r="G20" s="24">
        <v>106253</v>
      </c>
      <c r="H20" s="24">
        <v>2891</v>
      </c>
      <c r="I20" s="24">
        <v>0</v>
      </c>
      <c r="J20" s="24">
        <f t="shared" si="0"/>
        <v>109144</v>
      </c>
      <c r="K20" s="24"/>
      <c r="L20" s="26">
        <v>21491</v>
      </c>
      <c r="M20" s="24">
        <v>4135</v>
      </c>
      <c r="N20" s="24">
        <v>0</v>
      </c>
      <c r="O20" s="26">
        <f t="shared" si="1"/>
        <v>25626</v>
      </c>
      <c r="P20" s="27">
        <f t="shared" si="2"/>
        <v>83518</v>
      </c>
      <c r="Q20" s="32"/>
      <c r="R20" s="32"/>
    </row>
    <row r="21" spans="1:18">
      <c r="A21" s="30">
        <v>47</v>
      </c>
      <c r="B21" s="30">
        <v>1820</v>
      </c>
      <c r="C21" s="30">
        <v>1820</v>
      </c>
      <c r="D21" s="30" t="s">
        <v>33</v>
      </c>
      <c r="E21" s="22">
        <v>3.3333333333333333E-2</v>
      </c>
      <c r="F21" s="31">
        <v>1</v>
      </c>
      <c r="G21" s="24">
        <v>28387</v>
      </c>
      <c r="H21" s="24">
        <v>491</v>
      </c>
      <c r="I21" s="24">
        <v>0</v>
      </c>
      <c r="J21" s="24">
        <f t="shared" si="0"/>
        <v>28878</v>
      </c>
      <c r="K21" s="24"/>
      <c r="L21" s="26">
        <v>7202</v>
      </c>
      <c r="M21" s="24">
        <v>1484</v>
      </c>
      <c r="N21" s="24">
        <v>0</v>
      </c>
      <c r="O21" s="26">
        <f t="shared" si="1"/>
        <v>8686</v>
      </c>
      <c r="P21" s="27">
        <f t="shared" si="2"/>
        <v>20192</v>
      </c>
      <c r="Q21" s="32"/>
      <c r="R21" s="32"/>
    </row>
    <row r="22" spans="1:18">
      <c r="A22" s="30">
        <v>47</v>
      </c>
      <c r="B22" s="30">
        <v>1830</v>
      </c>
      <c r="C22" s="30">
        <v>1830</v>
      </c>
      <c r="D22" s="30" t="s">
        <v>34</v>
      </c>
      <c r="E22" s="22">
        <v>2.2222222222222223E-2</v>
      </c>
      <c r="F22" s="31"/>
      <c r="G22" s="24">
        <v>160781</v>
      </c>
      <c r="H22" s="24">
        <v>23545</v>
      </c>
      <c r="I22" s="24">
        <v>-87</v>
      </c>
      <c r="J22" s="24">
        <f t="shared" si="0"/>
        <v>184239</v>
      </c>
      <c r="K22" s="24"/>
      <c r="L22" s="26">
        <v>14626</v>
      </c>
      <c r="M22" s="24">
        <v>4060</v>
      </c>
      <c r="N22" s="24">
        <v>-4</v>
      </c>
      <c r="O22" s="26">
        <f t="shared" si="1"/>
        <v>18682</v>
      </c>
      <c r="P22" s="27">
        <f t="shared" si="2"/>
        <v>165557</v>
      </c>
      <c r="Q22" s="32"/>
      <c r="R22" s="32"/>
    </row>
    <row r="23" spans="1:18">
      <c r="A23" s="30">
        <v>47</v>
      </c>
      <c r="B23" s="30">
        <v>1835</v>
      </c>
      <c r="C23" s="30">
        <v>1835</v>
      </c>
      <c r="D23" s="30" t="s">
        <v>35</v>
      </c>
      <c r="E23" s="22">
        <v>2.5000000000000001E-2</v>
      </c>
      <c r="F23" s="31"/>
      <c r="G23" s="24">
        <v>136977</v>
      </c>
      <c r="H23" s="24">
        <v>24397</v>
      </c>
      <c r="I23" s="24">
        <v>-130</v>
      </c>
      <c r="J23" s="24">
        <f t="shared" si="0"/>
        <v>161244</v>
      </c>
      <c r="K23" s="24"/>
      <c r="L23" s="26">
        <v>16015</v>
      </c>
      <c r="M23" s="24">
        <v>4229</v>
      </c>
      <c r="N23" s="24">
        <v>-8</v>
      </c>
      <c r="O23" s="26">
        <f t="shared" si="1"/>
        <v>20236</v>
      </c>
      <c r="P23" s="27">
        <f t="shared" si="2"/>
        <v>141008</v>
      </c>
      <c r="Q23" s="32"/>
      <c r="R23" s="32"/>
    </row>
    <row r="24" spans="1:18">
      <c r="A24" s="30">
        <v>47</v>
      </c>
      <c r="B24" s="30">
        <v>1840</v>
      </c>
      <c r="C24" s="30">
        <v>1840</v>
      </c>
      <c r="D24" s="30" t="s">
        <v>36</v>
      </c>
      <c r="E24" s="22">
        <v>1.6666666666666666E-2</v>
      </c>
      <c r="F24" s="31"/>
      <c r="G24" s="24">
        <v>105019</v>
      </c>
      <c r="H24" s="24">
        <v>6333</v>
      </c>
      <c r="I24" s="24">
        <v>0</v>
      </c>
      <c r="J24" s="24">
        <f t="shared" si="0"/>
        <v>111352</v>
      </c>
      <c r="K24" s="24"/>
      <c r="L24" s="26">
        <v>7101</v>
      </c>
      <c r="M24" s="24">
        <v>1893</v>
      </c>
      <c r="N24" s="24">
        <v>0</v>
      </c>
      <c r="O24" s="26">
        <f t="shared" si="1"/>
        <v>8994</v>
      </c>
      <c r="P24" s="27">
        <f t="shared" si="2"/>
        <v>102358</v>
      </c>
      <c r="Q24" s="32"/>
      <c r="R24" s="32"/>
    </row>
    <row r="25" spans="1:18">
      <c r="A25" s="30">
        <v>47</v>
      </c>
      <c r="B25" s="30">
        <v>1845</v>
      </c>
      <c r="C25" s="30">
        <v>1845</v>
      </c>
      <c r="D25" s="30" t="s">
        <v>37</v>
      </c>
      <c r="E25" s="22">
        <v>2.2222222222222223E-2</v>
      </c>
      <c r="F25" s="31"/>
      <c r="G25" s="24">
        <v>316642</v>
      </c>
      <c r="H25" s="24">
        <v>38603</v>
      </c>
      <c r="I25" s="24">
        <v>-433</v>
      </c>
      <c r="J25" s="24">
        <f t="shared" si="0"/>
        <v>354812</v>
      </c>
      <c r="K25" s="24"/>
      <c r="L25" s="26">
        <v>31834</v>
      </c>
      <c r="M25" s="24">
        <v>9056</v>
      </c>
      <c r="N25" s="24">
        <v>-23</v>
      </c>
      <c r="O25" s="26">
        <f t="shared" si="1"/>
        <v>40867</v>
      </c>
      <c r="P25" s="27">
        <f t="shared" si="2"/>
        <v>313945</v>
      </c>
      <c r="Q25" s="32"/>
      <c r="R25" s="32"/>
    </row>
    <row r="26" spans="1:18">
      <c r="A26" s="30">
        <v>47</v>
      </c>
      <c r="B26" s="30">
        <v>1849</v>
      </c>
      <c r="C26" s="30">
        <v>1850</v>
      </c>
      <c r="D26" s="30" t="s">
        <v>38</v>
      </c>
      <c r="E26" s="22">
        <v>2.9166666666666667E-2</v>
      </c>
      <c r="F26" s="31">
        <v>2</v>
      </c>
      <c r="G26" s="24">
        <v>168806</v>
      </c>
      <c r="H26" s="24">
        <v>13235</v>
      </c>
      <c r="I26" s="24">
        <v>-1901</v>
      </c>
      <c r="J26" s="24">
        <f t="shared" si="0"/>
        <v>180140</v>
      </c>
      <c r="K26" s="24"/>
      <c r="L26" s="26">
        <v>31390</v>
      </c>
      <c r="M26" s="24">
        <v>7274</v>
      </c>
      <c r="N26" s="24">
        <v>-166</v>
      </c>
      <c r="O26" s="26">
        <f t="shared" si="1"/>
        <v>38498</v>
      </c>
      <c r="P26" s="27">
        <f t="shared" si="2"/>
        <v>141642</v>
      </c>
      <c r="Q26" s="32"/>
      <c r="R26" s="32"/>
    </row>
    <row r="27" spans="1:18">
      <c r="A27" s="30">
        <v>47</v>
      </c>
      <c r="B27" s="30">
        <v>1855</v>
      </c>
      <c r="C27" s="30">
        <v>1855</v>
      </c>
      <c r="D27" s="30" t="s">
        <v>39</v>
      </c>
      <c r="E27" s="22">
        <v>3.2500000000000001E-2</v>
      </c>
      <c r="F27" s="31">
        <v>2</v>
      </c>
      <c r="G27" s="24">
        <v>71804</v>
      </c>
      <c r="H27" s="24">
        <v>4118</v>
      </c>
      <c r="I27" s="24">
        <v>0</v>
      </c>
      <c r="J27" s="24">
        <f t="shared" si="0"/>
        <v>75922</v>
      </c>
      <c r="K27" s="24"/>
      <c r="L27" s="26">
        <v>17867</v>
      </c>
      <c r="M27" s="24">
        <v>3522</v>
      </c>
      <c r="N27" s="24">
        <v>0</v>
      </c>
      <c r="O27" s="26">
        <f t="shared" si="1"/>
        <v>21389</v>
      </c>
      <c r="P27" s="27">
        <f t="shared" si="2"/>
        <v>54533</v>
      </c>
      <c r="Q27" s="32"/>
      <c r="R27" s="32"/>
    </row>
    <row r="28" spans="1:18">
      <c r="A28" s="30">
        <v>47</v>
      </c>
      <c r="B28" s="30">
        <v>1860</v>
      </c>
      <c r="C28" s="30">
        <v>1860</v>
      </c>
      <c r="D28" s="30" t="s">
        <v>40</v>
      </c>
      <c r="E28" s="22">
        <v>5.333333333333333E-2</v>
      </c>
      <c r="F28" s="31">
        <v>2</v>
      </c>
      <c r="G28" s="24">
        <v>33238</v>
      </c>
      <c r="H28" s="24">
        <v>2924</v>
      </c>
      <c r="I28" s="24">
        <v>-1176</v>
      </c>
      <c r="J28" s="24">
        <f t="shared" si="0"/>
        <v>34986</v>
      </c>
      <c r="K28" s="24"/>
      <c r="L28" s="26">
        <v>7052</v>
      </c>
      <c r="M28" s="24">
        <v>2165</v>
      </c>
      <c r="N28" s="24">
        <v>-588</v>
      </c>
      <c r="O28" s="26">
        <f t="shared" si="1"/>
        <v>8629</v>
      </c>
      <c r="P28" s="27">
        <f t="shared" si="2"/>
        <v>26357</v>
      </c>
      <c r="Q28" s="32"/>
      <c r="R28" s="32"/>
    </row>
    <row r="29" spans="1:18">
      <c r="A29" s="30">
        <v>47</v>
      </c>
      <c r="B29" s="30">
        <v>1862</v>
      </c>
      <c r="C29" s="30">
        <v>1860</v>
      </c>
      <c r="D29" s="30" t="s">
        <v>41</v>
      </c>
      <c r="E29" s="22">
        <v>6.6666666666666666E-2</v>
      </c>
      <c r="F29" s="31"/>
      <c r="G29" s="24">
        <v>51019</v>
      </c>
      <c r="H29" s="24">
        <v>2384</v>
      </c>
      <c r="I29" s="24">
        <v>0</v>
      </c>
      <c r="J29" s="24">
        <f t="shared" si="0"/>
        <v>53403</v>
      </c>
      <c r="K29" s="24"/>
      <c r="L29" s="26">
        <v>17794</v>
      </c>
      <c r="M29" s="24">
        <v>3767</v>
      </c>
      <c r="N29" s="24">
        <v>0</v>
      </c>
      <c r="O29" s="26">
        <f t="shared" si="1"/>
        <v>21561</v>
      </c>
      <c r="P29" s="27">
        <f t="shared" si="2"/>
        <v>31842</v>
      </c>
      <c r="Q29" s="32"/>
      <c r="R29" s="32"/>
    </row>
    <row r="30" spans="1:18">
      <c r="A30" s="30">
        <v>47</v>
      </c>
      <c r="B30" s="30"/>
      <c r="C30" s="30">
        <v>1875</v>
      </c>
      <c r="D30" s="34" t="s">
        <v>42</v>
      </c>
      <c r="E30" s="22">
        <v>0.04</v>
      </c>
      <c r="F30" s="31"/>
      <c r="G30" s="24">
        <v>2126</v>
      </c>
      <c r="H30" s="24">
        <v>2</v>
      </c>
      <c r="I30" s="24">
        <v>0</v>
      </c>
      <c r="J30" s="24">
        <f t="shared" si="0"/>
        <v>2128</v>
      </c>
      <c r="K30" s="24"/>
      <c r="L30" s="26">
        <v>396</v>
      </c>
      <c r="M30" s="24">
        <v>91</v>
      </c>
      <c r="N30" s="24">
        <v>0</v>
      </c>
      <c r="O30" s="26">
        <f t="shared" si="1"/>
        <v>487</v>
      </c>
      <c r="P30" s="27">
        <f t="shared" si="2"/>
        <v>1641</v>
      </c>
      <c r="Q30" s="32"/>
      <c r="R30" s="32"/>
    </row>
    <row r="31" spans="1:18">
      <c r="A31" s="35"/>
      <c r="D31" s="36" t="s">
        <v>43</v>
      </c>
      <c r="E31" s="30" t="s">
        <v>24</v>
      </c>
      <c r="F31" s="31"/>
      <c r="G31" s="24">
        <f>SUM(G15:G30)</f>
        <v>1227265</v>
      </c>
      <c r="H31" s="24">
        <f>SUM(H15:H30)</f>
        <v>121922</v>
      </c>
      <c r="I31" s="24">
        <f>SUM(I15:I30)</f>
        <v>-3727</v>
      </c>
      <c r="J31" s="24">
        <f>SUM(J15:J30)</f>
        <v>1345460</v>
      </c>
      <c r="K31" s="24"/>
      <c r="L31" s="24">
        <f>SUM(L15:L30)</f>
        <v>174965</v>
      </c>
      <c r="M31" s="24">
        <f>SUM(M15:M30)</f>
        <v>42183</v>
      </c>
      <c r="N31" s="24">
        <f>SUM(N15:N30)</f>
        <v>-789</v>
      </c>
      <c r="O31" s="24">
        <f>SUM(O15:O30)</f>
        <v>216359</v>
      </c>
      <c r="P31" s="24">
        <f>SUM(P15:P30)</f>
        <v>1129101</v>
      </c>
      <c r="Q31" s="32"/>
      <c r="R31" s="32"/>
    </row>
    <row r="32" spans="1:18">
      <c r="A32" s="37" t="s">
        <v>44</v>
      </c>
      <c r="B32" s="38"/>
      <c r="C32" s="38"/>
      <c r="D32" s="39"/>
      <c r="F32" s="40"/>
      <c r="G32" s="32"/>
      <c r="H32" s="32"/>
      <c r="I32" s="32"/>
      <c r="J32" s="32"/>
      <c r="K32" s="32"/>
      <c r="L32" s="41"/>
      <c r="M32" s="41"/>
      <c r="N32" s="41"/>
      <c r="O32" s="41"/>
      <c r="P32" s="42"/>
      <c r="Q32" s="32"/>
      <c r="R32" s="32"/>
    </row>
    <row r="33" spans="1:18">
      <c r="A33" s="30">
        <v>1</v>
      </c>
      <c r="B33" s="30">
        <v>1908</v>
      </c>
      <c r="C33" s="30">
        <v>1908</v>
      </c>
      <c r="D33" s="30" t="s">
        <v>45</v>
      </c>
      <c r="E33" s="22">
        <v>0.02</v>
      </c>
      <c r="F33" s="31">
        <v>1</v>
      </c>
      <c r="G33" s="24">
        <v>47313</v>
      </c>
      <c r="H33" s="24">
        <v>398</v>
      </c>
      <c r="I33" s="24">
        <v>0</v>
      </c>
      <c r="J33" s="24">
        <f t="shared" ref="J33:J44" si="3">SUM(G33:I33)</f>
        <v>47711</v>
      </c>
      <c r="K33" s="24"/>
      <c r="L33" s="26">
        <v>4768</v>
      </c>
      <c r="M33" s="24">
        <v>1068</v>
      </c>
      <c r="N33" s="24">
        <v>0</v>
      </c>
      <c r="O33" s="26">
        <f t="shared" ref="O33:O44" si="4">+L33+M33+N33</f>
        <v>5836</v>
      </c>
      <c r="P33" s="27">
        <f t="shared" ref="P33:P44" si="5">+J33-O33</f>
        <v>41875</v>
      </c>
      <c r="Q33" s="32"/>
      <c r="R33" s="32"/>
    </row>
    <row r="34" spans="1:18">
      <c r="A34" s="30">
        <v>13</v>
      </c>
      <c r="B34" s="30">
        <v>1910</v>
      </c>
      <c r="C34" s="30">
        <v>1910</v>
      </c>
      <c r="D34" s="30" t="s">
        <v>46</v>
      </c>
      <c r="E34" s="22">
        <v>0.3</v>
      </c>
      <c r="F34" s="31"/>
      <c r="G34" s="24">
        <v>191</v>
      </c>
      <c r="H34" s="24">
        <v>0</v>
      </c>
      <c r="I34" s="24">
        <v>0</v>
      </c>
      <c r="J34" s="24">
        <f t="shared" si="3"/>
        <v>191</v>
      </c>
      <c r="K34" s="24"/>
      <c r="L34" s="26">
        <v>28</v>
      </c>
      <c r="M34" s="24">
        <v>-1</v>
      </c>
      <c r="N34" s="24">
        <v>0</v>
      </c>
      <c r="O34" s="26">
        <f t="shared" si="4"/>
        <v>27</v>
      </c>
      <c r="P34" s="27">
        <f t="shared" si="5"/>
        <v>164</v>
      </c>
      <c r="Q34" s="32"/>
      <c r="R34" s="32"/>
    </row>
    <row r="35" spans="1:18">
      <c r="A35" s="30">
        <v>8</v>
      </c>
      <c r="B35" s="30">
        <v>1915</v>
      </c>
      <c r="C35" s="30">
        <v>1915</v>
      </c>
      <c r="D35" s="30" t="s">
        <v>47</v>
      </c>
      <c r="E35" s="22">
        <v>0.1</v>
      </c>
      <c r="F35" s="31"/>
      <c r="G35" s="24">
        <v>5035</v>
      </c>
      <c r="H35" s="24">
        <v>13</v>
      </c>
      <c r="I35" s="24">
        <v>0</v>
      </c>
      <c r="J35" s="24">
        <f t="shared" si="3"/>
        <v>5048</v>
      </c>
      <c r="K35" s="24"/>
      <c r="L35" s="26">
        <v>2800</v>
      </c>
      <c r="M35" s="24">
        <v>598</v>
      </c>
      <c r="N35" s="24">
        <v>0</v>
      </c>
      <c r="O35" s="26">
        <f t="shared" si="4"/>
        <v>3398</v>
      </c>
      <c r="P35" s="27">
        <f t="shared" si="5"/>
        <v>1650</v>
      </c>
      <c r="Q35" s="32"/>
      <c r="R35" s="32"/>
    </row>
    <row r="36" spans="1:18">
      <c r="A36" s="30">
        <v>50</v>
      </c>
      <c r="B36" s="30">
        <v>1920</v>
      </c>
      <c r="C36" s="30">
        <v>1920</v>
      </c>
      <c r="D36" s="30" t="s">
        <v>48</v>
      </c>
      <c r="E36" s="22">
        <v>0.20416666666666666</v>
      </c>
      <c r="F36" s="31">
        <v>2</v>
      </c>
      <c r="G36" s="24">
        <v>13363</v>
      </c>
      <c r="H36" s="24">
        <v>2194</v>
      </c>
      <c r="I36" s="24">
        <v>0</v>
      </c>
      <c r="J36" s="24">
        <f t="shared" si="3"/>
        <v>15557</v>
      </c>
      <c r="K36" s="24"/>
      <c r="L36" s="26">
        <v>7869</v>
      </c>
      <c r="M36" s="24">
        <v>2161</v>
      </c>
      <c r="N36" s="24">
        <v>0</v>
      </c>
      <c r="O36" s="26">
        <f t="shared" si="4"/>
        <v>10030</v>
      </c>
      <c r="P36" s="27">
        <f t="shared" si="5"/>
        <v>5527</v>
      </c>
      <c r="Q36" s="32"/>
      <c r="R36" s="32"/>
    </row>
    <row r="37" spans="1:18">
      <c r="A37" s="30">
        <v>12</v>
      </c>
      <c r="B37" s="30">
        <v>1925</v>
      </c>
      <c r="C37" s="30">
        <v>1611</v>
      </c>
      <c r="D37" s="30" t="s">
        <v>49</v>
      </c>
      <c r="E37" s="22">
        <v>0.22777777777777777</v>
      </c>
      <c r="F37" s="31">
        <v>2</v>
      </c>
      <c r="G37" s="24">
        <v>67643</v>
      </c>
      <c r="H37" s="26">
        <v>12413</v>
      </c>
      <c r="I37" s="24">
        <v>0</v>
      </c>
      <c r="J37" s="26">
        <f t="shared" si="3"/>
        <v>80056</v>
      </c>
      <c r="K37" s="24"/>
      <c r="L37" s="26">
        <v>15934</v>
      </c>
      <c r="M37" s="26">
        <v>8853</v>
      </c>
      <c r="N37" s="24">
        <v>0</v>
      </c>
      <c r="O37" s="26">
        <f t="shared" si="4"/>
        <v>24787</v>
      </c>
      <c r="P37" s="27">
        <f t="shared" si="5"/>
        <v>55269</v>
      </c>
      <c r="Q37" s="32"/>
      <c r="R37" s="32"/>
    </row>
    <row r="38" spans="1:18">
      <c r="A38" s="30">
        <v>10</v>
      </c>
      <c r="B38" s="30">
        <v>1930</v>
      </c>
      <c r="C38" s="30">
        <v>1930</v>
      </c>
      <c r="D38" s="30" t="s">
        <v>50</v>
      </c>
      <c r="E38" s="22">
        <v>9.0548340548340558E-2</v>
      </c>
      <c r="F38" s="31">
        <v>2</v>
      </c>
      <c r="G38" s="24">
        <v>16566</v>
      </c>
      <c r="H38" s="24">
        <v>3124</v>
      </c>
      <c r="I38" s="24">
        <v>0</v>
      </c>
      <c r="J38" s="24">
        <f t="shared" si="3"/>
        <v>19690</v>
      </c>
      <c r="K38" s="24"/>
      <c r="L38" s="26">
        <v>7619</v>
      </c>
      <c r="M38" s="24">
        <v>1953</v>
      </c>
      <c r="N38" s="24">
        <v>0</v>
      </c>
      <c r="O38" s="26">
        <f t="shared" si="4"/>
        <v>9572</v>
      </c>
      <c r="P38" s="27">
        <f t="shared" si="5"/>
        <v>10118</v>
      </c>
      <c r="Q38" s="32"/>
      <c r="R38" s="32"/>
    </row>
    <row r="39" spans="1:18">
      <c r="A39" s="30">
        <v>8</v>
      </c>
      <c r="B39" s="30">
        <v>1935</v>
      </c>
      <c r="C39" s="30">
        <v>1935</v>
      </c>
      <c r="D39" s="30" t="s">
        <v>51</v>
      </c>
      <c r="E39" s="22">
        <v>0.1</v>
      </c>
      <c r="F39" s="31"/>
      <c r="G39" s="24">
        <v>680</v>
      </c>
      <c r="H39" s="24">
        <v>0</v>
      </c>
      <c r="I39" s="24">
        <v>0</v>
      </c>
      <c r="J39" s="24">
        <f t="shared" si="3"/>
        <v>680</v>
      </c>
      <c r="K39" s="24"/>
      <c r="L39" s="26">
        <v>44</v>
      </c>
      <c r="M39" s="24">
        <v>65</v>
      </c>
      <c r="N39" s="24">
        <v>0</v>
      </c>
      <c r="O39" s="26">
        <f t="shared" si="4"/>
        <v>109</v>
      </c>
      <c r="P39" s="27">
        <f t="shared" si="5"/>
        <v>571</v>
      </c>
      <c r="Q39" s="32"/>
      <c r="R39" s="32"/>
    </row>
    <row r="40" spans="1:18">
      <c r="A40" s="30">
        <v>8</v>
      </c>
      <c r="B40" s="30" t="s">
        <v>52</v>
      </c>
      <c r="C40" s="30">
        <v>1940</v>
      </c>
      <c r="D40" s="30" t="s">
        <v>53</v>
      </c>
      <c r="E40" s="22">
        <v>0.1</v>
      </c>
      <c r="F40" s="31"/>
      <c r="G40" s="24">
        <v>4875</v>
      </c>
      <c r="H40" s="24">
        <v>478</v>
      </c>
      <c r="I40" s="24">
        <v>0</v>
      </c>
      <c r="J40" s="24">
        <f t="shared" si="3"/>
        <v>5353</v>
      </c>
      <c r="K40" s="24"/>
      <c r="L40" s="26">
        <v>2151</v>
      </c>
      <c r="M40" s="24">
        <v>498</v>
      </c>
      <c r="N40" s="24">
        <v>0</v>
      </c>
      <c r="O40" s="26">
        <f t="shared" si="4"/>
        <v>2649</v>
      </c>
      <c r="P40" s="27">
        <f t="shared" si="5"/>
        <v>2704</v>
      </c>
      <c r="Q40" s="32"/>
      <c r="R40" s="32"/>
    </row>
    <row r="41" spans="1:18">
      <c r="A41" s="30">
        <v>8</v>
      </c>
      <c r="B41" s="30">
        <v>1955</v>
      </c>
      <c r="C41" s="30">
        <v>1955</v>
      </c>
      <c r="D41" s="30" t="s">
        <v>54</v>
      </c>
      <c r="E41" s="22">
        <v>0.21666666666666667</v>
      </c>
      <c r="F41" s="31">
        <v>2</v>
      </c>
      <c r="G41" s="24">
        <v>2599</v>
      </c>
      <c r="H41" s="24">
        <v>268</v>
      </c>
      <c r="I41" s="24">
        <v>0</v>
      </c>
      <c r="J41" s="24">
        <f t="shared" si="3"/>
        <v>2867</v>
      </c>
      <c r="K41" s="24"/>
      <c r="L41" s="26">
        <v>1797</v>
      </c>
      <c r="M41" s="24">
        <v>209</v>
      </c>
      <c r="N41" s="24">
        <v>0</v>
      </c>
      <c r="O41" s="26">
        <f t="shared" si="4"/>
        <v>2006</v>
      </c>
      <c r="P41" s="27">
        <f t="shared" si="5"/>
        <v>861</v>
      </c>
      <c r="Q41" s="32"/>
      <c r="R41" s="32"/>
    </row>
    <row r="42" spans="1:18">
      <c r="A42" s="30">
        <v>8</v>
      </c>
      <c r="B42" s="30">
        <v>1960</v>
      </c>
      <c r="C42" s="30">
        <v>1960</v>
      </c>
      <c r="D42" s="30" t="s">
        <v>55</v>
      </c>
      <c r="E42" s="22">
        <v>0.1</v>
      </c>
      <c r="F42" s="31"/>
      <c r="G42" s="24">
        <v>0</v>
      </c>
      <c r="H42" s="24">
        <v>0</v>
      </c>
      <c r="I42" s="24">
        <v>0</v>
      </c>
      <c r="J42" s="24">
        <f t="shared" si="3"/>
        <v>0</v>
      </c>
      <c r="K42" s="24"/>
      <c r="L42" s="26">
        <v>0</v>
      </c>
      <c r="M42" s="24">
        <v>0</v>
      </c>
      <c r="N42" s="24">
        <v>0</v>
      </c>
      <c r="O42" s="26">
        <f t="shared" si="4"/>
        <v>0</v>
      </c>
      <c r="P42" s="27">
        <f t="shared" si="5"/>
        <v>0</v>
      </c>
      <c r="Q42" s="32"/>
      <c r="R42" s="32"/>
    </row>
    <row r="43" spans="1:18">
      <c r="A43" s="30">
        <v>47</v>
      </c>
      <c r="B43" s="30">
        <v>1980</v>
      </c>
      <c r="C43" s="30">
        <v>1980</v>
      </c>
      <c r="D43" s="30" t="s">
        <v>56</v>
      </c>
      <c r="E43" s="22">
        <v>7.7777777777777779E-2</v>
      </c>
      <c r="F43" s="31">
        <v>2</v>
      </c>
      <c r="G43" s="24">
        <v>12605</v>
      </c>
      <c r="H43" s="24">
        <v>1596</v>
      </c>
      <c r="I43" s="24">
        <v>0</v>
      </c>
      <c r="J43" s="24">
        <f t="shared" si="3"/>
        <v>14201</v>
      </c>
      <c r="K43" s="24"/>
      <c r="L43" s="26">
        <v>5511</v>
      </c>
      <c r="M43" s="24">
        <v>1044</v>
      </c>
      <c r="N43" s="24">
        <v>0</v>
      </c>
      <c r="O43" s="26">
        <f t="shared" si="4"/>
        <v>6555</v>
      </c>
      <c r="P43" s="27">
        <f t="shared" si="5"/>
        <v>7646</v>
      </c>
      <c r="Q43" s="32"/>
      <c r="R43" s="32"/>
    </row>
    <row r="44" spans="1:18">
      <c r="A44" s="30">
        <v>47</v>
      </c>
      <c r="B44" s="30">
        <v>1990</v>
      </c>
      <c r="C44" s="30">
        <v>1990</v>
      </c>
      <c r="D44" s="30" t="s">
        <v>57</v>
      </c>
      <c r="E44" s="22" t="s">
        <v>24</v>
      </c>
      <c r="F44" s="31"/>
      <c r="G44" s="24">
        <v>0</v>
      </c>
      <c r="H44" s="24">
        <v>0</v>
      </c>
      <c r="I44" s="24">
        <v>0</v>
      </c>
      <c r="J44" s="24">
        <f t="shared" si="3"/>
        <v>0</v>
      </c>
      <c r="K44" s="24"/>
      <c r="L44" s="26">
        <v>0</v>
      </c>
      <c r="M44" s="24">
        <v>0</v>
      </c>
      <c r="N44" s="24">
        <v>0</v>
      </c>
      <c r="O44" s="26">
        <f t="shared" si="4"/>
        <v>0</v>
      </c>
      <c r="P44" s="27">
        <f t="shared" si="5"/>
        <v>0</v>
      </c>
      <c r="Q44" s="32"/>
      <c r="R44" s="32"/>
    </row>
    <row r="45" spans="1:18">
      <c r="A45" s="43"/>
      <c r="B45" s="44"/>
      <c r="C45" s="44"/>
      <c r="D45" s="36" t="s">
        <v>58</v>
      </c>
      <c r="E45" s="30" t="s">
        <v>24</v>
      </c>
      <c r="F45" s="31"/>
      <c r="G45" s="24">
        <f>SUM(G33:G44)</f>
        <v>170870</v>
      </c>
      <c r="H45" s="24">
        <f>SUM(H33:H44)</f>
        <v>20484</v>
      </c>
      <c r="I45" s="24">
        <f>SUM(I33:I44)</f>
        <v>0</v>
      </c>
      <c r="J45" s="24">
        <f>SUM(J33:J44)</f>
        <v>191354</v>
      </c>
      <c r="K45" s="24"/>
      <c r="L45" s="26">
        <f>SUM(L33:L44)</f>
        <v>48521</v>
      </c>
      <c r="M45" s="26">
        <f t="shared" ref="M45:P45" si="6">SUM(M33:M44)</f>
        <v>16448</v>
      </c>
      <c r="N45" s="26">
        <f t="shared" si="6"/>
        <v>0</v>
      </c>
      <c r="O45" s="26">
        <f t="shared" si="6"/>
        <v>64969</v>
      </c>
      <c r="P45" s="26">
        <f t="shared" si="6"/>
        <v>126385</v>
      </c>
      <c r="Q45" s="32"/>
      <c r="R45" s="32"/>
    </row>
    <row r="46" spans="1:18">
      <c r="A46" s="45" t="s">
        <v>59</v>
      </c>
      <c r="B46" s="46"/>
      <c r="C46" s="47"/>
      <c r="D46" s="48"/>
      <c r="E46" s="47"/>
      <c r="F46" s="49"/>
      <c r="G46" s="50"/>
      <c r="H46" s="50"/>
      <c r="I46" s="50"/>
      <c r="J46" s="50"/>
      <c r="K46" s="50"/>
      <c r="L46" s="51">
        <v>0</v>
      </c>
      <c r="M46" s="51"/>
      <c r="N46" s="51"/>
      <c r="O46" s="51"/>
      <c r="P46" s="42"/>
      <c r="Q46" s="32"/>
      <c r="R46" s="32"/>
    </row>
    <row r="47" spans="1:18">
      <c r="A47" s="30">
        <v>47</v>
      </c>
      <c r="B47" s="30">
        <v>2005</v>
      </c>
      <c r="C47" s="30">
        <v>2005</v>
      </c>
      <c r="D47" s="30" t="s">
        <v>60</v>
      </c>
      <c r="E47" s="22">
        <v>0.04</v>
      </c>
      <c r="F47" s="31"/>
      <c r="G47" s="24">
        <v>17549</v>
      </c>
      <c r="H47" s="24">
        <v>0</v>
      </c>
      <c r="I47" s="24">
        <v>0</v>
      </c>
      <c r="J47" s="24">
        <f>SUM(G47:I47)</f>
        <v>17549</v>
      </c>
      <c r="K47" s="24"/>
      <c r="L47" s="26">
        <v>3657</v>
      </c>
      <c r="M47" s="24">
        <v>733</v>
      </c>
      <c r="N47" s="24">
        <v>0</v>
      </c>
      <c r="O47" s="26">
        <f>+L47+M47+N47</f>
        <v>4390</v>
      </c>
      <c r="P47" s="27">
        <f t="shared" ref="P47:P53" si="7">+J47-O47</f>
        <v>13159</v>
      </c>
      <c r="Q47" s="32"/>
      <c r="R47" s="32"/>
    </row>
    <row r="48" spans="1:18">
      <c r="A48" s="30"/>
      <c r="B48" s="30"/>
      <c r="C48" s="30"/>
      <c r="D48" s="36" t="s">
        <v>61</v>
      </c>
      <c r="E48" s="30" t="s">
        <v>24</v>
      </c>
      <c r="F48" s="31"/>
      <c r="G48" s="24">
        <f>SUM(G47:G47)</f>
        <v>17549</v>
      </c>
      <c r="H48" s="24">
        <f>SUM(H47:H47)</f>
        <v>0</v>
      </c>
      <c r="I48" s="24">
        <f>SUM(I47:I47)</f>
        <v>0</v>
      </c>
      <c r="J48" s="24">
        <f>SUM(J47:J47)</f>
        <v>17549</v>
      </c>
      <c r="K48" s="24"/>
      <c r="L48" s="26">
        <f>+L47</f>
        <v>3657</v>
      </c>
      <c r="M48" s="26">
        <f>SUM(M47:M47)</f>
        <v>733</v>
      </c>
      <c r="N48" s="26">
        <f>SUM(N47:N47)</f>
        <v>0</v>
      </c>
      <c r="O48" s="26">
        <f>SUM(O47:O47)</f>
        <v>4390</v>
      </c>
      <c r="P48" s="27">
        <f t="shared" si="7"/>
        <v>13159</v>
      </c>
      <c r="Q48" s="32"/>
      <c r="R48" s="32"/>
    </row>
    <row r="49" spans="1:18" ht="28.5">
      <c r="A49" s="35"/>
      <c r="B49" s="52" t="s">
        <v>62</v>
      </c>
      <c r="C49" s="53"/>
      <c r="D49" s="54" t="s">
        <v>63</v>
      </c>
      <c r="E49" s="30" t="s">
        <v>24</v>
      </c>
      <c r="F49" s="55"/>
      <c r="G49" s="56">
        <f>+G31+G45+G48</f>
        <v>1415684</v>
      </c>
      <c r="H49" s="56">
        <f>+H31+H45+H48</f>
        <v>142406</v>
      </c>
      <c r="I49" s="56">
        <f>+I31+I45+I48</f>
        <v>-3727</v>
      </c>
      <c r="J49" s="56">
        <f>+J31+J45+J48</f>
        <v>1554363</v>
      </c>
      <c r="K49" s="56"/>
      <c r="L49" s="57">
        <f>+L31+L45+L48</f>
        <v>227143</v>
      </c>
      <c r="M49" s="57">
        <f>+M31+M45+M48</f>
        <v>59364</v>
      </c>
      <c r="N49" s="57">
        <f>+N31+N45+N48</f>
        <v>-789</v>
      </c>
      <c r="O49" s="57">
        <f>+O31+O45+O48</f>
        <v>285718</v>
      </c>
      <c r="P49" s="58">
        <f t="shared" si="7"/>
        <v>1268645</v>
      </c>
      <c r="Q49" s="32"/>
      <c r="R49" s="32"/>
    </row>
    <row r="50" spans="1:18">
      <c r="A50" s="30">
        <v>47</v>
      </c>
      <c r="B50" s="30">
        <v>1995</v>
      </c>
      <c r="C50" s="30" t="s">
        <v>64</v>
      </c>
      <c r="D50" s="30" t="s">
        <v>65</v>
      </c>
      <c r="E50" s="30" t="s">
        <v>66</v>
      </c>
      <c r="F50" s="31"/>
      <c r="G50" s="24">
        <v>-344175.91526019364</v>
      </c>
      <c r="H50" s="24">
        <v>-22013.854750000002</v>
      </c>
      <c r="I50" s="24">
        <v>993</v>
      </c>
      <c r="J50" s="24">
        <f>SUM(G50:I50)</f>
        <v>-365196.77001019364</v>
      </c>
      <c r="K50" s="24"/>
      <c r="L50" s="26">
        <v>-44951.538</v>
      </c>
      <c r="M50" s="24">
        <v>-10620</v>
      </c>
      <c r="N50" s="24">
        <v>71</v>
      </c>
      <c r="O50" s="26">
        <f>SUM(L50:N50)</f>
        <v>-55500.538</v>
      </c>
      <c r="P50" s="27">
        <f t="shared" si="7"/>
        <v>-309696.23201019363</v>
      </c>
      <c r="Q50" s="32"/>
      <c r="R50" s="32"/>
    </row>
    <row r="51" spans="1:18">
      <c r="A51" s="35"/>
      <c r="B51" s="47"/>
      <c r="C51" s="47"/>
      <c r="D51" s="52" t="s">
        <v>67</v>
      </c>
      <c r="E51" s="53" t="s">
        <v>24</v>
      </c>
      <c r="F51" s="55"/>
      <c r="G51" s="56">
        <f>+G49+G50</f>
        <v>1071508.0847398064</v>
      </c>
      <c r="H51" s="56">
        <f>+H49+H50</f>
        <v>120392.14525</v>
      </c>
      <c r="I51" s="56">
        <f>+I49+I50</f>
        <v>-2734</v>
      </c>
      <c r="J51" s="56">
        <f>+J49+J50</f>
        <v>1189166.2299898064</v>
      </c>
      <c r="K51" s="56"/>
      <c r="L51" s="57">
        <f>+L49+L50</f>
        <v>182191.462</v>
      </c>
      <c r="M51" s="57">
        <f>+M49+M50</f>
        <v>48744</v>
      </c>
      <c r="N51" s="57">
        <f>+N49+N50</f>
        <v>-718</v>
      </c>
      <c r="O51" s="57">
        <f>+O49+O50</f>
        <v>230217.462</v>
      </c>
      <c r="P51" s="58">
        <f t="shared" si="7"/>
        <v>958948.76798980637</v>
      </c>
      <c r="Q51" s="32"/>
      <c r="R51" s="32"/>
    </row>
    <row r="52" spans="1:18" ht="37.5">
      <c r="A52" s="30"/>
      <c r="B52" s="30"/>
      <c r="C52" s="30"/>
      <c r="D52" s="59" t="s">
        <v>68</v>
      </c>
      <c r="E52" s="53"/>
      <c r="F52" s="55"/>
      <c r="G52" s="56">
        <v>-2967</v>
      </c>
      <c r="H52" s="56">
        <f>2967-3034</f>
        <v>-67</v>
      </c>
      <c r="I52" s="56">
        <v>0</v>
      </c>
      <c r="J52" s="24">
        <f>SUM(G52:I52)</f>
        <v>-3034</v>
      </c>
      <c r="K52" s="56"/>
      <c r="L52" s="57">
        <v>-369</v>
      </c>
      <c r="M52" s="57">
        <f>369-479</f>
        <v>-110</v>
      </c>
      <c r="N52" s="57">
        <v>0</v>
      </c>
      <c r="O52" s="26">
        <f>+L52+M52+N52</f>
        <v>-479</v>
      </c>
      <c r="P52" s="27">
        <f t="shared" si="7"/>
        <v>-2555</v>
      </c>
      <c r="Q52" s="32"/>
      <c r="R52" s="32"/>
    </row>
    <row r="53" spans="1:18" ht="25.5">
      <c r="A53" s="30"/>
      <c r="B53" s="30"/>
      <c r="C53" s="30"/>
      <c r="D53" s="60" t="s">
        <v>69</v>
      </c>
      <c r="E53" s="53"/>
      <c r="F53" s="55"/>
      <c r="G53" s="61">
        <v>169.96969999999999</v>
      </c>
      <c r="H53" s="61">
        <v>-2.0019999999999998</v>
      </c>
      <c r="I53" s="61">
        <v>0</v>
      </c>
      <c r="J53" s="24">
        <f>SUM(G53:I53)</f>
        <v>167.96769999999998</v>
      </c>
      <c r="K53" s="56"/>
      <c r="L53" s="26">
        <v>-116.97777248630578</v>
      </c>
      <c r="M53" s="61">
        <v>-43.99408877614232</v>
      </c>
      <c r="N53" s="61">
        <v>0</v>
      </c>
      <c r="O53" s="26">
        <f>SUM(L53:N53)</f>
        <v>-160.9718612624481</v>
      </c>
      <c r="P53" s="27">
        <f t="shared" si="7"/>
        <v>328.93956126244808</v>
      </c>
      <c r="Q53" s="32"/>
      <c r="R53" s="32"/>
    </row>
    <row r="54" spans="1:18">
      <c r="A54" s="30"/>
      <c r="B54" s="30"/>
      <c r="C54" s="30"/>
      <c r="D54" s="62" t="s">
        <v>70</v>
      </c>
      <c r="E54" s="30"/>
      <c r="F54" s="31"/>
      <c r="G54" s="24">
        <f>SUM(G51:G53)</f>
        <v>1068711.0544398064</v>
      </c>
      <c r="H54" s="26">
        <f>SUM(H51:H53)</f>
        <v>120323.14325000001</v>
      </c>
      <c r="I54" s="24">
        <f>SUM(I51:I53)</f>
        <v>-2734</v>
      </c>
      <c r="J54" s="26">
        <f>SUM(J51:J53)</f>
        <v>1186300.1976898063</v>
      </c>
      <c r="K54" s="24"/>
      <c r="L54" s="24">
        <f>SUM(L51:L53)</f>
        <v>181705.48422751369</v>
      </c>
      <c r="M54" s="26">
        <f>SUM(M51:M53)</f>
        <v>48590.00591122386</v>
      </c>
      <c r="N54" s="24">
        <f>SUM(N51:N53)</f>
        <v>-718</v>
      </c>
      <c r="O54" s="26">
        <f>SUM(O51:O53)</f>
        <v>229577.49013873754</v>
      </c>
      <c r="P54" s="24">
        <f>SUM(P51:P53)-1</f>
        <v>956721.70755106886</v>
      </c>
      <c r="Q54" s="32"/>
      <c r="R54" s="32"/>
    </row>
    <row r="55" spans="1:18">
      <c r="A55" s="35"/>
      <c r="B55" s="47"/>
      <c r="C55" s="47"/>
      <c r="D55" s="63"/>
      <c r="E55" s="44"/>
      <c r="F55" s="64"/>
      <c r="G55" s="65"/>
      <c r="H55" s="80"/>
      <c r="I55" s="65"/>
      <c r="J55" s="65"/>
      <c r="K55" s="65"/>
      <c r="L55" s="65"/>
      <c r="M55" s="65"/>
      <c r="N55" s="65"/>
      <c r="O55" s="65"/>
      <c r="P55" s="66"/>
      <c r="Q55" s="32"/>
      <c r="R55" s="32"/>
    </row>
    <row r="56" spans="1:18">
      <c r="A56" s="35"/>
      <c r="B56" s="47"/>
      <c r="C56" s="47"/>
      <c r="D56" s="48"/>
      <c r="E56" s="47"/>
      <c r="F56" s="49"/>
      <c r="G56" s="50"/>
      <c r="H56" s="81"/>
      <c r="I56" s="50"/>
      <c r="J56" s="67" t="s">
        <v>71</v>
      </c>
      <c r="K56" s="50"/>
      <c r="M56" s="68"/>
      <c r="O56" s="50"/>
      <c r="P56" s="69"/>
      <c r="Q56" s="32"/>
      <c r="R56" s="32"/>
    </row>
    <row r="57" spans="1:18" ht="15">
      <c r="A57" s="30">
        <f>+A38</f>
        <v>10</v>
      </c>
      <c r="B57" s="30"/>
      <c r="C57" s="30"/>
      <c r="D57" s="30" t="str">
        <f>+D38</f>
        <v xml:space="preserve">Transportation </v>
      </c>
      <c r="E57" s="47"/>
      <c r="F57" s="49"/>
      <c r="G57" s="50"/>
      <c r="H57" s="50"/>
      <c r="I57" s="50"/>
      <c r="J57" s="68" t="s">
        <v>72</v>
      </c>
      <c r="K57" s="50"/>
      <c r="M57" s="70">
        <f>+M38</f>
        <v>1953</v>
      </c>
      <c r="O57" s="50"/>
      <c r="P57" s="69"/>
      <c r="Q57" s="32"/>
      <c r="R57" s="32"/>
    </row>
    <row r="58" spans="1:18" ht="15">
      <c r="A58" s="30">
        <f>+A39</f>
        <v>8</v>
      </c>
      <c r="B58" s="30"/>
      <c r="C58" s="30"/>
      <c r="D58" s="30" t="str">
        <f>+D39</f>
        <v>Stores Equipment</v>
      </c>
      <c r="E58" s="47"/>
      <c r="F58" s="49"/>
      <c r="G58" s="50"/>
      <c r="H58" s="50"/>
      <c r="I58" s="50"/>
      <c r="J58" s="68" t="s">
        <v>51</v>
      </c>
      <c r="K58" s="50"/>
      <c r="M58" s="71">
        <f>+M39</f>
        <v>65</v>
      </c>
      <c r="O58" s="50"/>
      <c r="P58" s="69"/>
      <c r="Q58" s="32"/>
      <c r="R58" s="32"/>
    </row>
    <row r="59" spans="1:18" ht="15">
      <c r="A59" s="30">
        <f>+A40</f>
        <v>8</v>
      </c>
      <c r="B59" s="30"/>
      <c r="C59" s="30"/>
      <c r="D59" s="30" t="str">
        <f>+D40</f>
        <v>Tools, Shop &amp; Garage</v>
      </c>
      <c r="E59" s="47"/>
      <c r="F59" s="49"/>
      <c r="G59" s="50"/>
      <c r="H59" s="50"/>
      <c r="I59" s="50"/>
      <c r="J59" s="68" t="str">
        <f>+D40</f>
        <v>Tools, Shop &amp; Garage</v>
      </c>
      <c r="K59" s="50"/>
      <c r="M59" s="72">
        <f>+M40</f>
        <v>498</v>
      </c>
      <c r="O59" s="50"/>
      <c r="P59" s="69"/>
      <c r="Q59" s="32"/>
      <c r="R59" s="32"/>
    </row>
    <row r="60" spans="1:18" ht="15">
      <c r="A60" s="35"/>
      <c r="B60" s="47"/>
      <c r="C60" s="47"/>
      <c r="D60" s="47"/>
      <c r="E60" s="47"/>
      <c r="F60" s="49"/>
      <c r="G60" s="50"/>
      <c r="H60" s="50"/>
      <c r="I60" s="50"/>
      <c r="J60" s="73" t="s">
        <v>73</v>
      </c>
      <c r="K60" s="50"/>
      <c r="M60" s="74">
        <f>+M53</f>
        <v>-43.99408877614232</v>
      </c>
      <c r="O60" s="50"/>
      <c r="P60" s="69"/>
      <c r="Q60" s="32"/>
      <c r="R60" s="32"/>
    </row>
    <row r="61" spans="1:18" ht="15">
      <c r="A61" s="35"/>
      <c r="B61" s="47"/>
      <c r="C61" s="47"/>
      <c r="D61" s="48"/>
      <c r="E61" s="47"/>
      <c r="F61" s="49"/>
      <c r="G61" s="50"/>
      <c r="H61" s="50"/>
      <c r="I61" s="50"/>
      <c r="J61" s="75" t="s">
        <v>74</v>
      </c>
      <c r="K61" s="50"/>
      <c r="M61" s="76">
        <f>M51-M57-M58-M59+M60</f>
        <v>46184.00591122386</v>
      </c>
      <c r="O61" s="50"/>
      <c r="P61" s="69"/>
      <c r="Q61" s="32"/>
      <c r="R61" s="32"/>
    </row>
    <row r="62" spans="1:18">
      <c r="A62" s="77" t="s">
        <v>75</v>
      </c>
      <c r="B62" s="47"/>
      <c r="C62" s="47"/>
      <c r="D62" s="47"/>
      <c r="E62" s="47"/>
      <c r="F62" s="47"/>
      <c r="G62" s="50"/>
      <c r="H62" s="50"/>
      <c r="I62" s="50"/>
      <c r="J62" s="50"/>
      <c r="K62" s="50"/>
      <c r="L62" s="50"/>
      <c r="M62" s="50"/>
      <c r="N62" s="50"/>
      <c r="O62" s="50"/>
      <c r="P62" s="78"/>
      <c r="Q62" s="32"/>
      <c r="R62" s="32"/>
    </row>
    <row r="63" spans="1:18" ht="14.25" customHeight="1">
      <c r="A63" s="83" t="s">
        <v>76</v>
      </c>
      <c r="B63" s="84"/>
      <c r="C63" s="84"/>
      <c r="D63" s="84"/>
      <c r="E63" s="84"/>
      <c r="F63" s="84"/>
      <c r="G63" s="84"/>
      <c r="H63" s="84"/>
      <c r="I63" s="84"/>
      <c r="J63" s="84"/>
      <c r="K63" s="84"/>
      <c r="L63" s="84"/>
      <c r="M63" s="84"/>
      <c r="N63" s="84"/>
      <c r="O63" s="84"/>
      <c r="P63" s="85"/>
      <c r="Q63" s="32"/>
      <c r="R63" s="32"/>
    </row>
    <row r="64" spans="1:18" ht="14.25" customHeight="1">
      <c r="A64" s="83" t="s">
        <v>81</v>
      </c>
      <c r="B64" s="84"/>
      <c r="C64" s="84"/>
      <c r="D64" s="84"/>
      <c r="E64" s="84"/>
      <c r="F64" s="84"/>
      <c r="G64" s="84"/>
      <c r="H64" s="84"/>
      <c r="I64" s="84"/>
      <c r="J64" s="84"/>
      <c r="K64" s="84"/>
      <c r="L64" s="84"/>
      <c r="M64" s="84"/>
      <c r="N64" s="84"/>
      <c r="O64" s="84"/>
      <c r="P64" s="85"/>
      <c r="Q64" s="32"/>
      <c r="R64" s="32"/>
    </row>
    <row r="65" spans="1:18" ht="14.25" customHeight="1">
      <c r="A65" s="95" t="s">
        <v>78</v>
      </c>
      <c r="B65" s="96"/>
      <c r="C65" s="96"/>
      <c r="D65" s="96"/>
      <c r="E65" s="96"/>
      <c r="F65" s="96"/>
      <c r="G65" s="96"/>
      <c r="H65" s="96"/>
      <c r="I65" s="96"/>
      <c r="J65" s="96"/>
      <c r="K65" s="96"/>
      <c r="L65" s="96"/>
      <c r="M65" s="96"/>
      <c r="N65" s="96"/>
      <c r="O65" s="96"/>
      <c r="P65" s="85"/>
      <c r="Q65" s="32"/>
      <c r="R65" s="32"/>
    </row>
    <row r="66" spans="1:18" ht="14.25" customHeight="1">
      <c r="A66" s="95" t="s">
        <v>79</v>
      </c>
      <c r="B66" s="97"/>
      <c r="C66" s="97"/>
      <c r="D66" s="97"/>
      <c r="E66" s="97"/>
      <c r="F66" s="97"/>
      <c r="G66" s="97"/>
      <c r="H66" s="97"/>
      <c r="I66" s="97"/>
      <c r="J66" s="97"/>
      <c r="K66" s="97"/>
      <c r="L66" s="97"/>
      <c r="M66" s="97"/>
      <c r="N66" s="97"/>
      <c r="O66" s="97"/>
      <c r="P66" s="98"/>
      <c r="Q66" s="32"/>
      <c r="R66" s="32"/>
    </row>
    <row r="67" spans="1:18" ht="50.25" customHeight="1">
      <c r="A67" s="95" t="s">
        <v>82</v>
      </c>
      <c r="B67" s="96"/>
      <c r="C67" s="96"/>
      <c r="D67" s="96"/>
      <c r="E67" s="96"/>
      <c r="F67" s="96"/>
      <c r="G67" s="96"/>
      <c r="H67" s="96"/>
      <c r="I67" s="96"/>
      <c r="J67" s="96"/>
      <c r="K67" s="96"/>
      <c r="L67" s="96"/>
      <c r="M67" s="96"/>
      <c r="N67" s="96"/>
      <c r="O67" s="96"/>
      <c r="P67" s="85"/>
      <c r="Q67" s="32"/>
      <c r="R67" s="32"/>
    </row>
    <row r="68" spans="1:18">
      <c r="A68" s="99"/>
      <c r="B68" s="102"/>
      <c r="C68" s="102"/>
      <c r="D68" s="102"/>
      <c r="E68" s="102"/>
      <c r="F68" s="102"/>
      <c r="G68" s="102"/>
      <c r="H68" s="102"/>
      <c r="I68" s="102"/>
      <c r="J68" s="102"/>
      <c r="K68" s="102"/>
      <c r="L68" s="102"/>
      <c r="M68" s="102"/>
      <c r="N68" s="102"/>
      <c r="O68" s="102"/>
      <c r="P68" s="101"/>
    </row>
    <row r="69" spans="1:18">
      <c r="P69" s="79"/>
    </row>
    <row r="70" spans="1:18">
      <c r="P70" s="79"/>
    </row>
    <row r="71" spans="1:18">
      <c r="P71" s="79"/>
    </row>
    <row r="72" spans="1:18">
      <c r="P72" s="79"/>
    </row>
    <row r="73" spans="1:18">
      <c r="P73" s="79"/>
    </row>
    <row r="74" spans="1:18">
      <c r="P74" s="79"/>
    </row>
    <row r="75" spans="1:18">
      <c r="P75" s="79"/>
    </row>
    <row r="76" spans="1:18">
      <c r="P76" s="79"/>
    </row>
    <row r="77" spans="1:18">
      <c r="P77" s="79"/>
    </row>
    <row r="78" spans="1:18">
      <c r="P78" s="79"/>
    </row>
    <row r="79" spans="1:18">
      <c r="P79" s="79"/>
    </row>
    <row r="80" spans="1:18">
      <c r="P80" s="79"/>
    </row>
    <row r="81" spans="16:16">
      <c r="P81" s="79"/>
    </row>
    <row r="82" spans="16:16">
      <c r="P82" s="79"/>
    </row>
    <row r="83" spans="16:16">
      <c r="P83" s="79"/>
    </row>
  </sheetData>
  <mergeCells count="11">
    <mergeCell ref="A64:P64"/>
    <mergeCell ref="A65:P65"/>
    <mergeCell ref="A66:P66"/>
    <mergeCell ref="A67:P67"/>
    <mergeCell ref="A68:P68"/>
    <mergeCell ref="A63:P63"/>
    <mergeCell ref="A8:P8"/>
    <mergeCell ref="A9:P9"/>
    <mergeCell ref="G12:J12"/>
    <mergeCell ref="L12:O12"/>
    <mergeCell ref="A14:C14"/>
  </mergeCells>
  <printOptions horizontalCentered="1"/>
  <pageMargins left="0" right="0" top="0.24" bottom="0.46" header="0.17" footer="0.21"/>
  <pageSetup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T83"/>
  <sheetViews>
    <sheetView tabSelected="1" topLeftCell="E28" zoomScale="85" zoomScaleNormal="85" workbookViewId="0">
      <selection activeCell="M50" sqref="M50"/>
    </sheetView>
  </sheetViews>
  <sheetFormatPr defaultColWidth="10" defaultRowHeight="14.25"/>
  <cols>
    <col min="1" max="1" width="10" style="1"/>
    <col min="2" max="2" width="0" style="1" hidden="1" customWidth="1"/>
    <col min="3" max="3" width="14" style="1" customWidth="1"/>
    <col min="4" max="4" width="34.85546875" style="1" bestFit="1" customWidth="1"/>
    <col min="5" max="5" width="13.5703125" style="1" customWidth="1"/>
    <col min="6" max="6" width="7.85546875" style="1" customWidth="1"/>
    <col min="7" max="7" width="11.28515625" style="1" customWidth="1"/>
    <col min="8" max="8" width="11.85546875" style="1" customWidth="1"/>
    <col min="9" max="9" width="13.85546875" style="1" customWidth="1"/>
    <col min="10" max="10" width="13.28515625" style="1" customWidth="1"/>
    <col min="11" max="11" width="2.7109375" style="1" customWidth="1"/>
    <col min="12" max="12" width="15.7109375" style="1" customWidth="1"/>
    <col min="13" max="13" width="14.85546875" style="1" customWidth="1"/>
    <col min="14" max="14" width="14" style="1" customWidth="1"/>
    <col min="15" max="15" width="15" style="1" customWidth="1"/>
    <col min="16" max="16" width="16.5703125" style="1" customWidth="1"/>
    <col min="17" max="16384" width="10" style="1"/>
  </cols>
  <sheetData>
    <row r="1" spans="1:20">
      <c r="O1" s="2" t="s">
        <v>0</v>
      </c>
      <c r="P1" s="3" t="s">
        <v>84</v>
      </c>
    </row>
    <row r="2" spans="1:20">
      <c r="O2" s="2" t="s">
        <v>1</v>
      </c>
      <c r="P2" s="4" t="str">
        <f>'2015 Full Conty Mifrs Appen '!P2</f>
        <v>A</v>
      </c>
    </row>
    <row r="3" spans="1:20">
      <c r="O3" s="2" t="s">
        <v>2</v>
      </c>
      <c r="P3" s="4">
        <f>'2015 Full Conty Mifrs Appen '!P3</f>
        <v>2</v>
      </c>
    </row>
    <row r="4" spans="1:20">
      <c r="O4" s="2" t="s">
        <v>3</v>
      </c>
      <c r="P4" s="4">
        <f>'2015 Full Conty Mifrs Appen '!P4</f>
        <v>4</v>
      </c>
    </row>
    <row r="5" spans="1:20">
      <c r="J5" s="79"/>
      <c r="O5" s="2" t="s">
        <v>4</v>
      </c>
      <c r="P5" s="5"/>
    </row>
    <row r="6" spans="1:20">
      <c r="O6" s="2"/>
      <c r="P6" s="3"/>
    </row>
    <row r="7" spans="1:20">
      <c r="N7" s="82" t="s">
        <v>86</v>
      </c>
      <c r="O7" s="2" t="s">
        <v>5</v>
      </c>
      <c r="P7" s="5" t="s">
        <v>85</v>
      </c>
    </row>
    <row r="8" spans="1:20" ht="18">
      <c r="A8" s="86" t="s">
        <v>6</v>
      </c>
      <c r="B8" s="86"/>
      <c r="C8" s="86"/>
      <c r="D8" s="86"/>
      <c r="E8" s="86"/>
      <c r="F8" s="86"/>
      <c r="G8" s="86"/>
      <c r="H8" s="86"/>
      <c r="I8" s="86"/>
      <c r="J8" s="86"/>
      <c r="K8" s="86"/>
      <c r="L8" s="86"/>
      <c r="M8" s="86"/>
      <c r="N8" s="86"/>
      <c r="O8" s="86"/>
      <c r="P8" s="86"/>
    </row>
    <row r="9" spans="1:20" ht="18">
      <c r="A9" s="86" t="s">
        <v>7</v>
      </c>
      <c r="B9" s="86"/>
      <c r="C9" s="86"/>
      <c r="D9" s="86"/>
      <c r="E9" s="86"/>
      <c r="F9" s="86"/>
      <c r="G9" s="86"/>
      <c r="H9" s="86"/>
      <c r="I9" s="86"/>
      <c r="J9" s="86"/>
      <c r="K9" s="86"/>
      <c r="L9" s="86"/>
      <c r="M9" s="86"/>
      <c r="N9" s="86"/>
      <c r="O9" s="86"/>
      <c r="P9" s="86"/>
      <c r="Q9" s="6"/>
    </row>
    <row r="10" spans="1:20" ht="15">
      <c r="H10" s="7" t="s">
        <v>8</v>
      </c>
      <c r="I10" s="8">
        <v>2017</v>
      </c>
      <c r="L10" s="9"/>
      <c r="M10" s="9"/>
      <c r="N10" s="9"/>
      <c r="O10" s="10"/>
      <c r="P10" s="11"/>
      <c r="Q10" s="6"/>
    </row>
    <row r="11" spans="1:20" ht="15">
      <c r="A11" s="12"/>
      <c r="B11" s="12"/>
      <c r="C11" s="12"/>
      <c r="D11" s="12"/>
      <c r="E11" s="12"/>
      <c r="F11" s="6"/>
      <c r="G11" s="6"/>
      <c r="H11" s="6"/>
      <c r="I11" s="6"/>
      <c r="J11" s="6"/>
      <c r="K11" s="6"/>
      <c r="L11" s="12"/>
      <c r="M11" s="12"/>
      <c r="N11" s="12"/>
      <c r="O11" s="12"/>
      <c r="P11" s="6"/>
      <c r="Q11" s="6"/>
    </row>
    <row r="12" spans="1:20" ht="15">
      <c r="A12" s="6"/>
      <c r="B12" s="6"/>
      <c r="C12" s="6"/>
      <c r="D12" s="6"/>
      <c r="E12" s="6"/>
      <c r="F12" s="6"/>
      <c r="G12" s="87" t="s">
        <v>9</v>
      </c>
      <c r="H12" s="88"/>
      <c r="I12" s="88"/>
      <c r="J12" s="89"/>
      <c r="K12" s="6"/>
      <c r="L12" s="90" t="s">
        <v>10</v>
      </c>
      <c r="M12" s="91"/>
      <c r="N12" s="91"/>
      <c r="O12" s="92"/>
      <c r="P12" s="6"/>
      <c r="Q12" s="6"/>
    </row>
    <row r="13" spans="1:20" ht="30">
      <c r="A13" s="13" t="s">
        <v>11</v>
      </c>
      <c r="B13" s="13" t="s">
        <v>12</v>
      </c>
      <c r="C13" s="13" t="s">
        <v>13</v>
      </c>
      <c r="D13" s="13" t="s">
        <v>14</v>
      </c>
      <c r="E13" s="13" t="s">
        <v>15</v>
      </c>
      <c r="F13" s="13" t="s">
        <v>16</v>
      </c>
      <c r="G13" s="13" t="s">
        <v>17</v>
      </c>
      <c r="H13" s="13" t="s">
        <v>18</v>
      </c>
      <c r="I13" s="13" t="s">
        <v>19</v>
      </c>
      <c r="J13" s="13" t="s">
        <v>20</v>
      </c>
      <c r="K13" s="14"/>
      <c r="L13" s="15" t="s">
        <v>17</v>
      </c>
      <c r="M13" s="15" t="s">
        <v>18</v>
      </c>
      <c r="N13" s="15" t="s">
        <v>19</v>
      </c>
      <c r="O13" s="15" t="s">
        <v>20</v>
      </c>
      <c r="P13" s="13" t="s">
        <v>21</v>
      </c>
      <c r="Q13" s="14"/>
      <c r="R13" s="16"/>
      <c r="S13" s="16"/>
      <c r="T13" s="16"/>
    </row>
    <row r="14" spans="1:20" ht="21" customHeight="1">
      <c r="A14" s="93" t="s">
        <v>22</v>
      </c>
      <c r="B14" s="94"/>
      <c r="C14" s="94"/>
      <c r="D14" s="17"/>
      <c r="E14" s="17"/>
      <c r="F14" s="17"/>
      <c r="G14" s="17"/>
      <c r="H14" s="17"/>
      <c r="I14" s="17"/>
      <c r="J14" s="17"/>
      <c r="K14" s="14"/>
      <c r="L14" s="18"/>
      <c r="M14" s="18"/>
      <c r="N14" s="18"/>
      <c r="O14" s="18"/>
      <c r="P14" s="17"/>
      <c r="Q14" s="14"/>
      <c r="R14" s="16"/>
      <c r="S14" s="16"/>
      <c r="T14" s="16"/>
    </row>
    <row r="15" spans="1:20" ht="15">
      <c r="A15" s="19">
        <v>47</v>
      </c>
      <c r="B15" s="19">
        <v>1610</v>
      </c>
      <c r="C15" s="20">
        <v>1610</v>
      </c>
      <c r="D15" s="21" t="s">
        <v>23</v>
      </c>
      <c r="E15" s="22">
        <v>2.5000000000000001E-2</v>
      </c>
      <c r="F15" s="23"/>
      <c r="G15" s="24">
        <v>4953</v>
      </c>
      <c r="H15" s="103">
        <f>ROUND(SUMIF('[1]Details capex  '!$C$7:$C$68,C15,'[1]Details capex  '!$BT$7:$BT$68)/1000,0)</f>
        <v>0</v>
      </c>
      <c r="I15" s="24">
        <v>0</v>
      </c>
      <c r="J15" s="24">
        <f t="shared" ref="J15:J30" si="0">SUM(G15:I15)</f>
        <v>4953</v>
      </c>
      <c r="K15" s="19"/>
      <c r="L15" s="25">
        <v>1469</v>
      </c>
      <c r="M15" s="24">
        <v>288</v>
      </c>
      <c r="N15" s="24">
        <v>0</v>
      </c>
      <c r="O15" s="26">
        <f t="shared" ref="O15:O30" si="1">+L15+M15+N15</f>
        <v>1757</v>
      </c>
      <c r="P15" s="27">
        <f t="shared" ref="P15:P30" si="2">+J15-O15</f>
        <v>3196</v>
      </c>
      <c r="Q15" s="28"/>
      <c r="R15" s="29"/>
      <c r="S15" s="29"/>
      <c r="T15" s="16"/>
    </row>
    <row r="16" spans="1:20" ht="15">
      <c r="A16" s="30" t="s">
        <v>24</v>
      </c>
      <c r="B16" s="30" t="s">
        <v>25</v>
      </c>
      <c r="C16" s="30">
        <v>1805</v>
      </c>
      <c r="D16" s="30" t="s">
        <v>26</v>
      </c>
      <c r="E16" s="30">
        <v>0</v>
      </c>
      <c r="F16" s="31"/>
      <c r="G16" s="24">
        <v>26436</v>
      </c>
      <c r="H16" s="103">
        <f>ROUND(SUMIF('[1]Details capex  '!$C$7:$C$68,C16,'[1]Details capex  '!$BT$7:$BT$68)/1000,0)</f>
        <v>0</v>
      </c>
      <c r="I16" s="24">
        <v>0</v>
      </c>
      <c r="J16" s="24">
        <f t="shared" si="0"/>
        <v>26436</v>
      </c>
      <c r="K16" s="24"/>
      <c r="L16" s="26">
        <v>0</v>
      </c>
      <c r="M16" s="24">
        <v>0</v>
      </c>
      <c r="N16" s="24">
        <v>0</v>
      </c>
      <c r="O16" s="26">
        <f t="shared" si="1"/>
        <v>0</v>
      </c>
      <c r="P16" s="27">
        <f t="shared" si="2"/>
        <v>26436</v>
      </c>
      <c r="Q16" s="32"/>
      <c r="R16" s="32"/>
    </row>
    <row r="17" spans="1:18" ht="15">
      <c r="A17" s="30" t="s">
        <v>27</v>
      </c>
      <c r="B17" s="30" t="s">
        <v>28</v>
      </c>
      <c r="C17" s="30">
        <v>1612</v>
      </c>
      <c r="D17" s="30" t="s">
        <v>29</v>
      </c>
      <c r="E17" s="30">
        <v>0</v>
      </c>
      <c r="F17" s="31"/>
      <c r="G17" s="24">
        <v>940</v>
      </c>
      <c r="H17" s="103">
        <f>ROUND(SUMIF('[1]Details capex  '!$C$7:$C$68,C17,'[1]Details capex  '!$BT$7:$BT$68)/1000,0)</f>
        <v>30</v>
      </c>
      <c r="I17" s="24">
        <v>0</v>
      </c>
      <c r="J17" s="24">
        <f t="shared" si="0"/>
        <v>970</v>
      </c>
      <c r="K17" s="24"/>
      <c r="L17" s="26">
        <v>0</v>
      </c>
      <c r="M17" s="24">
        <v>0</v>
      </c>
      <c r="N17" s="24">
        <v>0</v>
      </c>
      <c r="O17" s="26">
        <f t="shared" si="1"/>
        <v>0</v>
      </c>
      <c r="P17" s="27">
        <f t="shared" si="2"/>
        <v>970</v>
      </c>
      <c r="Q17" s="32"/>
      <c r="R17" s="32"/>
    </row>
    <row r="18" spans="1:18" ht="15">
      <c r="A18" s="30">
        <v>1</v>
      </c>
      <c r="B18" s="30">
        <v>1808</v>
      </c>
      <c r="C18" s="30">
        <v>1808</v>
      </c>
      <c r="D18" s="30" t="s">
        <v>30</v>
      </c>
      <c r="E18" s="22">
        <v>2.5000000000000001E-2</v>
      </c>
      <c r="F18" s="31"/>
      <c r="G18" s="24">
        <v>7005</v>
      </c>
      <c r="H18" s="103">
        <f>ROUND(SUMIF('[1]Details capex  '!$C$7:$C$68,C18,'[1]Details capex  '!$BT$7:$BT$68)/1000,0)</f>
        <v>68</v>
      </c>
      <c r="I18" s="24">
        <v>0</v>
      </c>
      <c r="J18" s="24">
        <f t="shared" si="0"/>
        <v>7073</v>
      </c>
      <c r="K18" s="24"/>
      <c r="L18" s="26">
        <v>1235</v>
      </c>
      <c r="M18" s="24">
        <v>220</v>
      </c>
      <c r="N18" s="24">
        <v>0</v>
      </c>
      <c r="O18" s="26">
        <f t="shared" si="1"/>
        <v>1455</v>
      </c>
      <c r="P18" s="27">
        <f t="shared" si="2"/>
        <v>5618</v>
      </c>
      <c r="Q18" s="32"/>
      <c r="R18" s="32"/>
    </row>
    <row r="19" spans="1:18" ht="15">
      <c r="A19" s="30">
        <v>47</v>
      </c>
      <c r="B19" s="30">
        <v>1810</v>
      </c>
      <c r="C19" s="30">
        <v>1810</v>
      </c>
      <c r="D19" s="30" t="s">
        <v>31</v>
      </c>
      <c r="E19" s="30">
        <v>0</v>
      </c>
      <c r="F19" s="31"/>
      <c r="G19" s="24">
        <v>9878</v>
      </c>
      <c r="H19" s="103">
        <f>ROUND(SUMIF('[1]Details capex  '!$C$7:$C$68,C19,'[1]Details capex  '!$BT$7:$BT$68)/1000,0)</f>
        <v>0</v>
      </c>
      <c r="I19" s="24">
        <v>0</v>
      </c>
      <c r="J19" s="24">
        <f t="shared" si="0"/>
        <v>9878</v>
      </c>
      <c r="K19" s="24"/>
      <c r="L19" s="26">
        <v>0</v>
      </c>
      <c r="M19" s="24">
        <v>0</v>
      </c>
      <c r="N19" s="24">
        <v>0</v>
      </c>
      <c r="O19" s="26">
        <f t="shared" si="1"/>
        <v>0</v>
      </c>
      <c r="P19" s="27">
        <f t="shared" si="2"/>
        <v>9878</v>
      </c>
      <c r="Q19" s="32"/>
      <c r="R19" s="32"/>
    </row>
    <row r="20" spans="1:18" ht="15">
      <c r="A20" s="30">
        <v>47</v>
      </c>
      <c r="B20" s="30">
        <v>1815</v>
      </c>
      <c r="C20" s="30">
        <v>1815</v>
      </c>
      <c r="D20" s="30" t="s">
        <v>32</v>
      </c>
      <c r="E20" s="22">
        <v>2.5000000000000001E-2</v>
      </c>
      <c r="F20" s="33">
        <v>1</v>
      </c>
      <c r="G20" s="24">
        <v>109144</v>
      </c>
      <c r="H20" s="103">
        <f>ROUND(SUMIF('[1]Details capex  '!$C$7:$C$68,C20,'[1]Details capex  '!$BT$7:$BT$68)/1000,0)</f>
        <v>24664</v>
      </c>
      <c r="I20" s="24">
        <v>0</v>
      </c>
      <c r="J20" s="24">
        <f t="shared" si="0"/>
        <v>133808</v>
      </c>
      <c r="K20" s="24"/>
      <c r="L20" s="26">
        <v>25626</v>
      </c>
      <c r="M20" s="24">
        <v>4371</v>
      </c>
      <c r="N20" s="24">
        <v>0</v>
      </c>
      <c r="O20" s="26">
        <f t="shared" si="1"/>
        <v>29997</v>
      </c>
      <c r="P20" s="27">
        <f t="shared" si="2"/>
        <v>103811</v>
      </c>
      <c r="Q20" s="32"/>
      <c r="R20" s="32"/>
    </row>
    <row r="21" spans="1:18" ht="15">
      <c r="A21" s="30">
        <v>47</v>
      </c>
      <c r="B21" s="30">
        <v>1820</v>
      </c>
      <c r="C21" s="30">
        <v>1820</v>
      </c>
      <c r="D21" s="30" t="s">
        <v>33</v>
      </c>
      <c r="E21" s="22">
        <v>3.3333333333333333E-2</v>
      </c>
      <c r="F21" s="31">
        <v>1</v>
      </c>
      <c r="G21" s="24">
        <v>28878</v>
      </c>
      <c r="H21" s="103">
        <f>ROUND(SUMIF('[1]Details capex  '!$C$7:$C$68,C21,'[1]Details capex  '!$BT$7:$BT$68)/1000,0)</f>
        <v>1711</v>
      </c>
      <c r="I21" s="24">
        <v>0</v>
      </c>
      <c r="J21" s="24">
        <f t="shared" si="0"/>
        <v>30589</v>
      </c>
      <c r="K21" s="24"/>
      <c r="L21" s="26">
        <v>8686</v>
      </c>
      <c r="M21" s="24">
        <v>1446</v>
      </c>
      <c r="N21" s="24">
        <v>0</v>
      </c>
      <c r="O21" s="26">
        <f t="shared" si="1"/>
        <v>10132</v>
      </c>
      <c r="P21" s="27">
        <f t="shared" si="2"/>
        <v>20457</v>
      </c>
      <c r="Q21" s="32"/>
      <c r="R21" s="32"/>
    </row>
    <row r="22" spans="1:18" ht="15">
      <c r="A22" s="30">
        <v>47</v>
      </c>
      <c r="B22" s="30">
        <v>1830</v>
      </c>
      <c r="C22" s="30">
        <v>1830</v>
      </c>
      <c r="D22" s="30" t="s">
        <v>34</v>
      </c>
      <c r="E22" s="22">
        <v>2.2222222222222223E-2</v>
      </c>
      <c r="F22" s="31"/>
      <c r="G22" s="24">
        <v>184239</v>
      </c>
      <c r="H22" s="103">
        <f>ROUND(SUMIF('[1]Details capex  '!$C$7:$C$68,C22,'[1]Details capex  '!$BT$7:$BT$68)/1000,0)</f>
        <v>22180</v>
      </c>
      <c r="I22" s="24">
        <v>-87</v>
      </c>
      <c r="J22" s="24">
        <f t="shared" si="0"/>
        <v>206332</v>
      </c>
      <c r="K22" s="24"/>
      <c r="L22" s="26">
        <v>18682</v>
      </c>
      <c r="M22" s="24">
        <v>4560</v>
      </c>
      <c r="N22" s="24">
        <v>-4</v>
      </c>
      <c r="O22" s="26">
        <f t="shared" si="1"/>
        <v>23238</v>
      </c>
      <c r="P22" s="27">
        <f t="shared" si="2"/>
        <v>183094</v>
      </c>
      <c r="Q22" s="32"/>
      <c r="R22" s="32"/>
    </row>
    <row r="23" spans="1:18" ht="15">
      <c r="A23" s="30">
        <v>47</v>
      </c>
      <c r="B23" s="30">
        <v>1835</v>
      </c>
      <c r="C23" s="30">
        <v>1835</v>
      </c>
      <c r="D23" s="30" t="s">
        <v>35</v>
      </c>
      <c r="E23" s="22">
        <v>2.5000000000000001E-2</v>
      </c>
      <c r="F23" s="31"/>
      <c r="G23" s="24">
        <v>161244</v>
      </c>
      <c r="H23" s="103">
        <f>ROUND(SUMIF('[1]Details capex  '!$C$7:$C$68,C23,'[1]Details capex  '!$BT$7:$BT$68)/1000,0)</f>
        <v>20981</v>
      </c>
      <c r="I23" s="24">
        <v>-130</v>
      </c>
      <c r="J23" s="24">
        <f t="shared" si="0"/>
        <v>182095</v>
      </c>
      <c r="K23" s="24"/>
      <c r="L23" s="26">
        <v>20236</v>
      </c>
      <c r="M23" s="24">
        <v>4748</v>
      </c>
      <c r="N23" s="24">
        <v>-8</v>
      </c>
      <c r="O23" s="26">
        <f t="shared" si="1"/>
        <v>24976</v>
      </c>
      <c r="P23" s="27">
        <f t="shared" si="2"/>
        <v>157119</v>
      </c>
      <c r="Q23" s="32"/>
      <c r="R23" s="32"/>
    </row>
    <row r="24" spans="1:18" ht="15">
      <c r="A24" s="30">
        <v>47</v>
      </c>
      <c r="B24" s="30">
        <v>1840</v>
      </c>
      <c r="C24" s="30">
        <v>1840</v>
      </c>
      <c r="D24" s="30" t="s">
        <v>36</v>
      </c>
      <c r="E24" s="22">
        <v>1.6666666666666666E-2</v>
      </c>
      <c r="F24" s="31"/>
      <c r="G24" s="24">
        <v>111352</v>
      </c>
      <c r="H24" s="103">
        <f>ROUND(SUMIF('[1]Details capex  '!$C$7:$C$68,C24,'[1]Details capex  '!$BT$7:$BT$68)/1000,0)</f>
        <v>6702</v>
      </c>
      <c r="I24" s="24">
        <v>0</v>
      </c>
      <c r="J24" s="24">
        <f t="shared" si="0"/>
        <v>118054</v>
      </c>
      <c r="K24" s="24"/>
      <c r="L24" s="26">
        <v>8994</v>
      </c>
      <c r="M24" s="24">
        <v>1998</v>
      </c>
      <c r="N24" s="24">
        <v>0</v>
      </c>
      <c r="O24" s="26">
        <f t="shared" si="1"/>
        <v>10992</v>
      </c>
      <c r="P24" s="27">
        <f t="shared" si="2"/>
        <v>107062</v>
      </c>
      <c r="Q24" s="32"/>
      <c r="R24" s="32"/>
    </row>
    <row r="25" spans="1:18" ht="15">
      <c r="A25" s="30">
        <v>47</v>
      </c>
      <c r="B25" s="30">
        <v>1845</v>
      </c>
      <c r="C25" s="30">
        <v>1845</v>
      </c>
      <c r="D25" s="30" t="s">
        <v>37</v>
      </c>
      <c r="E25" s="22">
        <v>2.2222222222222223E-2</v>
      </c>
      <c r="F25" s="31"/>
      <c r="G25" s="24">
        <v>354812</v>
      </c>
      <c r="H25" s="103">
        <f>ROUND(SUMIF('[1]Details capex  '!$C$7:$C$68,C25,'[1]Details capex  '!$BT$7:$BT$68)/1000,0)</f>
        <v>39850</v>
      </c>
      <c r="I25" s="24">
        <v>-433</v>
      </c>
      <c r="J25" s="24">
        <f t="shared" si="0"/>
        <v>394229</v>
      </c>
      <c r="K25" s="24"/>
      <c r="L25" s="26">
        <v>40867</v>
      </c>
      <c r="M25" s="24">
        <v>10016</v>
      </c>
      <c r="N25" s="24">
        <v>-23</v>
      </c>
      <c r="O25" s="26">
        <f t="shared" si="1"/>
        <v>50860</v>
      </c>
      <c r="P25" s="27">
        <f t="shared" si="2"/>
        <v>343369</v>
      </c>
      <c r="Q25" s="32"/>
      <c r="R25" s="32"/>
    </row>
    <row r="26" spans="1:18" ht="15">
      <c r="A26" s="30">
        <v>47</v>
      </c>
      <c r="B26" s="30">
        <v>1849</v>
      </c>
      <c r="C26" s="30">
        <v>1850</v>
      </c>
      <c r="D26" s="30" t="s">
        <v>38</v>
      </c>
      <c r="E26" s="22">
        <v>2.9166666666666667E-2</v>
      </c>
      <c r="F26" s="31">
        <v>2</v>
      </c>
      <c r="G26" s="24">
        <v>180140</v>
      </c>
      <c r="H26" s="103">
        <f>ROUND(SUMIF('[1]Details capex  '!$C$7:$C$68,C26,'[1]Details capex  '!$BT$7:$BT$68)/1000,0)</f>
        <v>13057</v>
      </c>
      <c r="I26" s="24">
        <v>-1901</v>
      </c>
      <c r="J26" s="24">
        <f t="shared" si="0"/>
        <v>191296</v>
      </c>
      <c r="K26" s="24"/>
      <c r="L26" s="26">
        <v>38498</v>
      </c>
      <c r="M26" s="24">
        <v>7671</v>
      </c>
      <c r="N26" s="24">
        <v>-166</v>
      </c>
      <c r="O26" s="26">
        <f t="shared" si="1"/>
        <v>46003</v>
      </c>
      <c r="P26" s="27">
        <f t="shared" si="2"/>
        <v>145293</v>
      </c>
      <c r="Q26" s="32"/>
      <c r="R26" s="32"/>
    </row>
    <row r="27" spans="1:18" ht="15">
      <c r="A27" s="30">
        <v>47</v>
      </c>
      <c r="B27" s="30">
        <v>1855</v>
      </c>
      <c r="C27" s="30">
        <v>1855</v>
      </c>
      <c r="D27" s="30" t="s">
        <v>39</v>
      </c>
      <c r="E27" s="22">
        <v>3.2500000000000001E-2</v>
      </c>
      <c r="F27" s="31">
        <v>2</v>
      </c>
      <c r="G27" s="24">
        <v>75922</v>
      </c>
      <c r="H27" s="103">
        <f>ROUND(SUMIF('[1]Details capex  '!$C$7:$C$68,C27,'[1]Details capex  '!$BT$7:$BT$68)/1000,0)</f>
        <v>3701</v>
      </c>
      <c r="I27" s="24">
        <v>0</v>
      </c>
      <c r="J27" s="24">
        <f t="shared" si="0"/>
        <v>79623</v>
      </c>
      <c r="K27" s="24"/>
      <c r="L27" s="26">
        <v>21389</v>
      </c>
      <c r="M27" s="24">
        <v>3571</v>
      </c>
      <c r="N27" s="24">
        <v>0</v>
      </c>
      <c r="O27" s="26">
        <f t="shared" si="1"/>
        <v>24960</v>
      </c>
      <c r="P27" s="27">
        <f t="shared" si="2"/>
        <v>54663</v>
      </c>
      <c r="Q27" s="32"/>
      <c r="R27" s="32"/>
    </row>
    <row r="28" spans="1:18" ht="15">
      <c r="A28" s="30">
        <v>47</v>
      </c>
      <c r="B28" s="30">
        <v>1860</v>
      </c>
      <c r="C28" s="30">
        <v>1860</v>
      </c>
      <c r="D28" s="30" t="s">
        <v>40</v>
      </c>
      <c r="E28" s="22">
        <v>5.333333333333333E-2</v>
      </c>
      <c r="F28" s="31">
        <v>2</v>
      </c>
      <c r="G28" s="24">
        <v>34986</v>
      </c>
      <c r="H28" s="103">
        <f>ROUND((+'[1]Details capex  '!$BT$35+'[1]Details capex  '!$BT$36)/1000,0)</f>
        <v>2824</v>
      </c>
      <c r="I28" s="24">
        <v>-1176</v>
      </c>
      <c r="J28" s="24">
        <f t="shared" si="0"/>
        <v>36634</v>
      </c>
      <c r="K28" s="24"/>
      <c r="L28" s="26">
        <v>8629</v>
      </c>
      <c r="M28" s="24">
        <v>2331</v>
      </c>
      <c r="N28" s="24">
        <v>-588</v>
      </c>
      <c r="O28" s="26">
        <f t="shared" si="1"/>
        <v>10372</v>
      </c>
      <c r="P28" s="27">
        <f t="shared" si="2"/>
        <v>26262</v>
      </c>
      <c r="Q28" s="32"/>
      <c r="R28" s="32"/>
    </row>
    <row r="29" spans="1:18" ht="15">
      <c r="A29" s="30">
        <v>47</v>
      </c>
      <c r="B29" s="30">
        <v>1862</v>
      </c>
      <c r="C29" s="30">
        <v>1860</v>
      </c>
      <c r="D29" s="30" t="s">
        <v>41</v>
      </c>
      <c r="E29" s="22">
        <v>6.6666666666666666E-2</v>
      </c>
      <c r="F29" s="31"/>
      <c r="G29" s="24">
        <v>53403</v>
      </c>
      <c r="H29" s="103">
        <f>ROUND((+'[1]Details capex  '!$BT$37)/1000,0)</f>
        <v>1353</v>
      </c>
      <c r="I29" s="24">
        <v>0</v>
      </c>
      <c r="J29" s="24">
        <f t="shared" si="0"/>
        <v>54756</v>
      </c>
      <c r="K29" s="24"/>
      <c r="L29" s="26">
        <v>21561</v>
      </c>
      <c r="M29" s="24">
        <v>3882</v>
      </c>
      <c r="N29" s="24">
        <v>0</v>
      </c>
      <c r="O29" s="26">
        <f t="shared" si="1"/>
        <v>25443</v>
      </c>
      <c r="P29" s="27">
        <f t="shared" si="2"/>
        <v>29313</v>
      </c>
      <c r="Q29" s="32"/>
      <c r="R29" s="32"/>
    </row>
    <row r="30" spans="1:18" ht="15">
      <c r="A30" s="30">
        <v>47</v>
      </c>
      <c r="B30" s="30"/>
      <c r="C30" s="30">
        <v>1875</v>
      </c>
      <c r="D30" s="34" t="s">
        <v>42</v>
      </c>
      <c r="E30" s="22">
        <v>0.04</v>
      </c>
      <c r="F30" s="31"/>
      <c r="G30" s="24">
        <v>2128</v>
      </c>
      <c r="H30" s="103">
        <f>ROUND(SUMIF('[1]Details capex  '!$C$7:$C$68,C30,'[1]Details capex  '!$BT$7:$BT$68)/1000,0)</f>
        <v>2</v>
      </c>
      <c r="I30" s="24">
        <v>0</v>
      </c>
      <c r="J30" s="24">
        <f t="shared" si="0"/>
        <v>2130</v>
      </c>
      <c r="K30" s="24"/>
      <c r="L30" s="26">
        <v>487</v>
      </c>
      <c r="M30" s="24">
        <v>91</v>
      </c>
      <c r="N30" s="24">
        <v>0</v>
      </c>
      <c r="O30" s="26">
        <f t="shared" si="1"/>
        <v>578</v>
      </c>
      <c r="P30" s="27">
        <f t="shared" si="2"/>
        <v>1552</v>
      </c>
      <c r="Q30" s="32"/>
      <c r="R30" s="32"/>
    </row>
    <row r="31" spans="1:18">
      <c r="A31" s="35"/>
      <c r="D31" s="36" t="s">
        <v>43</v>
      </c>
      <c r="E31" s="30" t="s">
        <v>24</v>
      </c>
      <c r="F31" s="31"/>
      <c r="G31" s="24">
        <f>SUM(G15:G30)</f>
        <v>1345460</v>
      </c>
      <c r="H31" s="24">
        <f>SUM(H15:H30)</f>
        <v>137123</v>
      </c>
      <c r="I31" s="24">
        <f>SUM(I15:I30)</f>
        <v>-3727</v>
      </c>
      <c r="J31" s="24">
        <f>SUM(J15:J30)</f>
        <v>1478856</v>
      </c>
      <c r="K31" s="24"/>
      <c r="L31" s="24">
        <f>SUM(L15:L30)</f>
        <v>216359</v>
      </c>
      <c r="M31" s="24">
        <f>SUM(M15:M30)</f>
        <v>45193</v>
      </c>
      <c r="N31" s="24">
        <f>SUM(N15:N30)</f>
        <v>-789</v>
      </c>
      <c r="O31" s="24">
        <f>SUM(O15:O30)</f>
        <v>260763</v>
      </c>
      <c r="P31" s="24">
        <f>SUM(P15:P30)</f>
        <v>1218093</v>
      </c>
      <c r="Q31" s="32"/>
      <c r="R31" s="32"/>
    </row>
    <row r="32" spans="1:18">
      <c r="A32" s="37" t="s">
        <v>44</v>
      </c>
      <c r="B32" s="38"/>
      <c r="C32" s="38"/>
      <c r="D32" s="39"/>
      <c r="F32" s="40"/>
      <c r="G32" s="32"/>
      <c r="H32" s="32"/>
      <c r="I32" s="32"/>
      <c r="J32" s="32"/>
      <c r="K32" s="32"/>
      <c r="L32" s="41"/>
      <c r="M32" s="41"/>
      <c r="N32" s="41"/>
      <c r="O32" s="41"/>
      <c r="P32" s="42"/>
      <c r="Q32" s="32"/>
      <c r="R32" s="32"/>
    </row>
    <row r="33" spans="1:18" ht="15">
      <c r="A33" s="30">
        <v>1</v>
      </c>
      <c r="B33" s="30">
        <v>1908</v>
      </c>
      <c r="C33" s="30">
        <v>1908</v>
      </c>
      <c r="D33" s="30" t="s">
        <v>45</v>
      </c>
      <c r="E33" s="22">
        <v>0.02</v>
      </c>
      <c r="F33" s="31">
        <v>1</v>
      </c>
      <c r="G33" s="24">
        <v>47711</v>
      </c>
      <c r="H33" s="103">
        <f>ROUND(SUMIF('[1]Details capex  '!$C$7:$C$68,C33,'[1]Details capex  '!$BT$7:$BT$68)/1000,0)</f>
        <v>354</v>
      </c>
      <c r="I33" s="24">
        <v>0</v>
      </c>
      <c r="J33" s="24">
        <f t="shared" ref="J33:J44" si="3">SUM(G33:I33)</f>
        <v>48065</v>
      </c>
      <c r="K33" s="24"/>
      <c r="L33" s="26">
        <v>5836</v>
      </c>
      <c r="M33" s="24">
        <v>1073</v>
      </c>
      <c r="N33" s="24">
        <v>0</v>
      </c>
      <c r="O33" s="26">
        <f t="shared" ref="O33:O44" si="4">+L33+M33+N33</f>
        <v>6909</v>
      </c>
      <c r="P33" s="27">
        <f t="shared" ref="P33:P45" si="5">+J33-O33</f>
        <v>41156</v>
      </c>
      <c r="Q33" s="32"/>
      <c r="R33" s="32"/>
    </row>
    <row r="34" spans="1:18" ht="15">
      <c r="A34" s="30">
        <v>13</v>
      </c>
      <c r="B34" s="30">
        <v>1910</v>
      </c>
      <c r="C34" s="30">
        <v>1910</v>
      </c>
      <c r="D34" s="30" t="s">
        <v>46</v>
      </c>
      <c r="E34" s="22">
        <v>0.3</v>
      </c>
      <c r="F34" s="31"/>
      <c r="G34" s="24">
        <v>191</v>
      </c>
      <c r="H34" s="103">
        <f>ROUND(SUMIF('[1]Details capex  '!$C$7:$C$68,C34,'[1]Details capex  '!$BT$7:$BT$68)/1000,0)</f>
        <v>0</v>
      </c>
      <c r="I34" s="24">
        <v>0</v>
      </c>
      <c r="J34" s="24">
        <f t="shared" si="3"/>
        <v>191</v>
      </c>
      <c r="K34" s="24"/>
      <c r="L34" s="26">
        <v>27</v>
      </c>
      <c r="M34" s="24">
        <v>-1</v>
      </c>
      <c r="N34" s="24">
        <v>0</v>
      </c>
      <c r="O34" s="26">
        <f t="shared" si="4"/>
        <v>26</v>
      </c>
      <c r="P34" s="27">
        <f t="shared" si="5"/>
        <v>165</v>
      </c>
      <c r="Q34" s="32"/>
      <c r="R34" s="32"/>
    </row>
    <row r="35" spans="1:18" ht="15">
      <c r="A35" s="30">
        <v>8</v>
      </c>
      <c r="B35" s="30">
        <v>1915</v>
      </c>
      <c r="C35" s="30">
        <v>1915</v>
      </c>
      <c r="D35" s="30" t="s">
        <v>47</v>
      </c>
      <c r="E35" s="22">
        <v>0.1</v>
      </c>
      <c r="F35" s="31"/>
      <c r="G35" s="24">
        <v>5048</v>
      </c>
      <c r="H35" s="103">
        <f>ROUND(SUMIF('[1]Details capex  '!$C$7:$C$68,C35,'[1]Details capex  '!$BT$7:$BT$68)/1000,0)</f>
        <v>21</v>
      </c>
      <c r="I35" s="24">
        <v>0</v>
      </c>
      <c r="J35" s="24">
        <f t="shared" si="3"/>
        <v>5069</v>
      </c>
      <c r="K35" s="24"/>
      <c r="L35" s="26">
        <v>3398</v>
      </c>
      <c r="M35" s="24">
        <v>598</v>
      </c>
      <c r="N35" s="24">
        <v>0</v>
      </c>
      <c r="O35" s="26">
        <f t="shared" si="4"/>
        <v>3996</v>
      </c>
      <c r="P35" s="27">
        <f t="shared" si="5"/>
        <v>1073</v>
      </c>
      <c r="Q35" s="32"/>
      <c r="R35" s="32"/>
    </row>
    <row r="36" spans="1:18" ht="15">
      <c r="A36" s="30">
        <v>50</v>
      </c>
      <c r="B36" s="30">
        <v>1920</v>
      </c>
      <c r="C36" s="30">
        <v>1920</v>
      </c>
      <c r="D36" s="30" t="s">
        <v>48</v>
      </c>
      <c r="E36" s="22">
        <v>0.20416666666666666</v>
      </c>
      <c r="F36" s="31">
        <v>2</v>
      </c>
      <c r="G36" s="24">
        <v>15557</v>
      </c>
      <c r="H36" s="103">
        <f>ROUND(SUMIF('[1]Details capex  '!$C$7:$C$68,C36,'[1]Details capex  '!$BT$7:$BT$68)/1000,0)</f>
        <v>2601</v>
      </c>
      <c r="I36" s="24">
        <v>0</v>
      </c>
      <c r="J36" s="24">
        <f t="shared" si="3"/>
        <v>18158</v>
      </c>
      <c r="K36" s="24"/>
      <c r="L36" s="26">
        <v>10030</v>
      </c>
      <c r="M36" s="24">
        <v>2464</v>
      </c>
      <c r="N36" s="24">
        <v>0</v>
      </c>
      <c r="O36" s="26">
        <f t="shared" si="4"/>
        <v>12494</v>
      </c>
      <c r="P36" s="27">
        <f t="shared" si="5"/>
        <v>5664</v>
      </c>
      <c r="Q36" s="32"/>
      <c r="R36" s="32"/>
    </row>
    <row r="37" spans="1:18" ht="15">
      <c r="A37" s="30">
        <v>12</v>
      </c>
      <c r="B37" s="30">
        <v>1925</v>
      </c>
      <c r="C37" s="30">
        <v>1611</v>
      </c>
      <c r="D37" s="30" t="s">
        <v>49</v>
      </c>
      <c r="E37" s="22">
        <v>0.22777777777777777</v>
      </c>
      <c r="F37" s="31">
        <v>2</v>
      </c>
      <c r="G37" s="24">
        <v>80056</v>
      </c>
      <c r="H37" s="103">
        <f>ROUND(SUMIF('[1]Details capex  '!$C$7:$C$68,C37,'[1]Details capex  '!$BT$7:$BT$68)/1000,0)</f>
        <v>9217</v>
      </c>
      <c r="I37" s="24">
        <v>0</v>
      </c>
      <c r="J37" s="24">
        <f t="shared" si="3"/>
        <v>89273</v>
      </c>
      <c r="K37" s="24"/>
      <c r="L37" s="26">
        <v>24787</v>
      </c>
      <c r="M37" s="26">
        <v>10009</v>
      </c>
      <c r="N37" s="24">
        <v>0</v>
      </c>
      <c r="O37" s="26">
        <f t="shared" si="4"/>
        <v>34796</v>
      </c>
      <c r="P37" s="27">
        <f t="shared" si="5"/>
        <v>54477</v>
      </c>
      <c r="Q37" s="32"/>
      <c r="R37" s="32"/>
    </row>
    <row r="38" spans="1:18" ht="15">
      <c r="A38" s="30">
        <v>10</v>
      </c>
      <c r="B38" s="30">
        <v>1930</v>
      </c>
      <c r="C38" s="30">
        <v>1930</v>
      </c>
      <c r="D38" s="30" t="s">
        <v>50</v>
      </c>
      <c r="E38" s="22">
        <v>9.0548340548340558E-2</v>
      </c>
      <c r="F38" s="31">
        <v>2</v>
      </c>
      <c r="G38" s="24">
        <v>19690</v>
      </c>
      <c r="H38" s="103">
        <f>ROUND(SUMIF('[1]Details capex  '!$C$7:$C$68,C38,'[1]Details capex  '!$BT$7:$BT$68)/1000,0)</f>
        <v>2365</v>
      </c>
      <c r="I38" s="24">
        <v>0</v>
      </c>
      <c r="J38" s="24">
        <f t="shared" si="3"/>
        <v>22055</v>
      </c>
      <c r="K38" s="24"/>
      <c r="L38" s="26">
        <v>9572</v>
      </c>
      <c r="M38" s="24">
        <v>2027</v>
      </c>
      <c r="N38" s="24">
        <v>0</v>
      </c>
      <c r="O38" s="26">
        <f t="shared" si="4"/>
        <v>11599</v>
      </c>
      <c r="P38" s="27">
        <f t="shared" si="5"/>
        <v>10456</v>
      </c>
      <c r="Q38" s="32"/>
      <c r="R38" s="32"/>
    </row>
    <row r="39" spans="1:18" ht="15">
      <c r="A39" s="30">
        <v>8</v>
      </c>
      <c r="B39" s="30">
        <v>1935</v>
      </c>
      <c r="C39" s="30">
        <v>1935</v>
      </c>
      <c r="D39" s="30" t="s">
        <v>51</v>
      </c>
      <c r="E39" s="22">
        <v>0.1</v>
      </c>
      <c r="F39" s="31"/>
      <c r="G39" s="24">
        <v>680</v>
      </c>
      <c r="H39" s="103">
        <f>ROUND(SUMIF('[1]Details capex  '!$C$7:$C$68,C39,'[1]Details capex  '!$BT$7:$BT$68)/1000,0)</f>
        <v>0</v>
      </c>
      <c r="I39" s="24">
        <v>0</v>
      </c>
      <c r="J39" s="24">
        <f t="shared" si="3"/>
        <v>680</v>
      </c>
      <c r="K39" s="24"/>
      <c r="L39" s="26">
        <v>109</v>
      </c>
      <c r="M39" s="24">
        <v>66</v>
      </c>
      <c r="N39" s="24">
        <v>0</v>
      </c>
      <c r="O39" s="26">
        <f t="shared" si="4"/>
        <v>175</v>
      </c>
      <c r="P39" s="27">
        <f t="shared" si="5"/>
        <v>505</v>
      </c>
      <c r="Q39" s="32"/>
      <c r="R39" s="32"/>
    </row>
    <row r="40" spans="1:18" ht="15">
      <c r="A40" s="30">
        <v>8</v>
      </c>
      <c r="B40" s="30" t="s">
        <v>52</v>
      </c>
      <c r="C40" s="30">
        <v>1940</v>
      </c>
      <c r="D40" s="30" t="s">
        <v>53</v>
      </c>
      <c r="E40" s="22">
        <v>0.1</v>
      </c>
      <c r="F40" s="31"/>
      <c r="G40" s="24">
        <v>5353</v>
      </c>
      <c r="H40" s="103">
        <f>ROUND(SUMIF('[1]Details capex  '!$C$7:$C$68,C40,'[1]Details capex  '!$BT$7:$BT$68)/1000,0)</f>
        <v>417</v>
      </c>
      <c r="I40" s="24">
        <v>0</v>
      </c>
      <c r="J40" s="24">
        <f t="shared" si="3"/>
        <v>5770</v>
      </c>
      <c r="K40" s="24"/>
      <c r="L40" s="26">
        <v>2649</v>
      </c>
      <c r="M40" s="24">
        <v>505</v>
      </c>
      <c r="N40" s="24">
        <v>0</v>
      </c>
      <c r="O40" s="26">
        <f t="shared" si="4"/>
        <v>3154</v>
      </c>
      <c r="P40" s="27">
        <f t="shared" si="5"/>
        <v>2616</v>
      </c>
      <c r="Q40" s="32"/>
      <c r="R40" s="32"/>
    </row>
    <row r="41" spans="1:18" ht="15">
      <c r="A41" s="30">
        <v>8</v>
      </c>
      <c r="B41" s="30">
        <v>1955</v>
      </c>
      <c r="C41" s="30">
        <v>1955</v>
      </c>
      <c r="D41" s="30" t="s">
        <v>54</v>
      </c>
      <c r="E41" s="22">
        <v>0.21666666666666667</v>
      </c>
      <c r="F41" s="31">
        <v>2</v>
      </c>
      <c r="G41" s="24">
        <v>2867</v>
      </c>
      <c r="H41" s="103">
        <f>ROUND(SUMIF('[1]Details capex  '!$C$7:$C$68,C41,'[1]Details capex  '!$BT$7:$BT$68)/1000,0)</f>
        <v>452</v>
      </c>
      <c r="I41" s="24">
        <v>0</v>
      </c>
      <c r="J41" s="24">
        <f t="shared" si="3"/>
        <v>3319</v>
      </c>
      <c r="K41" s="24"/>
      <c r="L41" s="26">
        <v>2006</v>
      </c>
      <c r="M41" s="24">
        <v>209</v>
      </c>
      <c r="N41" s="24">
        <v>0</v>
      </c>
      <c r="O41" s="26">
        <f t="shared" si="4"/>
        <v>2215</v>
      </c>
      <c r="P41" s="27">
        <f t="shared" si="5"/>
        <v>1104</v>
      </c>
      <c r="Q41" s="32"/>
      <c r="R41" s="32"/>
    </row>
    <row r="42" spans="1:18" ht="15">
      <c r="A42" s="30">
        <v>8</v>
      </c>
      <c r="B42" s="30">
        <v>1960</v>
      </c>
      <c r="C42" s="30">
        <v>1960</v>
      </c>
      <c r="D42" s="30" t="s">
        <v>55</v>
      </c>
      <c r="E42" s="22">
        <v>0.1</v>
      </c>
      <c r="F42" s="31"/>
      <c r="G42" s="24">
        <v>0</v>
      </c>
      <c r="H42" s="103">
        <f>ROUND(SUMIF('[1]Details capex  '!$C$7:$C$68,C42,'[1]Details capex  '!$BT$7:$BT$68)/1000,0)</f>
        <v>0</v>
      </c>
      <c r="I42" s="24">
        <v>0</v>
      </c>
      <c r="J42" s="24">
        <f t="shared" si="3"/>
        <v>0</v>
      </c>
      <c r="K42" s="24"/>
      <c r="L42" s="26">
        <v>0</v>
      </c>
      <c r="M42" s="24">
        <v>0</v>
      </c>
      <c r="N42" s="24">
        <v>0</v>
      </c>
      <c r="O42" s="26">
        <f t="shared" si="4"/>
        <v>0</v>
      </c>
      <c r="P42" s="27">
        <f t="shared" si="5"/>
        <v>0</v>
      </c>
      <c r="Q42" s="32"/>
      <c r="R42" s="32"/>
    </row>
    <row r="43" spans="1:18" ht="15">
      <c r="A43" s="30">
        <v>47</v>
      </c>
      <c r="B43" s="30">
        <v>1980</v>
      </c>
      <c r="C43" s="30">
        <v>1980</v>
      </c>
      <c r="D43" s="30" t="s">
        <v>56</v>
      </c>
      <c r="E43" s="22">
        <v>7.7777777777777779E-2</v>
      </c>
      <c r="F43" s="31">
        <v>2</v>
      </c>
      <c r="G43" s="24">
        <v>14201</v>
      </c>
      <c r="H43" s="103">
        <f>ROUND(SUMIF('[1]Details capex  '!$C$7:$C$68,C43,'[1]Details capex  '!$BT$7:$BT$68)/1000,0)</f>
        <v>962</v>
      </c>
      <c r="I43" s="24">
        <v>0</v>
      </c>
      <c r="J43" s="24">
        <f t="shared" si="3"/>
        <v>15163</v>
      </c>
      <c r="K43" s="24"/>
      <c r="L43" s="26">
        <v>6555</v>
      </c>
      <c r="M43" s="24">
        <v>1058</v>
      </c>
      <c r="N43" s="24">
        <v>0</v>
      </c>
      <c r="O43" s="26">
        <f t="shared" si="4"/>
        <v>7613</v>
      </c>
      <c r="P43" s="27">
        <f t="shared" si="5"/>
        <v>7550</v>
      </c>
      <c r="Q43" s="32"/>
      <c r="R43" s="32"/>
    </row>
    <row r="44" spans="1:18" ht="15">
      <c r="A44" s="30">
        <v>47</v>
      </c>
      <c r="B44" s="30">
        <v>1990</v>
      </c>
      <c r="C44" s="30">
        <v>1990</v>
      </c>
      <c r="D44" s="30" t="s">
        <v>57</v>
      </c>
      <c r="E44" s="22" t="s">
        <v>24</v>
      </c>
      <c r="F44" s="31"/>
      <c r="G44" s="24">
        <v>0</v>
      </c>
      <c r="H44" s="103">
        <f>ROUND(SUMIF('[1]Details capex  '!$C$7:$C$68,C44,'[1]Details capex  '!$BT$7:$BT$68)/1000,0)</f>
        <v>0</v>
      </c>
      <c r="I44" s="24">
        <v>0</v>
      </c>
      <c r="J44" s="24">
        <f t="shared" si="3"/>
        <v>0</v>
      </c>
      <c r="K44" s="24"/>
      <c r="L44" s="26">
        <v>0</v>
      </c>
      <c r="M44" s="24">
        <v>0</v>
      </c>
      <c r="N44" s="24">
        <v>0</v>
      </c>
      <c r="O44" s="26">
        <f t="shared" si="4"/>
        <v>0</v>
      </c>
      <c r="P44" s="27">
        <f t="shared" si="5"/>
        <v>0</v>
      </c>
      <c r="Q44" s="32"/>
      <c r="R44" s="32"/>
    </row>
    <row r="45" spans="1:18">
      <c r="A45" s="43"/>
      <c r="B45" s="44"/>
      <c r="C45" s="44"/>
      <c r="D45" s="36" t="s">
        <v>58</v>
      </c>
      <c r="E45" s="30" t="s">
        <v>24</v>
      </c>
      <c r="F45" s="31"/>
      <c r="G45" s="24">
        <f>SUM(G33:G44)</f>
        <v>191354</v>
      </c>
      <c r="H45" s="24">
        <f>SUM(H33:H44)</f>
        <v>16389</v>
      </c>
      <c r="I45" s="24">
        <f>SUM(I33:I44)</f>
        <v>0</v>
      </c>
      <c r="J45" s="24">
        <f>SUM(J33:J44)</f>
        <v>207743</v>
      </c>
      <c r="K45" s="24"/>
      <c r="L45" s="26">
        <f>SUM(L33:L44)</f>
        <v>64969</v>
      </c>
      <c r="M45" s="26">
        <f t="shared" ref="M45:N45" si="6">SUM(M33:M44)</f>
        <v>18008</v>
      </c>
      <c r="N45" s="26">
        <f t="shared" si="6"/>
        <v>0</v>
      </c>
      <c r="O45" s="26">
        <f>SUM(O33:O44)</f>
        <v>82977</v>
      </c>
      <c r="P45" s="27">
        <f t="shared" si="5"/>
        <v>124766</v>
      </c>
      <c r="Q45" s="32"/>
      <c r="R45" s="32"/>
    </row>
    <row r="46" spans="1:18">
      <c r="A46" s="45" t="s">
        <v>59</v>
      </c>
      <c r="B46" s="46"/>
      <c r="C46" s="47"/>
      <c r="D46" s="48"/>
      <c r="E46" s="47"/>
      <c r="F46" s="49"/>
      <c r="G46" s="50"/>
      <c r="H46" s="50"/>
      <c r="I46" s="50"/>
      <c r="J46" s="50"/>
      <c r="K46" s="50"/>
      <c r="L46" s="51"/>
      <c r="M46" s="51"/>
      <c r="N46" s="51"/>
      <c r="O46" s="51"/>
      <c r="P46" s="42"/>
      <c r="Q46" s="32"/>
      <c r="R46" s="32"/>
    </row>
    <row r="47" spans="1:18">
      <c r="A47" s="30">
        <v>47</v>
      </c>
      <c r="B47" s="30">
        <v>2005</v>
      </c>
      <c r="C47" s="30">
        <v>2005</v>
      </c>
      <c r="D47" s="30" t="s">
        <v>60</v>
      </c>
      <c r="E47" s="22">
        <v>0.04</v>
      </c>
      <c r="F47" s="31"/>
      <c r="G47" s="24">
        <v>17549</v>
      </c>
      <c r="H47" s="24">
        <v>0</v>
      </c>
      <c r="I47" s="24">
        <v>0</v>
      </c>
      <c r="J47" s="24">
        <f>SUM(G47:I47)</f>
        <v>17549</v>
      </c>
      <c r="K47" s="24"/>
      <c r="L47" s="26">
        <v>4390</v>
      </c>
      <c r="M47" s="24">
        <v>731</v>
      </c>
      <c r="N47" s="24">
        <v>0</v>
      </c>
      <c r="O47" s="26">
        <f>+L47+M47+N47</f>
        <v>5121</v>
      </c>
      <c r="P47" s="27">
        <f t="shared" ref="P47:P53" si="7">+J47-O47</f>
        <v>12428</v>
      </c>
      <c r="Q47" s="32"/>
      <c r="R47" s="32"/>
    </row>
    <row r="48" spans="1:18">
      <c r="A48" s="30"/>
      <c r="B48" s="30"/>
      <c r="C48" s="30"/>
      <c r="D48" s="36" t="s">
        <v>61</v>
      </c>
      <c r="E48" s="30" t="s">
        <v>24</v>
      </c>
      <c r="F48" s="31"/>
      <c r="G48" s="24">
        <f>SUM(G47:G47)</f>
        <v>17549</v>
      </c>
      <c r="H48" s="24">
        <f>SUM(H47:H47)</f>
        <v>0</v>
      </c>
      <c r="I48" s="24">
        <f>SUM(I47:I47)</f>
        <v>0</v>
      </c>
      <c r="J48" s="24">
        <f>SUM(J47:J47)</f>
        <v>17549</v>
      </c>
      <c r="K48" s="24"/>
      <c r="L48" s="26">
        <f>SUM(L47:L47)</f>
        <v>4390</v>
      </c>
      <c r="M48" s="26">
        <f>SUM(M47:M47)</f>
        <v>731</v>
      </c>
      <c r="N48" s="26">
        <f>SUM(N47:N47)</f>
        <v>0</v>
      </c>
      <c r="O48" s="26">
        <f>SUM(O47:O47)</f>
        <v>5121</v>
      </c>
      <c r="P48" s="27">
        <f t="shared" si="7"/>
        <v>12428</v>
      </c>
      <c r="Q48" s="32"/>
      <c r="R48" s="32"/>
    </row>
    <row r="49" spans="1:18" ht="28.5">
      <c r="A49" s="35"/>
      <c r="B49" s="52" t="s">
        <v>62</v>
      </c>
      <c r="C49" s="53"/>
      <c r="D49" s="54" t="s">
        <v>63</v>
      </c>
      <c r="E49" s="30" t="s">
        <v>24</v>
      </c>
      <c r="F49" s="55"/>
      <c r="G49" s="56">
        <f>+G31+G45+G48</f>
        <v>1554363</v>
      </c>
      <c r="H49" s="56">
        <f>+H31+H45+H48</f>
        <v>153512</v>
      </c>
      <c r="I49" s="56">
        <f>+I31+I45+I48</f>
        <v>-3727</v>
      </c>
      <c r="J49" s="56">
        <f>+J31+J45+J48</f>
        <v>1704148</v>
      </c>
      <c r="K49" s="56"/>
      <c r="L49" s="57">
        <f>+L31+L45+L48</f>
        <v>285718</v>
      </c>
      <c r="M49" s="57">
        <f>+M31+M45+M48</f>
        <v>63932</v>
      </c>
      <c r="N49" s="57">
        <f>+N31+N45+N48</f>
        <v>-789</v>
      </c>
      <c r="O49" s="57">
        <f>+O31+O45+O48</f>
        <v>348861</v>
      </c>
      <c r="P49" s="58">
        <f t="shared" si="7"/>
        <v>1355287</v>
      </c>
      <c r="Q49" s="32"/>
      <c r="R49" s="32"/>
    </row>
    <row r="50" spans="1:18" ht="15">
      <c r="A50" s="30">
        <v>47</v>
      </c>
      <c r="B50" s="30">
        <v>1995</v>
      </c>
      <c r="C50" s="30" t="s">
        <v>64</v>
      </c>
      <c r="D50" s="30" t="s">
        <v>65</v>
      </c>
      <c r="E50" s="30" t="s">
        <v>66</v>
      </c>
      <c r="F50" s="31"/>
      <c r="G50" s="24">
        <v>-365196.77001019364</v>
      </c>
      <c r="H50" s="103">
        <f>'[1]Details capex  '!$BT$68/1000</f>
        <v>-20185.984762422409</v>
      </c>
      <c r="I50" s="24">
        <v>993</v>
      </c>
      <c r="J50" s="24">
        <f>SUM(G50:I50)</f>
        <v>-384389.75477261603</v>
      </c>
      <c r="K50" s="24"/>
      <c r="L50" s="26">
        <v>-55500.538</v>
      </c>
      <c r="M50" s="24">
        <v>-11277</v>
      </c>
      <c r="N50" s="24">
        <v>70.626999999999995</v>
      </c>
      <c r="O50" s="26">
        <f>SUM(L50:N50)</f>
        <v>-66706.911000000007</v>
      </c>
      <c r="P50" s="27">
        <f t="shared" si="7"/>
        <v>-317682.843772616</v>
      </c>
      <c r="Q50" s="32"/>
      <c r="R50" s="32"/>
    </row>
    <row r="51" spans="1:18">
      <c r="A51" s="35"/>
      <c r="B51" s="47"/>
      <c r="C51" s="47"/>
      <c r="D51" s="52" t="s">
        <v>67</v>
      </c>
      <c r="E51" s="53" t="s">
        <v>24</v>
      </c>
      <c r="F51" s="55"/>
      <c r="G51" s="56">
        <f>+G49+G50</f>
        <v>1189166.2299898064</v>
      </c>
      <c r="H51" s="56">
        <f>+H49+H50</f>
        <v>133326.01523757758</v>
      </c>
      <c r="I51" s="56">
        <f>+I49+I50</f>
        <v>-2734</v>
      </c>
      <c r="J51" s="56">
        <f>+J49+J50</f>
        <v>1319758.2452273839</v>
      </c>
      <c r="K51" s="56"/>
      <c r="L51" s="57">
        <f>+L49+L50</f>
        <v>230217.462</v>
      </c>
      <c r="M51" s="57">
        <f>+M49+M50</f>
        <v>52655</v>
      </c>
      <c r="N51" s="57">
        <f>+N49+N50</f>
        <v>-718.37300000000005</v>
      </c>
      <c r="O51" s="57">
        <f>+O49+O50</f>
        <v>282154.08899999998</v>
      </c>
      <c r="P51" s="58">
        <f t="shared" si="7"/>
        <v>1037604.156227384</v>
      </c>
      <c r="Q51" s="32"/>
      <c r="R51" s="32"/>
    </row>
    <row r="52" spans="1:18" ht="37.5">
      <c r="A52" s="30"/>
      <c r="B52" s="30"/>
      <c r="C52" s="30"/>
      <c r="D52" s="59" t="s">
        <v>68</v>
      </c>
      <c r="E52" s="53"/>
      <c r="F52" s="55"/>
      <c r="G52" s="56">
        <v>-3034</v>
      </c>
      <c r="H52" s="56">
        <v>0</v>
      </c>
      <c r="I52" s="56">
        <v>0</v>
      </c>
      <c r="J52" s="24">
        <f>SUM(G52:I52)</f>
        <v>-3034</v>
      </c>
      <c r="K52" s="56"/>
      <c r="L52" s="57">
        <v>-479</v>
      </c>
      <c r="M52" s="57">
        <f>479-587</f>
        <v>-108</v>
      </c>
      <c r="N52" s="57">
        <v>0</v>
      </c>
      <c r="O52" s="26">
        <f>+L52+M52+N52</f>
        <v>-587</v>
      </c>
      <c r="P52" s="27">
        <f t="shared" si="7"/>
        <v>-2447</v>
      </c>
      <c r="Q52" s="32"/>
      <c r="R52" s="32"/>
    </row>
    <row r="53" spans="1:18" ht="25.5">
      <c r="A53" s="30"/>
      <c r="B53" s="30"/>
      <c r="C53" s="30"/>
      <c r="D53" s="60" t="s">
        <v>69</v>
      </c>
      <c r="E53" s="53"/>
      <c r="F53" s="55"/>
      <c r="G53" s="61">
        <v>167.96769999999998</v>
      </c>
      <c r="H53" s="61">
        <v>-2.1757803895522771</v>
      </c>
      <c r="I53" s="61">
        <v>0</v>
      </c>
      <c r="J53" s="24">
        <f>SUM(G53:I53)</f>
        <v>165.79191961044771</v>
      </c>
      <c r="K53" s="56"/>
      <c r="L53" s="26">
        <v>-160.9718612624481</v>
      </c>
      <c r="M53" s="61">
        <v>-43.99408877614232</v>
      </c>
      <c r="N53" s="24">
        <v>0</v>
      </c>
      <c r="O53" s="26">
        <f>SUM(L53:N53)</f>
        <v>-204.96595003859042</v>
      </c>
      <c r="P53" s="27">
        <f t="shared" si="7"/>
        <v>370.75786964903813</v>
      </c>
      <c r="Q53" s="32"/>
      <c r="R53" s="32"/>
    </row>
    <row r="54" spans="1:18">
      <c r="A54" s="30"/>
      <c r="B54" s="30"/>
      <c r="C54" s="30"/>
      <c r="D54" s="62" t="s">
        <v>70</v>
      </c>
      <c r="E54" s="30"/>
      <c r="F54" s="31"/>
      <c r="G54" s="24">
        <f>SUM(G51:G53)</f>
        <v>1186300.1976898063</v>
      </c>
      <c r="H54" s="24">
        <f>SUM(H51:H53)</f>
        <v>133323.83945718803</v>
      </c>
      <c r="I54" s="24">
        <f>SUM(I51:I53)</f>
        <v>-2734</v>
      </c>
      <c r="J54" s="24">
        <f>SUM(J51:J53)</f>
        <v>1316890.0371469944</v>
      </c>
      <c r="K54" s="24"/>
      <c r="L54" s="24">
        <f>SUM(L51:L53)</f>
        <v>229577.49013873754</v>
      </c>
      <c r="M54" s="24">
        <f>SUM(M51:M53)</f>
        <v>52503.00591122386</v>
      </c>
      <c r="N54" s="24">
        <f>SUM(N51:N53)</f>
        <v>-718.37300000000005</v>
      </c>
      <c r="O54" s="24">
        <f>SUM(O51:O53)</f>
        <v>281362.1230499614</v>
      </c>
      <c r="P54" s="24">
        <f>SUM(P51:P53)-2</f>
        <v>1035525.914097033</v>
      </c>
      <c r="Q54" s="32"/>
      <c r="R54" s="32"/>
    </row>
    <row r="55" spans="1:18">
      <c r="A55" s="35"/>
      <c r="B55" s="47"/>
      <c r="C55" s="47"/>
      <c r="D55" s="63"/>
      <c r="E55" s="44"/>
      <c r="F55" s="64"/>
      <c r="G55" s="65"/>
      <c r="H55" s="65"/>
      <c r="I55" s="65"/>
      <c r="J55" s="65"/>
      <c r="K55" s="65"/>
      <c r="L55" s="65"/>
      <c r="M55" s="65"/>
      <c r="N55" s="65"/>
      <c r="O55" s="65"/>
      <c r="P55" s="66"/>
      <c r="Q55" s="32"/>
      <c r="R55" s="32"/>
    </row>
    <row r="56" spans="1:18">
      <c r="A56" s="35"/>
      <c r="B56" s="47"/>
      <c r="C56" s="47"/>
      <c r="D56" s="48"/>
      <c r="E56" s="47"/>
      <c r="F56" s="49"/>
      <c r="G56" s="50"/>
      <c r="H56" s="50"/>
      <c r="I56" s="50"/>
      <c r="J56" s="67" t="s">
        <v>71</v>
      </c>
      <c r="K56" s="50"/>
      <c r="M56" s="68"/>
      <c r="O56" s="50"/>
      <c r="P56" s="69"/>
      <c r="Q56" s="32"/>
      <c r="R56" s="32"/>
    </row>
    <row r="57" spans="1:18" ht="15">
      <c r="A57" s="30">
        <f>+A38</f>
        <v>10</v>
      </c>
      <c r="B57" s="30"/>
      <c r="C57" s="30"/>
      <c r="D57" s="30" t="str">
        <f>+D38</f>
        <v xml:space="preserve">Transportation </v>
      </c>
      <c r="E57" s="47"/>
      <c r="F57" s="49"/>
      <c r="G57" s="50"/>
      <c r="H57" s="50"/>
      <c r="I57" s="50"/>
      <c r="J57" s="68" t="s">
        <v>72</v>
      </c>
      <c r="K57" s="50"/>
      <c r="M57" s="70">
        <f>+M38</f>
        <v>2027</v>
      </c>
      <c r="O57" s="50"/>
      <c r="P57" s="69"/>
      <c r="Q57" s="32"/>
      <c r="R57" s="32"/>
    </row>
    <row r="58" spans="1:18" ht="15">
      <c r="A58" s="30">
        <f>+A39</f>
        <v>8</v>
      </c>
      <c r="B58" s="30"/>
      <c r="C58" s="30"/>
      <c r="D58" s="30" t="str">
        <f>+D39</f>
        <v>Stores Equipment</v>
      </c>
      <c r="E58" s="47"/>
      <c r="F58" s="49"/>
      <c r="G58" s="50"/>
      <c r="H58" s="50"/>
      <c r="I58" s="50"/>
      <c r="J58" s="68" t="s">
        <v>51</v>
      </c>
      <c r="K58" s="50"/>
      <c r="M58" s="71">
        <f>+M39</f>
        <v>66</v>
      </c>
      <c r="O58" s="50"/>
      <c r="P58" s="69"/>
      <c r="Q58" s="32"/>
      <c r="R58" s="32"/>
    </row>
    <row r="59" spans="1:18" ht="15">
      <c r="A59" s="30">
        <f>+A40</f>
        <v>8</v>
      </c>
      <c r="B59" s="30"/>
      <c r="C59" s="30"/>
      <c r="D59" s="30" t="str">
        <f>+D40</f>
        <v>Tools, Shop &amp; Garage</v>
      </c>
      <c r="E59" s="47"/>
      <c r="F59" s="49"/>
      <c r="G59" s="50"/>
      <c r="H59" s="50"/>
      <c r="I59" s="50"/>
      <c r="J59" s="68" t="str">
        <f>+D40</f>
        <v>Tools, Shop &amp; Garage</v>
      </c>
      <c r="K59" s="50"/>
      <c r="M59" s="72">
        <f>+M40</f>
        <v>505</v>
      </c>
      <c r="O59" s="50"/>
      <c r="P59" s="69"/>
      <c r="Q59" s="32"/>
      <c r="R59" s="32"/>
    </row>
    <row r="60" spans="1:18" ht="15">
      <c r="A60" s="35"/>
      <c r="B60" s="47"/>
      <c r="C60" s="47"/>
      <c r="D60" s="47"/>
      <c r="E60" s="47"/>
      <c r="F60" s="49"/>
      <c r="G60" s="50"/>
      <c r="H60" s="50"/>
      <c r="I60" s="50"/>
      <c r="J60" s="73" t="s">
        <v>73</v>
      </c>
      <c r="K60" s="50"/>
      <c r="M60" s="74">
        <f>+M53</f>
        <v>-43.99408877614232</v>
      </c>
      <c r="O60" s="50"/>
      <c r="P60" s="69"/>
      <c r="Q60" s="32"/>
      <c r="R60" s="32"/>
    </row>
    <row r="61" spans="1:18" ht="15">
      <c r="A61" s="35"/>
      <c r="B61" s="47"/>
      <c r="C61" s="47"/>
      <c r="D61" s="48"/>
      <c r="E61" s="47"/>
      <c r="F61" s="49"/>
      <c r="G61" s="50"/>
      <c r="H61" s="50"/>
      <c r="I61" s="50"/>
      <c r="J61" s="75" t="s">
        <v>74</v>
      </c>
      <c r="K61" s="50"/>
      <c r="M61" s="76">
        <f>M51-M57-M58-M59+M60</f>
        <v>50013.00591122386</v>
      </c>
      <c r="O61" s="50"/>
      <c r="P61" s="69"/>
      <c r="Q61" s="32"/>
      <c r="R61" s="32"/>
    </row>
    <row r="62" spans="1:18">
      <c r="A62" s="77" t="s">
        <v>75</v>
      </c>
      <c r="B62" s="47"/>
      <c r="C62" s="47"/>
      <c r="D62" s="47"/>
      <c r="E62" s="47"/>
      <c r="F62" s="47"/>
      <c r="G62" s="50"/>
      <c r="H62" s="50"/>
      <c r="I62" s="50"/>
      <c r="J62" s="50"/>
      <c r="K62" s="50"/>
      <c r="L62" s="50"/>
      <c r="M62" s="50"/>
      <c r="N62" s="50"/>
      <c r="O62" s="50"/>
      <c r="P62" s="78"/>
      <c r="Q62" s="32"/>
      <c r="R62" s="32"/>
    </row>
    <row r="63" spans="1:18" ht="14.25" customHeight="1">
      <c r="A63" s="83" t="s">
        <v>76</v>
      </c>
      <c r="B63" s="84"/>
      <c r="C63" s="84"/>
      <c r="D63" s="84"/>
      <c r="E63" s="84"/>
      <c r="F63" s="84"/>
      <c r="G63" s="84"/>
      <c r="H63" s="84"/>
      <c r="I63" s="84"/>
      <c r="J63" s="84"/>
      <c r="K63" s="84"/>
      <c r="L63" s="84"/>
      <c r="M63" s="84"/>
      <c r="N63" s="84"/>
      <c r="O63" s="84"/>
      <c r="P63" s="85"/>
      <c r="Q63" s="32"/>
      <c r="R63" s="32"/>
    </row>
    <row r="64" spans="1:18" ht="14.25" customHeight="1">
      <c r="A64" s="83" t="s">
        <v>81</v>
      </c>
      <c r="B64" s="84"/>
      <c r="C64" s="84"/>
      <c r="D64" s="84"/>
      <c r="E64" s="84"/>
      <c r="F64" s="84"/>
      <c r="G64" s="84"/>
      <c r="H64" s="84"/>
      <c r="I64" s="84"/>
      <c r="J64" s="84"/>
      <c r="K64" s="84"/>
      <c r="L64" s="84"/>
      <c r="M64" s="84"/>
      <c r="N64" s="84"/>
      <c r="O64" s="84"/>
      <c r="P64" s="85"/>
      <c r="Q64" s="32"/>
      <c r="R64" s="32"/>
    </row>
    <row r="65" spans="1:18" ht="14.25" customHeight="1">
      <c r="A65" s="95" t="s">
        <v>78</v>
      </c>
      <c r="B65" s="96"/>
      <c r="C65" s="96"/>
      <c r="D65" s="96"/>
      <c r="E65" s="96"/>
      <c r="F65" s="96"/>
      <c r="G65" s="96"/>
      <c r="H65" s="96"/>
      <c r="I65" s="96"/>
      <c r="J65" s="96"/>
      <c r="K65" s="96"/>
      <c r="L65" s="96"/>
      <c r="M65" s="96"/>
      <c r="N65" s="96"/>
      <c r="O65" s="96"/>
      <c r="P65" s="85"/>
      <c r="Q65" s="32"/>
      <c r="R65" s="32"/>
    </row>
    <row r="66" spans="1:18" ht="14.25" customHeight="1">
      <c r="A66" s="95" t="s">
        <v>79</v>
      </c>
      <c r="B66" s="97"/>
      <c r="C66" s="97"/>
      <c r="D66" s="97"/>
      <c r="E66" s="97"/>
      <c r="F66" s="97"/>
      <c r="G66" s="97"/>
      <c r="H66" s="97"/>
      <c r="I66" s="97"/>
      <c r="J66" s="97"/>
      <c r="K66" s="97"/>
      <c r="L66" s="97"/>
      <c r="M66" s="97"/>
      <c r="N66" s="97"/>
      <c r="O66" s="97"/>
      <c r="P66" s="98"/>
      <c r="Q66" s="32"/>
      <c r="R66" s="32"/>
    </row>
    <row r="67" spans="1:18" ht="57" customHeight="1">
      <c r="A67" s="95" t="s">
        <v>83</v>
      </c>
      <c r="B67" s="96"/>
      <c r="C67" s="96"/>
      <c r="D67" s="96"/>
      <c r="E67" s="96"/>
      <c r="F67" s="96"/>
      <c r="G67" s="96"/>
      <c r="H67" s="96"/>
      <c r="I67" s="96"/>
      <c r="J67" s="96"/>
      <c r="K67" s="96"/>
      <c r="L67" s="96"/>
      <c r="M67" s="96"/>
      <c r="N67" s="96"/>
      <c r="O67" s="96"/>
      <c r="P67" s="85"/>
      <c r="Q67" s="32"/>
      <c r="R67" s="32"/>
    </row>
    <row r="68" spans="1:18">
      <c r="A68" s="99"/>
      <c r="B68" s="102"/>
      <c r="C68" s="102"/>
      <c r="D68" s="102"/>
      <c r="E68" s="102"/>
      <c r="F68" s="102"/>
      <c r="G68" s="102"/>
      <c r="H68" s="102"/>
      <c r="I68" s="102"/>
      <c r="J68" s="102"/>
      <c r="K68" s="102"/>
      <c r="L68" s="102"/>
      <c r="M68" s="102"/>
      <c r="N68" s="102"/>
      <c r="O68" s="102"/>
      <c r="P68" s="101"/>
    </row>
    <row r="69" spans="1:18">
      <c r="P69" s="79"/>
    </row>
    <row r="70" spans="1:18">
      <c r="P70" s="79"/>
    </row>
    <row r="71" spans="1:18">
      <c r="P71" s="79"/>
    </row>
    <row r="72" spans="1:18">
      <c r="P72" s="79"/>
    </row>
    <row r="73" spans="1:18">
      <c r="P73" s="79"/>
    </row>
    <row r="74" spans="1:18">
      <c r="P74" s="79"/>
    </row>
    <row r="75" spans="1:18">
      <c r="P75" s="79"/>
    </row>
    <row r="76" spans="1:18">
      <c r="P76" s="79"/>
    </row>
    <row r="77" spans="1:18">
      <c r="P77" s="79"/>
    </row>
    <row r="78" spans="1:18">
      <c r="P78" s="79"/>
    </row>
    <row r="79" spans="1:18">
      <c r="P79" s="79"/>
    </row>
    <row r="80" spans="1:18">
      <c r="P80" s="79"/>
    </row>
    <row r="81" spans="16:16">
      <c r="P81" s="79"/>
    </row>
    <row r="82" spans="16:16">
      <c r="P82" s="79"/>
    </row>
    <row r="83" spans="16:16">
      <c r="P83" s="79"/>
    </row>
  </sheetData>
  <mergeCells count="11">
    <mergeCell ref="A64:P64"/>
    <mergeCell ref="A65:P65"/>
    <mergeCell ref="A66:P66"/>
    <mergeCell ref="A67:P67"/>
    <mergeCell ref="A68:P68"/>
    <mergeCell ref="A63:P63"/>
    <mergeCell ref="A8:P8"/>
    <mergeCell ref="A9:P9"/>
    <mergeCell ref="G12:J12"/>
    <mergeCell ref="L12:O12"/>
    <mergeCell ref="A14:C14"/>
  </mergeCells>
  <printOptions horizontalCentered="1"/>
  <pageMargins left="0" right="0" top="0.24" bottom="0.46" header="0.17" footer="0.21"/>
  <pageSetup scale="5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2015 Full Conty Mifrs Appen </vt:lpstr>
      <vt:lpstr>2016 Full Conty Mifrs Appen </vt:lpstr>
      <vt:lpstr>2017 Full Conty Mifrs Appen </vt:lpstr>
    </vt:vector>
  </TitlesOfParts>
  <Company>PowerStream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Larry Iwamoto</dc:creator>
  <cp:lastModifiedBy>Tom Barrett</cp:lastModifiedBy>
  <cp:lastPrinted>2015-08-17T14:55:52Z</cp:lastPrinted>
  <dcterms:created xsi:type="dcterms:W3CDTF">2015-08-17T14:31:58Z</dcterms:created>
  <dcterms:modified xsi:type="dcterms:W3CDTF">2016-08-15T18:42:55Z</dcterms:modified>
</cp:coreProperties>
</file>