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210" activeTab="0"/>
  </bookViews>
  <sheets>
    <sheet name="1 Month Cost H1 1200" sheetId="1" r:id="rId1"/>
  </sheets>
  <externalReferences>
    <externalReference r:id="rId4"/>
  </externalReferences>
  <definedNames>
    <definedName name="_xlnm.Print_Area" localSheetId="0">'1 Month Cost H1 1200'!$A$1:$N$46</definedName>
  </definedNames>
  <calcPr fullCalcOnLoad="1"/>
</workbook>
</file>

<file path=xl/sharedStrings.xml><?xml version="1.0" encoding="utf-8"?>
<sst xmlns="http://schemas.openxmlformats.org/spreadsheetml/2006/main" count="49" uniqueCount="49">
  <si>
    <t>HST</t>
  </si>
  <si>
    <t>TOTAL</t>
  </si>
  <si>
    <t>SUB TRANSMISSION Rate</t>
  </si>
  <si>
    <t>&gt; 500 kW Average, Customer Transformer, Connected to 13.8kV Line or Greater - Rate Assumes Primary Metering</t>
  </si>
  <si>
    <t>Sub Transmission Line Loss Factor</t>
  </si>
  <si>
    <t>Monthly Peak</t>
  </si>
  <si>
    <t>Adjusted Peak</t>
  </si>
  <si>
    <t>Monthly Usage</t>
  </si>
  <si>
    <t>Adjusted Usage</t>
  </si>
  <si>
    <t>Line Item</t>
  </si>
  <si>
    <t>2016 Rate</t>
  </si>
  <si>
    <t>Quantity</t>
  </si>
  <si>
    <t>Electricity</t>
  </si>
  <si>
    <t>Global Adjustment</t>
  </si>
  <si>
    <t>Global Adjustment Rate Rider</t>
  </si>
  <si>
    <t>Delivery</t>
  </si>
  <si>
    <t>Service Charge</t>
  </si>
  <si>
    <t>Meter Charge</t>
  </si>
  <si>
    <t>Rate Rider:  Foregone Revenue</t>
  </si>
  <si>
    <t>Common ST - Distribution Volumetric</t>
  </si>
  <si>
    <t>Rate Rider: Disposition of Variance General (Volumetric)</t>
  </si>
  <si>
    <t>Rate Rider: Disposition of Variance Wholesale Market Service</t>
  </si>
  <si>
    <t xml:space="preserve">Transmission Network Service  </t>
  </si>
  <si>
    <t>Transmission Line Connection</t>
  </si>
  <si>
    <t>Transmission Transformation Connection</t>
  </si>
  <si>
    <t>Regulatory</t>
  </si>
  <si>
    <t>Wholesale Market Service</t>
  </si>
  <si>
    <t>Rural &amp; Remote Rate Protection</t>
  </si>
  <si>
    <t>Ontario Electricity Support Program</t>
  </si>
  <si>
    <t>Standard Supply Administration</t>
  </si>
  <si>
    <t>Debt Retirement</t>
  </si>
  <si>
    <t>www.ieso.ca</t>
  </si>
  <si>
    <t>1st ($/MWh)</t>
  </si>
  <si>
    <t>2nd ($/MWh)</t>
  </si>
  <si>
    <t>Actual Rate ($/MWh)</t>
  </si>
  <si>
    <t>Average HOEP ($/MWh)*</t>
  </si>
  <si>
    <t>Jan 2016</t>
  </si>
  <si>
    <t>Feb</t>
  </si>
  <si>
    <t>Mar</t>
  </si>
  <si>
    <t>Apr</t>
  </si>
  <si>
    <t>May</t>
  </si>
  <si>
    <t>Jun</t>
  </si>
  <si>
    <t>Year to Date $/kWh Average</t>
  </si>
  <si>
    <t>Low Voltage</t>
  </si>
  <si>
    <t>ELK Rate Rider</t>
  </si>
  <si>
    <t>ELK Secondary Metered</t>
  </si>
  <si>
    <t>H1 Amount Billed</t>
  </si>
  <si>
    <t>Yearly Savings</t>
  </si>
  <si>
    <t>Primary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</si>
</sst>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_-* #,##0.0000_-;\-* #,##0.0000_-;_-* &quot;-&quot;????_-;_-@_-"/>
    <numFmt numFmtId="184" formatCode="_-* #,##0.000000_-;\-* #,##0.000000_-;_-* &quot;-&quot;??????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0.0%"/>
    <numFmt numFmtId="189" formatCode="0.000%"/>
    <numFmt numFmtId="190" formatCode="_-* #,##0.00000_-;\-* #,##0.00000_-;_-* &quot;-&quot;?????_-;_-@_-"/>
    <numFmt numFmtId="191" formatCode="_-&quot;$&quot;* #,##0.000_-;\-&quot;$&quot;* #,##0.000_-;_-&quot;$&quot;* &quot;-&quot;???_-;_-@_-"/>
    <numFmt numFmtId="192" formatCode="_(&quot;$&quot;* #,##0.0000_);_(&quot;$&quot;* \(#,##0.0000\);_(&quot;$&quot;* &quot;-&quot;??_);_(@_)"/>
    <numFmt numFmtId="193" formatCode="_(* #,##0_);_(* \(#,##0\);_(* &quot;-&quot;??_);_(@_)"/>
    <numFmt numFmtId="194" formatCode="_(&quot;$&quot;* #,##0.000_);_(&quot;$&quot;* \(#,##0.000\);_(&quot;$&quot;* &quot;-&quot;??_);_(@_)"/>
    <numFmt numFmtId="195" formatCode="_-* #,##0.0_-;\-* #,##0.0_-;_-* &quot;-&quot;??_-;_-@_-"/>
    <numFmt numFmtId="196" formatCode="_-* #,##0_-;\-* #,##0_-;_-* &quot;-&quot;??_-;_-@_-"/>
    <numFmt numFmtId="197" formatCode="_-* #,##0.000_-;\-* #,##0.000_-;_-* &quot;-&quot;???_-;_-@_-"/>
    <numFmt numFmtId="198" formatCode="_-* #,##0.0_-;\-* #,##0.0_-;_-* &quot;-&quot;?_-;_-@_-"/>
    <numFmt numFmtId="199" formatCode="_-&quot;$&quot;* #,##0.0000_-;\-&quot;$&quot;* #,##0.0000_-;_-&quot;$&quot;* &quot;-&quot;????_-;_-@_-"/>
  </numFmts>
  <fonts count="6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23"/>
      <name val="Segoe UI"/>
      <family val="2"/>
    </font>
    <font>
      <sz val="10"/>
      <color indexed="63"/>
      <name val="Segoe UI"/>
      <family val="2"/>
    </font>
    <font>
      <b/>
      <sz val="10"/>
      <color indexed="8"/>
      <name val="Segoe UI"/>
      <family val="2"/>
    </font>
    <font>
      <b/>
      <sz val="10"/>
      <color indexed="10"/>
      <name val="Arial"/>
      <family val="2"/>
    </font>
    <font>
      <b/>
      <u val="single"/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Arial"/>
      <family val="2"/>
    </font>
    <font>
      <b/>
      <sz val="14"/>
      <color indexed="62"/>
      <name val="Calibri"/>
      <family val="2"/>
    </font>
    <font>
      <b/>
      <u val="single"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7B7B7B"/>
      <name val="Segoe UI"/>
      <family val="2"/>
    </font>
    <font>
      <sz val="10"/>
      <color rgb="FF3C3E42"/>
      <name val="Segoe UI"/>
      <family val="2"/>
    </font>
    <font>
      <b/>
      <sz val="10"/>
      <color theme="1"/>
      <name val="Segoe UI"/>
      <family val="2"/>
    </font>
    <font>
      <b/>
      <sz val="10"/>
      <color rgb="FFFF0000"/>
      <name val="Arial"/>
      <family val="2"/>
    </font>
    <font>
      <b/>
      <u val="single"/>
      <sz val="11"/>
      <color theme="4"/>
      <name val="Calibri"/>
      <family val="2"/>
    </font>
    <font>
      <b/>
      <sz val="11"/>
      <color theme="4"/>
      <name val="Calibri"/>
      <family val="2"/>
    </font>
    <font>
      <b/>
      <sz val="10"/>
      <color theme="4"/>
      <name val="Arial"/>
      <family val="2"/>
    </font>
    <font>
      <b/>
      <sz val="14"/>
      <color theme="4"/>
      <name val="Calibri"/>
      <family val="2"/>
    </font>
    <font>
      <b/>
      <u val="single"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 horizontal="center"/>
    </xf>
    <xf numFmtId="44" fontId="0" fillId="0" borderId="0" xfId="44" applyFont="1" applyFill="1" applyBorder="1" applyAlignment="1">
      <alignment/>
    </xf>
    <xf numFmtId="0" fontId="55" fillId="0" borderId="0" xfId="0" applyFont="1" applyAlignment="1">
      <alignment/>
    </xf>
    <xf numFmtId="192" fontId="0" fillId="0" borderId="0" xfId="44" applyNumberFormat="1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 indent="4"/>
    </xf>
    <xf numFmtId="188" fontId="56" fillId="0" borderId="0" xfId="0" applyNumberFormat="1" applyFont="1" applyAlignment="1">
      <alignment/>
    </xf>
    <xf numFmtId="0" fontId="53" fillId="0" borderId="0" xfId="0" applyFont="1" applyAlignment="1">
      <alignment horizontal="left" indent="4"/>
    </xf>
    <xf numFmtId="193" fontId="53" fillId="0" borderId="0" xfId="42" applyNumberFormat="1" applyFont="1" applyAlignment="1">
      <alignment/>
    </xf>
    <xf numFmtId="0" fontId="56" fillId="0" borderId="0" xfId="0" applyFont="1" applyAlignment="1">
      <alignment horizontal="left" indent="5"/>
    </xf>
    <xf numFmtId="193" fontId="0" fillId="0" borderId="0" xfId="42" applyNumberFormat="1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192" fontId="55" fillId="0" borderId="0" xfId="44" applyNumberFormat="1" applyFont="1" applyAlignment="1">
      <alignment horizontal="center" vertical="center"/>
    </xf>
    <xf numFmtId="0" fontId="53" fillId="0" borderId="0" xfId="0" applyFont="1" applyAlignment="1">
      <alignment/>
    </xf>
    <xf numFmtId="0" fontId="0" fillId="0" borderId="0" xfId="0" applyAlignment="1">
      <alignment horizontal="left" indent="1"/>
    </xf>
    <xf numFmtId="170" fontId="0" fillId="0" borderId="0" xfId="44" applyNumberFormat="1" applyFont="1" applyAlignment="1">
      <alignment/>
    </xf>
    <xf numFmtId="194" fontId="0" fillId="0" borderId="0" xfId="44" applyNumberFormat="1" applyFont="1" applyAlignment="1">
      <alignment/>
    </xf>
    <xf numFmtId="188" fontId="0" fillId="0" borderId="0" xfId="59" applyNumberFormat="1" applyFont="1" applyAlignment="1">
      <alignment/>
    </xf>
    <xf numFmtId="0" fontId="57" fillId="0" borderId="0" xfId="0" applyFont="1" applyAlignment="1">
      <alignment/>
    </xf>
    <xf numFmtId="0" fontId="47" fillId="0" borderId="0" xfId="53" applyFill="1" applyBorder="1" applyAlignment="1">
      <alignment/>
    </xf>
    <xf numFmtId="0" fontId="0" fillId="0" borderId="0" xfId="0" applyFill="1" applyBorder="1" applyAlignment="1">
      <alignment/>
    </xf>
    <xf numFmtId="0" fontId="58" fillId="0" borderId="0" xfId="0" applyFont="1" applyFill="1" applyBorder="1" applyAlignment="1">
      <alignment horizontal="right" vertical="top" wrapText="1" indent="1"/>
    </xf>
    <xf numFmtId="0" fontId="58" fillId="0" borderId="0" xfId="0" applyFont="1" applyFill="1" applyBorder="1" applyAlignment="1">
      <alignment horizontal="left" vertical="top" wrapText="1" indent="1"/>
    </xf>
    <xf numFmtId="44" fontId="59" fillId="0" borderId="0" xfId="44" applyFont="1" applyFill="1" applyBorder="1" applyAlignment="1">
      <alignment horizontal="right" vertical="top" wrapText="1" indent="1"/>
    </xf>
    <xf numFmtId="192" fontId="0" fillId="0" borderId="0" xfId="44" applyNumberFormat="1" applyFont="1" applyFill="1" applyBorder="1" applyAlignment="1">
      <alignment/>
    </xf>
    <xf numFmtId="0" fontId="60" fillId="33" borderId="0" xfId="0" applyFont="1" applyFill="1" applyBorder="1" applyAlignment="1">
      <alignment horizontal="center" vertical="center" wrapText="1"/>
    </xf>
    <xf numFmtId="192" fontId="53" fillId="33" borderId="0" xfId="44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96" fontId="0" fillId="0" borderId="0" xfId="42" applyNumberFormat="1" applyFont="1" applyAlignment="1">
      <alignment/>
    </xf>
    <xf numFmtId="44" fontId="61" fillId="0" borderId="0" xfId="44" applyFont="1" applyAlignment="1">
      <alignment/>
    </xf>
    <xf numFmtId="10" fontId="0" fillId="0" borderId="0" xfId="59" applyNumberFormat="1" applyFont="1" applyAlignment="1">
      <alignment/>
    </xf>
    <xf numFmtId="0" fontId="62" fillId="0" borderId="0" xfId="0" applyFont="1" applyAlignment="1">
      <alignment vertical="center"/>
    </xf>
    <xf numFmtId="44" fontId="63" fillId="0" borderId="0" xfId="44" applyFont="1" applyAlignment="1">
      <alignment/>
    </xf>
    <xf numFmtId="44" fontId="64" fillId="0" borderId="0" xfId="44" applyFont="1" applyAlignment="1">
      <alignment/>
    </xf>
    <xf numFmtId="0" fontId="64" fillId="0" borderId="0" xfId="0" applyFont="1" applyAlignment="1">
      <alignment horizontal="left" indent="1"/>
    </xf>
    <xf numFmtId="0" fontId="63" fillId="0" borderId="0" xfId="0" applyFont="1" applyAlignment="1">
      <alignment/>
    </xf>
    <xf numFmtId="44" fontId="64" fillId="0" borderId="0" xfId="44" applyFont="1" applyAlignment="1">
      <alignment/>
    </xf>
    <xf numFmtId="44" fontId="63" fillId="0" borderId="0" xfId="44" applyFont="1" applyAlignment="1">
      <alignment/>
    </xf>
    <xf numFmtId="0" fontId="64" fillId="0" borderId="0" xfId="0" applyFont="1" applyAlignment="1">
      <alignment/>
    </xf>
    <xf numFmtId="44" fontId="63" fillId="0" borderId="0" xfId="0" applyNumberFormat="1" applyFont="1" applyAlignment="1">
      <alignment/>
    </xf>
    <xf numFmtId="170" fontId="65" fillId="0" borderId="0" xfId="0" applyNumberFormat="1" applyFont="1" applyAlignment="1">
      <alignment/>
    </xf>
    <xf numFmtId="0" fontId="66" fillId="0" borderId="0" xfId="0" applyFont="1" applyAlignment="1">
      <alignment horizontal="center" vertical="center"/>
    </xf>
    <xf numFmtId="44" fontId="61" fillId="0" borderId="0" xfId="44" applyFont="1" applyFill="1" applyAlignment="1">
      <alignment/>
    </xf>
    <xf numFmtId="170" fontId="67" fillId="0" borderId="0" xfId="0" applyNumberFormat="1" applyFont="1" applyAlignment="1">
      <alignment/>
    </xf>
    <xf numFmtId="192" fontId="1" fillId="0" borderId="0" xfId="44" applyNumberFormat="1" applyFont="1" applyAlignment="1">
      <alignment horizontal="center"/>
    </xf>
    <xf numFmtId="44" fontId="61" fillId="34" borderId="0" xfId="44" applyFont="1" applyFill="1" applyAlignment="1">
      <alignment/>
    </xf>
    <xf numFmtId="0" fontId="68" fillId="34" borderId="0" xfId="0" applyFont="1" applyFill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%20Cost%20Estimate%20-%20Sub%20Transmission%20Rate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Month Cost"/>
      <sheetName val="IESO for Avg Price Commodity"/>
      <sheetName val="Sheet3"/>
    </sheetNames>
    <sheetDataSet>
      <sheetData sheetId="1">
        <row r="10">
          <cell r="B10">
            <v>0.10333166666666667</v>
          </cell>
          <cell r="E10">
            <v>0.01033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so.c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7.421875" style="0" customWidth="1"/>
    <col min="2" max="2" width="30.57421875" style="0" customWidth="1"/>
    <col min="3" max="3" width="24.28125" style="0" customWidth="1"/>
    <col min="4" max="4" width="19.00390625" style="0" customWidth="1"/>
    <col min="5" max="5" width="18.421875" style="0" customWidth="1"/>
    <col min="6" max="6" width="31.140625" style="0" customWidth="1"/>
  </cols>
  <sheetData>
    <row r="1" spans="1:4" ht="15">
      <c r="A1" s="5" t="s">
        <v>2</v>
      </c>
      <c r="B1" s="5"/>
      <c r="D1" s="6"/>
    </row>
    <row r="2" spans="1:5" ht="15">
      <c r="A2" s="7" t="s">
        <v>3</v>
      </c>
      <c r="B2" s="7"/>
      <c r="D2" s="49"/>
      <c r="E2" s="3"/>
    </row>
    <row r="3" spans="1:5" ht="15">
      <c r="A3" s="8" t="s">
        <v>4</v>
      </c>
      <c r="B3" s="8"/>
      <c r="C3" s="9">
        <v>0.034</v>
      </c>
      <c r="D3" s="35"/>
      <c r="E3" s="35">
        <v>0.0703</v>
      </c>
    </row>
    <row r="4" spans="1:5" ht="15">
      <c r="A4" s="10" t="s">
        <v>5</v>
      </c>
      <c r="B4" s="10"/>
      <c r="C4" s="11">
        <v>1212</v>
      </c>
      <c r="D4" s="33"/>
      <c r="E4" s="33">
        <v>1200</v>
      </c>
    </row>
    <row r="5" spans="1:5" ht="15">
      <c r="A5" s="12" t="s">
        <v>6</v>
      </c>
      <c r="B5" s="12"/>
      <c r="C5" s="13">
        <f>C4*1.034</f>
        <v>1253.208</v>
      </c>
      <c r="D5" s="33"/>
      <c r="E5" s="33">
        <f>E4*1.0703</f>
        <v>1284.3600000000001</v>
      </c>
    </row>
    <row r="6" spans="1:5" ht="15">
      <c r="A6" s="10" t="s">
        <v>7</v>
      </c>
      <c r="B6" s="10"/>
      <c r="C6" s="11">
        <v>265428</v>
      </c>
      <c r="D6" s="33"/>
      <c r="E6" s="33">
        <v>262800</v>
      </c>
    </row>
    <row r="7" spans="1:5" ht="15">
      <c r="A7" s="12" t="s">
        <v>8</v>
      </c>
      <c r="B7" s="12"/>
      <c r="C7" s="13">
        <f>C6*1.034</f>
        <v>274452.552</v>
      </c>
      <c r="D7" s="33"/>
      <c r="E7" s="33">
        <f>E6*1.0703</f>
        <v>281274.84</v>
      </c>
    </row>
    <row r="8" spans="1:6" ht="15">
      <c r="A8" s="14" t="s">
        <v>9</v>
      </c>
      <c r="B8" s="36" t="s">
        <v>45</v>
      </c>
      <c r="C8" s="46" t="s">
        <v>46</v>
      </c>
      <c r="D8" s="16" t="s">
        <v>10</v>
      </c>
      <c r="E8" s="15" t="s">
        <v>11</v>
      </c>
      <c r="F8" s="15"/>
    </row>
    <row r="9" spans="1:6" ht="15">
      <c r="A9" s="14"/>
      <c r="B9" s="36"/>
      <c r="C9" s="46" t="s">
        <v>48</v>
      </c>
      <c r="D9" s="16"/>
      <c r="E9" s="15"/>
      <c r="F9" s="15"/>
    </row>
    <row r="10" spans="1:6" ht="15">
      <c r="A10" s="17" t="s">
        <v>12</v>
      </c>
      <c r="B10" s="37">
        <f>D10*E7</f>
        <v>2905.5690972000007</v>
      </c>
      <c r="C10" s="34">
        <f>E10*D10</f>
        <v>2835.0948621600005</v>
      </c>
      <c r="D10" s="6">
        <f>'[1]IESO for Avg Price Commodity'!E10</f>
        <v>0.01033</v>
      </c>
      <c r="E10" s="2">
        <f>C7</f>
        <v>274452.552</v>
      </c>
      <c r="F10" s="7"/>
    </row>
    <row r="11" spans="1:6" ht="15">
      <c r="A11" s="17" t="s">
        <v>13</v>
      </c>
      <c r="B11" s="37">
        <f>D11*E7</f>
        <v>29064.5980086</v>
      </c>
      <c r="C11" s="34">
        <f>E11*D11</f>
        <v>28359.639619080004</v>
      </c>
      <c r="D11" s="6">
        <f>'[1]IESO for Avg Price Commodity'!B10</f>
        <v>0.10333166666666667</v>
      </c>
      <c r="E11" s="2">
        <f>C7</f>
        <v>274452.552</v>
      </c>
      <c r="F11" s="7"/>
    </row>
    <row r="12" spans="1:6" ht="15">
      <c r="A12" s="18" t="s">
        <v>14</v>
      </c>
      <c r="B12" s="38"/>
      <c r="C12" s="34">
        <f>E12*D12</f>
        <v>-274.452552</v>
      </c>
      <c r="D12" s="6">
        <v>-0.001</v>
      </c>
      <c r="E12" s="2">
        <f>C7</f>
        <v>274452.552</v>
      </c>
      <c r="F12" s="7"/>
    </row>
    <row r="13" spans="1:6" ht="15">
      <c r="A13" s="18"/>
      <c r="B13" s="39"/>
      <c r="C13" s="34"/>
      <c r="D13" s="6"/>
      <c r="E13" s="2"/>
      <c r="F13" s="7"/>
    </row>
    <row r="14" spans="1:6" ht="15">
      <c r="A14" s="17" t="s">
        <v>15</v>
      </c>
      <c r="B14" s="40"/>
      <c r="C14" s="34"/>
      <c r="D14" s="6"/>
      <c r="E14" s="2"/>
      <c r="F14" s="7"/>
    </row>
    <row r="15" spans="1:6" ht="15">
      <c r="A15" t="s">
        <v>16</v>
      </c>
      <c r="B15" s="41">
        <v>187.07</v>
      </c>
      <c r="C15" s="47">
        <f aca="true" t="shared" si="0" ref="C15:C24">E15*D15</f>
        <v>481.41</v>
      </c>
      <c r="D15" s="19">
        <v>481.41</v>
      </c>
      <c r="E15" s="2">
        <v>1</v>
      </c>
      <c r="F15" s="7"/>
    </row>
    <row r="16" spans="1:6" ht="15">
      <c r="A16" t="s">
        <v>17</v>
      </c>
      <c r="B16" s="41"/>
      <c r="C16" s="47">
        <f t="shared" si="0"/>
        <v>741.21</v>
      </c>
      <c r="D16" s="19">
        <v>741.21</v>
      </c>
      <c r="E16" s="2">
        <v>1</v>
      </c>
      <c r="F16" s="7"/>
    </row>
    <row r="17" spans="1:6" ht="15">
      <c r="A17" s="1" t="s">
        <v>44</v>
      </c>
      <c r="B17" s="41">
        <f>(-2.023+2.5123)*E5</f>
        <v>628.4373480000002</v>
      </c>
      <c r="C17" s="47"/>
      <c r="D17" s="19"/>
      <c r="E17" s="2"/>
      <c r="F17" s="7"/>
    </row>
    <row r="18" spans="1:6" ht="15">
      <c r="A18" t="s">
        <v>18</v>
      </c>
      <c r="B18" s="41"/>
      <c r="C18" s="47">
        <f t="shared" si="0"/>
        <v>47.56</v>
      </c>
      <c r="D18" s="19">
        <v>47.56</v>
      </c>
      <c r="E18" s="2">
        <v>1</v>
      </c>
      <c r="F18" s="7"/>
    </row>
    <row r="19" spans="1:6" ht="15">
      <c r="A19" t="s">
        <v>19</v>
      </c>
      <c r="B19" s="41">
        <f>1.5827*E4</f>
        <v>1899.24</v>
      </c>
      <c r="C19" s="47">
        <f>E19*D19</f>
        <v>1422.888</v>
      </c>
      <c r="D19" s="6">
        <v>1.174</v>
      </c>
      <c r="E19" s="2">
        <f>C4</f>
        <v>1212</v>
      </c>
      <c r="F19" s="7"/>
    </row>
    <row r="20" spans="1:6" ht="15">
      <c r="A20" t="s">
        <v>20</v>
      </c>
      <c r="B20" s="41"/>
      <c r="C20" s="47">
        <f>E20*D20</f>
        <v>381.9012</v>
      </c>
      <c r="D20" s="6">
        <v>0.3151</v>
      </c>
      <c r="E20" s="2">
        <f>C4</f>
        <v>1212</v>
      </c>
      <c r="F20" s="7"/>
    </row>
    <row r="21" spans="1:6" ht="15">
      <c r="A21" t="s">
        <v>21</v>
      </c>
      <c r="B21" s="41"/>
      <c r="C21" s="47">
        <f t="shared" si="0"/>
        <v>-541.158</v>
      </c>
      <c r="D21" s="6">
        <v>-0.4465</v>
      </c>
      <c r="E21" s="2">
        <f>C4</f>
        <v>1212</v>
      </c>
      <c r="F21" s="7"/>
    </row>
    <row r="22" spans="1:6" ht="15">
      <c r="A22" t="s">
        <v>22</v>
      </c>
      <c r="B22" s="41">
        <f>2.2195*E5</f>
        <v>2850.63702</v>
      </c>
      <c r="C22" s="47">
        <f>E22*D22</f>
        <v>4185.2134368</v>
      </c>
      <c r="D22" s="6">
        <v>3.3396</v>
      </c>
      <c r="E22" s="2">
        <f>C5</f>
        <v>1253.208</v>
      </c>
      <c r="F22" s="7"/>
    </row>
    <row r="23" spans="1:6" ht="15">
      <c r="A23" t="s">
        <v>23</v>
      </c>
      <c r="B23" s="41">
        <f>1.511*E5</f>
        <v>1940.66796</v>
      </c>
      <c r="C23" s="47">
        <f t="shared" si="0"/>
        <v>976.3743528000001</v>
      </c>
      <c r="D23" s="6">
        <v>0.7791</v>
      </c>
      <c r="E23" s="2">
        <f>C5</f>
        <v>1253.208</v>
      </c>
      <c r="F23" s="7"/>
    </row>
    <row r="24" spans="1:6" ht="15">
      <c r="A24" t="s">
        <v>24</v>
      </c>
      <c r="B24" s="41"/>
      <c r="C24" s="47">
        <f t="shared" si="0"/>
        <v>2219.8073304000004</v>
      </c>
      <c r="D24" s="6">
        <v>1.7713</v>
      </c>
      <c r="E24" s="2">
        <f>C5</f>
        <v>1253.208</v>
      </c>
      <c r="F24" s="7"/>
    </row>
    <row r="25" spans="1:6" ht="15">
      <c r="A25" s="1" t="s">
        <v>43</v>
      </c>
      <c r="B25" s="41">
        <f>0.4332*E5</f>
        <v>556.384752</v>
      </c>
      <c r="C25" s="34"/>
      <c r="D25" s="6"/>
      <c r="E25" s="2"/>
      <c r="F25" s="7"/>
    </row>
    <row r="26" spans="1:6" ht="15">
      <c r="A26" s="17" t="s">
        <v>25</v>
      </c>
      <c r="B26" s="42"/>
      <c r="C26" s="34"/>
      <c r="D26" s="6"/>
      <c r="E26" s="2"/>
      <c r="F26" s="7"/>
    </row>
    <row r="27" spans="1:6" ht="15">
      <c r="A27" t="s">
        <v>26</v>
      </c>
      <c r="B27" s="41">
        <f>D27*E7</f>
        <v>1012.589424</v>
      </c>
      <c r="C27" s="34">
        <f>E27*D27</f>
        <v>988.0291872</v>
      </c>
      <c r="D27" s="6">
        <v>0.0036</v>
      </c>
      <c r="E27" s="2">
        <f>C7</f>
        <v>274452.552</v>
      </c>
      <c r="F27" s="7"/>
    </row>
    <row r="28" spans="1:6" ht="15">
      <c r="A28" t="s">
        <v>27</v>
      </c>
      <c r="B28" s="41">
        <f>D28*E7</f>
        <v>365.65729200000004</v>
      </c>
      <c r="C28" s="34">
        <f>E28*D28</f>
        <v>356.7883176</v>
      </c>
      <c r="D28" s="6">
        <v>0.0013</v>
      </c>
      <c r="E28" s="2">
        <f>C7</f>
        <v>274452.552</v>
      </c>
      <c r="F28" s="7"/>
    </row>
    <row r="29" spans="1:6" ht="15">
      <c r="A29" t="s">
        <v>28</v>
      </c>
      <c r="B29" s="41">
        <f>D29*E7</f>
        <v>309.402324</v>
      </c>
      <c r="C29" s="34">
        <f>E29*D29</f>
        <v>301.89780720000005</v>
      </c>
      <c r="D29" s="6">
        <v>0.0011</v>
      </c>
      <c r="E29" s="2">
        <f>C7</f>
        <v>274452.552</v>
      </c>
      <c r="F29" s="7"/>
    </row>
    <row r="30" spans="1:6" ht="15">
      <c r="A30" t="s">
        <v>29</v>
      </c>
      <c r="B30" s="41">
        <v>0.25</v>
      </c>
      <c r="C30" s="34">
        <f>D30*E30</f>
        <v>0.25</v>
      </c>
      <c r="D30" s="19">
        <v>0.25</v>
      </c>
      <c r="E30" s="2">
        <v>1</v>
      </c>
      <c r="F30" s="7"/>
    </row>
    <row r="31" spans="2:6" ht="15">
      <c r="B31" s="41"/>
      <c r="C31" s="34"/>
      <c r="D31" s="6"/>
      <c r="E31" s="2"/>
      <c r="F31" s="7"/>
    </row>
    <row r="32" spans="1:6" ht="15">
      <c r="A32" s="17" t="s">
        <v>30</v>
      </c>
      <c r="B32" s="42">
        <f>D32*E6</f>
        <v>1839.6000000000001</v>
      </c>
      <c r="C32" s="34">
        <f>E32*D32</f>
        <v>1857.996</v>
      </c>
      <c r="D32" s="20">
        <v>0.007</v>
      </c>
      <c r="E32" s="2">
        <f>C6</f>
        <v>265428</v>
      </c>
      <c r="F32" s="7"/>
    </row>
    <row r="33" spans="2:6" ht="15">
      <c r="B33" s="43"/>
      <c r="C33" s="34"/>
      <c r="D33" s="6"/>
      <c r="F33" s="7"/>
    </row>
    <row r="34" spans="1:6" ht="15">
      <c r="A34" s="17" t="s">
        <v>0</v>
      </c>
      <c r="B34" s="44">
        <f>SUM(B10:B32)*0.13</f>
        <v>5662.813419354001</v>
      </c>
      <c r="C34" s="34">
        <f>SUM(C10:C32)*0.13</f>
        <v>5764.258442961201</v>
      </c>
      <c r="D34" s="21">
        <v>0.13</v>
      </c>
      <c r="F34" s="7"/>
    </row>
    <row r="35" spans="1:6" ht="15">
      <c r="A35" s="17"/>
      <c r="B35" s="40"/>
      <c r="D35" s="6"/>
      <c r="F35" s="7"/>
    </row>
    <row r="36" spans="1:8" ht="18.75">
      <c r="A36" s="22" t="s">
        <v>1</v>
      </c>
      <c r="B36" s="45">
        <f>SUM(B10:B34)</f>
        <v>49222.91664515401</v>
      </c>
      <c r="C36" s="48">
        <f>SUM(C10:C34)</f>
        <v>50104.70800420121</v>
      </c>
      <c r="D36" s="50">
        <f>B36-C36</f>
        <v>-881.7913590472017</v>
      </c>
      <c r="E36" s="50">
        <f>D36*12</f>
        <v>-10581.49630856642</v>
      </c>
      <c r="F36" s="51" t="s">
        <v>47</v>
      </c>
      <c r="G36" s="52"/>
      <c r="H36" s="52"/>
    </row>
    <row r="37" spans="1:7" ht="12.75">
      <c r="A37" s="23" t="s">
        <v>31</v>
      </c>
      <c r="B37" s="23"/>
      <c r="C37" s="24"/>
      <c r="D37" s="24"/>
      <c r="E37" s="24"/>
      <c r="F37" s="24"/>
      <c r="G37" s="24"/>
    </row>
    <row r="38" spans="1:7" ht="28.5">
      <c r="A38" s="24"/>
      <c r="B38" s="24"/>
      <c r="C38" s="25" t="s">
        <v>32</v>
      </c>
      <c r="D38" s="25" t="s">
        <v>33</v>
      </c>
      <c r="E38" s="25" t="s">
        <v>34</v>
      </c>
      <c r="F38" s="25" t="s">
        <v>35</v>
      </c>
      <c r="G38" s="24"/>
    </row>
    <row r="39" spans="1:7" ht="14.25">
      <c r="A39" s="26" t="s">
        <v>36</v>
      </c>
      <c r="B39" s="26"/>
      <c r="C39" s="27">
        <v>84.23</v>
      </c>
      <c r="D39" s="27">
        <v>92.14</v>
      </c>
      <c r="E39" s="27">
        <v>91.79</v>
      </c>
      <c r="F39" s="27">
        <v>13.69</v>
      </c>
      <c r="G39" s="24"/>
    </row>
    <row r="40" spans="1:7" ht="14.25">
      <c r="A40" s="26" t="s">
        <v>37</v>
      </c>
      <c r="B40" s="26"/>
      <c r="C40" s="27">
        <v>103.84</v>
      </c>
      <c r="D40" s="27">
        <v>96.78</v>
      </c>
      <c r="E40" s="27">
        <v>98.51</v>
      </c>
      <c r="F40" s="27">
        <v>12.56</v>
      </c>
      <c r="G40" s="24"/>
    </row>
    <row r="41" spans="1:7" ht="14.25">
      <c r="A41" s="26" t="s">
        <v>38</v>
      </c>
      <c r="B41" s="26"/>
      <c r="C41" s="27">
        <v>90.22</v>
      </c>
      <c r="D41" s="27">
        <v>102.99</v>
      </c>
      <c r="E41" s="27">
        <v>106.1</v>
      </c>
      <c r="F41" s="27">
        <v>5.9</v>
      </c>
      <c r="G41" s="24"/>
    </row>
    <row r="42" spans="1:7" ht="14.25">
      <c r="A42" s="26" t="s">
        <v>39</v>
      </c>
      <c r="B42" s="26"/>
      <c r="C42" s="27">
        <v>121.15</v>
      </c>
      <c r="D42" s="27">
        <v>111.77</v>
      </c>
      <c r="E42" s="27">
        <v>111.32</v>
      </c>
      <c r="F42" s="27">
        <v>6.11</v>
      </c>
      <c r="G42" s="24"/>
    </row>
    <row r="43" spans="1:7" ht="14.25">
      <c r="A43" s="26" t="s">
        <v>40</v>
      </c>
      <c r="B43" s="26"/>
      <c r="C43" s="27">
        <v>104.05</v>
      </c>
      <c r="D43" s="27">
        <v>114.93</v>
      </c>
      <c r="E43" s="27"/>
      <c r="F43" s="27">
        <v>13.39</v>
      </c>
      <c r="G43" s="24"/>
    </row>
    <row r="44" spans="1:7" ht="14.25">
      <c r="A44" s="26" t="s">
        <v>41</v>
      </c>
      <c r="B44" s="26"/>
      <c r="C44" s="27">
        <v>116.5</v>
      </c>
      <c r="D44" s="27">
        <v>116.5</v>
      </c>
      <c r="E44" s="27"/>
      <c r="F44" s="4"/>
      <c r="G44" s="24"/>
    </row>
    <row r="45" spans="1:7" ht="12.75">
      <c r="A45" s="24"/>
      <c r="B45" s="24"/>
      <c r="C45" s="28">
        <f>AVERAGE(C39:C44)</f>
        <v>103.33166666666666</v>
      </c>
      <c r="D45" s="28"/>
      <c r="E45" s="4"/>
      <c r="F45" s="28">
        <f>AVERAGE(F39:F44)</f>
        <v>10.33</v>
      </c>
      <c r="G45" s="24"/>
    </row>
    <row r="46" spans="1:7" ht="15">
      <c r="A46" s="29" t="s">
        <v>42</v>
      </c>
      <c r="B46" s="29"/>
      <c r="C46" s="30">
        <f>C45/1000</f>
        <v>0.10333166666666667</v>
      </c>
      <c r="D46" s="30">
        <f>D45/1000</f>
        <v>0</v>
      </c>
      <c r="E46" s="31"/>
      <c r="F46" s="30">
        <f>F45/1000</f>
        <v>0.01033</v>
      </c>
      <c r="G46" s="32"/>
    </row>
    <row r="47" spans="1:7" ht="12.75">
      <c r="A47" s="24"/>
      <c r="B47" s="24"/>
      <c r="C47" s="24"/>
      <c r="D47" s="24"/>
      <c r="E47" s="24"/>
      <c r="F47" s="24"/>
      <c r="G47" s="24"/>
    </row>
    <row r="48" spans="1:7" ht="12.75">
      <c r="A48" s="24"/>
      <c r="B48" s="24"/>
      <c r="C48" s="24"/>
      <c r="D48" s="24"/>
      <c r="E48" s="24"/>
      <c r="F48" s="24"/>
      <c r="G48" s="24"/>
    </row>
    <row r="49" spans="1:7" ht="12.75">
      <c r="A49" s="24"/>
      <c r="B49" s="24"/>
      <c r="C49" s="24"/>
      <c r="D49" s="24"/>
      <c r="E49" s="24"/>
      <c r="F49" s="24"/>
      <c r="G49" s="24"/>
    </row>
  </sheetData>
  <sheetProtection/>
  <hyperlinks>
    <hyperlink ref="A37" r:id="rId1" display="www.ieso.ca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E.L.K. Energy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cduncan</dc:creator>
  <cp:keywords/>
  <dc:description/>
  <cp:lastModifiedBy>Mark Danelon</cp:lastModifiedBy>
  <cp:lastPrinted>2016-09-07T15:58:26Z</cp:lastPrinted>
  <dcterms:created xsi:type="dcterms:W3CDTF">2011-11-10T14:37:25Z</dcterms:created>
  <dcterms:modified xsi:type="dcterms:W3CDTF">2016-09-08T19:40:56Z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